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3.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4.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omments5.xml" ContentType="application/vnd.openxmlformats-officedocument.spreadsheetml.comments+xml"/>
  <Override PartName="/xl/pivotTables/pivotTable1.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4"/>
  <workbookPr codeName="ThisWorkbook"/>
  <mc:AlternateContent xmlns:mc="http://schemas.openxmlformats.org/markup-compatibility/2006">
    <mc:Choice Requires="x15">
      <x15ac:absPath xmlns:x15ac="http://schemas.microsoft.com/office/spreadsheetml/2010/11/ac" url="C:\Users\rnau\Documents\Dell M4800 new backup\1. RegressIt\00000. FINAL VERSIONS FOR WEB SITE\2. FINAL DATA\Titanic_logistic\"/>
    </mc:Choice>
  </mc:AlternateContent>
  <xr:revisionPtr revIDLastSave="0" documentId="8_{8E98EC9C-6732-4E26-87FB-A4B0D00AF0B6}" xr6:coauthVersionLast="36" xr6:coauthVersionMax="36" xr10:uidLastSave="{00000000-0000-0000-0000-000000000000}"/>
  <bookViews>
    <workbookView xWindow="0" yWindow="0" windowWidth="27075" windowHeight="16605" xr2:uid="{00000000-000D-0000-FFFF-FFFF00000000}"/>
  </bookViews>
  <sheets>
    <sheet name="TitanicData" sheetId="1" r:id="rId1"/>
    <sheet name="Model 1" sheetId="3" r:id="rId2"/>
    <sheet name="Model 2" sheetId="12" r:id="rId3"/>
    <sheet name="Model 3" sheetId="20" r:id="rId4"/>
    <sheet name="Titanic logistic model" sheetId="32" r:id="rId5"/>
    <sheet name="Model Summaries" sheetId="10" r:id="rId6"/>
    <sheet name="Pivot table" sheetId="29" r:id="rId7"/>
    <sheet name="Pivot table results" sheetId="30" r:id="rId8"/>
  </sheets>
  <definedNames>
    <definedName name="___autoF" localSheetId="1" hidden="1">0</definedName>
    <definedName name="___autoF" localSheetId="2" hidden="1">0</definedName>
    <definedName name="___autoF" localSheetId="3" hidden="1">0</definedName>
    <definedName name="___autoF" localSheetId="4" hidden="1">1</definedName>
    <definedName name="___Coef___" localSheetId="1" hidden="1">1</definedName>
    <definedName name="___Coef___" localSheetId="2" hidden="1">1</definedName>
    <definedName name="___Coef___" localSheetId="3" hidden="1">1</definedName>
    <definedName name="___Coef___" localSheetId="4" hidden="1">1</definedName>
    <definedName name="___rsumm___Survived1st800__bin_" localSheetId="5" hidden="1">'Model Summaries'!$A$3</definedName>
    <definedName name="__nSelect_" hidden="1">0</definedName>
    <definedName name="_xlnm._FilterDatabase" localSheetId="1" hidden="1">'Model 1'!$A$14:$I$28</definedName>
    <definedName name="_xlnm._FilterDatabase" localSheetId="2" hidden="1">'Model 2'!$A$14:$I$24</definedName>
    <definedName name="_xlnm._FilterDatabase" localSheetId="3" hidden="1">'Model 3'!$A$14:$I$23</definedName>
    <definedName name="ActiveRegModel" hidden="1">"Titanic logistic model"</definedName>
    <definedName name="Age">TitanicData!$P$2:$P$892</definedName>
    <definedName name="Age_0_9">TitanicData!$R$2:$R$892</definedName>
    <definedName name="Age_10_19">TitanicData!$S$2:$S$892</definedName>
    <definedName name="Age_20_29">TitanicData!$T$2:$T$892</definedName>
    <definedName name="Age_30_39">TitanicData!$U$2:$U$892</definedName>
    <definedName name="Age_40_49">TitanicData!$V$2:$V$892</definedName>
    <definedName name="Age_50_59">TitanicData!$W$2:$W$892</definedName>
    <definedName name="Age_60_69">TitanicData!$X$2:$X$892</definedName>
    <definedName name="Age_70_plus">TitanicData!$Y$2:$Y$892</definedName>
    <definedName name="AgeRange">TitanicData!$Q$2:$Q$892</definedName>
    <definedName name="Class">TitanicData!$Z$2:$Z$892</definedName>
    <definedName name="Class_">TitanicData!$AA$2:$AA$892</definedName>
    <definedName name="Class1">TitanicData!$AB$2:$AB$892</definedName>
    <definedName name="Class2">TitanicData!$AC$2:$AC$892</definedName>
    <definedName name="Class3">TitanicData!$AD$2:$AD$892</definedName>
    <definedName name="Embarked">TitanicData!$AX$2:$AX$892</definedName>
    <definedName name="Embarked_">TitanicData!$BB$2:$BB$892</definedName>
    <definedName name="EmbarkedC">TitanicData!$AY$2:$AY$892</definedName>
    <definedName name="EmbarkedQ">TitanicData!$AZ$2:$AZ$892</definedName>
    <definedName name="EmbarkedS">TitanicData!$BA$2:$BA$892</definedName>
    <definedName name="Fare">TitanicData!$BC$2:$BC$892</definedName>
    <definedName name="Female">TitanicData!$G$2:$G$892</definedName>
    <definedName name="FemaleClass3S">TitanicData!$I$2:$I$892</definedName>
    <definedName name="First800">TitanicData!$B$2:$B$892</definedName>
    <definedName name="FirstForecastRow" localSheetId="4" hidden="1">93</definedName>
    <definedName name="Male">TitanicData!$H$2:$H$892</definedName>
    <definedName name="MaleAge_0_9">TitanicData!$M$2:$M$892</definedName>
    <definedName name="MaleClass2">TitanicData!$J$2:$J$892</definedName>
    <definedName name="MaleClass3Q">TitanicData!$N$2:$N$892</definedName>
    <definedName name="MaleParentChild0">TitanicData!$L$2:$L$892</definedName>
    <definedName name="MaleQ">TitanicData!$O$2:$O$892</definedName>
    <definedName name="MaleSiblingSpouse0">TitanicData!$K$2:$K$892</definedName>
    <definedName name="Name">TitanicData!$BD$2:$BD$892</definedName>
    <definedName name="nDataAnalysis" hidden="1">0</definedName>
    <definedName name="nRegMod" hidden="1">5</definedName>
    <definedName name="OKtoForecast" hidden="1">1</definedName>
    <definedName name="ParentChild">TitanicData!$AO$2:$AO$892</definedName>
    <definedName name="ParentChild_">TitanicData!$AW$2:$AW$892</definedName>
    <definedName name="ParentChild0">TitanicData!$AP$2:$AP$892</definedName>
    <definedName name="ParentChild1">TitanicData!$AQ$2:$AQ$892</definedName>
    <definedName name="ParentChild2">TitanicData!$AR$2:$AR$892</definedName>
    <definedName name="ParentChild3">TitanicData!$AS$2:$AS$892</definedName>
    <definedName name="ParentChild4">TitanicData!$AT$2:$AT$892</definedName>
    <definedName name="ParentChild5">TitanicData!$AU$2:$AU$892</definedName>
    <definedName name="ParentChild6">TitanicData!$AV$2:$AV$892</definedName>
    <definedName name="Passenger">TitanicData!$A$2:$A$892</definedName>
    <definedName name="Sex">TitanicData!$F$2:$F$892</definedName>
    <definedName name="SiblingSpouse">TitanicData!$AE$2:$AE$892</definedName>
    <definedName name="SiblingSpouse_">TitanicData!$AN$2:$AN$892</definedName>
    <definedName name="SiblingSpouse0">TitanicData!$AF$2:$AF$892</definedName>
    <definedName name="SiblingSpouse1">TitanicData!$AG$2:$AG$892</definedName>
    <definedName name="SiblingSpouse2">TitanicData!$AH$2:$AH$892</definedName>
    <definedName name="SiblingSpouse3">TitanicData!$AI$2:$AI$892</definedName>
    <definedName name="SiblingSpouse4">TitanicData!$AJ$2:$AJ$892</definedName>
    <definedName name="SiblingSpouse5">TitanicData!$AK$2:$AK$892</definedName>
    <definedName name="SiblingSpouse8">TitanicData!$AL$2:$AL$892</definedName>
    <definedName name="SiblingSpouseGT2">TitanicData!$AM$2:$AM$892</definedName>
    <definedName name="Survived">TitanicData!$C$2:$C$892</definedName>
    <definedName name="Survived1st800">TitanicData!$D$2:$D$892</definedName>
    <definedName name="Survived1st800_">TitanicData!$E$2:$E$892</definedName>
  </definedNames>
  <calcPr calcId="191029"/>
  <pivotCaches>
    <pivotCache cacheId="0" r:id="rId9"/>
  </pivotCaches>
</workbook>
</file>

<file path=xl/calcChain.xml><?xml version="1.0" encoding="utf-8"?>
<calcChain xmlns="http://schemas.openxmlformats.org/spreadsheetml/2006/main">
  <c r="F276" i="32" l="1"/>
  <c r="EM280" i="32" s="1"/>
  <c r="F253" i="32"/>
  <c r="AV256" i="32" s="1"/>
  <c r="D52" i="32"/>
  <c r="C56" i="32" s="1"/>
  <c r="AQ10" i="32"/>
  <c r="I11" i="32" s="1"/>
  <c r="BH280" i="32"/>
  <c r="BT280" i="32"/>
  <c r="BV280" i="32"/>
  <c r="BY280" i="32"/>
  <c r="CN280" i="32"/>
  <c r="CY280" i="32"/>
  <c r="DF280" i="32"/>
  <c r="DJ280" i="32"/>
  <c r="EG280" i="32"/>
  <c r="BL280" i="32"/>
  <c r="BS280" i="32"/>
  <c r="CJ280" i="32"/>
  <c r="CS280" i="32"/>
  <c r="CX280" i="32"/>
  <c r="DD280" i="32"/>
  <c r="DO280" i="32"/>
  <c r="DZ280" i="32"/>
  <c r="AR280" i="32"/>
  <c r="BC256" i="32"/>
  <c r="BG256" i="32"/>
  <c r="BO256" i="32"/>
  <c r="CA256" i="32"/>
  <c r="CD256" i="32"/>
  <c r="CI256" i="32"/>
  <c r="CL256" i="32"/>
  <c r="CV256" i="32"/>
  <c r="DB256" i="32"/>
  <c r="DE256" i="32"/>
  <c r="DU256" i="32"/>
  <c r="DZ256" i="32"/>
  <c r="ED256" i="32"/>
  <c r="EH256" i="32"/>
  <c r="AQ256" i="32"/>
  <c r="BA301" i="32"/>
  <c r="BB301" i="32"/>
  <c r="BC301" i="32"/>
  <c r="BA302" i="32"/>
  <c r="BB302" i="32"/>
  <c r="BC302" i="32"/>
  <c r="BA303" i="32"/>
  <c r="BB303" i="32"/>
  <c r="BC303" i="32"/>
  <c r="BA304" i="32"/>
  <c r="BB304" i="32"/>
  <c r="BC304" i="32"/>
  <c r="BA305" i="32"/>
  <c r="BB305" i="32"/>
  <c r="BC305" i="32"/>
  <c r="BA306" i="32"/>
  <c r="BB306" i="32"/>
  <c r="BC306" i="32"/>
  <c r="BA307" i="32"/>
  <c r="BB307" i="32"/>
  <c r="BC307" i="32"/>
  <c r="BA308" i="32"/>
  <c r="BB308" i="32"/>
  <c r="BC308" i="32"/>
  <c r="BA309" i="32"/>
  <c r="BB309" i="32"/>
  <c r="BC309" i="32"/>
  <c r="BA310" i="32"/>
  <c r="BB310" i="32"/>
  <c r="BC310" i="32"/>
  <c r="BA311" i="32"/>
  <c r="BB311" i="32"/>
  <c r="BC311" i="32"/>
  <c r="BA312" i="32"/>
  <c r="BB312" i="32"/>
  <c r="BC312" i="32"/>
  <c r="BA313" i="32"/>
  <c r="BB313" i="32"/>
  <c r="BC313" i="32"/>
  <c r="BA314" i="32"/>
  <c r="BB314" i="32"/>
  <c r="BC314" i="32"/>
  <c r="BA315" i="32"/>
  <c r="BB315" i="32"/>
  <c r="BC315" i="32"/>
  <c r="BA316" i="32"/>
  <c r="BB316" i="32"/>
  <c r="BC316" i="32"/>
  <c r="BA317" i="32"/>
  <c r="BB317" i="32"/>
  <c r="BC317" i="32"/>
  <c r="BA318" i="32"/>
  <c r="BB318" i="32"/>
  <c r="BC318" i="32"/>
  <c r="BA319" i="32"/>
  <c r="BB319" i="32"/>
  <c r="BC319" i="32"/>
  <c r="BA320" i="32"/>
  <c r="BB320" i="32"/>
  <c r="BC320" i="32"/>
  <c r="BA321" i="32"/>
  <c r="BB321" i="32"/>
  <c r="BC321" i="32"/>
  <c r="BA322" i="32"/>
  <c r="BB322" i="32"/>
  <c r="BC322" i="32"/>
  <c r="BA323" i="32"/>
  <c r="BB323" i="32"/>
  <c r="BC323" i="32"/>
  <c r="BA324" i="32"/>
  <c r="BB324" i="32"/>
  <c r="BC324" i="32"/>
  <c r="BA325" i="32"/>
  <c r="BB325" i="32"/>
  <c r="BC325" i="32"/>
  <c r="BA326" i="32"/>
  <c r="BB326" i="32"/>
  <c r="BC326" i="32"/>
  <c r="BA327" i="32"/>
  <c r="BB327" i="32"/>
  <c r="BC327" i="32"/>
  <c r="BA328" i="32"/>
  <c r="BB328" i="32"/>
  <c r="BC328" i="32"/>
  <c r="BA329" i="32"/>
  <c r="BB329" i="32"/>
  <c r="BC329" i="32"/>
  <c r="BA330" i="32"/>
  <c r="BB330" i="32"/>
  <c r="BC330" i="32"/>
  <c r="BA331" i="32"/>
  <c r="BB331" i="32"/>
  <c r="BC331" i="32"/>
  <c r="BA332" i="32"/>
  <c r="BB332" i="32"/>
  <c r="BC332" i="32"/>
  <c r="BA333" i="32"/>
  <c r="BB333" i="32"/>
  <c r="BC333" i="32"/>
  <c r="BA334" i="32"/>
  <c r="BB334" i="32"/>
  <c r="BC334" i="32"/>
  <c r="BA335" i="32"/>
  <c r="BB335" i="32"/>
  <c r="BC335" i="32"/>
  <c r="BA336" i="32"/>
  <c r="BB336" i="32"/>
  <c r="BC336" i="32"/>
  <c r="BA337" i="32"/>
  <c r="BB337" i="32"/>
  <c r="BC337" i="32"/>
  <c r="BA338" i="32"/>
  <c r="BB338" i="32"/>
  <c r="BC338" i="32"/>
  <c r="BA339" i="32"/>
  <c r="BB339" i="32"/>
  <c r="BC339" i="32"/>
  <c r="BA340" i="32"/>
  <c r="BB340" i="32"/>
  <c r="BC340" i="32"/>
  <c r="BA341" i="32"/>
  <c r="BB341" i="32"/>
  <c r="BC341" i="32"/>
  <c r="BA342" i="32"/>
  <c r="BB342" i="32"/>
  <c r="BC342" i="32"/>
  <c r="BA343" i="32"/>
  <c r="BB343" i="32"/>
  <c r="BC343" i="32"/>
  <c r="BA344" i="32"/>
  <c r="BB344" i="32"/>
  <c r="BC344" i="32"/>
  <c r="BA345" i="32"/>
  <c r="BB345" i="32"/>
  <c r="BC345" i="32"/>
  <c r="BA346" i="32"/>
  <c r="BB346" i="32"/>
  <c r="BC346" i="32"/>
  <c r="BA347" i="32"/>
  <c r="BB347" i="32"/>
  <c r="BC347" i="32"/>
  <c r="BA348" i="32"/>
  <c r="BB348" i="32"/>
  <c r="BC348" i="32"/>
  <c r="BA349" i="32"/>
  <c r="BB349" i="32"/>
  <c r="BC349" i="32"/>
  <c r="BA350" i="32"/>
  <c r="BB350" i="32"/>
  <c r="BC350" i="32"/>
  <c r="BA351" i="32"/>
  <c r="BB351" i="32"/>
  <c r="BC351" i="32"/>
  <c r="BA352" i="32"/>
  <c r="BB352" i="32"/>
  <c r="BC352" i="32"/>
  <c r="BA353" i="32"/>
  <c r="BB353" i="32"/>
  <c r="BC353" i="32"/>
  <c r="BA354" i="32"/>
  <c r="BB354" i="32"/>
  <c r="BC354" i="32"/>
  <c r="BA355" i="32"/>
  <c r="BB355" i="32"/>
  <c r="BC355" i="32"/>
  <c r="BA356" i="32"/>
  <c r="BB356" i="32"/>
  <c r="BC356" i="32"/>
  <c r="BA357" i="32"/>
  <c r="BB357" i="32"/>
  <c r="BC357" i="32"/>
  <c r="BA358" i="32"/>
  <c r="BB358" i="32"/>
  <c r="BC358" i="32"/>
  <c r="BA359" i="32"/>
  <c r="BB359" i="32"/>
  <c r="BC359" i="32"/>
  <c r="BA360" i="32"/>
  <c r="BB360" i="32"/>
  <c r="BC360" i="32"/>
  <c r="BA361" i="32"/>
  <c r="BB361" i="32"/>
  <c r="BC361" i="32"/>
  <c r="BA362" i="32"/>
  <c r="BB362" i="32"/>
  <c r="BC362" i="32"/>
  <c r="BA363" i="32"/>
  <c r="BB363" i="32"/>
  <c r="BC363" i="32"/>
  <c r="BA364" i="32"/>
  <c r="BB364" i="32"/>
  <c r="BC364" i="32"/>
  <c r="BA365" i="32"/>
  <c r="BB365" i="32"/>
  <c r="BC365" i="32"/>
  <c r="BA366" i="32"/>
  <c r="BB366" i="32"/>
  <c r="BC366" i="32"/>
  <c r="BA367" i="32"/>
  <c r="BB367" i="32"/>
  <c r="BC367" i="32"/>
  <c r="BA368" i="32"/>
  <c r="BB368" i="32"/>
  <c r="BC368" i="32"/>
  <c r="BA369" i="32"/>
  <c r="BB369" i="32"/>
  <c r="BC369" i="32"/>
  <c r="BA370" i="32"/>
  <c r="BB370" i="32"/>
  <c r="BC370" i="32"/>
  <c r="BA371" i="32"/>
  <c r="BB371" i="32"/>
  <c r="BC371" i="32"/>
  <c r="BA372" i="32"/>
  <c r="BB372" i="32"/>
  <c r="BC372" i="32"/>
  <c r="BA373" i="32"/>
  <c r="BB373" i="32"/>
  <c r="BC373" i="32"/>
  <c r="BA374" i="32"/>
  <c r="BB374" i="32"/>
  <c r="BC374" i="32"/>
  <c r="BA375" i="32"/>
  <c r="BB375" i="32"/>
  <c r="BC375" i="32"/>
  <c r="BA376" i="32"/>
  <c r="BB376" i="32"/>
  <c r="BC376" i="32"/>
  <c r="BA377" i="32"/>
  <c r="BB377" i="32"/>
  <c r="BC377" i="32"/>
  <c r="BA378" i="32"/>
  <c r="BB378" i="32"/>
  <c r="BC378" i="32"/>
  <c r="BA379" i="32"/>
  <c r="BB379" i="32"/>
  <c r="BC379" i="32"/>
  <c r="BA380" i="32"/>
  <c r="BB380" i="32"/>
  <c r="BC380" i="32"/>
  <c r="BA381" i="32"/>
  <c r="BB381" i="32"/>
  <c r="BC381" i="32"/>
  <c r="BA382" i="32"/>
  <c r="BB382" i="32"/>
  <c r="BC382" i="32"/>
  <c r="BA383" i="32"/>
  <c r="BB383" i="32"/>
  <c r="BC383" i="32"/>
  <c r="BA384" i="32"/>
  <c r="BB384" i="32"/>
  <c r="BC384" i="32"/>
  <c r="BA385" i="32"/>
  <c r="BB385" i="32"/>
  <c r="BC385" i="32"/>
  <c r="BA386" i="32"/>
  <c r="BB386" i="32"/>
  <c r="BC386" i="32"/>
  <c r="BA387" i="32"/>
  <c r="BB387" i="32"/>
  <c r="BC387" i="32"/>
  <c r="BA388" i="32"/>
  <c r="BB388" i="32"/>
  <c r="BC388" i="32"/>
  <c r="BA389" i="32"/>
  <c r="BB389" i="32"/>
  <c r="BC389" i="32"/>
  <c r="BA390" i="32"/>
  <c r="BB390" i="32"/>
  <c r="BC390" i="32"/>
  <c r="BA391" i="32"/>
  <c r="BB391" i="32"/>
  <c r="BC391" i="32"/>
  <c r="BA392" i="32"/>
  <c r="BB392" i="32"/>
  <c r="BC392" i="32"/>
  <c r="BA393" i="32"/>
  <c r="BB393" i="32"/>
  <c r="BC393" i="32"/>
  <c r="BA394" i="32"/>
  <c r="BB394" i="32"/>
  <c r="BC394" i="32"/>
  <c r="BA395" i="32"/>
  <c r="BB395" i="32"/>
  <c r="BC395" i="32"/>
  <c r="BA396" i="32"/>
  <c r="BB396" i="32"/>
  <c r="BC396" i="32"/>
  <c r="BA397" i="32"/>
  <c r="BB397" i="32"/>
  <c r="BC397" i="32"/>
  <c r="BA398" i="32"/>
  <c r="BB398" i="32"/>
  <c r="BC398" i="32"/>
  <c r="BA399" i="32"/>
  <c r="BB399" i="32"/>
  <c r="BC399" i="32"/>
  <c r="BA400" i="32"/>
  <c r="BB400" i="32"/>
  <c r="BC400" i="32"/>
  <c r="BA401" i="32"/>
  <c r="BB401" i="32"/>
  <c r="BC401" i="32"/>
  <c r="BA402" i="32"/>
  <c r="BB402" i="32"/>
  <c r="BC402" i="32"/>
  <c r="BA403" i="32"/>
  <c r="BB403" i="32"/>
  <c r="BC403" i="32"/>
  <c r="BA404" i="32"/>
  <c r="BB404" i="32"/>
  <c r="BC404" i="32"/>
  <c r="BA405" i="32"/>
  <c r="BB405" i="32"/>
  <c r="BC405" i="32"/>
  <c r="BA406" i="32"/>
  <c r="BB406" i="32"/>
  <c r="BC406" i="32"/>
  <c r="BA407" i="32"/>
  <c r="BB407" i="32"/>
  <c r="BC407" i="32"/>
  <c r="BA408" i="32"/>
  <c r="BB408" i="32"/>
  <c r="BC408" i="32"/>
  <c r="BA409" i="32"/>
  <c r="BB409" i="32"/>
  <c r="BC409" i="32"/>
  <c r="BA410" i="32"/>
  <c r="BB410" i="32"/>
  <c r="BC410" i="32"/>
  <c r="BA411" i="32"/>
  <c r="BB411" i="32"/>
  <c r="BC411" i="32"/>
  <c r="BA412" i="32"/>
  <c r="BB412" i="32"/>
  <c r="BC412" i="32"/>
  <c r="BA413" i="32"/>
  <c r="BB413" i="32"/>
  <c r="BC413" i="32"/>
  <c r="BA414" i="32"/>
  <c r="BB414" i="32"/>
  <c r="BC414" i="32"/>
  <c r="BA415" i="32"/>
  <c r="BB415" i="32"/>
  <c r="BC415" i="32"/>
  <c r="BA416" i="32"/>
  <c r="BB416" i="32"/>
  <c r="BC416" i="32"/>
  <c r="BA417" i="32"/>
  <c r="BB417" i="32"/>
  <c r="BC417" i="32"/>
  <c r="BA418" i="32"/>
  <c r="BB418" i="32"/>
  <c r="BC418" i="32"/>
  <c r="BA419" i="32"/>
  <c r="BB419" i="32"/>
  <c r="BC419" i="32"/>
  <c r="BA420" i="32"/>
  <c r="BB420" i="32"/>
  <c r="BC420" i="32"/>
  <c r="BA421" i="32"/>
  <c r="BB421" i="32"/>
  <c r="BC421" i="32"/>
  <c r="BA422" i="32"/>
  <c r="BB422" i="32"/>
  <c r="BC422" i="32"/>
  <c r="BA423" i="32"/>
  <c r="BB423" i="32"/>
  <c r="BC423" i="32"/>
  <c r="BA424" i="32"/>
  <c r="BB424" i="32"/>
  <c r="BC424" i="32"/>
  <c r="BA425" i="32"/>
  <c r="BB425" i="32"/>
  <c r="BC425" i="32"/>
  <c r="BA426" i="32"/>
  <c r="BB426" i="32"/>
  <c r="BC426" i="32"/>
  <c r="BA427" i="32"/>
  <c r="BB427" i="32"/>
  <c r="BC427" i="32"/>
  <c r="BA428" i="32"/>
  <c r="BB428" i="32"/>
  <c r="BC428" i="32"/>
  <c r="BA429" i="32"/>
  <c r="BB429" i="32"/>
  <c r="BC429" i="32"/>
  <c r="BA430" i="32"/>
  <c r="BB430" i="32"/>
  <c r="BC430" i="32"/>
  <c r="BA431" i="32"/>
  <c r="BB431" i="32"/>
  <c r="BC431" i="32"/>
  <c r="BA432" i="32"/>
  <c r="BB432" i="32"/>
  <c r="BC432" i="32"/>
  <c r="BA433" i="32"/>
  <c r="BB433" i="32"/>
  <c r="BC433" i="32"/>
  <c r="BA434" i="32"/>
  <c r="BB434" i="32"/>
  <c r="BC434" i="32"/>
  <c r="BA435" i="32"/>
  <c r="BB435" i="32"/>
  <c r="BC435" i="32"/>
  <c r="BA436" i="32"/>
  <c r="BB436" i="32"/>
  <c r="BC436" i="32"/>
  <c r="BA437" i="32"/>
  <c r="BB437" i="32"/>
  <c r="BC437" i="32"/>
  <c r="BA438" i="32"/>
  <c r="BB438" i="32"/>
  <c r="BC438" i="32"/>
  <c r="BA439" i="32"/>
  <c r="BB439" i="32"/>
  <c r="BC439" i="32"/>
  <c r="BA440" i="32"/>
  <c r="BB440" i="32"/>
  <c r="BC440" i="32"/>
  <c r="BA441" i="32"/>
  <c r="BB441" i="32"/>
  <c r="BC441" i="32"/>
  <c r="BA442" i="32"/>
  <c r="BB442" i="32"/>
  <c r="BC442" i="32"/>
  <c r="BA443" i="32"/>
  <c r="BB443" i="32"/>
  <c r="BC443" i="32"/>
  <c r="BA444" i="32"/>
  <c r="BB444" i="32"/>
  <c r="BC444" i="32"/>
  <c r="BA445" i="32"/>
  <c r="BB445" i="32"/>
  <c r="BC445" i="32"/>
  <c r="BA446" i="32"/>
  <c r="BB446" i="32"/>
  <c r="BC446" i="32"/>
  <c r="BA447" i="32"/>
  <c r="BB447" i="32"/>
  <c r="BC447" i="32"/>
  <c r="BA448" i="32"/>
  <c r="BB448" i="32"/>
  <c r="BC448" i="32"/>
  <c r="BA449" i="32"/>
  <c r="BB449" i="32"/>
  <c r="BC449" i="32"/>
  <c r="BA450" i="32"/>
  <c r="BB450" i="32"/>
  <c r="BC450" i="32"/>
  <c r="BA451" i="32"/>
  <c r="BB451" i="32"/>
  <c r="BC451" i="32"/>
  <c r="BA452" i="32"/>
  <c r="BB452" i="32"/>
  <c r="BC452" i="32"/>
  <c r="BA453" i="32"/>
  <c r="BB453" i="32"/>
  <c r="BC453" i="32"/>
  <c r="BA454" i="32"/>
  <c r="BB454" i="32"/>
  <c r="BC454" i="32"/>
  <c r="BA455" i="32"/>
  <c r="BB455" i="32"/>
  <c r="BC455" i="32"/>
  <c r="BA456" i="32"/>
  <c r="BB456" i="32"/>
  <c r="BC456" i="32"/>
  <c r="BA457" i="32"/>
  <c r="BB457" i="32"/>
  <c r="BC457" i="32"/>
  <c r="BA458" i="32"/>
  <c r="BB458" i="32"/>
  <c r="BC458" i="32"/>
  <c r="BA459" i="32"/>
  <c r="BB459" i="32"/>
  <c r="BC459" i="32"/>
  <c r="BA460" i="32"/>
  <c r="BB460" i="32"/>
  <c r="BC460" i="32"/>
  <c r="BA461" i="32"/>
  <c r="BB461" i="32"/>
  <c r="BC461" i="32"/>
  <c r="BA462" i="32"/>
  <c r="BB462" i="32"/>
  <c r="BC462" i="32"/>
  <c r="BA463" i="32"/>
  <c r="BB463" i="32"/>
  <c r="BC463" i="32"/>
  <c r="BA464" i="32"/>
  <c r="BB464" i="32"/>
  <c r="BC464" i="32"/>
  <c r="BA465" i="32"/>
  <c r="BB465" i="32"/>
  <c r="BC465" i="32"/>
  <c r="BA466" i="32"/>
  <c r="BB466" i="32"/>
  <c r="BC466" i="32"/>
  <c r="BA467" i="32"/>
  <c r="BB467" i="32"/>
  <c r="BC467" i="32"/>
  <c r="BA468" i="32"/>
  <c r="BB468" i="32"/>
  <c r="BC468" i="32"/>
  <c r="BA469" i="32"/>
  <c r="BB469" i="32"/>
  <c r="BC469" i="32"/>
  <c r="BA470" i="32"/>
  <c r="BB470" i="32"/>
  <c r="BC470" i="32"/>
  <c r="BA471" i="32"/>
  <c r="BB471" i="32"/>
  <c r="BC471" i="32"/>
  <c r="BA472" i="32"/>
  <c r="BB472" i="32"/>
  <c r="BC472" i="32"/>
  <c r="BA473" i="32"/>
  <c r="BB473" i="32"/>
  <c r="BC473" i="32"/>
  <c r="BA474" i="32"/>
  <c r="BB474" i="32"/>
  <c r="BC474" i="32"/>
  <c r="BA475" i="32"/>
  <c r="BB475" i="32"/>
  <c r="BC475" i="32"/>
  <c r="BA476" i="32"/>
  <c r="BB476" i="32"/>
  <c r="BC476" i="32"/>
  <c r="BA477" i="32"/>
  <c r="BB477" i="32"/>
  <c r="BC477" i="32"/>
  <c r="BA478" i="32"/>
  <c r="BB478" i="32"/>
  <c r="BC478" i="32"/>
  <c r="BA479" i="32"/>
  <c r="BB479" i="32"/>
  <c r="BC479" i="32"/>
  <c r="BA480" i="32"/>
  <c r="BB480" i="32"/>
  <c r="BC480" i="32"/>
  <c r="BA481" i="32"/>
  <c r="BB481" i="32"/>
  <c r="BC481" i="32"/>
  <c r="BA482" i="32"/>
  <c r="BB482" i="32"/>
  <c r="BC482" i="32"/>
  <c r="BA483" i="32"/>
  <c r="BB483" i="32"/>
  <c r="BC483" i="32"/>
  <c r="BA484" i="32"/>
  <c r="BB484" i="32"/>
  <c r="BC484" i="32"/>
  <c r="BA485" i="32"/>
  <c r="BB485" i="32"/>
  <c r="BC485" i="32"/>
  <c r="BA486" i="32"/>
  <c r="BB486" i="32"/>
  <c r="BC486" i="32"/>
  <c r="BA487" i="32"/>
  <c r="BB487" i="32"/>
  <c r="BC487" i="32"/>
  <c r="BA488" i="32"/>
  <c r="BB488" i="32"/>
  <c r="BC488" i="32"/>
  <c r="BA489" i="32"/>
  <c r="BB489" i="32"/>
  <c r="BC489" i="32"/>
  <c r="BA490" i="32"/>
  <c r="BB490" i="32"/>
  <c r="BC490" i="32"/>
  <c r="BA491" i="32"/>
  <c r="BB491" i="32"/>
  <c r="BC491" i="32"/>
  <c r="BA492" i="32"/>
  <c r="BB492" i="32"/>
  <c r="BC492" i="32"/>
  <c r="BA493" i="32"/>
  <c r="BB493" i="32"/>
  <c r="BC493" i="32"/>
  <c r="BA494" i="32"/>
  <c r="BB494" i="32"/>
  <c r="BC494" i="32"/>
  <c r="BA495" i="32"/>
  <c r="BB495" i="32"/>
  <c r="BC495" i="32"/>
  <c r="BA496" i="32"/>
  <c r="BB496" i="32"/>
  <c r="BC496" i="32"/>
  <c r="BA497" i="32"/>
  <c r="BB497" i="32"/>
  <c r="BC497" i="32"/>
  <c r="BA498" i="32"/>
  <c r="BB498" i="32"/>
  <c r="BC498" i="32"/>
  <c r="BA499" i="32"/>
  <c r="BB499" i="32"/>
  <c r="BC499" i="32"/>
  <c r="BA500" i="32"/>
  <c r="BB500" i="32"/>
  <c r="BC500" i="32"/>
  <c r="BA501" i="32"/>
  <c r="BB501" i="32"/>
  <c r="BC501" i="32"/>
  <c r="BA502" i="32"/>
  <c r="BB502" i="32"/>
  <c r="BC502" i="32"/>
  <c r="BA503" i="32"/>
  <c r="BB503" i="32"/>
  <c r="BC503" i="32"/>
  <c r="BA504" i="32"/>
  <c r="BB504" i="32"/>
  <c r="BC504" i="32"/>
  <c r="BA505" i="32"/>
  <c r="BB505" i="32"/>
  <c r="BC505" i="32"/>
  <c r="BA506" i="32"/>
  <c r="BB506" i="32"/>
  <c r="BC506" i="32"/>
  <c r="BA507" i="32"/>
  <c r="BB507" i="32"/>
  <c r="BC507" i="32"/>
  <c r="BA508" i="32"/>
  <c r="BB508" i="32"/>
  <c r="BC508" i="32"/>
  <c r="BA509" i="32"/>
  <c r="BB509" i="32"/>
  <c r="BC509" i="32"/>
  <c r="BA510" i="32"/>
  <c r="BB510" i="32"/>
  <c r="BC510" i="32"/>
  <c r="BA511" i="32"/>
  <c r="BB511" i="32"/>
  <c r="BC511" i="32"/>
  <c r="BA512" i="32"/>
  <c r="BB512" i="32"/>
  <c r="BC512" i="32"/>
  <c r="BA513" i="32"/>
  <c r="BB513" i="32"/>
  <c r="BC513" i="32"/>
  <c r="BA514" i="32"/>
  <c r="BB514" i="32"/>
  <c r="BC514" i="32"/>
  <c r="BA515" i="32"/>
  <c r="BB515" i="32"/>
  <c r="BC515" i="32"/>
  <c r="BA516" i="32"/>
  <c r="BB516" i="32"/>
  <c r="BC516" i="32"/>
  <c r="BA517" i="32"/>
  <c r="BB517" i="32"/>
  <c r="BC517" i="32"/>
  <c r="BA518" i="32"/>
  <c r="BB518" i="32"/>
  <c r="BC518" i="32"/>
  <c r="BA519" i="32"/>
  <c r="BB519" i="32"/>
  <c r="BC519" i="32"/>
  <c r="BA520" i="32"/>
  <c r="BB520" i="32"/>
  <c r="BC520" i="32"/>
  <c r="BA521" i="32"/>
  <c r="BB521" i="32"/>
  <c r="BC521" i="32"/>
  <c r="BA522" i="32"/>
  <c r="BB522" i="32"/>
  <c r="BC522" i="32"/>
  <c r="BA523" i="32"/>
  <c r="BB523" i="32"/>
  <c r="BC523" i="32"/>
  <c r="BA524" i="32"/>
  <c r="BB524" i="32"/>
  <c r="BC524" i="32"/>
  <c r="BA525" i="32"/>
  <c r="BB525" i="32"/>
  <c r="BC525" i="32"/>
  <c r="BA526" i="32"/>
  <c r="BB526" i="32"/>
  <c r="BC526" i="32"/>
  <c r="BA527" i="32"/>
  <c r="BB527" i="32"/>
  <c r="BC527" i="32"/>
  <c r="BA528" i="32"/>
  <c r="BB528" i="32"/>
  <c r="BC528" i="32"/>
  <c r="BA529" i="32"/>
  <c r="BB529" i="32"/>
  <c r="BC529" i="32"/>
  <c r="BA530" i="32"/>
  <c r="BB530" i="32"/>
  <c r="BC530" i="32"/>
  <c r="BA531" i="32"/>
  <c r="BB531" i="32"/>
  <c r="BC531" i="32"/>
  <c r="BA532" i="32"/>
  <c r="BB532" i="32"/>
  <c r="BC532" i="32"/>
  <c r="BA533" i="32"/>
  <c r="BB533" i="32"/>
  <c r="BC533" i="32"/>
  <c r="BA534" i="32"/>
  <c r="BB534" i="32"/>
  <c r="BC534" i="32"/>
  <c r="BA535" i="32"/>
  <c r="BB535" i="32"/>
  <c r="BC535" i="32"/>
  <c r="BA536" i="32"/>
  <c r="BB536" i="32"/>
  <c r="BC536" i="32"/>
  <c r="BA537" i="32"/>
  <c r="BB537" i="32"/>
  <c r="BC537" i="32"/>
  <c r="BA538" i="32"/>
  <c r="BB538" i="32"/>
  <c r="BC538" i="32"/>
  <c r="BA539" i="32"/>
  <c r="BB539" i="32"/>
  <c r="BC539" i="32"/>
  <c r="BA540" i="32"/>
  <c r="BB540" i="32"/>
  <c r="BC540" i="32"/>
  <c r="BA541" i="32"/>
  <c r="BB541" i="32"/>
  <c r="BC541" i="32"/>
  <c r="BA542" i="32"/>
  <c r="BB542" i="32"/>
  <c r="BC542" i="32"/>
  <c r="BA543" i="32"/>
  <c r="BB543" i="32"/>
  <c r="BC543" i="32"/>
  <c r="BA544" i="32"/>
  <c r="BB544" i="32"/>
  <c r="BC544" i="32"/>
  <c r="BA545" i="32"/>
  <c r="BB545" i="32"/>
  <c r="BC545" i="32"/>
  <c r="BA546" i="32"/>
  <c r="BB546" i="32"/>
  <c r="BC546" i="32"/>
  <c r="BA547" i="32"/>
  <c r="BB547" i="32"/>
  <c r="BC547" i="32"/>
  <c r="BA548" i="32"/>
  <c r="BB548" i="32"/>
  <c r="BC548" i="32"/>
  <c r="BA549" i="32"/>
  <c r="BB549" i="32"/>
  <c r="BC549" i="32"/>
  <c r="BA550" i="32"/>
  <c r="BB550" i="32"/>
  <c r="BC550" i="32"/>
  <c r="BA551" i="32"/>
  <c r="BB551" i="32"/>
  <c r="BC551" i="32"/>
  <c r="BA552" i="32"/>
  <c r="BB552" i="32"/>
  <c r="BC552" i="32"/>
  <c r="BA553" i="32"/>
  <c r="BB553" i="32"/>
  <c r="BC553" i="32"/>
  <c r="BA554" i="32"/>
  <c r="BB554" i="32"/>
  <c r="BC554" i="32"/>
  <c r="BA555" i="32"/>
  <c r="BB555" i="32"/>
  <c r="BC555" i="32"/>
  <c r="BA556" i="32"/>
  <c r="BB556" i="32"/>
  <c r="BC556" i="32"/>
  <c r="BA557" i="32"/>
  <c r="BB557" i="32"/>
  <c r="BC557" i="32"/>
  <c r="BA558" i="32"/>
  <c r="BB558" i="32"/>
  <c r="BC558" i="32"/>
  <c r="BA559" i="32"/>
  <c r="BB559" i="32"/>
  <c r="BC559" i="32"/>
  <c r="BA560" i="32"/>
  <c r="BB560" i="32"/>
  <c r="BC560" i="32"/>
  <c r="BA561" i="32"/>
  <c r="BB561" i="32"/>
  <c r="BC561" i="32"/>
  <c r="BA562" i="32"/>
  <c r="BB562" i="32"/>
  <c r="BC562" i="32"/>
  <c r="BA563" i="32"/>
  <c r="BB563" i="32"/>
  <c r="BC563" i="32"/>
  <c r="BA564" i="32"/>
  <c r="BB564" i="32"/>
  <c r="BC564" i="32"/>
  <c r="BA565" i="32"/>
  <c r="BB565" i="32"/>
  <c r="BC565" i="32"/>
  <c r="BA566" i="32"/>
  <c r="BB566" i="32"/>
  <c r="BC566" i="32"/>
  <c r="BA567" i="32"/>
  <c r="BB567" i="32"/>
  <c r="BC567" i="32"/>
  <c r="BA568" i="32"/>
  <c r="BB568" i="32"/>
  <c r="BC568" i="32"/>
  <c r="BA569" i="32"/>
  <c r="BB569" i="32"/>
  <c r="BC569" i="32"/>
  <c r="BA570" i="32"/>
  <c r="BB570" i="32"/>
  <c r="BC570" i="32"/>
  <c r="BA571" i="32"/>
  <c r="BB571" i="32"/>
  <c r="BC571" i="32"/>
  <c r="BA572" i="32"/>
  <c r="BB572" i="32"/>
  <c r="BC572" i="32"/>
  <c r="BA573" i="32"/>
  <c r="BB573" i="32"/>
  <c r="BC573" i="32"/>
  <c r="BA574" i="32"/>
  <c r="BB574" i="32"/>
  <c r="BC574" i="32"/>
  <c r="BA575" i="32"/>
  <c r="BB575" i="32"/>
  <c r="BC575" i="32"/>
  <c r="BA576" i="32"/>
  <c r="BB576" i="32"/>
  <c r="BC576" i="32"/>
  <c r="BA577" i="32"/>
  <c r="BB577" i="32"/>
  <c r="BC577" i="32"/>
  <c r="BA578" i="32"/>
  <c r="BB578" i="32"/>
  <c r="BC578" i="32"/>
  <c r="BA579" i="32"/>
  <c r="BB579" i="32"/>
  <c r="BC579" i="32"/>
  <c r="BA580" i="32"/>
  <c r="BB580" i="32"/>
  <c r="BC580" i="32"/>
  <c r="BA581" i="32"/>
  <c r="BB581" i="32"/>
  <c r="BC581" i="32"/>
  <c r="BA582" i="32"/>
  <c r="BB582" i="32"/>
  <c r="BC582" i="32"/>
  <c r="BA583" i="32"/>
  <c r="BB583" i="32"/>
  <c r="BC583" i="32"/>
  <c r="BA584" i="32"/>
  <c r="BB584" i="32"/>
  <c r="BC584" i="32"/>
  <c r="BA585" i="32"/>
  <c r="BB585" i="32"/>
  <c r="BC585" i="32"/>
  <c r="BA586" i="32"/>
  <c r="BB586" i="32"/>
  <c r="BC586" i="32"/>
  <c r="BA587" i="32"/>
  <c r="BB587" i="32"/>
  <c r="BC587" i="32"/>
  <c r="BA588" i="32"/>
  <c r="BB588" i="32"/>
  <c r="BC588" i="32"/>
  <c r="BA589" i="32"/>
  <c r="BB589" i="32"/>
  <c r="BC589" i="32"/>
  <c r="BA590" i="32"/>
  <c r="BB590" i="32"/>
  <c r="BC590" i="32"/>
  <c r="BA591" i="32"/>
  <c r="BB591" i="32"/>
  <c r="BC591" i="32"/>
  <c r="BA592" i="32"/>
  <c r="BB592" i="32"/>
  <c r="BC592" i="32"/>
  <c r="BA593" i="32"/>
  <c r="BB593" i="32"/>
  <c r="BC593" i="32"/>
  <c r="BA594" i="32"/>
  <c r="BB594" i="32"/>
  <c r="BC594" i="32"/>
  <c r="BA595" i="32"/>
  <c r="BB595" i="32"/>
  <c r="BC595" i="32"/>
  <c r="BA596" i="32"/>
  <c r="BB596" i="32"/>
  <c r="BC596" i="32"/>
  <c r="BA597" i="32"/>
  <c r="BB597" i="32"/>
  <c r="BC597" i="32"/>
  <c r="BA598" i="32"/>
  <c r="BB598" i="32"/>
  <c r="BC598" i="32"/>
  <c r="BA599" i="32"/>
  <c r="BB599" i="32"/>
  <c r="BC599" i="32"/>
  <c r="BA600" i="32"/>
  <c r="BB600" i="32"/>
  <c r="BC600" i="32"/>
  <c r="BA601" i="32"/>
  <c r="BB601" i="32"/>
  <c r="BC601" i="32"/>
  <c r="BA602" i="32"/>
  <c r="BB602" i="32"/>
  <c r="BC602" i="32"/>
  <c r="BA603" i="32"/>
  <c r="BB603" i="32"/>
  <c r="BC603" i="32"/>
  <c r="BA604" i="32"/>
  <c r="BB604" i="32"/>
  <c r="BC604" i="32"/>
  <c r="BA605" i="32"/>
  <c r="BB605" i="32"/>
  <c r="BC605" i="32"/>
  <c r="BA606" i="32"/>
  <c r="BB606" i="32"/>
  <c r="BC606" i="32"/>
  <c r="BA607" i="32"/>
  <c r="BB607" i="32"/>
  <c r="BC607" i="32"/>
  <c r="BA608" i="32"/>
  <c r="BB608" i="32"/>
  <c r="BC608" i="32"/>
  <c r="BA609" i="32"/>
  <c r="BB609" i="32"/>
  <c r="BC609" i="32"/>
  <c r="BA610" i="32"/>
  <c r="BB610" i="32"/>
  <c r="BC610" i="32"/>
  <c r="BA611" i="32"/>
  <c r="BB611" i="32"/>
  <c r="BC611" i="32"/>
  <c r="BA612" i="32"/>
  <c r="BB612" i="32"/>
  <c r="BC612" i="32"/>
  <c r="BA613" i="32"/>
  <c r="BB613" i="32"/>
  <c r="BC613" i="32"/>
  <c r="BA614" i="32"/>
  <c r="BB614" i="32"/>
  <c r="BC614" i="32"/>
  <c r="BA615" i="32"/>
  <c r="BB615" i="32"/>
  <c r="BC615" i="32"/>
  <c r="BA616" i="32"/>
  <c r="BB616" i="32"/>
  <c r="BC616" i="32"/>
  <c r="BA617" i="32"/>
  <c r="BB617" i="32"/>
  <c r="BC617" i="32"/>
  <c r="BA618" i="32"/>
  <c r="BB618" i="32"/>
  <c r="BC618" i="32"/>
  <c r="BA619" i="32"/>
  <c r="BB619" i="32"/>
  <c r="BC619" i="32"/>
  <c r="BA620" i="32"/>
  <c r="BB620" i="32"/>
  <c r="BC620" i="32"/>
  <c r="BA621" i="32"/>
  <c r="BB621" i="32"/>
  <c r="BC621" i="32"/>
  <c r="BA622" i="32"/>
  <c r="BB622" i="32"/>
  <c r="BC622" i="32"/>
  <c r="BA623" i="32"/>
  <c r="BB623" i="32"/>
  <c r="BC623" i="32"/>
  <c r="BA624" i="32"/>
  <c r="BB624" i="32"/>
  <c r="BC624" i="32"/>
  <c r="BA625" i="32"/>
  <c r="BB625" i="32"/>
  <c r="BC625" i="32"/>
  <c r="BA626" i="32"/>
  <c r="BB626" i="32"/>
  <c r="BC626" i="32"/>
  <c r="BA627" i="32"/>
  <c r="BB627" i="32"/>
  <c r="BC627" i="32"/>
  <c r="BA628" i="32"/>
  <c r="BB628" i="32"/>
  <c r="BC628" i="32"/>
  <c r="BA629" i="32"/>
  <c r="BB629" i="32"/>
  <c r="BC629" i="32"/>
  <c r="BA630" i="32"/>
  <c r="BB630" i="32"/>
  <c r="BC630" i="32"/>
  <c r="BA631" i="32"/>
  <c r="BB631" i="32"/>
  <c r="BC631" i="32"/>
  <c r="BA632" i="32"/>
  <c r="BB632" i="32"/>
  <c r="BC632" i="32"/>
  <c r="BA633" i="32"/>
  <c r="BB633" i="32"/>
  <c r="BC633" i="32"/>
  <c r="BA634" i="32"/>
  <c r="BB634" i="32"/>
  <c r="BC634" i="32"/>
  <c r="BA635" i="32"/>
  <c r="BB635" i="32"/>
  <c r="BC635" i="32"/>
  <c r="BA636" i="32"/>
  <c r="BB636" i="32"/>
  <c r="BC636" i="32"/>
  <c r="BA637" i="32"/>
  <c r="BB637" i="32"/>
  <c r="BC637" i="32"/>
  <c r="BA638" i="32"/>
  <c r="BB638" i="32"/>
  <c r="BC638" i="32"/>
  <c r="BA639" i="32"/>
  <c r="BB639" i="32"/>
  <c r="BC639" i="32"/>
  <c r="BA640" i="32"/>
  <c r="BB640" i="32"/>
  <c r="BC640" i="32"/>
  <c r="BA641" i="32"/>
  <c r="BB641" i="32"/>
  <c r="BC641" i="32"/>
  <c r="BA642" i="32"/>
  <c r="BB642" i="32"/>
  <c r="BC642" i="32"/>
  <c r="BA643" i="32"/>
  <c r="BB643" i="32"/>
  <c r="BC643" i="32"/>
  <c r="BA644" i="32"/>
  <c r="BB644" i="32"/>
  <c r="BC644" i="32"/>
  <c r="BA645" i="32"/>
  <c r="BB645" i="32"/>
  <c r="BC645" i="32"/>
  <c r="BA646" i="32"/>
  <c r="BB646" i="32"/>
  <c r="BC646" i="32"/>
  <c r="BA647" i="32"/>
  <c r="BB647" i="32"/>
  <c r="BC647" i="32"/>
  <c r="BA648" i="32"/>
  <c r="BB648" i="32"/>
  <c r="BC648" i="32"/>
  <c r="BA649" i="32"/>
  <c r="BB649" i="32"/>
  <c r="BC649" i="32"/>
  <c r="BA650" i="32"/>
  <c r="BB650" i="32"/>
  <c r="BC650" i="32"/>
  <c r="BA651" i="32"/>
  <c r="BB651" i="32"/>
  <c r="BC651" i="32"/>
  <c r="BA652" i="32"/>
  <c r="BB652" i="32"/>
  <c r="BC652" i="32"/>
  <c r="BA653" i="32"/>
  <c r="BB653" i="32"/>
  <c r="BC653" i="32"/>
  <c r="BA654" i="32"/>
  <c r="BB654" i="32"/>
  <c r="BC654" i="32"/>
  <c r="BA655" i="32"/>
  <c r="BB655" i="32"/>
  <c r="BC655" i="32"/>
  <c r="BA656" i="32"/>
  <c r="BB656" i="32"/>
  <c r="BC656" i="32"/>
  <c r="BA657" i="32"/>
  <c r="BB657" i="32"/>
  <c r="BC657" i="32"/>
  <c r="BA658" i="32"/>
  <c r="BB658" i="32"/>
  <c r="BC658" i="32"/>
  <c r="BA659" i="32"/>
  <c r="BB659" i="32"/>
  <c r="BC659" i="32"/>
  <c r="BA660" i="32"/>
  <c r="BB660" i="32"/>
  <c r="BC660" i="32"/>
  <c r="BA661" i="32"/>
  <c r="BB661" i="32"/>
  <c r="BC661" i="32"/>
  <c r="BA662" i="32"/>
  <c r="BB662" i="32"/>
  <c r="BC662" i="32"/>
  <c r="BA663" i="32"/>
  <c r="BB663" i="32"/>
  <c r="BC663" i="32"/>
  <c r="BA664" i="32"/>
  <c r="BB664" i="32"/>
  <c r="BC664" i="32"/>
  <c r="BA665" i="32"/>
  <c r="BB665" i="32"/>
  <c r="BC665" i="32"/>
  <c r="BA666" i="32"/>
  <c r="BB666" i="32"/>
  <c r="BC666" i="32"/>
  <c r="BA667" i="32"/>
  <c r="BB667" i="32"/>
  <c r="BC667" i="32"/>
  <c r="BA668" i="32"/>
  <c r="BB668" i="32"/>
  <c r="BC668" i="32"/>
  <c r="BA669" i="32"/>
  <c r="BB669" i="32"/>
  <c r="BC669" i="32"/>
  <c r="BA670" i="32"/>
  <c r="BB670" i="32"/>
  <c r="BC670" i="32"/>
  <c r="BA671" i="32"/>
  <c r="BB671" i="32"/>
  <c r="BC671" i="32"/>
  <c r="BA672" i="32"/>
  <c r="BB672" i="32"/>
  <c r="BC672" i="32"/>
  <c r="BA673" i="32"/>
  <c r="BB673" i="32"/>
  <c r="BC673" i="32"/>
  <c r="BA674" i="32"/>
  <c r="BB674" i="32"/>
  <c r="BC674" i="32"/>
  <c r="BA675" i="32"/>
  <c r="BB675" i="32"/>
  <c r="BC675" i="32"/>
  <c r="BA676" i="32"/>
  <c r="BB676" i="32"/>
  <c r="BC676" i="32"/>
  <c r="BA677" i="32"/>
  <c r="BB677" i="32"/>
  <c r="BC677" i="32"/>
  <c r="BA678" i="32"/>
  <c r="BB678" i="32"/>
  <c r="BC678" i="32"/>
  <c r="BA679" i="32"/>
  <c r="BB679" i="32"/>
  <c r="BC679" i="32"/>
  <c r="BA680" i="32"/>
  <c r="BB680" i="32"/>
  <c r="BC680" i="32"/>
  <c r="BA681" i="32"/>
  <c r="BB681" i="32"/>
  <c r="BC681" i="32"/>
  <c r="BA682" i="32"/>
  <c r="BB682" i="32"/>
  <c r="BC682" i="32"/>
  <c r="BA683" i="32"/>
  <c r="BB683" i="32"/>
  <c r="BC683" i="32"/>
  <c r="BA684" i="32"/>
  <c r="BB684" i="32"/>
  <c r="BC684" i="32"/>
  <c r="BA685" i="32"/>
  <c r="BB685" i="32"/>
  <c r="BC685" i="32"/>
  <c r="BA686" i="32"/>
  <c r="BB686" i="32"/>
  <c r="BC686" i="32"/>
  <c r="BA687" i="32"/>
  <c r="BB687" i="32"/>
  <c r="BC687" i="32"/>
  <c r="BA688" i="32"/>
  <c r="BB688" i="32"/>
  <c r="BC688" i="32"/>
  <c r="BA689" i="32"/>
  <c r="BB689" i="32"/>
  <c r="BC689" i="32"/>
  <c r="BA690" i="32"/>
  <c r="BB690" i="32"/>
  <c r="BC690" i="32"/>
  <c r="BA691" i="32"/>
  <c r="BB691" i="32"/>
  <c r="BC691" i="32"/>
  <c r="BA692" i="32"/>
  <c r="BB692" i="32"/>
  <c r="BC692" i="32"/>
  <c r="BA693" i="32"/>
  <c r="BB693" i="32"/>
  <c r="BC693" i="32"/>
  <c r="BA694" i="32"/>
  <c r="BB694" i="32"/>
  <c r="BC694" i="32"/>
  <c r="BA695" i="32"/>
  <c r="BB695" i="32"/>
  <c r="BC695" i="32"/>
  <c r="BA696" i="32"/>
  <c r="BB696" i="32"/>
  <c r="BC696" i="32"/>
  <c r="BA697" i="32"/>
  <c r="BB697" i="32"/>
  <c r="BC697" i="32"/>
  <c r="BA698" i="32"/>
  <c r="BB698" i="32"/>
  <c r="BC698" i="32"/>
  <c r="BA699" i="32"/>
  <c r="BB699" i="32"/>
  <c r="BC699" i="32"/>
  <c r="BA700" i="32"/>
  <c r="BB700" i="32"/>
  <c r="BC700" i="32"/>
  <c r="BA701" i="32"/>
  <c r="BB701" i="32"/>
  <c r="BC701" i="32"/>
  <c r="BA702" i="32"/>
  <c r="BB702" i="32"/>
  <c r="BC702" i="32"/>
  <c r="BA703" i="32"/>
  <c r="BB703" i="32"/>
  <c r="BC703" i="32"/>
  <c r="BA704" i="32"/>
  <c r="BB704" i="32"/>
  <c r="BC704" i="32"/>
  <c r="BA705" i="32"/>
  <c r="BB705" i="32"/>
  <c r="BC705" i="32"/>
  <c r="BA706" i="32"/>
  <c r="BB706" i="32"/>
  <c r="BC706" i="32"/>
  <c r="BA707" i="32"/>
  <c r="BB707" i="32"/>
  <c r="BC707" i="32"/>
  <c r="BA708" i="32"/>
  <c r="BB708" i="32"/>
  <c r="BC708" i="32"/>
  <c r="BA709" i="32"/>
  <c r="BB709" i="32"/>
  <c r="BC709" i="32"/>
  <c r="BA710" i="32"/>
  <c r="BB710" i="32"/>
  <c r="BC710" i="32"/>
  <c r="BA711" i="32"/>
  <c r="BB711" i="32"/>
  <c r="BC711" i="32"/>
  <c r="BA712" i="32"/>
  <c r="BB712" i="32"/>
  <c r="BC712" i="32"/>
  <c r="BA713" i="32"/>
  <c r="BB713" i="32"/>
  <c r="BC713" i="32"/>
  <c r="BA714" i="32"/>
  <c r="BB714" i="32"/>
  <c r="BC714" i="32"/>
  <c r="BA715" i="32"/>
  <c r="BB715" i="32"/>
  <c r="BC715" i="32"/>
  <c r="BA716" i="32"/>
  <c r="BB716" i="32"/>
  <c r="BC716" i="32"/>
  <c r="BA717" i="32"/>
  <c r="BB717" i="32"/>
  <c r="BC717" i="32"/>
  <c r="BA718" i="32"/>
  <c r="BB718" i="32"/>
  <c r="BC718" i="32"/>
  <c r="BA719" i="32"/>
  <c r="BB719" i="32"/>
  <c r="BC719" i="32"/>
  <c r="BA720" i="32"/>
  <c r="BB720" i="32"/>
  <c r="BC720" i="32"/>
  <c r="BA721" i="32"/>
  <c r="BB721" i="32"/>
  <c r="BC721" i="32"/>
  <c r="BA722" i="32"/>
  <c r="BB722" i="32"/>
  <c r="BC722" i="32"/>
  <c r="BA723" i="32"/>
  <c r="BB723" i="32"/>
  <c r="BC723" i="32"/>
  <c r="BA724" i="32"/>
  <c r="BB724" i="32"/>
  <c r="BC724" i="32"/>
  <c r="BA725" i="32"/>
  <c r="BB725" i="32"/>
  <c r="BC725" i="32"/>
  <c r="BA726" i="32"/>
  <c r="BB726" i="32"/>
  <c r="BC726" i="32"/>
  <c r="BA727" i="32"/>
  <c r="BB727" i="32"/>
  <c r="BC727" i="32"/>
  <c r="BA728" i="32"/>
  <c r="BB728" i="32"/>
  <c r="BC728" i="32"/>
  <c r="BA729" i="32"/>
  <c r="BB729" i="32"/>
  <c r="BC729" i="32"/>
  <c r="BA730" i="32"/>
  <c r="BB730" i="32"/>
  <c r="BC730" i="32"/>
  <c r="BA731" i="32"/>
  <c r="BB731" i="32"/>
  <c r="BC731" i="32"/>
  <c r="BA732" i="32"/>
  <c r="BB732" i="32"/>
  <c r="BC732" i="32"/>
  <c r="BA733" i="32"/>
  <c r="BB733" i="32"/>
  <c r="BC733" i="32"/>
  <c r="BA734" i="32"/>
  <c r="BB734" i="32"/>
  <c r="BC734" i="32"/>
  <c r="BA735" i="32"/>
  <c r="BB735" i="32"/>
  <c r="BC735" i="32"/>
  <c r="BA736" i="32"/>
  <c r="BB736" i="32"/>
  <c r="BC736" i="32"/>
  <c r="BA737" i="32"/>
  <c r="BB737" i="32"/>
  <c r="BC737" i="32"/>
  <c r="BA738" i="32"/>
  <c r="BB738" i="32"/>
  <c r="BC738" i="32"/>
  <c r="BA739" i="32"/>
  <c r="BB739" i="32"/>
  <c r="BC739" i="32"/>
  <c r="BA740" i="32"/>
  <c r="BB740" i="32"/>
  <c r="BC740" i="32"/>
  <c r="BA741" i="32"/>
  <c r="BB741" i="32"/>
  <c r="BC741" i="32"/>
  <c r="BA742" i="32"/>
  <c r="BB742" i="32"/>
  <c r="BC742" i="32"/>
  <c r="BA743" i="32"/>
  <c r="BB743" i="32"/>
  <c r="BC743" i="32"/>
  <c r="BA744" i="32"/>
  <c r="BB744" i="32"/>
  <c r="BC744" i="32"/>
  <c r="BA745" i="32"/>
  <c r="BB745" i="32"/>
  <c r="BC745" i="32"/>
  <c r="BA746" i="32"/>
  <c r="BB746" i="32"/>
  <c r="BC746" i="32"/>
  <c r="BA747" i="32"/>
  <c r="BB747" i="32"/>
  <c r="BC747" i="32"/>
  <c r="BA748" i="32"/>
  <c r="BB748" i="32"/>
  <c r="BC748" i="32"/>
  <c r="BA749" i="32"/>
  <c r="BB749" i="32"/>
  <c r="BC749" i="32"/>
  <c r="BA750" i="32"/>
  <c r="BB750" i="32"/>
  <c r="BC750" i="32"/>
  <c r="BA751" i="32"/>
  <c r="BB751" i="32"/>
  <c r="BC751" i="32"/>
  <c r="BA752" i="32"/>
  <c r="BB752" i="32"/>
  <c r="BC752" i="32"/>
  <c r="BA753" i="32"/>
  <c r="BB753" i="32"/>
  <c r="BC753" i="32"/>
  <c r="BA754" i="32"/>
  <c r="BB754" i="32"/>
  <c r="BC754" i="32"/>
  <c r="BA755" i="32"/>
  <c r="BB755" i="32"/>
  <c r="BC755" i="32"/>
  <c r="BA756" i="32"/>
  <c r="BB756" i="32"/>
  <c r="BC756" i="32"/>
  <c r="BA757" i="32"/>
  <c r="BB757" i="32"/>
  <c r="BC757" i="32"/>
  <c r="BA758" i="32"/>
  <c r="BB758" i="32"/>
  <c r="BC758" i="32"/>
  <c r="BA759" i="32"/>
  <c r="BB759" i="32"/>
  <c r="BC759" i="32"/>
  <c r="BA760" i="32"/>
  <c r="BB760" i="32"/>
  <c r="BC760" i="32"/>
  <c r="BA761" i="32"/>
  <c r="BB761" i="32"/>
  <c r="BC761" i="32"/>
  <c r="BA762" i="32"/>
  <c r="BB762" i="32"/>
  <c r="BC762" i="32"/>
  <c r="BA763" i="32"/>
  <c r="BB763" i="32"/>
  <c r="BC763" i="32"/>
  <c r="BA764" i="32"/>
  <c r="BB764" i="32"/>
  <c r="BC764" i="32"/>
  <c r="BA765" i="32"/>
  <c r="BB765" i="32"/>
  <c r="BC765" i="32"/>
  <c r="BA766" i="32"/>
  <c r="BB766" i="32"/>
  <c r="BC766" i="32"/>
  <c r="BA767" i="32"/>
  <c r="BB767" i="32"/>
  <c r="BC767" i="32"/>
  <c r="BA768" i="32"/>
  <c r="BB768" i="32"/>
  <c r="BC768" i="32"/>
  <c r="BA769" i="32"/>
  <c r="BB769" i="32"/>
  <c r="BC769" i="32"/>
  <c r="BA770" i="32"/>
  <c r="BB770" i="32"/>
  <c r="BC770" i="32"/>
  <c r="BA771" i="32"/>
  <c r="BB771" i="32"/>
  <c r="BC771" i="32"/>
  <c r="BA772" i="32"/>
  <c r="BB772" i="32"/>
  <c r="BC772" i="32"/>
  <c r="BA773" i="32"/>
  <c r="BB773" i="32"/>
  <c r="BC773" i="32"/>
  <c r="BA774" i="32"/>
  <c r="BB774" i="32"/>
  <c r="BC774" i="32"/>
  <c r="BA775" i="32"/>
  <c r="BB775" i="32"/>
  <c r="BC775" i="32"/>
  <c r="BA776" i="32"/>
  <c r="BB776" i="32"/>
  <c r="BC776" i="32"/>
  <c r="BA777" i="32"/>
  <c r="BB777" i="32"/>
  <c r="BC777" i="32"/>
  <c r="BA778" i="32"/>
  <c r="BB778" i="32"/>
  <c r="BC778" i="32"/>
  <c r="BA779" i="32"/>
  <c r="BB779" i="32"/>
  <c r="BC779" i="32"/>
  <c r="BA780" i="32"/>
  <c r="BB780" i="32"/>
  <c r="BC780" i="32"/>
  <c r="BA781" i="32"/>
  <c r="BB781" i="32"/>
  <c r="BC781" i="32"/>
  <c r="BA782" i="32"/>
  <c r="BB782" i="32"/>
  <c r="BC782" i="32"/>
  <c r="BA783" i="32"/>
  <c r="BB783" i="32"/>
  <c r="BC783" i="32"/>
  <c r="BA784" i="32"/>
  <c r="BB784" i="32"/>
  <c r="BC784" i="32"/>
  <c r="BA785" i="32"/>
  <c r="BB785" i="32"/>
  <c r="BC785" i="32"/>
  <c r="BA786" i="32"/>
  <c r="BB786" i="32"/>
  <c r="BC786" i="32"/>
  <c r="BA787" i="32"/>
  <c r="BB787" i="32"/>
  <c r="BC787" i="32"/>
  <c r="BA788" i="32"/>
  <c r="BB788" i="32"/>
  <c r="BC788" i="32"/>
  <c r="BA789" i="32"/>
  <c r="BB789" i="32"/>
  <c r="BC789" i="32"/>
  <c r="BA790" i="32"/>
  <c r="BB790" i="32"/>
  <c r="BC790" i="32"/>
  <c r="BA791" i="32"/>
  <c r="BB791" i="32"/>
  <c r="BC791" i="32"/>
  <c r="BA792" i="32"/>
  <c r="BB792" i="32"/>
  <c r="BC792" i="32"/>
  <c r="BA793" i="32"/>
  <c r="BB793" i="32"/>
  <c r="BC793" i="32"/>
  <c r="BA794" i="32"/>
  <c r="BB794" i="32"/>
  <c r="BC794" i="32"/>
  <c r="BA795" i="32"/>
  <c r="BB795" i="32"/>
  <c r="BC795" i="32"/>
  <c r="BA796" i="32"/>
  <c r="BB796" i="32"/>
  <c r="BC796" i="32"/>
  <c r="BA797" i="32"/>
  <c r="BB797" i="32"/>
  <c r="BC797" i="32"/>
  <c r="BA798" i="32"/>
  <c r="BB798" i="32"/>
  <c r="BC798" i="32"/>
  <c r="BA799" i="32"/>
  <c r="BB799" i="32"/>
  <c r="BC799" i="32"/>
  <c r="BA800" i="32"/>
  <c r="BB800" i="32"/>
  <c r="BC800" i="32"/>
  <c r="BA801" i="32"/>
  <c r="BB801" i="32"/>
  <c r="BC801" i="32"/>
  <c r="BA802" i="32"/>
  <c r="BB802" i="32"/>
  <c r="BC802" i="32"/>
  <c r="BA803" i="32"/>
  <c r="BB803" i="32"/>
  <c r="BC803" i="32"/>
  <c r="BA804" i="32"/>
  <c r="BB804" i="32"/>
  <c r="BC804" i="32"/>
  <c r="BA805" i="32"/>
  <c r="BB805" i="32"/>
  <c r="BC805" i="32"/>
  <c r="BA806" i="32"/>
  <c r="BB806" i="32"/>
  <c r="BC806" i="32"/>
  <c r="BA807" i="32"/>
  <c r="BB807" i="32"/>
  <c r="BC807" i="32"/>
  <c r="BA808" i="32"/>
  <c r="BB808" i="32"/>
  <c r="BC808" i="32"/>
  <c r="BA809" i="32"/>
  <c r="BB809" i="32"/>
  <c r="BC809" i="32"/>
  <c r="BA810" i="32"/>
  <c r="BB810" i="32"/>
  <c r="BC810" i="32"/>
  <c r="BA811" i="32"/>
  <c r="BB811" i="32"/>
  <c r="BC811" i="32"/>
  <c r="BA812" i="32"/>
  <c r="BB812" i="32"/>
  <c r="BC812" i="32"/>
  <c r="BA813" i="32"/>
  <c r="BB813" i="32"/>
  <c r="BC813" i="32"/>
  <c r="BA814" i="32"/>
  <c r="BB814" i="32"/>
  <c r="BC814" i="32"/>
  <c r="BA815" i="32"/>
  <c r="BB815" i="32"/>
  <c r="BC815" i="32"/>
  <c r="BA816" i="32"/>
  <c r="BB816" i="32"/>
  <c r="BC816" i="32"/>
  <c r="BA817" i="32"/>
  <c r="BB817" i="32"/>
  <c r="BC817" i="32"/>
  <c r="BA818" i="32"/>
  <c r="BB818" i="32"/>
  <c r="BC818" i="32"/>
  <c r="BA819" i="32"/>
  <c r="BB819" i="32"/>
  <c r="BC819" i="32"/>
  <c r="BA820" i="32"/>
  <c r="BB820" i="32"/>
  <c r="BC820" i="32"/>
  <c r="BA821" i="32"/>
  <c r="BB821" i="32"/>
  <c r="BC821" i="32"/>
  <c r="BA822" i="32"/>
  <c r="BB822" i="32"/>
  <c r="BC822" i="32"/>
  <c r="BA823" i="32"/>
  <c r="BB823" i="32"/>
  <c r="BC823" i="32"/>
  <c r="BA824" i="32"/>
  <c r="BB824" i="32"/>
  <c r="BC824" i="32"/>
  <c r="BA825" i="32"/>
  <c r="BB825" i="32"/>
  <c r="BC825" i="32"/>
  <c r="BA826" i="32"/>
  <c r="BB826" i="32"/>
  <c r="BC826" i="32"/>
  <c r="BA827" i="32"/>
  <c r="BB827" i="32"/>
  <c r="BC827" i="32"/>
  <c r="BA828" i="32"/>
  <c r="BB828" i="32"/>
  <c r="BC828" i="32"/>
  <c r="BA829" i="32"/>
  <c r="BB829" i="32"/>
  <c r="BC829" i="32"/>
  <c r="BA830" i="32"/>
  <c r="BB830" i="32"/>
  <c r="BC830" i="32"/>
  <c r="BA831" i="32"/>
  <c r="BB831" i="32"/>
  <c r="BC831" i="32"/>
  <c r="BA832" i="32"/>
  <c r="BB832" i="32"/>
  <c r="BC832" i="32"/>
  <c r="BA833" i="32"/>
  <c r="BB833" i="32"/>
  <c r="BC833" i="32"/>
  <c r="BA834" i="32"/>
  <c r="BB834" i="32"/>
  <c r="BC834" i="32"/>
  <c r="BA835" i="32"/>
  <c r="BB835" i="32"/>
  <c r="BC835" i="32"/>
  <c r="BA836" i="32"/>
  <c r="BB836" i="32"/>
  <c r="BC836" i="32"/>
  <c r="BA837" i="32"/>
  <c r="BB837" i="32"/>
  <c r="BC837" i="32"/>
  <c r="BA838" i="32"/>
  <c r="BB838" i="32"/>
  <c r="BC838" i="32"/>
  <c r="BA839" i="32"/>
  <c r="BB839" i="32"/>
  <c r="BC839" i="32"/>
  <c r="BA840" i="32"/>
  <c r="BB840" i="32"/>
  <c r="BC840" i="32"/>
  <c r="BA841" i="32"/>
  <c r="BB841" i="32"/>
  <c r="BC841" i="32"/>
  <c r="BA842" i="32"/>
  <c r="BB842" i="32"/>
  <c r="BC842" i="32"/>
  <c r="BA843" i="32"/>
  <c r="BB843" i="32"/>
  <c r="BC843" i="32"/>
  <c r="BA844" i="32"/>
  <c r="BB844" i="32"/>
  <c r="BC844" i="32"/>
  <c r="BA845" i="32"/>
  <c r="BB845" i="32"/>
  <c r="BC845" i="32"/>
  <c r="BA846" i="32"/>
  <c r="BB846" i="32"/>
  <c r="BC846" i="32"/>
  <c r="BA847" i="32"/>
  <c r="BB847" i="32"/>
  <c r="BC847" i="32"/>
  <c r="BA848" i="32"/>
  <c r="BB848" i="32"/>
  <c r="BC848" i="32"/>
  <c r="BA849" i="32"/>
  <c r="BB849" i="32"/>
  <c r="BC849" i="32"/>
  <c r="BA850" i="32"/>
  <c r="BB850" i="32"/>
  <c r="BC850" i="32"/>
  <c r="BA851" i="32"/>
  <c r="BB851" i="32"/>
  <c r="BC851" i="32"/>
  <c r="BA852" i="32"/>
  <c r="BB852" i="32"/>
  <c r="BC852" i="32"/>
  <c r="BA853" i="32"/>
  <c r="BB853" i="32"/>
  <c r="BC853" i="32"/>
  <c r="BA854" i="32"/>
  <c r="BB854" i="32"/>
  <c r="BC854" i="32"/>
  <c r="BA855" i="32"/>
  <c r="BB855" i="32"/>
  <c r="BC855" i="32"/>
  <c r="BA856" i="32"/>
  <c r="BB856" i="32"/>
  <c r="BC856" i="32"/>
  <c r="BA857" i="32"/>
  <c r="BB857" i="32"/>
  <c r="BC857" i="32"/>
  <c r="BA858" i="32"/>
  <c r="BB858" i="32"/>
  <c r="BC858" i="32"/>
  <c r="BA859" i="32"/>
  <c r="BB859" i="32"/>
  <c r="BC859" i="32"/>
  <c r="BA860" i="32"/>
  <c r="BB860" i="32"/>
  <c r="BC860" i="32"/>
  <c r="BA861" i="32"/>
  <c r="BB861" i="32"/>
  <c r="BC861" i="32"/>
  <c r="BA862" i="32"/>
  <c r="BB862" i="32"/>
  <c r="BC862" i="32"/>
  <c r="BA863" i="32"/>
  <c r="BB863" i="32"/>
  <c r="BC863" i="32"/>
  <c r="BA864" i="32"/>
  <c r="BB864" i="32"/>
  <c r="BC864" i="32"/>
  <c r="BA865" i="32"/>
  <c r="BB865" i="32"/>
  <c r="BC865" i="32"/>
  <c r="BA866" i="32"/>
  <c r="BB866" i="32"/>
  <c r="BC866" i="32"/>
  <c r="BA867" i="32"/>
  <c r="BB867" i="32"/>
  <c r="BC867" i="32"/>
  <c r="BA868" i="32"/>
  <c r="BB868" i="32"/>
  <c r="BC868" i="32"/>
  <c r="BA869" i="32"/>
  <c r="BB869" i="32"/>
  <c r="BC869" i="32"/>
  <c r="BA870" i="32"/>
  <c r="BB870" i="32"/>
  <c r="BC870" i="32"/>
  <c r="BA871" i="32"/>
  <c r="BB871" i="32"/>
  <c r="BC871" i="32"/>
  <c r="BA872" i="32"/>
  <c r="BB872" i="32"/>
  <c r="BC872" i="32"/>
  <c r="BA873" i="32"/>
  <c r="BB873" i="32"/>
  <c r="BC873" i="32"/>
  <c r="BA874" i="32"/>
  <c r="BB874" i="32"/>
  <c r="BC874" i="32"/>
  <c r="BA875" i="32"/>
  <c r="BB875" i="32"/>
  <c r="BC875" i="32"/>
  <c r="BA876" i="32"/>
  <c r="BB876" i="32"/>
  <c r="BC876" i="32"/>
  <c r="BA877" i="32"/>
  <c r="BB877" i="32"/>
  <c r="BC877" i="32"/>
  <c r="BA878" i="32"/>
  <c r="BB878" i="32"/>
  <c r="BC878" i="32"/>
  <c r="BA879" i="32"/>
  <c r="BB879" i="32"/>
  <c r="BC879" i="32"/>
  <c r="BA880" i="32"/>
  <c r="BB880" i="32"/>
  <c r="BC880" i="32"/>
  <c r="BA881" i="32"/>
  <c r="BB881" i="32"/>
  <c r="BC881" i="32"/>
  <c r="BA882" i="32"/>
  <c r="BB882" i="32"/>
  <c r="BC882" i="32"/>
  <c r="BA883" i="32"/>
  <c r="BB883" i="32"/>
  <c r="BC883" i="32"/>
  <c r="BA884" i="32"/>
  <c r="BB884" i="32"/>
  <c r="BC884" i="32"/>
  <c r="BA885" i="32"/>
  <c r="BB885" i="32"/>
  <c r="BC885" i="32"/>
  <c r="BA886" i="32"/>
  <c r="BB886" i="32"/>
  <c r="BC886" i="32"/>
  <c r="BA887" i="32"/>
  <c r="BB887" i="32"/>
  <c r="BC887" i="32"/>
  <c r="BA888" i="32"/>
  <c r="BB888" i="32"/>
  <c r="BC888" i="32"/>
  <c r="BA889" i="32"/>
  <c r="BB889" i="32"/>
  <c r="BC889" i="32"/>
  <c r="BA890" i="32"/>
  <c r="BB890" i="32"/>
  <c r="BC890" i="32"/>
  <c r="BA891" i="32"/>
  <c r="BB891" i="32"/>
  <c r="BC891" i="32"/>
  <c r="BA892" i="32"/>
  <c r="BB892" i="32"/>
  <c r="BC892" i="32"/>
  <c r="BA893" i="32"/>
  <c r="BB893" i="32"/>
  <c r="BC893" i="32"/>
  <c r="BA894" i="32"/>
  <c r="BB894" i="32"/>
  <c r="BC894" i="32"/>
  <c r="BA895" i="32"/>
  <c r="BB895" i="32"/>
  <c r="BC895" i="32"/>
  <c r="BA896" i="32"/>
  <c r="BB896" i="32"/>
  <c r="BC896" i="32"/>
  <c r="BA897" i="32"/>
  <c r="BB897" i="32"/>
  <c r="BC897" i="32"/>
  <c r="BA898" i="32"/>
  <c r="BB898" i="32"/>
  <c r="BC898" i="32"/>
  <c r="BA899" i="32"/>
  <c r="BB899" i="32"/>
  <c r="BC899" i="32"/>
  <c r="BA900" i="32"/>
  <c r="BB900" i="32"/>
  <c r="BC900" i="32"/>
  <c r="BA901" i="32"/>
  <c r="BB901" i="32"/>
  <c r="BC901" i="32"/>
  <c r="BA902" i="32"/>
  <c r="BB902" i="32"/>
  <c r="BC902" i="32"/>
  <c r="BA903" i="32"/>
  <c r="BB903" i="32"/>
  <c r="BC903" i="32"/>
  <c r="BA904" i="32"/>
  <c r="BB904" i="32"/>
  <c r="BC904" i="32"/>
  <c r="BA905" i="32"/>
  <c r="BB905" i="32"/>
  <c r="BC905" i="32"/>
  <c r="BA906" i="32"/>
  <c r="BB906" i="32"/>
  <c r="BC906" i="32"/>
  <c r="BA907" i="32"/>
  <c r="BB907" i="32"/>
  <c r="BC907" i="32"/>
  <c r="BA908" i="32"/>
  <c r="BB908" i="32"/>
  <c r="BC908" i="32"/>
  <c r="BA909" i="32"/>
  <c r="BB909" i="32"/>
  <c r="BC909" i="32"/>
  <c r="BA910" i="32"/>
  <c r="BB910" i="32"/>
  <c r="BC910" i="32"/>
  <c r="BA911" i="32"/>
  <c r="BB911" i="32"/>
  <c r="BC911" i="32"/>
  <c r="BA912" i="32"/>
  <c r="BB912" i="32"/>
  <c r="BC912" i="32"/>
  <c r="BA913" i="32"/>
  <c r="BB913" i="32"/>
  <c r="BC913" i="32"/>
  <c r="BA914" i="32"/>
  <c r="BB914" i="32"/>
  <c r="BC914" i="32"/>
  <c r="BA915" i="32"/>
  <c r="BB915" i="32"/>
  <c r="BC915" i="32"/>
  <c r="BA916" i="32"/>
  <c r="BB916" i="32"/>
  <c r="BC916" i="32"/>
  <c r="BA917" i="32"/>
  <c r="BB917" i="32"/>
  <c r="BC917" i="32"/>
  <c r="BA918" i="32"/>
  <c r="BB918" i="32"/>
  <c r="BC918" i="32"/>
  <c r="BA919" i="32"/>
  <c r="BB919" i="32"/>
  <c r="BC919" i="32"/>
  <c r="BA920" i="32"/>
  <c r="BB920" i="32"/>
  <c r="BC920" i="32"/>
  <c r="BA921" i="32"/>
  <c r="BB921" i="32"/>
  <c r="BC921" i="32"/>
  <c r="BA922" i="32"/>
  <c r="BB922" i="32"/>
  <c r="BC922" i="32"/>
  <c r="BA923" i="32"/>
  <c r="BB923" i="32"/>
  <c r="BC923" i="32"/>
  <c r="BA924" i="32"/>
  <c r="BB924" i="32"/>
  <c r="BC924" i="32"/>
  <c r="BA925" i="32"/>
  <c r="BB925" i="32"/>
  <c r="BC925" i="32"/>
  <c r="BA926" i="32"/>
  <c r="BB926" i="32"/>
  <c r="BC926" i="32"/>
  <c r="BA927" i="32"/>
  <c r="BB927" i="32"/>
  <c r="BC927" i="32"/>
  <c r="BA928" i="32"/>
  <c r="BB928" i="32"/>
  <c r="BC928" i="32"/>
  <c r="BA929" i="32"/>
  <c r="BB929" i="32"/>
  <c r="BC929" i="32"/>
  <c r="BA930" i="32"/>
  <c r="BB930" i="32"/>
  <c r="BC930" i="32"/>
  <c r="BA931" i="32"/>
  <c r="BB931" i="32"/>
  <c r="BC931" i="32"/>
  <c r="BA932" i="32"/>
  <c r="BB932" i="32"/>
  <c r="BC932" i="32"/>
  <c r="BA933" i="32"/>
  <c r="BB933" i="32"/>
  <c r="BC933" i="32"/>
  <c r="BA934" i="32"/>
  <c r="BB934" i="32"/>
  <c r="BC934" i="32"/>
  <c r="BA935" i="32"/>
  <c r="BB935" i="32"/>
  <c r="BC935" i="32"/>
  <c r="BA936" i="32"/>
  <c r="BB936" i="32"/>
  <c r="BC936" i="32"/>
  <c r="BA937" i="32"/>
  <c r="BB937" i="32"/>
  <c r="BC937" i="32"/>
  <c r="BA938" i="32"/>
  <c r="BB938" i="32"/>
  <c r="BC938" i="32"/>
  <c r="BA939" i="32"/>
  <c r="BB939" i="32"/>
  <c r="BC939" i="32"/>
  <c r="BA940" i="32"/>
  <c r="BB940" i="32"/>
  <c r="BC940" i="32"/>
  <c r="BA941" i="32"/>
  <c r="BB941" i="32"/>
  <c r="BC941" i="32"/>
  <c r="BA942" i="32"/>
  <c r="BB942" i="32"/>
  <c r="BC942" i="32"/>
  <c r="BA943" i="32"/>
  <c r="BB943" i="32"/>
  <c r="BC943" i="32"/>
  <c r="BA944" i="32"/>
  <c r="BB944" i="32"/>
  <c r="BC944" i="32"/>
  <c r="BA945" i="32"/>
  <c r="BB945" i="32"/>
  <c r="BC945" i="32"/>
  <c r="BA946" i="32"/>
  <c r="BB946" i="32"/>
  <c r="BC946" i="32"/>
  <c r="BA947" i="32"/>
  <c r="BB947" i="32"/>
  <c r="BC947" i="32"/>
  <c r="BA948" i="32"/>
  <c r="BB948" i="32"/>
  <c r="BC948" i="32"/>
  <c r="BA949" i="32"/>
  <c r="BB949" i="32"/>
  <c r="BC949" i="32"/>
  <c r="BA950" i="32"/>
  <c r="BB950" i="32"/>
  <c r="BC950" i="32"/>
  <c r="BA951" i="32"/>
  <c r="BB951" i="32"/>
  <c r="BC951" i="32"/>
  <c r="BA952" i="32"/>
  <c r="BB952" i="32"/>
  <c r="BC952" i="32"/>
  <c r="BA953" i="32"/>
  <c r="BB953" i="32"/>
  <c r="BC953" i="32"/>
  <c r="BA954" i="32"/>
  <c r="BB954" i="32"/>
  <c r="BC954" i="32"/>
  <c r="BA955" i="32"/>
  <c r="BB955" i="32"/>
  <c r="BC955" i="32"/>
  <c r="BA956" i="32"/>
  <c r="BB956" i="32"/>
  <c r="BC956" i="32"/>
  <c r="BA957" i="32"/>
  <c r="BB957" i="32"/>
  <c r="BC957" i="32"/>
  <c r="BA958" i="32"/>
  <c r="BB958" i="32"/>
  <c r="BC958" i="32"/>
  <c r="BA959" i="32"/>
  <c r="BB959" i="32"/>
  <c r="BC959" i="32"/>
  <c r="BA960" i="32"/>
  <c r="BB960" i="32"/>
  <c r="BC960" i="32"/>
  <c r="BA961" i="32"/>
  <c r="BB961" i="32"/>
  <c r="BC961" i="32"/>
  <c r="BA962" i="32"/>
  <c r="BB962" i="32"/>
  <c r="BC962" i="32"/>
  <c r="BA963" i="32"/>
  <c r="BB963" i="32"/>
  <c r="BC963" i="32"/>
  <c r="BA964" i="32"/>
  <c r="BB964" i="32"/>
  <c r="BC964" i="32"/>
  <c r="BA965" i="32"/>
  <c r="BB965" i="32"/>
  <c r="BC965" i="32"/>
  <c r="BA966" i="32"/>
  <c r="BB966" i="32"/>
  <c r="BC966" i="32"/>
  <c r="BA967" i="32"/>
  <c r="BB967" i="32"/>
  <c r="BC967" i="32"/>
  <c r="BA968" i="32"/>
  <c r="BB968" i="32"/>
  <c r="BC968" i="32"/>
  <c r="BA969" i="32"/>
  <c r="BB969" i="32"/>
  <c r="BC969" i="32"/>
  <c r="BA970" i="32"/>
  <c r="BB970" i="32"/>
  <c r="BC970" i="32"/>
  <c r="BA971" i="32"/>
  <c r="BB971" i="32"/>
  <c r="BC971" i="32"/>
  <c r="BA972" i="32"/>
  <c r="BB972" i="32"/>
  <c r="BC972" i="32"/>
  <c r="BA973" i="32"/>
  <c r="BB973" i="32"/>
  <c r="BC973" i="32"/>
  <c r="BA974" i="32"/>
  <c r="BB974" i="32"/>
  <c r="BC974" i="32"/>
  <c r="BA975" i="32"/>
  <c r="BB975" i="32"/>
  <c r="BC975" i="32"/>
  <c r="BA976" i="32"/>
  <c r="BB976" i="32"/>
  <c r="BC976" i="32"/>
  <c r="BA977" i="32"/>
  <c r="BB977" i="32"/>
  <c r="BC977" i="32"/>
  <c r="BA978" i="32"/>
  <c r="BB978" i="32"/>
  <c r="BC978" i="32"/>
  <c r="BA979" i="32"/>
  <c r="BB979" i="32"/>
  <c r="BC979" i="32"/>
  <c r="BA980" i="32"/>
  <c r="BB980" i="32"/>
  <c r="BC980" i="32"/>
  <c r="BA981" i="32"/>
  <c r="BB981" i="32"/>
  <c r="BC981" i="32"/>
  <c r="BA982" i="32"/>
  <c r="BB982" i="32"/>
  <c r="BC982" i="32"/>
  <c r="BA983" i="32"/>
  <c r="BB983" i="32"/>
  <c r="BC983" i="32"/>
  <c r="BA984" i="32"/>
  <c r="BB984" i="32"/>
  <c r="BC984" i="32"/>
  <c r="BA985" i="32"/>
  <c r="BB985" i="32"/>
  <c r="BC985" i="32"/>
  <c r="BA986" i="32"/>
  <c r="BB986" i="32"/>
  <c r="BC986" i="32"/>
  <c r="BA987" i="32"/>
  <c r="BB987" i="32"/>
  <c r="BC987" i="32"/>
  <c r="BA988" i="32"/>
  <c r="BB988" i="32"/>
  <c r="BC988" i="32"/>
  <c r="BA989" i="32"/>
  <c r="BB989" i="32"/>
  <c r="BC989" i="32"/>
  <c r="BA990" i="32"/>
  <c r="BB990" i="32"/>
  <c r="BC990" i="32"/>
  <c r="BA991" i="32"/>
  <c r="BB991" i="32"/>
  <c r="BC991" i="32"/>
  <c r="BA992" i="32"/>
  <c r="BB992" i="32"/>
  <c r="BC992" i="32"/>
  <c r="BA993" i="32"/>
  <c r="BB993" i="32"/>
  <c r="BC993" i="32"/>
  <c r="BA994" i="32"/>
  <c r="BB994" i="32"/>
  <c r="BC994" i="32"/>
  <c r="BA995" i="32"/>
  <c r="BB995" i="32"/>
  <c r="BC995" i="32"/>
  <c r="BA996" i="32"/>
  <c r="BB996" i="32"/>
  <c r="BC996" i="32"/>
  <c r="BA997" i="32"/>
  <c r="BB997" i="32"/>
  <c r="BC997" i="32"/>
  <c r="BA998" i="32"/>
  <c r="BB998" i="32"/>
  <c r="BC998" i="32"/>
  <c r="BA999" i="32"/>
  <c r="BB999" i="32"/>
  <c r="BC999" i="32"/>
  <c r="BA1000" i="32"/>
  <c r="BB1000" i="32"/>
  <c r="BC1000" i="32"/>
  <c r="BA1001" i="32"/>
  <c r="BB1001" i="32"/>
  <c r="BC1001" i="32"/>
  <c r="BA1002" i="32"/>
  <c r="BB1002" i="32"/>
  <c r="BC1002" i="32"/>
  <c r="BA1003" i="32"/>
  <c r="BB1003" i="32"/>
  <c r="BC1003" i="32"/>
  <c r="BA1004" i="32"/>
  <c r="BB1004" i="32"/>
  <c r="BC1004" i="32"/>
  <c r="BA1005" i="32"/>
  <c r="BB1005" i="32"/>
  <c r="BC1005" i="32"/>
  <c r="BA1006" i="32"/>
  <c r="BB1006" i="32"/>
  <c r="BC1006" i="32"/>
  <c r="BA1007" i="32"/>
  <c r="BB1007" i="32"/>
  <c r="BC1007" i="32"/>
  <c r="BA1008" i="32"/>
  <c r="BB1008" i="32"/>
  <c r="BC1008" i="32"/>
  <c r="BA1009" i="32"/>
  <c r="BB1009" i="32"/>
  <c r="BC1009" i="32"/>
  <c r="BA1010" i="32"/>
  <c r="BB1010" i="32"/>
  <c r="BC1010" i="32"/>
  <c r="BA1011" i="32"/>
  <c r="BB1011" i="32"/>
  <c r="BC1011" i="32"/>
  <c r="BA1012" i="32"/>
  <c r="BB1012" i="32"/>
  <c r="BC1012" i="32"/>
  <c r="BA1013" i="32"/>
  <c r="BB1013" i="32"/>
  <c r="BC1013" i="32"/>
  <c r="BA1014" i="32"/>
  <c r="BB1014" i="32"/>
  <c r="BC1014" i="32"/>
  <c r="BA1015" i="32"/>
  <c r="BB1015" i="32"/>
  <c r="BC1015" i="32"/>
  <c r="BA1016" i="32"/>
  <c r="BB1016" i="32"/>
  <c r="BC1016" i="32"/>
  <c r="BA1017" i="32"/>
  <c r="BB1017" i="32"/>
  <c r="BC1017" i="32"/>
  <c r="BA1018" i="32"/>
  <c r="BB1018" i="32"/>
  <c r="BC1018" i="32"/>
  <c r="BA1019" i="32"/>
  <c r="BB1019" i="32"/>
  <c r="BC1019" i="32"/>
  <c r="BA1020" i="32"/>
  <c r="BB1020" i="32"/>
  <c r="BC1020" i="32"/>
  <c r="BA1021" i="32"/>
  <c r="BB1021" i="32"/>
  <c r="BC1021" i="32"/>
  <c r="BA1022" i="32"/>
  <c r="BB1022" i="32"/>
  <c r="BC1022" i="32"/>
  <c r="BA1023" i="32"/>
  <c r="BB1023" i="32"/>
  <c r="BC1023" i="32"/>
  <c r="BA1024" i="32"/>
  <c r="BB1024" i="32"/>
  <c r="BC1024" i="32"/>
  <c r="BA1025" i="32"/>
  <c r="BB1025" i="32"/>
  <c r="BC1025" i="32"/>
  <c r="BA1026" i="32"/>
  <c r="BB1026" i="32"/>
  <c r="BC1026" i="32"/>
  <c r="BA1027" i="32"/>
  <c r="BB1027" i="32"/>
  <c r="BC1027" i="32"/>
  <c r="BA1028" i="32"/>
  <c r="BB1028" i="32"/>
  <c r="BC1028" i="32"/>
  <c r="BA1029" i="32"/>
  <c r="BB1029" i="32"/>
  <c r="BC1029" i="32"/>
  <c r="BA1030" i="32"/>
  <c r="BB1030" i="32"/>
  <c r="BC1030" i="32"/>
  <c r="BA1031" i="32"/>
  <c r="BB1031" i="32"/>
  <c r="BC1031" i="32"/>
  <c r="BA1032" i="32"/>
  <c r="BB1032" i="32"/>
  <c r="BC1032" i="32"/>
  <c r="BA1033" i="32"/>
  <c r="BB1033" i="32"/>
  <c r="BC1033" i="32"/>
  <c r="BA1034" i="32"/>
  <c r="BB1034" i="32"/>
  <c r="BC1034" i="32"/>
  <c r="BA1035" i="32"/>
  <c r="BB1035" i="32"/>
  <c r="BC1035" i="32"/>
  <c r="BA1036" i="32"/>
  <c r="BB1036" i="32"/>
  <c r="BC1036" i="32"/>
  <c r="BA1037" i="32"/>
  <c r="BB1037" i="32"/>
  <c r="BC1037" i="32"/>
  <c r="BA1038" i="32"/>
  <c r="BB1038" i="32"/>
  <c r="BC1038" i="32"/>
  <c r="BA1039" i="32"/>
  <c r="BB1039" i="32"/>
  <c r="BC1039" i="32"/>
  <c r="BA1040" i="32"/>
  <c r="BB1040" i="32"/>
  <c r="BC1040" i="32"/>
  <c r="BA1041" i="32"/>
  <c r="BB1041" i="32"/>
  <c r="BC1041" i="32"/>
  <c r="BA1042" i="32"/>
  <c r="BB1042" i="32"/>
  <c r="BC1042" i="32"/>
  <c r="BA1043" i="32"/>
  <c r="BB1043" i="32"/>
  <c r="BC1043" i="32"/>
  <c r="BA1044" i="32"/>
  <c r="BB1044" i="32"/>
  <c r="BC1044" i="32"/>
  <c r="BA1045" i="32"/>
  <c r="BB1045" i="32"/>
  <c r="BC1045" i="32"/>
  <c r="BA1046" i="32"/>
  <c r="BB1046" i="32"/>
  <c r="BC1046" i="32"/>
  <c r="BA1047" i="32"/>
  <c r="BB1047" i="32"/>
  <c r="BC1047" i="32"/>
  <c r="BA1048" i="32"/>
  <c r="BB1048" i="32"/>
  <c r="BC1048" i="32"/>
  <c r="BA1049" i="32"/>
  <c r="BB1049" i="32"/>
  <c r="BC1049" i="32"/>
  <c r="BA1050" i="32"/>
  <c r="BB1050" i="32"/>
  <c r="BC1050" i="32"/>
  <c r="BA1051" i="32"/>
  <c r="BB1051" i="32"/>
  <c r="BC1051" i="32"/>
  <c r="BA1052" i="32"/>
  <c r="BB1052" i="32"/>
  <c r="BC1052" i="32"/>
  <c r="BA1053" i="32"/>
  <c r="BB1053" i="32"/>
  <c r="BC1053" i="32"/>
  <c r="BA1054" i="32"/>
  <c r="BB1054" i="32"/>
  <c r="BC1054" i="32"/>
  <c r="BA1055" i="32"/>
  <c r="BB1055" i="32"/>
  <c r="BC1055" i="32"/>
  <c r="BA1056" i="32"/>
  <c r="BB1056" i="32"/>
  <c r="BC1056" i="32"/>
  <c r="BA1057" i="32"/>
  <c r="BB1057" i="32"/>
  <c r="BC1057" i="32"/>
  <c r="BA1058" i="32"/>
  <c r="BB1058" i="32"/>
  <c r="BC1058" i="32"/>
  <c r="BA1059" i="32"/>
  <c r="BB1059" i="32"/>
  <c r="BC1059" i="32"/>
  <c r="BA1060" i="32"/>
  <c r="BB1060" i="32"/>
  <c r="BC1060" i="32"/>
  <c r="BA1061" i="32"/>
  <c r="BB1061" i="32"/>
  <c r="BC1061" i="32"/>
  <c r="BA1062" i="32"/>
  <c r="BB1062" i="32"/>
  <c r="BC1062" i="32"/>
  <c r="BA1063" i="32"/>
  <c r="BB1063" i="32"/>
  <c r="BC1063" i="32"/>
  <c r="BA1064" i="32"/>
  <c r="BB1064" i="32"/>
  <c r="BC1064" i="32"/>
  <c r="BA1065" i="32"/>
  <c r="BB1065" i="32"/>
  <c r="BC1065" i="32"/>
  <c r="BA1066" i="32"/>
  <c r="BB1066" i="32"/>
  <c r="BC1066" i="32"/>
  <c r="BA1067" i="32"/>
  <c r="BB1067" i="32"/>
  <c r="BC1067" i="32"/>
  <c r="BA1068" i="32"/>
  <c r="BB1068" i="32"/>
  <c r="BC1068" i="32"/>
  <c r="BA1069" i="32"/>
  <c r="BB1069" i="32"/>
  <c r="BC1069" i="32"/>
  <c r="BA1070" i="32"/>
  <c r="BB1070" i="32"/>
  <c r="BC1070" i="32"/>
  <c r="BA1071" i="32"/>
  <c r="BB1071" i="32"/>
  <c r="BC1071" i="32"/>
  <c r="BA1072" i="32"/>
  <c r="BB1072" i="32"/>
  <c r="BC1072" i="32"/>
  <c r="BA1073" i="32"/>
  <c r="BB1073" i="32"/>
  <c r="BC1073" i="32"/>
  <c r="BA1074" i="32"/>
  <c r="BB1074" i="32"/>
  <c r="BC1074" i="32"/>
  <c r="BA1075" i="32"/>
  <c r="BB1075" i="32"/>
  <c r="BC1075" i="32"/>
  <c r="BA1076" i="32"/>
  <c r="BB1076" i="32"/>
  <c r="BC1076" i="32"/>
  <c r="BA1077" i="32"/>
  <c r="BB1077" i="32"/>
  <c r="BC1077" i="32"/>
  <c r="BA1078" i="32"/>
  <c r="BB1078" i="32"/>
  <c r="BC1078" i="32"/>
  <c r="BA1079" i="32"/>
  <c r="BB1079" i="32"/>
  <c r="BC1079" i="32"/>
  <c r="BA1080" i="32"/>
  <c r="BB1080" i="32"/>
  <c r="BC1080" i="32"/>
  <c r="BA1081" i="32"/>
  <c r="BB1081" i="32"/>
  <c r="BC1081" i="32"/>
  <c r="BA1082" i="32"/>
  <c r="BB1082" i="32"/>
  <c r="BC1082" i="32"/>
  <c r="BA1083" i="32"/>
  <c r="BB1083" i="32"/>
  <c r="BC1083" i="32"/>
  <c r="BA1084" i="32"/>
  <c r="BB1084" i="32"/>
  <c r="BC1084" i="32"/>
  <c r="BA1085" i="32"/>
  <c r="BB1085" i="32"/>
  <c r="BC1085" i="32"/>
  <c r="BA1086" i="32"/>
  <c r="BB1086" i="32"/>
  <c r="BC1086" i="32"/>
  <c r="BA1087" i="32"/>
  <c r="BB1087" i="32"/>
  <c r="BC1087" i="32"/>
  <c r="BA1088" i="32"/>
  <c r="BB1088" i="32"/>
  <c r="BC1088" i="32"/>
  <c r="BA1089" i="32"/>
  <c r="BB1089" i="32"/>
  <c r="BC1089" i="32"/>
  <c r="BA1090" i="32"/>
  <c r="BB1090" i="32"/>
  <c r="BC1090" i="32"/>
  <c r="BA1091" i="32"/>
  <c r="BB1091" i="32"/>
  <c r="BC1091" i="32"/>
  <c r="BA1092" i="32"/>
  <c r="BB1092" i="32"/>
  <c r="BC1092" i="32"/>
  <c r="BA1093" i="32"/>
  <c r="BB1093" i="32"/>
  <c r="BC1093" i="32"/>
  <c r="BA1094" i="32"/>
  <c r="BB1094" i="32"/>
  <c r="BC1094" i="32"/>
  <c r="BA1095" i="32"/>
  <c r="BB1095" i="32"/>
  <c r="BC1095" i="32"/>
  <c r="BA1096" i="32"/>
  <c r="BB1096" i="32"/>
  <c r="BC1096" i="32"/>
  <c r="BA1097" i="32"/>
  <c r="BB1097" i="32"/>
  <c r="BC1097" i="32"/>
  <c r="BA1098" i="32"/>
  <c r="BB1098" i="32"/>
  <c r="BC1098" i="32"/>
  <c r="BA1099" i="32"/>
  <c r="BB1099" i="32"/>
  <c r="BC1099" i="32"/>
  <c r="J529" i="32"/>
  <c r="D301" i="32"/>
  <c r="E301" i="32"/>
  <c r="D302" i="32"/>
  <c r="E302" i="32"/>
  <c r="D303" i="32"/>
  <c r="G303" i="32" s="1"/>
  <c r="E303" i="32"/>
  <c r="D304" i="32"/>
  <c r="G304" i="32" s="1"/>
  <c r="E304" i="32"/>
  <c r="D305" i="32"/>
  <c r="G305" i="32" s="1"/>
  <c r="E305" i="32"/>
  <c r="D306" i="32"/>
  <c r="G306" i="32" s="1"/>
  <c r="E306" i="32"/>
  <c r="D307" i="32"/>
  <c r="G307" i="32" s="1"/>
  <c r="E307" i="32"/>
  <c r="D308" i="32"/>
  <c r="G308" i="32" s="1"/>
  <c r="J308" i="32" s="1"/>
  <c r="E308" i="32"/>
  <c r="D309" i="32"/>
  <c r="G309" i="32" s="1"/>
  <c r="E309" i="32"/>
  <c r="D310" i="32"/>
  <c r="G310" i="32" s="1"/>
  <c r="E310" i="32"/>
  <c r="D311" i="32"/>
  <c r="G311" i="32" s="1"/>
  <c r="E311" i="32"/>
  <c r="D312" i="32"/>
  <c r="G312" i="32" s="1"/>
  <c r="E312" i="32"/>
  <c r="D313" i="32"/>
  <c r="G313" i="32" s="1"/>
  <c r="E313" i="32"/>
  <c r="D314" i="32"/>
  <c r="E314" i="32"/>
  <c r="D315" i="32"/>
  <c r="G315" i="32" s="1"/>
  <c r="I315" i="32" s="1"/>
  <c r="E315" i="32"/>
  <c r="D316" i="32"/>
  <c r="G316" i="32" s="1"/>
  <c r="E316" i="32"/>
  <c r="D317" i="32"/>
  <c r="G317" i="32" s="1"/>
  <c r="E317" i="32"/>
  <c r="D318" i="32"/>
  <c r="G318" i="32" s="1"/>
  <c r="I318" i="32" s="1"/>
  <c r="E318" i="32"/>
  <c r="D319" i="32"/>
  <c r="E319" i="32"/>
  <c r="D320" i="32"/>
  <c r="E320" i="32"/>
  <c r="D321" i="32"/>
  <c r="G321" i="32" s="1"/>
  <c r="E321" i="32"/>
  <c r="D322" i="32"/>
  <c r="G322" i="32" s="1"/>
  <c r="E322" i="32"/>
  <c r="D323" i="32"/>
  <c r="E323" i="32"/>
  <c r="D324" i="32"/>
  <c r="G324" i="32" s="1"/>
  <c r="E324" i="32"/>
  <c r="D325" i="32"/>
  <c r="G325" i="32" s="1"/>
  <c r="E325" i="32"/>
  <c r="D326" i="32"/>
  <c r="E326" i="32"/>
  <c r="D327" i="32"/>
  <c r="G327" i="32" s="1"/>
  <c r="J327" i="32" s="1"/>
  <c r="E327" i="32"/>
  <c r="D328" i="32"/>
  <c r="G328" i="32" s="1"/>
  <c r="E328" i="32"/>
  <c r="D329" i="32"/>
  <c r="G329" i="32" s="1"/>
  <c r="J329" i="32" s="1"/>
  <c r="E329" i="32"/>
  <c r="D330" i="32"/>
  <c r="G330" i="32" s="1"/>
  <c r="E330" i="32"/>
  <c r="D331" i="32"/>
  <c r="G331" i="32" s="1"/>
  <c r="I331" i="32" s="1"/>
  <c r="E331" i="32"/>
  <c r="D332" i="32"/>
  <c r="G332" i="32" s="1"/>
  <c r="E332" i="32"/>
  <c r="D333" i="32"/>
  <c r="G333" i="32" s="1"/>
  <c r="E333" i="32"/>
  <c r="D334" i="32"/>
  <c r="G334" i="32" s="1"/>
  <c r="E334" i="32"/>
  <c r="D335" i="32"/>
  <c r="G335" i="32" s="1"/>
  <c r="J335" i="32" s="1"/>
  <c r="E335" i="32"/>
  <c r="D336" i="32"/>
  <c r="G336" i="32" s="1"/>
  <c r="E336" i="32"/>
  <c r="D337" i="32"/>
  <c r="G337" i="32" s="1"/>
  <c r="E337" i="32"/>
  <c r="D338" i="32"/>
  <c r="G338" i="32" s="1"/>
  <c r="E338" i="32"/>
  <c r="D339" i="32"/>
  <c r="G339" i="32" s="1"/>
  <c r="E339" i="32"/>
  <c r="D340" i="32"/>
  <c r="E340" i="32"/>
  <c r="D341" i="32"/>
  <c r="E341" i="32"/>
  <c r="D342" i="32"/>
  <c r="G342" i="32" s="1"/>
  <c r="E342" i="32"/>
  <c r="D343" i="32"/>
  <c r="G343" i="32" s="1"/>
  <c r="E343" i="32"/>
  <c r="D344" i="32"/>
  <c r="E344" i="32"/>
  <c r="D345" i="32"/>
  <c r="G345" i="32" s="1"/>
  <c r="J345" i="32" s="1"/>
  <c r="E345" i="32"/>
  <c r="D346" i="32"/>
  <c r="G346" i="32" s="1"/>
  <c r="E346" i="32"/>
  <c r="D347" i="32"/>
  <c r="G347" i="32" s="1"/>
  <c r="E347" i="32"/>
  <c r="D348" i="32"/>
  <c r="G348" i="32" s="1"/>
  <c r="E348" i="32"/>
  <c r="D349" i="32"/>
  <c r="G349" i="32" s="1"/>
  <c r="E349" i="32"/>
  <c r="D350" i="32"/>
  <c r="E350" i="32"/>
  <c r="D351" i="32"/>
  <c r="G351" i="32" s="1"/>
  <c r="E351" i="32"/>
  <c r="D352" i="32"/>
  <c r="G352" i="32" s="1"/>
  <c r="E352" i="32"/>
  <c r="D353" i="32"/>
  <c r="E353" i="32"/>
  <c r="D354" i="32"/>
  <c r="G354" i="32" s="1"/>
  <c r="J354" i="32" s="1"/>
  <c r="E354" i="32"/>
  <c r="D355" i="32"/>
  <c r="E355" i="32"/>
  <c r="D356" i="32"/>
  <c r="G356" i="32" s="1"/>
  <c r="E356" i="32"/>
  <c r="D357" i="32"/>
  <c r="G357" i="32" s="1"/>
  <c r="E357" i="32"/>
  <c r="D358" i="32"/>
  <c r="G358" i="32" s="1"/>
  <c r="I358" i="32" s="1"/>
  <c r="E358" i="32"/>
  <c r="D359" i="32"/>
  <c r="E359" i="32"/>
  <c r="D360" i="32"/>
  <c r="G360" i="32" s="1"/>
  <c r="I360" i="32" s="1"/>
  <c r="E360" i="32"/>
  <c r="D361" i="32"/>
  <c r="G361" i="32" s="1"/>
  <c r="E361" i="32"/>
  <c r="D362" i="32"/>
  <c r="E362" i="32"/>
  <c r="D363" i="32"/>
  <c r="G363" i="32" s="1"/>
  <c r="E363" i="32"/>
  <c r="D364" i="32"/>
  <c r="G364" i="32" s="1"/>
  <c r="E364" i="32"/>
  <c r="D365" i="32"/>
  <c r="E365" i="32"/>
  <c r="D366" i="32"/>
  <c r="G366" i="32" s="1"/>
  <c r="E366" i="32"/>
  <c r="D367" i="32"/>
  <c r="G367" i="32" s="1"/>
  <c r="E367" i="32"/>
  <c r="D368" i="32"/>
  <c r="G368" i="32" s="1"/>
  <c r="E368" i="32"/>
  <c r="D369" i="32"/>
  <c r="G369" i="32" s="1"/>
  <c r="E369" i="32"/>
  <c r="D370" i="32"/>
  <c r="G370" i="32" s="1"/>
  <c r="E370" i="32"/>
  <c r="D371" i="32"/>
  <c r="E371" i="32"/>
  <c r="G371" i="32"/>
  <c r="D372" i="32"/>
  <c r="G372" i="32" s="1"/>
  <c r="I372" i="32" s="1"/>
  <c r="E372" i="32"/>
  <c r="D373" i="32"/>
  <c r="E373" i="32"/>
  <c r="D374" i="32"/>
  <c r="G374" i="32" s="1"/>
  <c r="E374" i="32"/>
  <c r="F374" i="32" s="1"/>
  <c r="D375" i="32"/>
  <c r="G375" i="32" s="1"/>
  <c r="E375" i="32"/>
  <c r="D376" i="32"/>
  <c r="G376" i="32" s="1"/>
  <c r="I376" i="32" s="1"/>
  <c r="E376" i="32"/>
  <c r="D377" i="32"/>
  <c r="E377" i="32"/>
  <c r="D378" i="32"/>
  <c r="G378" i="32" s="1"/>
  <c r="E378" i="32"/>
  <c r="D379" i="32"/>
  <c r="G379" i="32" s="1"/>
  <c r="E379" i="32"/>
  <c r="D380" i="32"/>
  <c r="E380" i="32"/>
  <c r="D381" i="32"/>
  <c r="G381" i="32" s="1"/>
  <c r="J381" i="32" s="1"/>
  <c r="E381" i="32"/>
  <c r="D382" i="32"/>
  <c r="E382" i="32"/>
  <c r="D383" i="32"/>
  <c r="E383" i="32"/>
  <c r="D384" i="32"/>
  <c r="E384" i="32"/>
  <c r="D385" i="32"/>
  <c r="G385" i="32" s="1"/>
  <c r="E385" i="32"/>
  <c r="D386" i="32"/>
  <c r="E386" i="32"/>
  <c r="D387" i="32"/>
  <c r="G387" i="32" s="1"/>
  <c r="E387" i="32"/>
  <c r="D388" i="32"/>
  <c r="E388" i="32"/>
  <c r="D389" i="32"/>
  <c r="E389" i="32"/>
  <c r="D390" i="32"/>
  <c r="G390" i="32" s="1"/>
  <c r="I390" i="32" s="1"/>
  <c r="E390" i="32"/>
  <c r="D391" i="32"/>
  <c r="G391" i="32" s="1"/>
  <c r="E391" i="32"/>
  <c r="D392" i="32"/>
  <c r="G392" i="32" s="1"/>
  <c r="E392" i="32"/>
  <c r="D393" i="32"/>
  <c r="G393" i="32" s="1"/>
  <c r="E393" i="32"/>
  <c r="D394" i="32"/>
  <c r="G394" i="32" s="1"/>
  <c r="E394" i="32"/>
  <c r="D395" i="32"/>
  <c r="E395" i="32"/>
  <c r="D396" i="32"/>
  <c r="G396" i="32" s="1"/>
  <c r="E396" i="32"/>
  <c r="D397" i="32"/>
  <c r="G397" i="32" s="1"/>
  <c r="E397" i="32"/>
  <c r="D398" i="32"/>
  <c r="G398" i="32" s="1"/>
  <c r="E398" i="32"/>
  <c r="D399" i="32"/>
  <c r="G399" i="32" s="1"/>
  <c r="I399" i="32" s="1"/>
  <c r="E399" i="32"/>
  <c r="D400" i="32"/>
  <c r="G400" i="32" s="1"/>
  <c r="E400" i="32"/>
  <c r="D401" i="32"/>
  <c r="E401" i="32"/>
  <c r="D402" i="32"/>
  <c r="G402" i="32" s="1"/>
  <c r="E402" i="32"/>
  <c r="D403" i="32"/>
  <c r="G403" i="32" s="1"/>
  <c r="E403" i="32"/>
  <c r="D404" i="32"/>
  <c r="G404" i="32" s="1"/>
  <c r="E404" i="32"/>
  <c r="D405" i="32"/>
  <c r="G405" i="32" s="1"/>
  <c r="E405" i="32"/>
  <c r="D406" i="32"/>
  <c r="G406" i="32" s="1"/>
  <c r="E406" i="32"/>
  <c r="D407" i="32"/>
  <c r="G407" i="32" s="1"/>
  <c r="J407" i="32" s="1"/>
  <c r="E407" i="32"/>
  <c r="D408" i="32"/>
  <c r="G408" i="32" s="1"/>
  <c r="J408" i="32" s="1"/>
  <c r="E408" i="32"/>
  <c r="D409" i="32"/>
  <c r="G409" i="32" s="1"/>
  <c r="E409" i="32"/>
  <c r="D410" i="32"/>
  <c r="G410" i="32" s="1"/>
  <c r="E410" i="32"/>
  <c r="D411" i="32"/>
  <c r="G411" i="32" s="1"/>
  <c r="E411" i="32"/>
  <c r="D412" i="32"/>
  <c r="G412" i="32" s="1"/>
  <c r="E412" i="32"/>
  <c r="D413" i="32"/>
  <c r="E413" i="32"/>
  <c r="D414" i="32"/>
  <c r="E414" i="32"/>
  <c r="D415" i="32"/>
  <c r="G415" i="32" s="1"/>
  <c r="E415" i="32"/>
  <c r="F415" i="32" s="1"/>
  <c r="D416" i="32"/>
  <c r="E416" i="32"/>
  <c r="D417" i="32"/>
  <c r="G417" i="32" s="1"/>
  <c r="E417" i="32"/>
  <c r="D418" i="32"/>
  <c r="E418" i="32"/>
  <c r="D419" i="32"/>
  <c r="E419" i="32"/>
  <c r="D420" i="32"/>
  <c r="G420" i="32" s="1"/>
  <c r="E420" i="32"/>
  <c r="D421" i="32"/>
  <c r="G421" i="32" s="1"/>
  <c r="E421" i="32"/>
  <c r="D422" i="32"/>
  <c r="E422" i="32"/>
  <c r="D423" i="32"/>
  <c r="E423" i="32"/>
  <c r="D424" i="32"/>
  <c r="E424" i="32"/>
  <c r="D425" i="32"/>
  <c r="E425" i="32"/>
  <c r="D426" i="32"/>
  <c r="G426" i="32" s="1"/>
  <c r="I426" i="32" s="1"/>
  <c r="E426" i="32"/>
  <c r="D427" i="32"/>
  <c r="G427" i="32" s="1"/>
  <c r="E427" i="32"/>
  <c r="D428" i="32"/>
  <c r="G428" i="32" s="1"/>
  <c r="E428" i="32"/>
  <c r="D429" i="32"/>
  <c r="G429" i="32" s="1"/>
  <c r="E429" i="32"/>
  <c r="D430" i="32"/>
  <c r="G430" i="32" s="1"/>
  <c r="E430" i="32"/>
  <c r="D431" i="32"/>
  <c r="E431" i="32"/>
  <c r="D432" i="32"/>
  <c r="G432" i="32" s="1"/>
  <c r="E432" i="32"/>
  <c r="D433" i="32"/>
  <c r="G433" i="32" s="1"/>
  <c r="E433" i="32"/>
  <c r="D434" i="32"/>
  <c r="E434" i="32"/>
  <c r="D435" i="32"/>
  <c r="G435" i="32" s="1"/>
  <c r="J435" i="32" s="1"/>
  <c r="E435" i="32"/>
  <c r="D436" i="32"/>
  <c r="G436" i="32" s="1"/>
  <c r="E436" i="32"/>
  <c r="D437" i="32"/>
  <c r="E437" i="32"/>
  <c r="D438" i="32"/>
  <c r="G438" i="32" s="1"/>
  <c r="E438" i="32"/>
  <c r="D439" i="32"/>
  <c r="G439" i="32" s="1"/>
  <c r="E439" i="32"/>
  <c r="D440" i="32"/>
  <c r="G440" i="32" s="1"/>
  <c r="E440" i="32"/>
  <c r="D441" i="32"/>
  <c r="G441" i="32" s="1"/>
  <c r="E441" i="32"/>
  <c r="D442" i="32"/>
  <c r="G442" i="32" s="1"/>
  <c r="I442" i="32" s="1"/>
  <c r="E442" i="32"/>
  <c r="F442" i="32" s="1"/>
  <c r="D443" i="32"/>
  <c r="G443" i="32" s="1"/>
  <c r="E443" i="32"/>
  <c r="D444" i="32"/>
  <c r="E444" i="32"/>
  <c r="D445" i="32"/>
  <c r="G445" i="32" s="1"/>
  <c r="E445" i="32"/>
  <c r="D446" i="32"/>
  <c r="G446" i="32" s="1"/>
  <c r="E446" i="32"/>
  <c r="D447" i="32"/>
  <c r="G447" i="32" s="1"/>
  <c r="E447" i="32"/>
  <c r="D448" i="32"/>
  <c r="G448" i="32" s="1"/>
  <c r="E448" i="32"/>
  <c r="D449" i="32"/>
  <c r="E449" i="32"/>
  <c r="D450" i="32"/>
  <c r="G450" i="32" s="1"/>
  <c r="E450" i="32"/>
  <c r="D451" i="32"/>
  <c r="G451" i="32" s="1"/>
  <c r="I451" i="32" s="1"/>
  <c r="E451" i="32"/>
  <c r="D452" i="32"/>
  <c r="E452" i="32"/>
  <c r="D453" i="32"/>
  <c r="G453" i="32" s="1"/>
  <c r="I453" i="32" s="1"/>
  <c r="E453" i="32"/>
  <c r="D454" i="32"/>
  <c r="E454" i="32"/>
  <c r="D455" i="32"/>
  <c r="G455" i="32" s="1"/>
  <c r="E455" i="32"/>
  <c r="D456" i="32"/>
  <c r="G456" i="32" s="1"/>
  <c r="E456" i="32"/>
  <c r="D457" i="32"/>
  <c r="G457" i="32" s="1"/>
  <c r="I457" i="32" s="1"/>
  <c r="E457" i="32"/>
  <c r="D458" i="32"/>
  <c r="G458" i="32" s="1"/>
  <c r="E458" i="32"/>
  <c r="D459" i="32"/>
  <c r="G459" i="32" s="1"/>
  <c r="E459" i="32"/>
  <c r="D460" i="32"/>
  <c r="G460" i="32" s="1"/>
  <c r="I460" i="32" s="1"/>
  <c r="E460" i="32"/>
  <c r="F460" i="32" s="1"/>
  <c r="D461" i="32"/>
  <c r="G461" i="32" s="1"/>
  <c r="E461" i="32"/>
  <c r="D462" i="32"/>
  <c r="G462" i="32" s="1"/>
  <c r="E462" i="32"/>
  <c r="D463" i="32"/>
  <c r="G463" i="32" s="1"/>
  <c r="E463" i="32"/>
  <c r="D464" i="32"/>
  <c r="G464" i="32" s="1"/>
  <c r="E464" i="32"/>
  <c r="D465" i="32"/>
  <c r="G465" i="32" s="1"/>
  <c r="E465" i="32"/>
  <c r="D466" i="32"/>
  <c r="G466" i="32" s="1"/>
  <c r="E466" i="32"/>
  <c r="D467" i="32"/>
  <c r="E467" i="32"/>
  <c r="D468" i="32"/>
  <c r="E468" i="32"/>
  <c r="D469" i="32"/>
  <c r="E469" i="32"/>
  <c r="D470" i="32"/>
  <c r="G470" i="32" s="1"/>
  <c r="E470" i="32"/>
  <c r="D471" i="32"/>
  <c r="G471" i="32" s="1"/>
  <c r="I471" i="32" s="1"/>
  <c r="E471" i="32"/>
  <c r="D472" i="32"/>
  <c r="G472" i="32" s="1"/>
  <c r="E472" i="32"/>
  <c r="D473" i="32"/>
  <c r="G473" i="32" s="1"/>
  <c r="E473" i="32"/>
  <c r="D474" i="32"/>
  <c r="G474" i="32" s="1"/>
  <c r="J474" i="32" s="1"/>
  <c r="E474" i="32"/>
  <c r="D475" i="32"/>
  <c r="G475" i="32" s="1"/>
  <c r="E475" i="32"/>
  <c r="D476" i="32"/>
  <c r="G476" i="32" s="1"/>
  <c r="E476" i="32"/>
  <c r="F476" i="32" s="1"/>
  <c r="D477" i="32"/>
  <c r="G477" i="32" s="1"/>
  <c r="E477" i="32"/>
  <c r="D478" i="32"/>
  <c r="G478" i="32" s="1"/>
  <c r="I478" i="32" s="1"/>
  <c r="E478" i="32"/>
  <c r="D479" i="32"/>
  <c r="E479" i="32"/>
  <c r="D480" i="32"/>
  <c r="E480" i="32"/>
  <c r="D481" i="32"/>
  <c r="G481" i="32" s="1"/>
  <c r="E481" i="32"/>
  <c r="D482" i="32"/>
  <c r="G482" i="32" s="1"/>
  <c r="E482" i="32"/>
  <c r="D483" i="32"/>
  <c r="G483" i="32" s="1"/>
  <c r="E483" i="32"/>
  <c r="D484" i="32"/>
  <c r="G484" i="32" s="1"/>
  <c r="I484" i="32" s="1"/>
  <c r="E484" i="32"/>
  <c r="D485" i="32"/>
  <c r="G485" i="32" s="1"/>
  <c r="E485" i="32"/>
  <c r="D486" i="32"/>
  <c r="E486" i="32"/>
  <c r="D487" i="32"/>
  <c r="G487" i="32" s="1"/>
  <c r="I487" i="32" s="1"/>
  <c r="E487" i="32"/>
  <c r="D488" i="32"/>
  <c r="G488" i="32" s="1"/>
  <c r="E488" i="32"/>
  <c r="D489" i="32"/>
  <c r="G489" i="32" s="1"/>
  <c r="I489" i="32" s="1"/>
  <c r="E489" i="32"/>
  <c r="D490" i="32"/>
  <c r="G490" i="32" s="1"/>
  <c r="E490" i="32"/>
  <c r="D491" i="32"/>
  <c r="G491" i="32" s="1"/>
  <c r="E491" i="32"/>
  <c r="D492" i="32"/>
  <c r="G492" i="32" s="1"/>
  <c r="E492" i="32"/>
  <c r="D493" i="32"/>
  <c r="G493" i="32" s="1"/>
  <c r="E493" i="32"/>
  <c r="D494" i="32"/>
  <c r="G494" i="32" s="1"/>
  <c r="E494" i="32"/>
  <c r="F494" i="32" s="1"/>
  <c r="D495" i="32"/>
  <c r="G495" i="32" s="1"/>
  <c r="E495" i="32"/>
  <c r="D496" i="32"/>
  <c r="G496" i="32" s="1"/>
  <c r="I496" i="32" s="1"/>
  <c r="E496" i="32"/>
  <c r="D497" i="32"/>
  <c r="G497" i="32" s="1"/>
  <c r="E497" i="32"/>
  <c r="D498" i="32"/>
  <c r="G498" i="32" s="1"/>
  <c r="I498" i="32" s="1"/>
  <c r="E498" i="32"/>
  <c r="D499" i="32"/>
  <c r="G499" i="32" s="1"/>
  <c r="E499" i="32"/>
  <c r="D500" i="32"/>
  <c r="G500" i="32" s="1"/>
  <c r="E500" i="32"/>
  <c r="D501" i="32"/>
  <c r="G501" i="32" s="1"/>
  <c r="E501" i="32"/>
  <c r="D502" i="32"/>
  <c r="G502" i="32" s="1"/>
  <c r="I502" i="32" s="1"/>
  <c r="E502" i="32"/>
  <c r="D503" i="32"/>
  <c r="G503" i="32" s="1"/>
  <c r="E503" i="32"/>
  <c r="D504" i="32"/>
  <c r="G504" i="32" s="1"/>
  <c r="E504" i="32"/>
  <c r="D505" i="32"/>
  <c r="G505" i="32" s="1"/>
  <c r="E505" i="32"/>
  <c r="D506" i="32"/>
  <c r="G506" i="32" s="1"/>
  <c r="E506" i="32"/>
  <c r="D507" i="32"/>
  <c r="G507" i="32" s="1"/>
  <c r="I507" i="32" s="1"/>
  <c r="E507" i="32"/>
  <c r="D508" i="32"/>
  <c r="G508" i="32" s="1"/>
  <c r="E508" i="32"/>
  <c r="D509" i="32"/>
  <c r="G509" i="32" s="1"/>
  <c r="E509" i="32"/>
  <c r="D510" i="32"/>
  <c r="G510" i="32" s="1"/>
  <c r="J510" i="32" s="1"/>
  <c r="E510" i="32"/>
  <c r="D511" i="32"/>
  <c r="G511" i="32" s="1"/>
  <c r="E511" i="32"/>
  <c r="D512" i="32"/>
  <c r="G512" i="32" s="1"/>
  <c r="E512" i="32"/>
  <c r="D513" i="32"/>
  <c r="G513" i="32" s="1"/>
  <c r="E513" i="32"/>
  <c r="D514" i="32"/>
  <c r="E514" i="32"/>
  <c r="D515" i="32"/>
  <c r="E515" i="32"/>
  <c r="D516" i="32"/>
  <c r="G516" i="32" s="1"/>
  <c r="I516" i="32" s="1"/>
  <c r="E516" i="32"/>
  <c r="D517" i="32"/>
  <c r="G517" i="32" s="1"/>
  <c r="E517" i="32"/>
  <c r="D518" i="32"/>
  <c r="G518" i="32" s="1"/>
  <c r="E518" i="32"/>
  <c r="D519" i="32"/>
  <c r="G519" i="32" s="1"/>
  <c r="E519" i="32"/>
  <c r="D520" i="32"/>
  <c r="E520" i="32"/>
  <c r="D521" i="32"/>
  <c r="G521" i="32" s="1"/>
  <c r="E521" i="32"/>
  <c r="D522" i="32"/>
  <c r="G522" i="32" s="1"/>
  <c r="I522" i="32" s="1"/>
  <c r="E522" i="32"/>
  <c r="D523" i="32"/>
  <c r="G523" i="32" s="1"/>
  <c r="I523" i="32" s="1"/>
  <c r="E523" i="32"/>
  <c r="D524" i="32"/>
  <c r="G524" i="32" s="1"/>
  <c r="E524" i="32"/>
  <c r="D525" i="32"/>
  <c r="G525" i="32" s="1"/>
  <c r="E525" i="32"/>
  <c r="D526" i="32"/>
  <c r="G526" i="32" s="1"/>
  <c r="E526" i="32"/>
  <c r="D527" i="32"/>
  <c r="E527" i="32"/>
  <c r="D528" i="32"/>
  <c r="G528" i="32" s="1"/>
  <c r="E528" i="32"/>
  <c r="F528" i="32" s="1"/>
  <c r="D529" i="32"/>
  <c r="G529" i="32" s="1"/>
  <c r="I529" i="32" s="1"/>
  <c r="E529" i="32"/>
  <c r="D530" i="32"/>
  <c r="G530" i="32" s="1"/>
  <c r="E530" i="32"/>
  <c r="D531" i="32"/>
  <c r="G531" i="32" s="1"/>
  <c r="E531" i="32"/>
  <c r="D532" i="32"/>
  <c r="G532" i="32" s="1"/>
  <c r="I532" i="32" s="1"/>
  <c r="E532" i="32"/>
  <c r="D533" i="32"/>
  <c r="E533" i="32"/>
  <c r="D534" i="32"/>
  <c r="G534" i="32" s="1"/>
  <c r="E534" i="32"/>
  <c r="D535" i="32"/>
  <c r="G535" i="32" s="1"/>
  <c r="E535" i="32"/>
  <c r="D536" i="32"/>
  <c r="G536" i="32" s="1"/>
  <c r="E536" i="32"/>
  <c r="D537" i="32"/>
  <c r="G537" i="32" s="1"/>
  <c r="E537" i="32"/>
  <c r="D538" i="32"/>
  <c r="G538" i="32" s="1"/>
  <c r="E538" i="32"/>
  <c r="D539" i="32"/>
  <c r="E539" i="32"/>
  <c r="D540" i="32"/>
  <c r="G540" i="32" s="1"/>
  <c r="E540" i="32"/>
  <c r="D541" i="32"/>
  <c r="G541" i="32" s="1"/>
  <c r="E541" i="32"/>
  <c r="D542" i="32"/>
  <c r="G542" i="32" s="1"/>
  <c r="E542" i="32"/>
  <c r="D543" i="32"/>
  <c r="G543" i="32" s="1"/>
  <c r="E543" i="32"/>
  <c r="D544" i="32"/>
  <c r="G544" i="32" s="1"/>
  <c r="E544" i="32"/>
  <c r="D545" i="32"/>
  <c r="G545" i="32" s="1"/>
  <c r="E545" i="32"/>
  <c r="D546" i="32"/>
  <c r="E546" i="32"/>
  <c r="D547" i="32"/>
  <c r="G547" i="32" s="1"/>
  <c r="E547" i="32"/>
  <c r="D548" i="32"/>
  <c r="G548" i="32" s="1"/>
  <c r="E548" i="32"/>
  <c r="D549" i="32"/>
  <c r="G549" i="32" s="1"/>
  <c r="E549" i="32"/>
  <c r="D550" i="32"/>
  <c r="G550" i="32" s="1"/>
  <c r="I550" i="32" s="1"/>
  <c r="E550" i="32"/>
  <c r="D551" i="32"/>
  <c r="E551" i="32"/>
  <c r="D552" i="32"/>
  <c r="G552" i="32" s="1"/>
  <c r="I552" i="32" s="1"/>
  <c r="E552" i="32"/>
  <c r="D553" i="32"/>
  <c r="G553" i="32" s="1"/>
  <c r="E553" i="32"/>
  <c r="D554" i="32"/>
  <c r="E554" i="32"/>
  <c r="D555" i="32"/>
  <c r="G555" i="32" s="1"/>
  <c r="E555" i="32"/>
  <c r="D556" i="32"/>
  <c r="E556" i="32"/>
  <c r="D557" i="32"/>
  <c r="G557" i="32" s="1"/>
  <c r="E557" i="32"/>
  <c r="D558" i="32"/>
  <c r="G558" i="32" s="1"/>
  <c r="I558" i="32" s="1"/>
  <c r="E558" i="32"/>
  <c r="D559" i="32"/>
  <c r="G559" i="32" s="1"/>
  <c r="I559" i="32" s="1"/>
  <c r="E559" i="32"/>
  <c r="D560" i="32"/>
  <c r="G560" i="32" s="1"/>
  <c r="E560" i="32"/>
  <c r="D561" i="32"/>
  <c r="G561" i="32" s="1"/>
  <c r="I561" i="32" s="1"/>
  <c r="E561" i="32"/>
  <c r="D562" i="32"/>
  <c r="G562" i="32" s="1"/>
  <c r="E562" i="32"/>
  <c r="D563" i="32"/>
  <c r="G563" i="32" s="1"/>
  <c r="E563" i="32"/>
  <c r="D564" i="32"/>
  <c r="G564" i="32" s="1"/>
  <c r="E564" i="32"/>
  <c r="D565" i="32"/>
  <c r="G565" i="32" s="1"/>
  <c r="E565" i="32"/>
  <c r="D566" i="32"/>
  <c r="G566" i="32" s="1"/>
  <c r="E566" i="32"/>
  <c r="D567" i="32"/>
  <c r="G567" i="32" s="1"/>
  <c r="E567" i="32"/>
  <c r="D568" i="32"/>
  <c r="G568" i="32" s="1"/>
  <c r="E568" i="32"/>
  <c r="D569" i="32"/>
  <c r="G569" i="32" s="1"/>
  <c r="E569" i="32"/>
  <c r="D570" i="32"/>
  <c r="G570" i="32" s="1"/>
  <c r="E570" i="32"/>
  <c r="D571" i="32"/>
  <c r="G571" i="32" s="1"/>
  <c r="E571" i="32"/>
  <c r="D572" i="32"/>
  <c r="G572" i="32" s="1"/>
  <c r="E572" i="32"/>
  <c r="D573" i="32"/>
  <c r="G573" i="32" s="1"/>
  <c r="E573" i="32"/>
  <c r="F573" i="32" s="1"/>
  <c r="D574" i="32"/>
  <c r="G574" i="32" s="1"/>
  <c r="E574" i="32"/>
  <c r="D575" i="32"/>
  <c r="G575" i="32" s="1"/>
  <c r="E575" i="32"/>
  <c r="F575" i="32" s="1"/>
  <c r="D576" i="32"/>
  <c r="G576" i="32" s="1"/>
  <c r="E576" i="32"/>
  <c r="D577" i="32"/>
  <c r="G577" i="32" s="1"/>
  <c r="E577" i="32"/>
  <c r="D578" i="32"/>
  <c r="G578" i="32" s="1"/>
  <c r="E578" i="32"/>
  <c r="D579" i="32"/>
  <c r="G579" i="32" s="1"/>
  <c r="E579" i="32"/>
  <c r="F579" i="32" s="1"/>
  <c r="D580" i="32"/>
  <c r="G580" i="32" s="1"/>
  <c r="E580" i="32"/>
  <c r="F580" i="32" s="1"/>
  <c r="D581" i="32"/>
  <c r="G581" i="32" s="1"/>
  <c r="E581" i="32"/>
  <c r="D582" i="32"/>
  <c r="G582" i="32" s="1"/>
  <c r="J582" i="32" s="1"/>
  <c r="E582" i="32"/>
  <c r="D583" i="32"/>
  <c r="G583" i="32" s="1"/>
  <c r="E583" i="32"/>
  <c r="D584" i="32"/>
  <c r="G584" i="32" s="1"/>
  <c r="E584" i="32"/>
  <c r="D585" i="32"/>
  <c r="G585" i="32" s="1"/>
  <c r="E585" i="32"/>
  <c r="D586" i="32"/>
  <c r="G586" i="32" s="1"/>
  <c r="I586" i="32" s="1"/>
  <c r="E586" i="32"/>
  <c r="D587" i="32"/>
  <c r="G587" i="32" s="1"/>
  <c r="E587" i="32"/>
  <c r="D588" i="32"/>
  <c r="G588" i="32" s="1"/>
  <c r="E588" i="32"/>
  <c r="D589" i="32"/>
  <c r="G589" i="32" s="1"/>
  <c r="E589" i="32"/>
  <c r="D590" i="32"/>
  <c r="G590" i="32" s="1"/>
  <c r="E590" i="32"/>
  <c r="D591" i="32"/>
  <c r="G591" i="32" s="1"/>
  <c r="E591" i="32"/>
  <c r="D592" i="32"/>
  <c r="G592" i="32" s="1"/>
  <c r="E592" i="32"/>
  <c r="D593" i="32"/>
  <c r="G593" i="32" s="1"/>
  <c r="E593" i="32"/>
  <c r="D594" i="32"/>
  <c r="G594" i="32" s="1"/>
  <c r="E594" i="32"/>
  <c r="D595" i="32"/>
  <c r="G595" i="32" s="1"/>
  <c r="E595" i="32"/>
  <c r="D596" i="32"/>
  <c r="G596" i="32" s="1"/>
  <c r="E596" i="32"/>
  <c r="F596" i="32" s="1"/>
  <c r="D597" i="32"/>
  <c r="G597" i="32" s="1"/>
  <c r="E597" i="32"/>
  <c r="D598" i="32"/>
  <c r="G598" i="32" s="1"/>
  <c r="E598" i="32"/>
  <c r="F598" i="32" s="1"/>
  <c r="D599" i="32"/>
  <c r="G599" i="32" s="1"/>
  <c r="E599" i="32"/>
  <c r="D600" i="32"/>
  <c r="G600" i="32" s="1"/>
  <c r="E600" i="32"/>
  <c r="D601" i="32"/>
  <c r="G601" i="32" s="1"/>
  <c r="E601" i="32"/>
  <c r="D602" i="32"/>
  <c r="G602" i="32" s="1"/>
  <c r="E602" i="32"/>
  <c r="F602" i="32" s="1"/>
  <c r="D603" i="32"/>
  <c r="G603" i="32" s="1"/>
  <c r="E603" i="32"/>
  <c r="D604" i="32"/>
  <c r="E604" i="32"/>
  <c r="G604" i="32"/>
  <c r="I604" i="32" s="1"/>
  <c r="D605" i="32"/>
  <c r="G605" i="32" s="1"/>
  <c r="E605" i="32"/>
  <c r="D606" i="32"/>
  <c r="G606" i="32" s="1"/>
  <c r="E606" i="32"/>
  <c r="D607" i="32"/>
  <c r="E607" i="32"/>
  <c r="G607" i="32"/>
  <c r="D608" i="32"/>
  <c r="G608" i="32" s="1"/>
  <c r="E608" i="32"/>
  <c r="D609" i="32"/>
  <c r="E609" i="32"/>
  <c r="F609" i="32" s="1"/>
  <c r="G609" i="32"/>
  <c r="D610" i="32"/>
  <c r="G610" i="32" s="1"/>
  <c r="E610" i="32"/>
  <c r="D611" i="32"/>
  <c r="G611" i="32" s="1"/>
  <c r="E611" i="32"/>
  <c r="D612" i="32"/>
  <c r="G612" i="32" s="1"/>
  <c r="E612" i="32"/>
  <c r="D613" i="32"/>
  <c r="G613" i="32" s="1"/>
  <c r="I613" i="32" s="1"/>
  <c r="E613" i="32"/>
  <c r="D614" i="32"/>
  <c r="G614" i="32" s="1"/>
  <c r="E614" i="32"/>
  <c r="D615" i="32"/>
  <c r="G615" i="32" s="1"/>
  <c r="E615" i="32"/>
  <c r="D616" i="32"/>
  <c r="F616" i="32" s="1"/>
  <c r="E616" i="32"/>
  <c r="D617" i="32"/>
  <c r="G617" i="32" s="1"/>
  <c r="E617" i="32"/>
  <c r="D618" i="32"/>
  <c r="G618" i="32" s="1"/>
  <c r="E618" i="32"/>
  <c r="D619" i="32"/>
  <c r="G619" i="32" s="1"/>
  <c r="E619" i="32"/>
  <c r="D620" i="32"/>
  <c r="G620" i="32" s="1"/>
  <c r="I620" i="32" s="1"/>
  <c r="E620" i="32"/>
  <c r="D621" i="32"/>
  <c r="G621" i="32" s="1"/>
  <c r="E621" i="32"/>
  <c r="D622" i="32"/>
  <c r="G622" i="32" s="1"/>
  <c r="E622" i="32"/>
  <c r="D623" i="32"/>
  <c r="G623" i="32" s="1"/>
  <c r="E623" i="32"/>
  <c r="D624" i="32"/>
  <c r="G624" i="32" s="1"/>
  <c r="E624" i="32"/>
  <c r="D625" i="32"/>
  <c r="G625" i="32" s="1"/>
  <c r="E625" i="32"/>
  <c r="D626" i="32"/>
  <c r="G626" i="32" s="1"/>
  <c r="E626" i="32"/>
  <c r="D627" i="32"/>
  <c r="G627" i="32" s="1"/>
  <c r="E627" i="32"/>
  <c r="F627" i="32" s="1"/>
  <c r="D628" i="32"/>
  <c r="G628" i="32" s="1"/>
  <c r="E628" i="32"/>
  <c r="D629" i="32"/>
  <c r="G629" i="32" s="1"/>
  <c r="E629" i="32"/>
  <c r="D630" i="32"/>
  <c r="G630" i="32" s="1"/>
  <c r="E630" i="32"/>
  <c r="D631" i="32"/>
  <c r="G631" i="32" s="1"/>
  <c r="E631" i="32"/>
  <c r="D632" i="32"/>
  <c r="G632" i="32" s="1"/>
  <c r="E632" i="32"/>
  <c r="D633" i="32"/>
  <c r="G633" i="32" s="1"/>
  <c r="E633" i="32"/>
  <c r="D634" i="32"/>
  <c r="G634" i="32" s="1"/>
  <c r="E634" i="32"/>
  <c r="D635" i="32"/>
  <c r="G635" i="32" s="1"/>
  <c r="J635" i="32" s="1"/>
  <c r="E635" i="32"/>
  <c r="D636" i="32"/>
  <c r="G636" i="32" s="1"/>
  <c r="E636" i="32"/>
  <c r="D637" i="32"/>
  <c r="G637" i="32" s="1"/>
  <c r="E637" i="32"/>
  <c r="D638" i="32"/>
  <c r="G638" i="32" s="1"/>
  <c r="E638" i="32"/>
  <c r="D639" i="32"/>
  <c r="G639" i="32" s="1"/>
  <c r="E639" i="32"/>
  <c r="D640" i="32"/>
  <c r="G640" i="32" s="1"/>
  <c r="E640" i="32"/>
  <c r="D641" i="32"/>
  <c r="G641" i="32" s="1"/>
  <c r="E641" i="32"/>
  <c r="D642" i="32"/>
  <c r="G642" i="32" s="1"/>
  <c r="E642" i="32"/>
  <c r="D643" i="32"/>
  <c r="G643" i="32" s="1"/>
  <c r="E643" i="32"/>
  <c r="D644" i="32"/>
  <c r="G644" i="32" s="1"/>
  <c r="E644" i="32"/>
  <c r="F644" i="32" s="1"/>
  <c r="D645" i="32"/>
  <c r="G645" i="32" s="1"/>
  <c r="E645" i="32"/>
  <c r="D646" i="32"/>
  <c r="G646" i="32" s="1"/>
  <c r="E646" i="32"/>
  <c r="D647" i="32"/>
  <c r="G647" i="32" s="1"/>
  <c r="E647" i="32"/>
  <c r="D648" i="32"/>
  <c r="G648" i="32" s="1"/>
  <c r="E648" i="32"/>
  <c r="D649" i="32"/>
  <c r="G649" i="32" s="1"/>
  <c r="E649" i="32"/>
  <c r="D650" i="32"/>
  <c r="G650" i="32" s="1"/>
  <c r="E650" i="32"/>
  <c r="D651" i="32"/>
  <c r="G651" i="32" s="1"/>
  <c r="E651" i="32"/>
  <c r="D652" i="32"/>
  <c r="E652" i="32"/>
  <c r="D653" i="32"/>
  <c r="G653" i="32" s="1"/>
  <c r="I653" i="32" s="1"/>
  <c r="E653" i="32"/>
  <c r="D654" i="32"/>
  <c r="G654" i="32" s="1"/>
  <c r="E654" i="32"/>
  <c r="D655" i="32"/>
  <c r="G655" i="32" s="1"/>
  <c r="E655" i="32"/>
  <c r="D656" i="32"/>
  <c r="G656" i="32" s="1"/>
  <c r="E656" i="32"/>
  <c r="D657" i="32"/>
  <c r="G657" i="32" s="1"/>
  <c r="I657" i="32" s="1"/>
  <c r="E657" i="32"/>
  <c r="D658" i="32"/>
  <c r="G658" i="32" s="1"/>
  <c r="E658" i="32"/>
  <c r="D659" i="32"/>
  <c r="G659" i="32" s="1"/>
  <c r="E659" i="32"/>
  <c r="D660" i="32"/>
  <c r="G660" i="32" s="1"/>
  <c r="E660" i="32"/>
  <c r="F660" i="32" s="1"/>
  <c r="D661" i="32"/>
  <c r="G661" i="32" s="1"/>
  <c r="E661" i="32"/>
  <c r="D662" i="32"/>
  <c r="G662" i="32" s="1"/>
  <c r="E662" i="32"/>
  <c r="D663" i="32"/>
  <c r="E663" i="32"/>
  <c r="D664" i="32"/>
  <c r="G664" i="32" s="1"/>
  <c r="E664" i="32"/>
  <c r="D665" i="32"/>
  <c r="G665" i="32" s="1"/>
  <c r="E665" i="32"/>
  <c r="D666" i="32"/>
  <c r="G666" i="32" s="1"/>
  <c r="E666" i="32"/>
  <c r="F666" i="32" s="1"/>
  <c r="D667" i="32"/>
  <c r="G667" i="32" s="1"/>
  <c r="E667" i="32"/>
  <c r="D668" i="32"/>
  <c r="G668" i="32" s="1"/>
  <c r="E668" i="32"/>
  <c r="D669" i="32"/>
  <c r="G669" i="32" s="1"/>
  <c r="E669" i="32"/>
  <c r="D670" i="32"/>
  <c r="G670" i="32" s="1"/>
  <c r="E670" i="32"/>
  <c r="D671" i="32"/>
  <c r="G671" i="32" s="1"/>
  <c r="E671" i="32"/>
  <c r="D672" i="32"/>
  <c r="G672" i="32" s="1"/>
  <c r="E672" i="32"/>
  <c r="D673" i="32"/>
  <c r="G673" i="32" s="1"/>
  <c r="E673" i="32"/>
  <c r="F673" i="32" s="1"/>
  <c r="D674" i="32"/>
  <c r="G674" i="32" s="1"/>
  <c r="E674" i="32"/>
  <c r="D675" i="32"/>
  <c r="G675" i="32" s="1"/>
  <c r="E675" i="32"/>
  <c r="D676" i="32"/>
  <c r="G676" i="32" s="1"/>
  <c r="E676" i="32"/>
  <c r="D677" i="32"/>
  <c r="G677" i="32" s="1"/>
  <c r="E677" i="32"/>
  <c r="D678" i="32"/>
  <c r="G678" i="32" s="1"/>
  <c r="E678" i="32"/>
  <c r="D679" i="32"/>
  <c r="G679" i="32" s="1"/>
  <c r="E679" i="32"/>
  <c r="D680" i="32"/>
  <c r="G680" i="32" s="1"/>
  <c r="E680" i="32"/>
  <c r="D681" i="32"/>
  <c r="G681" i="32" s="1"/>
  <c r="E681" i="32"/>
  <c r="D682" i="32"/>
  <c r="G682" i="32" s="1"/>
  <c r="E682" i="32"/>
  <c r="D683" i="32"/>
  <c r="G683" i="32" s="1"/>
  <c r="E683" i="32"/>
  <c r="F683" i="32" s="1"/>
  <c r="D684" i="32"/>
  <c r="G684" i="32" s="1"/>
  <c r="E684" i="32"/>
  <c r="D685" i="32"/>
  <c r="G685" i="32" s="1"/>
  <c r="E685" i="32"/>
  <c r="D686" i="32"/>
  <c r="G686" i="32" s="1"/>
  <c r="E686" i="32"/>
  <c r="D687" i="32"/>
  <c r="G687" i="32" s="1"/>
  <c r="E687" i="32"/>
  <c r="D688" i="32"/>
  <c r="G688" i="32" s="1"/>
  <c r="E688" i="32"/>
  <c r="D689" i="32"/>
  <c r="G689" i="32" s="1"/>
  <c r="E689" i="32"/>
  <c r="D690" i="32"/>
  <c r="G690" i="32" s="1"/>
  <c r="I690" i="32" s="1"/>
  <c r="E690" i="32"/>
  <c r="D691" i="32"/>
  <c r="G691" i="32" s="1"/>
  <c r="E691" i="32"/>
  <c r="D692" i="32"/>
  <c r="G692" i="32" s="1"/>
  <c r="E692" i="32"/>
  <c r="D693" i="32"/>
  <c r="G693" i="32" s="1"/>
  <c r="E693" i="32"/>
  <c r="D694" i="32"/>
  <c r="G694" i="32" s="1"/>
  <c r="E694" i="32"/>
  <c r="D695" i="32"/>
  <c r="G695" i="32" s="1"/>
  <c r="E695" i="32"/>
  <c r="D696" i="32"/>
  <c r="G696" i="32" s="1"/>
  <c r="E696" i="32"/>
  <c r="D697" i="32"/>
  <c r="G697" i="32" s="1"/>
  <c r="E697" i="32"/>
  <c r="D698" i="32"/>
  <c r="G698" i="32" s="1"/>
  <c r="E698" i="32"/>
  <c r="D699" i="32"/>
  <c r="G699" i="32" s="1"/>
  <c r="E699" i="32"/>
  <c r="D700" i="32"/>
  <c r="G700" i="32" s="1"/>
  <c r="E700" i="32"/>
  <c r="D701" i="32"/>
  <c r="G701" i="32" s="1"/>
  <c r="J701" i="32" s="1"/>
  <c r="E701" i="32"/>
  <c r="F701" i="32" s="1"/>
  <c r="D702" i="32"/>
  <c r="G702" i="32" s="1"/>
  <c r="E702" i="32"/>
  <c r="D703" i="32"/>
  <c r="G703" i="32" s="1"/>
  <c r="E703" i="32"/>
  <c r="F703" i="32" s="1"/>
  <c r="D704" i="32"/>
  <c r="G704" i="32" s="1"/>
  <c r="E704" i="32"/>
  <c r="D705" i="32"/>
  <c r="G705" i="32" s="1"/>
  <c r="E705" i="32"/>
  <c r="D706" i="32"/>
  <c r="E706" i="32"/>
  <c r="D707" i="32"/>
  <c r="G707" i="32" s="1"/>
  <c r="E707" i="32"/>
  <c r="D708" i="32"/>
  <c r="G708" i="32" s="1"/>
  <c r="E708" i="32"/>
  <c r="D709" i="32"/>
  <c r="G709" i="32" s="1"/>
  <c r="E709" i="32"/>
  <c r="F709" i="32" s="1"/>
  <c r="D710" i="32"/>
  <c r="G710" i="32" s="1"/>
  <c r="E710" i="32"/>
  <c r="D711" i="32"/>
  <c r="G711" i="32" s="1"/>
  <c r="E711" i="32"/>
  <c r="D712" i="32"/>
  <c r="G712" i="32" s="1"/>
  <c r="E712" i="32"/>
  <c r="D713" i="32"/>
  <c r="G713" i="32" s="1"/>
  <c r="E713" i="32"/>
  <c r="D714" i="32"/>
  <c r="G714" i="32" s="1"/>
  <c r="E714" i="32"/>
  <c r="D715" i="32"/>
  <c r="G715" i="32" s="1"/>
  <c r="E715" i="32"/>
  <c r="D716" i="32"/>
  <c r="G716" i="32" s="1"/>
  <c r="I716" i="32" s="1"/>
  <c r="E716" i="32"/>
  <c r="D717" i="32"/>
  <c r="G717" i="32" s="1"/>
  <c r="E717" i="32"/>
  <c r="D718" i="32"/>
  <c r="G718" i="32" s="1"/>
  <c r="E718" i="32"/>
  <c r="F718" i="32" s="1"/>
  <c r="D719" i="32"/>
  <c r="G719" i="32" s="1"/>
  <c r="E719" i="32"/>
  <c r="D720" i="32"/>
  <c r="E720" i="32"/>
  <c r="D721" i="32"/>
  <c r="G721" i="32" s="1"/>
  <c r="E721" i="32"/>
  <c r="D722" i="32"/>
  <c r="G722" i="32" s="1"/>
  <c r="J722" i="32" s="1"/>
  <c r="E722" i="32"/>
  <c r="D723" i="32"/>
  <c r="E723" i="32"/>
  <c r="D724" i="32"/>
  <c r="G724" i="32" s="1"/>
  <c r="E724" i="32"/>
  <c r="D725" i="32"/>
  <c r="G725" i="32" s="1"/>
  <c r="E725" i="32"/>
  <c r="D726" i="32"/>
  <c r="G726" i="32" s="1"/>
  <c r="E726" i="32"/>
  <c r="D727" i="32"/>
  <c r="G727" i="32" s="1"/>
  <c r="E727" i="32"/>
  <c r="F727" i="32" s="1"/>
  <c r="D728" i="32"/>
  <c r="G728" i="32" s="1"/>
  <c r="E728" i="32"/>
  <c r="D729" i="32"/>
  <c r="G729" i="32" s="1"/>
  <c r="E729" i="32"/>
  <c r="D730" i="32"/>
  <c r="E730" i="32"/>
  <c r="D731" i="32"/>
  <c r="G731" i="32" s="1"/>
  <c r="E731" i="32"/>
  <c r="D732" i="32"/>
  <c r="G732" i="32" s="1"/>
  <c r="E732" i="32"/>
  <c r="D733" i="32"/>
  <c r="G733" i="32" s="1"/>
  <c r="E733" i="32"/>
  <c r="F733" i="32"/>
  <c r="D734" i="32"/>
  <c r="G734" i="32" s="1"/>
  <c r="E734" i="32"/>
  <c r="D735" i="32"/>
  <c r="G735" i="32" s="1"/>
  <c r="E735" i="32"/>
  <c r="D736" i="32"/>
  <c r="G736" i="32" s="1"/>
  <c r="E736" i="32"/>
  <c r="F736" i="32" s="1"/>
  <c r="D737" i="32"/>
  <c r="E737" i="32"/>
  <c r="D738" i="32"/>
  <c r="G738" i="32" s="1"/>
  <c r="E738" i="32"/>
  <c r="D739" i="32"/>
  <c r="E739" i="32"/>
  <c r="D740" i="32"/>
  <c r="G740" i="32" s="1"/>
  <c r="E740" i="32"/>
  <c r="D741" i="32"/>
  <c r="G741" i="32" s="1"/>
  <c r="E741" i="32"/>
  <c r="D742" i="32"/>
  <c r="E742" i="32"/>
  <c r="G742" i="32"/>
  <c r="D743" i="32"/>
  <c r="E743" i="32"/>
  <c r="D744" i="32"/>
  <c r="E744" i="32"/>
  <c r="D745" i="32"/>
  <c r="G745" i="32" s="1"/>
  <c r="E745" i="32"/>
  <c r="D746" i="32"/>
  <c r="G746" i="32" s="1"/>
  <c r="E746" i="32"/>
  <c r="D747" i="32"/>
  <c r="G747" i="32" s="1"/>
  <c r="E747" i="32"/>
  <c r="D748" i="32"/>
  <c r="G748" i="32" s="1"/>
  <c r="E748" i="32"/>
  <c r="F748" i="32" s="1"/>
  <c r="D749" i="32"/>
  <c r="G749" i="32" s="1"/>
  <c r="E749" i="32"/>
  <c r="D750" i="32"/>
  <c r="G750" i="32" s="1"/>
  <c r="E750" i="32"/>
  <c r="D751" i="32"/>
  <c r="G751" i="32" s="1"/>
  <c r="E751" i="32"/>
  <c r="D752" i="32"/>
  <c r="G752" i="32" s="1"/>
  <c r="I752" i="32" s="1"/>
  <c r="E752" i="32"/>
  <c r="F752" i="32" s="1"/>
  <c r="D753" i="32"/>
  <c r="G753" i="32" s="1"/>
  <c r="E753" i="32"/>
  <c r="D754" i="32"/>
  <c r="G754" i="32" s="1"/>
  <c r="E754" i="32"/>
  <c r="D755" i="32"/>
  <c r="E755" i="32"/>
  <c r="D756" i="32"/>
  <c r="E756" i="32"/>
  <c r="D757" i="32"/>
  <c r="G757" i="32" s="1"/>
  <c r="E757" i="32"/>
  <c r="D758" i="32"/>
  <c r="G758" i="32" s="1"/>
  <c r="E758" i="32"/>
  <c r="F758" i="32" s="1"/>
  <c r="D759" i="32"/>
  <c r="G759" i="32" s="1"/>
  <c r="E759" i="32"/>
  <c r="D760" i="32"/>
  <c r="G760" i="32" s="1"/>
  <c r="E760" i="32"/>
  <c r="F760" i="32" s="1"/>
  <c r="D761" i="32"/>
  <c r="E761" i="32"/>
  <c r="D762" i="32"/>
  <c r="G762" i="32" s="1"/>
  <c r="E762" i="32"/>
  <c r="D763" i="32"/>
  <c r="G763" i="32" s="1"/>
  <c r="E763" i="32"/>
  <c r="D764" i="32"/>
  <c r="G764" i="32" s="1"/>
  <c r="E764" i="32"/>
  <c r="D765" i="32"/>
  <c r="G765" i="32" s="1"/>
  <c r="E765" i="32"/>
  <c r="D766" i="32"/>
  <c r="G766" i="32" s="1"/>
  <c r="E766" i="32"/>
  <c r="D767" i="32"/>
  <c r="E767" i="32"/>
  <c r="D768" i="32"/>
  <c r="G768" i="32" s="1"/>
  <c r="E768" i="32"/>
  <c r="D769" i="32"/>
  <c r="E769" i="32"/>
  <c r="D770" i="32"/>
  <c r="G770" i="32" s="1"/>
  <c r="E770" i="32"/>
  <c r="D771" i="32"/>
  <c r="G771" i="32" s="1"/>
  <c r="E771" i="32"/>
  <c r="D772" i="32"/>
  <c r="G772" i="32" s="1"/>
  <c r="E772" i="32"/>
  <c r="D773" i="32"/>
  <c r="E773" i="32"/>
  <c r="D774" i="32"/>
  <c r="E774" i="32"/>
  <c r="D775" i="32"/>
  <c r="G775" i="32" s="1"/>
  <c r="E775" i="32"/>
  <c r="D776" i="32"/>
  <c r="G776" i="32" s="1"/>
  <c r="E776" i="32"/>
  <c r="D777" i="32"/>
  <c r="G777" i="32" s="1"/>
  <c r="E777" i="32"/>
  <c r="D778" i="32"/>
  <c r="G778" i="32" s="1"/>
  <c r="E778" i="32"/>
  <c r="D779" i="32"/>
  <c r="E779" i="32"/>
  <c r="D780" i="32"/>
  <c r="G780" i="32" s="1"/>
  <c r="I780" i="32" s="1"/>
  <c r="E780" i="32"/>
  <c r="D781" i="32"/>
  <c r="G781" i="32" s="1"/>
  <c r="E781" i="32"/>
  <c r="D782" i="32"/>
  <c r="G782" i="32" s="1"/>
  <c r="E782" i="32"/>
  <c r="D783" i="32"/>
  <c r="G783" i="32" s="1"/>
  <c r="E783" i="32"/>
  <c r="D784" i="32"/>
  <c r="G784" i="32" s="1"/>
  <c r="E784" i="32"/>
  <c r="D785" i="32"/>
  <c r="G785" i="32" s="1"/>
  <c r="E785" i="32"/>
  <c r="D786" i="32"/>
  <c r="G786" i="32" s="1"/>
  <c r="E786" i="32"/>
  <c r="F786" i="32" s="1"/>
  <c r="D787" i="32"/>
  <c r="G787" i="32" s="1"/>
  <c r="E787" i="32"/>
  <c r="D788" i="32"/>
  <c r="G788" i="32" s="1"/>
  <c r="E788" i="32"/>
  <c r="D789" i="32"/>
  <c r="G789" i="32" s="1"/>
  <c r="E789" i="32"/>
  <c r="D790" i="32"/>
  <c r="G790" i="32" s="1"/>
  <c r="E790" i="32"/>
  <c r="D791" i="32"/>
  <c r="E791" i="32"/>
  <c r="D792" i="32"/>
  <c r="E792" i="32"/>
  <c r="D793" i="32"/>
  <c r="G793" i="32" s="1"/>
  <c r="E793" i="32"/>
  <c r="D794" i="32"/>
  <c r="G794" i="32" s="1"/>
  <c r="E794" i="32"/>
  <c r="D795" i="32"/>
  <c r="G795" i="32" s="1"/>
  <c r="E795" i="32"/>
  <c r="D796" i="32"/>
  <c r="G796" i="32" s="1"/>
  <c r="E796" i="32"/>
  <c r="D797" i="32"/>
  <c r="E797" i="32"/>
  <c r="D798" i="32"/>
  <c r="G798" i="32" s="1"/>
  <c r="E798" i="32"/>
  <c r="D799" i="32"/>
  <c r="G799" i="32" s="1"/>
  <c r="J799" i="32" s="1"/>
  <c r="E799" i="32"/>
  <c r="D800" i="32"/>
  <c r="G800" i="32" s="1"/>
  <c r="E800" i="32"/>
  <c r="F800" i="32" s="1"/>
  <c r="D801" i="32"/>
  <c r="G801" i="32" s="1"/>
  <c r="E801" i="32"/>
  <c r="D802" i="32"/>
  <c r="G802" i="32" s="1"/>
  <c r="E802" i="32"/>
  <c r="D803" i="32"/>
  <c r="G803" i="32" s="1"/>
  <c r="E803" i="32"/>
  <c r="D804" i="32"/>
  <c r="G804" i="32" s="1"/>
  <c r="E804" i="32"/>
  <c r="F804" i="32" s="1"/>
  <c r="D805" i="32"/>
  <c r="G805" i="32" s="1"/>
  <c r="E805" i="32"/>
  <c r="D806" i="32"/>
  <c r="G806" i="32" s="1"/>
  <c r="E806" i="32"/>
  <c r="D807" i="32"/>
  <c r="G807" i="32" s="1"/>
  <c r="E807" i="32"/>
  <c r="D808" i="32"/>
  <c r="G808" i="32" s="1"/>
  <c r="E808" i="32"/>
  <c r="D809" i="32"/>
  <c r="G809" i="32" s="1"/>
  <c r="E809" i="32"/>
  <c r="D810" i="32"/>
  <c r="E810" i="32"/>
  <c r="D811" i="32"/>
  <c r="G811" i="32" s="1"/>
  <c r="E811" i="32"/>
  <c r="D812" i="32"/>
  <c r="E812" i="32"/>
  <c r="F812" i="32" s="1"/>
  <c r="G812" i="32"/>
  <c r="D813" i="32"/>
  <c r="G813" i="32" s="1"/>
  <c r="E813" i="32"/>
  <c r="D814" i="32"/>
  <c r="G814" i="32" s="1"/>
  <c r="E814" i="32"/>
  <c r="D815" i="32"/>
  <c r="G815" i="32" s="1"/>
  <c r="E815" i="32"/>
  <c r="D816" i="32"/>
  <c r="G816" i="32" s="1"/>
  <c r="E816" i="32"/>
  <c r="D817" i="32"/>
  <c r="G817" i="32" s="1"/>
  <c r="E817" i="32"/>
  <c r="D818" i="32"/>
  <c r="E818" i="32"/>
  <c r="G818" i="32"/>
  <c r="D819" i="32"/>
  <c r="G819" i="32" s="1"/>
  <c r="E819" i="32"/>
  <c r="D820" i="32"/>
  <c r="E820" i="32"/>
  <c r="D821" i="32"/>
  <c r="G821" i="32" s="1"/>
  <c r="E821" i="32"/>
  <c r="D822" i="32"/>
  <c r="G822" i="32" s="1"/>
  <c r="E822" i="32"/>
  <c r="D823" i="32"/>
  <c r="G823" i="32" s="1"/>
  <c r="E823" i="32"/>
  <c r="D824" i="32"/>
  <c r="G824" i="32" s="1"/>
  <c r="E824" i="32"/>
  <c r="D825" i="32"/>
  <c r="G825" i="32" s="1"/>
  <c r="E825" i="32"/>
  <c r="D826" i="32"/>
  <c r="G826" i="32" s="1"/>
  <c r="E826" i="32"/>
  <c r="D827" i="32"/>
  <c r="E827" i="32"/>
  <c r="D828" i="32"/>
  <c r="G828" i="32" s="1"/>
  <c r="E828" i="32"/>
  <c r="D829" i="32"/>
  <c r="E829" i="32"/>
  <c r="F829" i="32" s="1"/>
  <c r="G829" i="32"/>
  <c r="D830" i="32"/>
  <c r="G830" i="32" s="1"/>
  <c r="E830" i="32"/>
  <c r="D831" i="32"/>
  <c r="G831" i="32" s="1"/>
  <c r="E831" i="32"/>
  <c r="D832" i="32"/>
  <c r="E832" i="32"/>
  <c r="D833" i="32"/>
  <c r="E833" i="32"/>
  <c r="D834" i="32"/>
  <c r="G834" i="32" s="1"/>
  <c r="E834" i="32"/>
  <c r="D835" i="32"/>
  <c r="G835" i="32" s="1"/>
  <c r="E835" i="32"/>
  <c r="D836" i="32"/>
  <c r="G836" i="32" s="1"/>
  <c r="E836" i="32"/>
  <c r="D837" i="32"/>
  <c r="G837" i="32" s="1"/>
  <c r="E837" i="32"/>
  <c r="D838" i="32"/>
  <c r="G838" i="32" s="1"/>
  <c r="E838" i="32"/>
  <c r="D839" i="32"/>
  <c r="G839" i="32" s="1"/>
  <c r="E839" i="32"/>
  <c r="D840" i="32"/>
  <c r="E840" i="32"/>
  <c r="D841" i="32"/>
  <c r="G841" i="32" s="1"/>
  <c r="I841" i="32" s="1"/>
  <c r="E841" i="32"/>
  <c r="D842" i="32"/>
  <c r="G842" i="32" s="1"/>
  <c r="E842" i="32"/>
  <c r="D843" i="32"/>
  <c r="G843" i="32" s="1"/>
  <c r="E843" i="32"/>
  <c r="F843" i="32" s="1"/>
  <c r="D844" i="32"/>
  <c r="G844" i="32" s="1"/>
  <c r="E844" i="32"/>
  <c r="D845" i="32"/>
  <c r="G845" i="32" s="1"/>
  <c r="J845" i="32" s="1"/>
  <c r="E845" i="32"/>
  <c r="D846" i="32"/>
  <c r="E846" i="32"/>
  <c r="D847" i="32"/>
  <c r="G847" i="32" s="1"/>
  <c r="E847" i="32"/>
  <c r="D848" i="32"/>
  <c r="G848" i="32" s="1"/>
  <c r="E848" i="32"/>
  <c r="D849" i="32"/>
  <c r="G849" i="32" s="1"/>
  <c r="E849" i="32"/>
  <c r="D850" i="32"/>
  <c r="G850" i="32" s="1"/>
  <c r="E850" i="32"/>
  <c r="F850" i="32" s="1"/>
  <c r="D851" i="32"/>
  <c r="G851" i="32" s="1"/>
  <c r="E851" i="32"/>
  <c r="D852" i="32"/>
  <c r="G852" i="32" s="1"/>
  <c r="I852" i="32" s="1"/>
  <c r="E852" i="32"/>
  <c r="D853" i="32"/>
  <c r="G853" i="32" s="1"/>
  <c r="E853" i="32"/>
  <c r="D854" i="32"/>
  <c r="G854" i="32" s="1"/>
  <c r="E854" i="32"/>
  <c r="F854" i="32" s="1"/>
  <c r="D855" i="32"/>
  <c r="G855" i="32" s="1"/>
  <c r="E855" i="32"/>
  <c r="D856" i="32"/>
  <c r="E856" i="32"/>
  <c r="D857" i="32"/>
  <c r="G857" i="32" s="1"/>
  <c r="I857" i="32" s="1"/>
  <c r="E857" i="32"/>
  <c r="D858" i="32"/>
  <c r="G858" i="32" s="1"/>
  <c r="E858" i="32"/>
  <c r="D859" i="32"/>
  <c r="G859" i="32" s="1"/>
  <c r="E859" i="32"/>
  <c r="D860" i="32"/>
  <c r="G860" i="32" s="1"/>
  <c r="I860" i="32" s="1"/>
  <c r="E860" i="32"/>
  <c r="F860" i="32" s="1"/>
  <c r="D861" i="32"/>
  <c r="G861" i="32" s="1"/>
  <c r="E861" i="32"/>
  <c r="D862" i="32"/>
  <c r="G862" i="32" s="1"/>
  <c r="E862" i="32"/>
  <c r="D863" i="32"/>
  <c r="G863" i="32" s="1"/>
  <c r="E863" i="32"/>
  <c r="D864" i="32"/>
  <c r="G864" i="32" s="1"/>
  <c r="E864" i="32"/>
  <c r="D865" i="32"/>
  <c r="G865" i="32" s="1"/>
  <c r="E865" i="32"/>
  <c r="D866" i="32"/>
  <c r="G866" i="32" s="1"/>
  <c r="E866" i="32"/>
  <c r="D867" i="32"/>
  <c r="G867" i="32" s="1"/>
  <c r="E867" i="32"/>
  <c r="F867" i="32" s="1"/>
  <c r="D868" i="32"/>
  <c r="G868" i="32" s="1"/>
  <c r="E868" i="32"/>
  <c r="D869" i="32"/>
  <c r="E869" i="32"/>
  <c r="D870" i="32"/>
  <c r="G870" i="32" s="1"/>
  <c r="E870" i="32"/>
  <c r="D871" i="32"/>
  <c r="G871" i="32" s="1"/>
  <c r="E871" i="32"/>
  <c r="D872" i="32"/>
  <c r="G872" i="32" s="1"/>
  <c r="E872" i="32"/>
  <c r="D873" i="32"/>
  <c r="G873" i="32" s="1"/>
  <c r="E873" i="32"/>
  <c r="D874" i="32"/>
  <c r="G874" i="32" s="1"/>
  <c r="E874" i="32"/>
  <c r="D875" i="32"/>
  <c r="G875" i="32" s="1"/>
  <c r="E875" i="32"/>
  <c r="D876" i="32"/>
  <c r="E876" i="32"/>
  <c r="D877" i="32"/>
  <c r="G877" i="32" s="1"/>
  <c r="E877" i="32"/>
  <c r="D878" i="32"/>
  <c r="G878" i="32" s="1"/>
  <c r="E878" i="32"/>
  <c r="D879" i="32"/>
  <c r="G879" i="32" s="1"/>
  <c r="E879" i="32"/>
  <c r="F879" i="32" s="1"/>
  <c r="D880" i="32"/>
  <c r="G880" i="32" s="1"/>
  <c r="J880" i="32" s="1"/>
  <c r="E880" i="32"/>
  <c r="D881" i="32"/>
  <c r="E881" i="32"/>
  <c r="D882" i="32"/>
  <c r="E882" i="32"/>
  <c r="D883" i="32"/>
  <c r="G883" i="32" s="1"/>
  <c r="E883" i="32"/>
  <c r="D884" i="32"/>
  <c r="G884" i="32" s="1"/>
  <c r="E884" i="32"/>
  <c r="D885" i="32"/>
  <c r="G885" i="32" s="1"/>
  <c r="E885" i="32"/>
  <c r="D886" i="32"/>
  <c r="E886" i="32"/>
  <c r="F886" i="32" s="1"/>
  <c r="G886" i="32"/>
  <c r="D887" i="32"/>
  <c r="G887" i="32" s="1"/>
  <c r="E887" i="32"/>
  <c r="D888" i="32"/>
  <c r="G888" i="32" s="1"/>
  <c r="E888" i="32"/>
  <c r="D889" i="32"/>
  <c r="G889" i="32" s="1"/>
  <c r="E889" i="32"/>
  <c r="D890" i="32"/>
  <c r="G890" i="32" s="1"/>
  <c r="E890" i="32"/>
  <c r="D891" i="32"/>
  <c r="G891" i="32" s="1"/>
  <c r="E891" i="32"/>
  <c r="D892" i="32"/>
  <c r="E892" i="32"/>
  <c r="D893" i="32"/>
  <c r="E893" i="32"/>
  <c r="D894" i="32"/>
  <c r="G894" i="32" s="1"/>
  <c r="E894" i="32"/>
  <c r="F894" i="32" s="1"/>
  <c r="D895" i="32"/>
  <c r="G895" i="32" s="1"/>
  <c r="I895" i="32" s="1"/>
  <c r="E895" i="32"/>
  <c r="D896" i="32"/>
  <c r="G896" i="32" s="1"/>
  <c r="E896" i="32"/>
  <c r="D897" i="32"/>
  <c r="G897" i="32" s="1"/>
  <c r="E897" i="32"/>
  <c r="D898" i="32"/>
  <c r="G898" i="32" s="1"/>
  <c r="E898" i="32"/>
  <c r="D899" i="32"/>
  <c r="E899" i="32"/>
  <c r="D900" i="32"/>
  <c r="G900" i="32" s="1"/>
  <c r="E900" i="32"/>
  <c r="D901" i="32"/>
  <c r="E901" i="32"/>
  <c r="D902" i="32"/>
  <c r="G902" i="32" s="1"/>
  <c r="E902" i="32"/>
  <c r="D903" i="32"/>
  <c r="G903" i="32" s="1"/>
  <c r="E903" i="32"/>
  <c r="F903" i="32"/>
  <c r="D904" i="32"/>
  <c r="E904" i="32"/>
  <c r="D905" i="32"/>
  <c r="E905" i="32"/>
  <c r="D906" i="32"/>
  <c r="E906" i="32"/>
  <c r="D907" i="32"/>
  <c r="G907" i="32" s="1"/>
  <c r="E907" i="32"/>
  <c r="D908" i="32"/>
  <c r="E908" i="32"/>
  <c r="D909" i="32"/>
  <c r="G909" i="32" s="1"/>
  <c r="E909" i="32"/>
  <c r="D910" i="32"/>
  <c r="G910" i="32" s="1"/>
  <c r="E910" i="32"/>
  <c r="D911" i="32"/>
  <c r="E911" i="32"/>
  <c r="D912" i="32"/>
  <c r="G912" i="32" s="1"/>
  <c r="E912" i="32"/>
  <c r="D913" i="32"/>
  <c r="E913" i="32"/>
  <c r="D914" i="32"/>
  <c r="E914" i="32"/>
  <c r="D915" i="32"/>
  <c r="E915" i="32"/>
  <c r="D916" i="32"/>
  <c r="G916" i="32" s="1"/>
  <c r="E916" i="32"/>
  <c r="D917" i="32"/>
  <c r="E917" i="32"/>
  <c r="D918" i="32"/>
  <c r="G918" i="32" s="1"/>
  <c r="E918" i="32"/>
  <c r="D919" i="32"/>
  <c r="G919" i="32" s="1"/>
  <c r="E919" i="32"/>
  <c r="D920" i="32"/>
  <c r="E920" i="32"/>
  <c r="D921" i="32"/>
  <c r="E921" i="32"/>
  <c r="D922" i="32"/>
  <c r="E922" i="32"/>
  <c r="D923" i="32"/>
  <c r="E923" i="32"/>
  <c r="D924" i="32"/>
  <c r="E924" i="32"/>
  <c r="D925" i="32"/>
  <c r="E925" i="32"/>
  <c r="D926" i="32"/>
  <c r="E926" i="32"/>
  <c r="D927" i="32"/>
  <c r="G927" i="32" s="1"/>
  <c r="E927" i="32"/>
  <c r="D928" i="32"/>
  <c r="G928" i="32" s="1"/>
  <c r="E928" i="32"/>
  <c r="D929" i="32"/>
  <c r="E929" i="32"/>
  <c r="D930" i="32"/>
  <c r="G930" i="32" s="1"/>
  <c r="E930" i="32"/>
  <c r="D931" i="32"/>
  <c r="E931" i="32"/>
  <c r="D932" i="32"/>
  <c r="E932" i="32"/>
  <c r="D933" i="32"/>
  <c r="E933" i="32"/>
  <c r="D934" i="32"/>
  <c r="G934" i="32" s="1"/>
  <c r="E934" i="32"/>
  <c r="D935" i="32"/>
  <c r="E935" i="32"/>
  <c r="D936" i="32"/>
  <c r="G936" i="32" s="1"/>
  <c r="I936" i="32" s="1"/>
  <c r="E936" i="32"/>
  <c r="D937" i="32"/>
  <c r="G937" i="32" s="1"/>
  <c r="E937" i="32"/>
  <c r="D938" i="32"/>
  <c r="E938" i="32"/>
  <c r="D939" i="32"/>
  <c r="G939" i="32" s="1"/>
  <c r="J939" i="32" s="1"/>
  <c r="E939" i="32"/>
  <c r="D940" i="32"/>
  <c r="E940" i="32"/>
  <c r="D941" i="32"/>
  <c r="E941" i="32"/>
  <c r="D942" i="32"/>
  <c r="E942" i="32"/>
  <c r="D943" i="32"/>
  <c r="G943" i="32" s="1"/>
  <c r="E943" i="32"/>
  <c r="D944" i="32"/>
  <c r="E944" i="32"/>
  <c r="D945" i="32"/>
  <c r="G945" i="32" s="1"/>
  <c r="E945" i="32"/>
  <c r="F945" i="32" s="1"/>
  <c r="D946" i="32"/>
  <c r="G946" i="32" s="1"/>
  <c r="E946" i="32"/>
  <c r="D947" i="32"/>
  <c r="E947" i="32"/>
  <c r="D948" i="32"/>
  <c r="G948" i="32" s="1"/>
  <c r="E948" i="32"/>
  <c r="D949" i="32"/>
  <c r="E949" i="32"/>
  <c r="D950" i="32"/>
  <c r="E950" i="32"/>
  <c r="D951" i="32"/>
  <c r="E951" i="32"/>
  <c r="D952" i="32"/>
  <c r="G952" i="32" s="1"/>
  <c r="E952" i="32"/>
  <c r="D953" i="32"/>
  <c r="E953" i="32"/>
  <c r="D954" i="32"/>
  <c r="G954" i="32" s="1"/>
  <c r="I954" i="32" s="1"/>
  <c r="E954" i="32"/>
  <c r="D955" i="32"/>
  <c r="G955" i="32" s="1"/>
  <c r="E955" i="32"/>
  <c r="D956" i="32"/>
  <c r="E956" i="32"/>
  <c r="D957" i="32"/>
  <c r="E957" i="32"/>
  <c r="D958" i="32"/>
  <c r="E958" i="32"/>
  <c r="D959" i="32"/>
  <c r="E959" i="32"/>
  <c r="D960" i="32"/>
  <c r="E960" i="32"/>
  <c r="D961" i="32"/>
  <c r="G961" i="32" s="1"/>
  <c r="J961" i="32" s="1"/>
  <c r="E961" i="32"/>
  <c r="D962" i="32"/>
  <c r="G962" i="32" s="1"/>
  <c r="E962" i="32"/>
  <c r="D963" i="32"/>
  <c r="G963" i="32" s="1"/>
  <c r="E963" i="32"/>
  <c r="D964" i="32"/>
  <c r="G964" i="32" s="1"/>
  <c r="E964" i="32"/>
  <c r="D965" i="32"/>
  <c r="G965" i="32" s="1"/>
  <c r="E965" i="32"/>
  <c r="D966" i="32"/>
  <c r="G966" i="32" s="1"/>
  <c r="E966" i="32"/>
  <c r="D967" i="32"/>
  <c r="G967" i="32" s="1"/>
  <c r="J967" i="32" s="1"/>
  <c r="E967" i="32"/>
  <c r="D968" i="32"/>
  <c r="G968" i="32" s="1"/>
  <c r="E968" i="32"/>
  <c r="D969" i="32"/>
  <c r="G969" i="32" s="1"/>
  <c r="E969" i="32"/>
  <c r="D970" i="32"/>
  <c r="G970" i="32" s="1"/>
  <c r="E970" i="32"/>
  <c r="D971" i="32"/>
  <c r="G971" i="32" s="1"/>
  <c r="E971" i="32"/>
  <c r="D972" i="32"/>
  <c r="G972" i="32" s="1"/>
  <c r="E972" i="32"/>
  <c r="D973" i="32"/>
  <c r="E973" i="32"/>
  <c r="D974" i="32"/>
  <c r="G974" i="32" s="1"/>
  <c r="E974" i="32"/>
  <c r="D975" i="32"/>
  <c r="G975" i="32" s="1"/>
  <c r="E975" i="32"/>
  <c r="D976" i="32"/>
  <c r="G976" i="32" s="1"/>
  <c r="E976" i="32"/>
  <c r="D977" i="32"/>
  <c r="G977" i="32" s="1"/>
  <c r="E977" i="32"/>
  <c r="F977" i="32" s="1"/>
  <c r="D978" i="32"/>
  <c r="E978" i="32"/>
  <c r="D979" i="32"/>
  <c r="G979" i="32" s="1"/>
  <c r="E979" i="32"/>
  <c r="D980" i="32"/>
  <c r="G980" i="32" s="1"/>
  <c r="E980" i="32"/>
  <c r="D981" i="32"/>
  <c r="G981" i="32" s="1"/>
  <c r="I981" i="32" s="1"/>
  <c r="E981" i="32"/>
  <c r="D982" i="32"/>
  <c r="G982" i="32" s="1"/>
  <c r="E982" i="32"/>
  <c r="D983" i="32"/>
  <c r="G983" i="32" s="1"/>
  <c r="E983" i="32"/>
  <c r="D984" i="32"/>
  <c r="G984" i="32" s="1"/>
  <c r="E984" i="32"/>
  <c r="D985" i="32"/>
  <c r="G985" i="32" s="1"/>
  <c r="J985" i="32" s="1"/>
  <c r="E985" i="32"/>
  <c r="D986" i="32"/>
  <c r="G986" i="32" s="1"/>
  <c r="E986" i="32"/>
  <c r="D987" i="32"/>
  <c r="E987" i="32"/>
  <c r="F987" i="32" s="1"/>
  <c r="G987" i="32"/>
  <c r="D988" i="32"/>
  <c r="G988" i="32" s="1"/>
  <c r="E988" i="32"/>
  <c r="D989" i="32"/>
  <c r="G989" i="32" s="1"/>
  <c r="E989" i="32"/>
  <c r="D990" i="32"/>
  <c r="G990" i="32" s="1"/>
  <c r="E990" i="32"/>
  <c r="D991" i="32"/>
  <c r="E991" i="32"/>
  <c r="D992" i="32"/>
  <c r="G992" i="32" s="1"/>
  <c r="E992" i="32"/>
  <c r="D993" i="32"/>
  <c r="G993" i="32" s="1"/>
  <c r="E993" i="32"/>
  <c r="D994" i="32"/>
  <c r="G994" i="32" s="1"/>
  <c r="E994" i="32"/>
  <c r="D995" i="32"/>
  <c r="G995" i="32" s="1"/>
  <c r="E995" i="32"/>
  <c r="D996" i="32"/>
  <c r="E996" i="32"/>
  <c r="D997" i="32"/>
  <c r="G997" i="32" s="1"/>
  <c r="E997" i="32"/>
  <c r="D998" i="32"/>
  <c r="G998" i="32" s="1"/>
  <c r="J998" i="32" s="1"/>
  <c r="E998" i="32"/>
  <c r="D999" i="32"/>
  <c r="G999" i="32" s="1"/>
  <c r="E999" i="32"/>
  <c r="D1000" i="32"/>
  <c r="G1000" i="32" s="1"/>
  <c r="E1000" i="32"/>
  <c r="D1001" i="32"/>
  <c r="G1001" i="32" s="1"/>
  <c r="E1001" i="32"/>
  <c r="D1002" i="32"/>
  <c r="E1002" i="32"/>
  <c r="D1003" i="32"/>
  <c r="G1003" i="32" s="1"/>
  <c r="E1003" i="32"/>
  <c r="D1004" i="32"/>
  <c r="G1004" i="32" s="1"/>
  <c r="E1004" i="32"/>
  <c r="D1005" i="32"/>
  <c r="G1005" i="32" s="1"/>
  <c r="E1005" i="32"/>
  <c r="D1006" i="32"/>
  <c r="G1006" i="32" s="1"/>
  <c r="E1006" i="32"/>
  <c r="D1007" i="32"/>
  <c r="G1007" i="32" s="1"/>
  <c r="E1007" i="32"/>
  <c r="D1008" i="32"/>
  <c r="G1008" i="32" s="1"/>
  <c r="E1008" i="32"/>
  <c r="F1008" i="32" s="1"/>
  <c r="D1009" i="32"/>
  <c r="E1009" i="32"/>
  <c r="D1010" i="32"/>
  <c r="G1010" i="32" s="1"/>
  <c r="E1010" i="32"/>
  <c r="D1011" i="32"/>
  <c r="G1011" i="32" s="1"/>
  <c r="J1011" i="32" s="1"/>
  <c r="E1011" i="32"/>
  <c r="D1012" i="32"/>
  <c r="G1012" i="32" s="1"/>
  <c r="E1012" i="32"/>
  <c r="D1013" i="32"/>
  <c r="G1013" i="32" s="1"/>
  <c r="J1013" i="32" s="1"/>
  <c r="E1013" i="32"/>
  <c r="D1014" i="32"/>
  <c r="E1014" i="32"/>
  <c r="D1015" i="32"/>
  <c r="E1015" i="32"/>
  <c r="D1016" i="32"/>
  <c r="G1016" i="32" s="1"/>
  <c r="J1016" i="32" s="1"/>
  <c r="E1016" i="32"/>
  <c r="D1017" i="32"/>
  <c r="G1017" i="32" s="1"/>
  <c r="E1017" i="32"/>
  <c r="D1018" i="32"/>
  <c r="G1018" i="32" s="1"/>
  <c r="E1018" i="32"/>
  <c r="F1018" i="32" s="1"/>
  <c r="D1019" i="32"/>
  <c r="G1019" i="32" s="1"/>
  <c r="E1019" i="32"/>
  <c r="D1020" i="32"/>
  <c r="G1020" i="32" s="1"/>
  <c r="J1020" i="32" s="1"/>
  <c r="E1020" i="32"/>
  <c r="F1020" i="32" s="1"/>
  <c r="D1021" i="32"/>
  <c r="G1021" i="32" s="1"/>
  <c r="E1021" i="32"/>
  <c r="D1022" i="32"/>
  <c r="G1022" i="32" s="1"/>
  <c r="E1022" i="32"/>
  <c r="D1023" i="32"/>
  <c r="G1023" i="32" s="1"/>
  <c r="E1023" i="32"/>
  <c r="D1024" i="32"/>
  <c r="G1024" i="32" s="1"/>
  <c r="E1024" i="32"/>
  <c r="D1025" i="32"/>
  <c r="G1025" i="32" s="1"/>
  <c r="E1025" i="32"/>
  <c r="D1026" i="32"/>
  <c r="G1026" i="32" s="1"/>
  <c r="E1026" i="32"/>
  <c r="D1027" i="32"/>
  <c r="E1027" i="32"/>
  <c r="D1028" i="32"/>
  <c r="G1028" i="32" s="1"/>
  <c r="I1028" i="32" s="1"/>
  <c r="E1028" i="32"/>
  <c r="D1029" i="32"/>
  <c r="G1029" i="32" s="1"/>
  <c r="J1029" i="32" s="1"/>
  <c r="E1029" i="32"/>
  <c r="D1030" i="32"/>
  <c r="G1030" i="32" s="1"/>
  <c r="E1030" i="32"/>
  <c r="D1031" i="32"/>
  <c r="G1031" i="32" s="1"/>
  <c r="E1031" i="32"/>
  <c r="D1032" i="32"/>
  <c r="E1032" i="32"/>
  <c r="D1033" i="32"/>
  <c r="G1033" i="32" s="1"/>
  <c r="E1033" i="32"/>
  <c r="D1034" i="32"/>
  <c r="G1034" i="32" s="1"/>
  <c r="E1034" i="32"/>
  <c r="D1035" i="32"/>
  <c r="G1035" i="32" s="1"/>
  <c r="E1035" i="32"/>
  <c r="D1036" i="32"/>
  <c r="G1036" i="32" s="1"/>
  <c r="E1036" i="32"/>
  <c r="D1037" i="32"/>
  <c r="G1037" i="32" s="1"/>
  <c r="E1037" i="32"/>
  <c r="F1037" i="32" s="1"/>
  <c r="D1038" i="32"/>
  <c r="G1038" i="32" s="1"/>
  <c r="E1038" i="32"/>
  <c r="D1039" i="32"/>
  <c r="G1039" i="32" s="1"/>
  <c r="E1039" i="32"/>
  <c r="D1040" i="32"/>
  <c r="G1040" i="32" s="1"/>
  <c r="E1040" i="32"/>
  <c r="D1041" i="32"/>
  <c r="G1041" i="32" s="1"/>
  <c r="E1041" i="32"/>
  <c r="D1042" i="32"/>
  <c r="G1042" i="32" s="1"/>
  <c r="E1042" i="32"/>
  <c r="D1043" i="32"/>
  <c r="G1043" i="32" s="1"/>
  <c r="E1043" i="32"/>
  <c r="D1044" i="32"/>
  <c r="G1044" i="32" s="1"/>
  <c r="E1044" i="32"/>
  <c r="D1045" i="32"/>
  <c r="E1045" i="32"/>
  <c r="D1046" i="32"/>
  <c r="G1046" i="32" s="1"/>
  <c r="E1046" i="32"/>
  <c r="D1047" i="32"/>
  <c r="G1047" i="32" s="1"/>
  <c r="J1047" i="32" s="1"/>
  <c r="E1047" i="32"/>
  <c r="D1048" i="32"/>
  <c r="G1048" i="32" s="1"/>
  <c r="E1048" i="32"/>
  <c r="D1049" i="32"/>
  <c r="G1049" i="32" s="1"/>
  <c r="J1049" i="32" s="1"/>
  <c r="E1049" i="32"/>
  <c r="D1050" i="32"/>
  <c r="E1050" i="32"/>
  <c r="D1051" i="32"/>
  <c r="G1051" i="32" s="1"/>
  <c r="E1051" i="32"/>
  <c r="D1052" i="32"/>
  <c r="G1052" i="32" s="1"/>
  <c r="E1052" i="32"/>
  <c r="D1053" i="32"/>
  <c r="G1053" i="32" s="1"/>
  <c r="E1053" i="32"/>
  <c r="D1054" i="32"/>
  <c r="G1054" i="32" s="1"/>
  <c r="E1054" i="32"/>
  <c r="F1054" i="32" s="1"/>
  <c r="D1055" i="32"/>
  <c r="G1055" i="32" s="1"/>
  <c r="E1055" i="32"/>
  <c r="D1056" i="32"/>
  <c r="G1056" i="32" s="1"/>
  <c r="E1056" i="32"/>
  <c r="D1057" i="32"/>
  <c r="G1057" i="32" s="1"/>
  <c r="E1057" i="32"/>
  <c r="D1058" i="32"/>
  <c r="G1058" i="32" s="1"/>
  <c r="J1058" i="32" s="1"/>
  <c r="E1058" i="32"/>
  <c r="D1059" i="32"/>
  <c r="G1059" i="32" s="1"/>
  <c r="E1059" i="32"/>
  <c r="F1059" i="32" s="1"/>
  <c r="D1060" i="32"/>
  <c r="G1060" i="32" s="1"/>
  <c r="E1060" i="32"/>
  <c r="D1061" i="32"/>
  <c r="G1061" i="32" s="1"/>
  <c r="E1061" i="32"/>
  <c r="D1062" i="32"/>
  <c r="G1062" i="32" s="1"/>
  <c r="E1062" i="32"/>
  <c r="F1062" i="32" s="1"/>
  <c r="D1063" i="32"/>
  <c r="E1063" i="32"/>
  <c r="D1064" i="32"/>
  <c r="G1064" i="32" s="1"/>
  <c r="I1064" i="32" s="1"/>
  <c r="E1064" i="32"/>
  <c r="D1065" i="32"/>
  <c r="G1065" i="32" s="1"/>
  <c r="E1065" i="32"/>
  <c r="D1066" i="32"/>
  <c r="G1066" i="32" s="1"/>
  <c r="E1066" i="32"/>
  <c r="F1066" i="32" s="1"/>
  <c r="D1067" i="32"/>
  <c r="G1067" i="32" s="1"/>
  <c r="E1067" i="32"/>
  <c r="D1068" i="32"/>
  <c r="E1068" i="32"/>
  <c r="D1069" i="32"/>
  <c r="G1069" i="32" s="1"/>
  <c r="E1069" i="32"/>
  <c r="D1070" i="32"/>
  <c r="E1070" i="32"/>
  <c r="D1071" i="32"/>
  <c r="G1071" i="32" s="1"/>
  <c r="I1071" i="32" s="1"/>
  <c r="E1071" i="32"/>
  <c r="D1072" i="32"/>
  <c r="E1072" i="32"/>
  <c r="D1073" i="32"/>
  <c r="G1073" i="32" s="1"/>
  <c r="E1073" i="32"/>
  <c r="D1074" i="32"/>
  <c r="G1074" i="32" s="1"/>
  <c r="E1074" i="32"/>
  <c r="D1075" i="32"/>
  <c r="E1075" i="32"/>
  <c r="D1076" i="32"/>
  <c r="G1076" i="32" s="1"/>
  <c r="E1076" i="32"/>
  <c r="D1077" i="32"/>
  <c r="G1077" i="32" s="1"/>
  <c r="E1077" i="32"/>
  <c r="D1078" i="32"/>
  <c r="G1078" i="32" s="1"/>
  <c r="E1078" i="32"/>
  <c r="D1079" i="32"/>
  <c r="G1079" i="32" s="1"/>
  <c r="E1079" i="32"/>
  <c r="D1080" i="32"/>
  <c r="G1080" i="32" s="1"/>
  <c r="E1080" i="32"/>
  <c r="F1080" i="32" s="1"/>
  <c r="D1081" i="32"/>
  <c r="E1081" i="32"/>
  <c r="D1082" i="32"/>
  <c r="G1082" i="32" s="1"/>
  <c r="E1082" i="32"/>
  <c r="D1083" i="32"/>
  <c r="G1083" i="32" s="1"/>
  <c r="E1083" i="32"/>
  <c r="D1084" i="32"/>
  <c r="E1084" i="32"/>
  <c r="D1085" i="32"/>
  <c r="G1085" i="32" s="1"/>
  <c r="E1085" i="32"/>
  <c r="D1086" i="32"/>
  <c r="G1086" i="32" s="1"/>
  <c r="E1086" i="32"/>
  <c r="D1087" i="32"/>
  <c r="E1087" i="32"/>
  <c r="D1088" i="32"/>
  <c r="G1088" i="32" s="1"/>
  <c r="E1088" i="32"/>
  <c r="D1089" i="32"/>
  <c r="G1089" i="32" s="1"/>
  <c r="E1089" i="32"/>
  <c r="D1090" i="32"/>
  <c r="E1090" i="32"/>
  <c r="D1091" i="32"/>
  <c r="G1091" i="32" s="1"/>
  <c r="I1091" i="32" s="1"/>
  <c r="E1091" i="32"/>
  <c r="F1091" i="32" s="1"/>
  <c r="D1092" i="32"/>
  <c r="G1092" i="32" s="1"/>
  <c r="E1092" i="32"/>
  <c r="D1093" i="32"/>
  <c r="E1093" i="32"/>
  <c r="D1094" i="32"/>
  <c r="G1094" i="32" s="1"/>
  <c r="E1094" i="32"/>
  <c r="D1095" i="32"/>
  <c r="G1095" i="32" s="1"/>
  <c r="E1095" i="32"/>
  <c r="D1096" i="32"/>
  <c r="E1096" i="32"/>
  <c r="D1097" i="32"/>
  <c r="G1097" i="32" s="1"/>
  <c r="E1097" i="32"/>
  <c r="D1098" i="32"/>
  <c r="G1098" i="32" s="1"/>
  <c r="E1098" i="32"/>
  <c r="D1099" i="32"/>
  <c r="E1099" i="32"/>
  <c r="BC300" i="32"/>
  <c r="BB300" i="32"/>
  <c r="BA300" i="32"/>
  <c r="E300" i="32"/>
  <c r="D300" i="32"/>
  <c r="G300" i="32" s="1"/>
  <c r="J300" i="32" s="1"/>
  <c r="G190" i="32" a="1"/>
  <c r="G190" i="32" s="1"/>
  <c r="F190" i="32"/>
  <c r="C190" i="32" s="1"/>
  <c r="AY205" i="32"/>
  <c r="AX205" i="32"/>
  <c r="AW205" i="32"/>
  <c r="AV205" i="32"/>
  <c r="AU205" i="32"/>
  <c r="AT205" i="32"/>
  <c r="AY204" i="32"/>
  <c r="AX204" i="32"/>
  <c r="AW204" i="32"/>
  <c r="AV204" i="32"/>
  <c r="AU204" i="32"/>
  <c r="AT204" i="32"/>
  <c r="AY203" i="32"/>
  <c r="AX203" i="32"/>
  <c r="AW203" i="32"/>
  <c r="AV203" i="32"/>
  <c r="AU203" i="32"/>
  <c r="AT203" i="32"/>
  <c r="AY202" i="32"/>
  <c r="AX202" i="32"/>
  <c r="AW202" i="32"/>
  <c r="AV202" i="32"/>
  <c r="AU202" i="32"/>
  <c r="AT202" i="32"/>
  <c r="AY201" i="32"/>
  <c r="AX201" i="32"/>
  <c r="AW201" i="32"/>
  <c r="AV201" i="32"/>
  <c r="AU201" i="32"/>
  <c r="AT201" i="32"/>
  <c r="AY200" i="32"/>
  <c r="AX200" i="32"/>
  <c r="AW200" i="32"/>
  <c r="AV200" i="32"/>
  <c r="AU200" i="32"/>
  <c r="AT200" i="32"/>
  <c r="AY199" i="32"/>
  <c r="AX199" i="32"/>
  <c r="AW199" i="32"/>
  <c r="AV199" i="32"/>
  <c r="AU199" i="32"/>
  <c r="AT199" i="32"/>
  <c r="AY198" i="32"/>
  <c r="AX198" i="32"/>
  <c r="AW198" i="32"/>
  <c r="AV198" i="32"/>
  <c r="AU198" i="32"/>
  <c r="AT198" i="32"/>
  <c r="AY197" i="32"/>
  <c r="AX197" i="32"/>
  <c r="AW197" i="32"/>
  <c r="AV197" i="32"/>
  <c r="AU197" i="32"/>
  <c r="AT197" i="32"/>
  <c r="AY196" i="32"/>
  <c r="AX196" i="32"/>
  <c r="AW196" i="32"/>
  <c r="AV196" i="32"/>
  <c r="AU196" i="32"/>
  <c r="AT196" i="32"/>
  <c r="AY195" i="32"/>
  <c r="AX195" i="32"/>
  <c r="AW195" i="32"/>
  <c r="AV195" i="32"/>
  <c r="AU195" i="32"/>
  <c r="AT195" i="32"/>
  <c r="AY194" i="32"/>
  <c r="AX194" i="32"/>
  <c r="AW194" i="32"/>
  <c r="AV194" i="32"/>
  <c r="AU194" i="32"/>
  <c r="AT194" i="32"/>
  <c r="AY193" i="32"/>
  <c r="AX193" i="32"/>
  <c r="AW193" i="32"/>
  <c r="AV193" i="32"/>
  <c r="AU193" i="32"/>
  <c r="AT193" i="32"/>
  <c r="AY206" i="32"/>
  <c r="AY192" i="32"/>
  <c r="AY191" i="32"/>
  <c r="AX206" i="32"/>
  <c r="AX192" i="32"/>
  <c r="AX191" i="32"/>
  <c r="AW206" i="32"/>
  <c r="AW192" i="32"/>
  <c r="AW191" i="32"/>
  <c r="AV206" i="32"/>
  <c r="AV192" i="32"/>
  <c r="AV191" i="32"/>
  <c r="AU206" i="32"/>
  <c r="AU192" i="32"/>
  <c r="AU191" i="32"/>
  <c r="AT206" i="32"/>
  <c r="AT192" i="32"/>
  <c r="AT191" i="32"/>
  <c r="AS206" i="32"/>
  <c r="AS192" i="32"/>
  <c r="AS191" i="32"/>
  <c r="AQ187" i="32"/>
  <c r="AQ190" i="32" s="1"/>
  <c r="D192" i="32"/>
  <c r="F183" i="32"/>
  <c r="B183" i="32"/>
  <c r="S183" i="32" s="1"/>
  <c r="F182" i="32"/>
  <c r="B182" i="32"/>
  <c r="F181" i="32"/>
  <c r="B181" i="32"/>
  <c r="S181" i="32" s="1"/>
  <c r="F180" i="32"/>
  <c r="B180" i="32"/>
  <c r="S180" i="32" s="1"/>
  <c r="F179" i="32"/>
  <c r="B179" i="32"/>
  <c r="S179" i="32" s="1"/>
  <c r="F178" i="32"/>
  <c r="B178" i="32"/>
  <c r="F177" i="32"/>
  <c r="B177" i="32"/>
  <c r="S177" i="32" s="1"/>
  <c r="F176" i="32"/>
  <c r="B176" i="32"/>
  <c r="S176" i="32" s="1"/>
  <c r="F175" i="32"/>
  <c r="B175" i="32"/>
  <c r="S175" i="32" s="1"/>
  <c r="F174" i="32"/>
  <c r="B174" i="32"/>
  <c r="F173" i="32"/>
  <c r="B173" i="32"/>
  <c r="S173" i="32" s="1"/>
  <c r="F172" i="32"/>
  <c r="B172" i="32"/>
  <c r="S172" i="32" s="1"/>
  <c r="F171" i="32"/>
  <c r="B171" i="32"/>
  <c r="S171" i="32" s="1"/>
  <c r="F170" i="32"/>
  <c r="B170" i="32"/>
  <c r="F169" i="32"/>
  <c r="B169" i="32"/>
  <c r="S169" i="32" s="1"/>
  <c r="F168" i="32"/>
  <c r="B168" i="32"/>
  <c r="S168" i="32" s="1"/>
  <c r="F167" i="32"/>
  <c r="B167" i="32"/>
  <c r="S167" i="32" s="1"/>
  <c r="F166" i="32"/>
  <c r="B166" i="32"/>
  <c r="F165" i="32"/>
  <c r="B165" i="32"/>
  <c r="S165" i="32" s="1"/>
  <c r="F164" i="32"/>
  <c r="B164" i="32"/>
  <c r="S164" i="32" s="1"/>
  <c r="F163" i="32"/>
  <c r="B163" i="32"/>
  <c r="S163" i="32" s="1"/>
  <c r="F162" i="32"/>
  <c r="B162" i="32"/>
  <c r="F161" i="32"/>
  <c r="B161" i="32"/>
  <c r="S161" i="32" s="1"/>
  <c r="F160" i="32"/>
  <c r="B160" i="32"/>
  <c r="S160" i="32" s="1"/>
  <c r="F159" i="32"/>
  <c r="B159" i="32"/>
  <c r="S159" i="32" s="1"/>
  <c r="F158" i="32"/>
  <c r="B158" i="32"/>
  <c r="F157" i="32"/>
  <c r="B157" i="32"/>
  <c r="S157" i="32" s="1"/>
  <c r="F156" i="32"/>
  <c r="B156" i="32"/>
  <c r="S156" i="32" s="1"/>
  <c r="F155" i="32"/>
  <c r="B155" i="32"/>
  <c r="S155" i="32" s="1"/>
  <c r="F154" i="32"/>
  <c r="B154" i="32"/>
  <c r="F153" i="32"/>
  <c r="B153" i="32"/>
  <c r="S153" i="32" s="1"/>
  <c r="F152" i="32"/>
  <c r="B152" i="32"/>
  <c r="S152" i="32" s="1"/>
  <c r="F151" i="32"/>
  <c r="B151" i="32"/>
  <c r="S151" i="32" s="1"/>
  <c r="F150" i="32"/>
  <c r="B150" i="32"/>
  <c r="S150" i="32" s="1"/>
  <c r="F149" i="32"/>
  <c r="B149" i="32"/>
  <c r="S149" i="32" s="1"/>
  <c r="F148" i="32"/>
  <c r="B148" i="32"/>
  <c r="S148" i="32" s="1"/>
  <c r="F147" i="32"/>
  <c r="B147" i="32"/>
  <c r="S147" i="32" s="1"/>
  <c r="F146" i="32"/>
  <c r="B146" i="32"/>
  <c r="S146" i="32" s="1"/>
  <c r="F145" i="32"/>
  <c r="B145" i="32"/>
  <c r="S145" i="32" s="1"/>
  <c r="F144" i="32"/>
  <c r="B144" i="32"/>
  <c r="S144" i="32" s="1"/>
  <c r="F143" i="32"/>
  <c r="B143" i="32"/>
  <c r="S143" i="32" s="1"/>
  <c r="F142" i="32"/>
  <c r="B142" i="32"/>
  <c r="S142" i="32" s="1"/>
  <c r="F141" i="32"/>
  <c r="B141" i="32"/>
  <c r="S141" i="32" s="1"/>
  <c r="F140" i="32"/>
  <c r="B140" i="32"/>
  <c r="S140" i="32" s="1"/>
  <c r="F139" i="32"/>
  <c r="B139" i="32"/>
  <c r="S139" i="32" s="1"/>
  <c r="F138" i="32"/>
  <c r="B138" i="32"/>
  <c r="S138" i="32" s="1"/>
  <c r="F137" i="32"/>
  <c r="B137" i="32"/>
  <c r="S137" i="32" s="1"/>
  <c r="F136" i="32"/>
  <c r="B136" i="32"/>
  <c r="S136" i="32" s="1"/>
  <c r="F135" i="32"/>
  <c r="B135" i="32"/>
  <c r="S135" i="32" s="1"/>
  <c r="F134" i="32"/>
  <c r="B134" i="32"/>
  <c r="S134" i="32" s="1"/>
  <c r="F133" i="32"/>
  <c r="B133" i="32"/>
  <c r="S133" i="32" s="1"/>
  <c r="F132" i="32"/>
  <c r="B132" i="32"/>
  <c r="S132" i="32" s="1"/>
  <c r="F131" i="32"/>
  <c r="B131" i="32"/>
  <c r="S131" i="32" s="1"/>
  <c r="F130" i="32"/>
  <c r="B130" i="32"/>
  <c r="S130" i="32" s="1"/>
  <c r="F129" i="32"/>
  <c r="B129" i="32"/>
  <c r="S129" i="32" s="1"/>
  <c r="F128" i="32"/>
  <c r="B128" i="32"/>
  <c r="S128" i="32" s="1"/>
  <c r="F127" i="32"/>
  <c r="B127" i="32"/>
  <c r="S127" i="32" s="1"/>
  <c r="F126" i="32"/>
  <c r="B126" i="32"/>
  <c r="S126" i="32" s="1"/>
  <c r="F125" i="32"/>
  <c r="B125" i="32"/>
  <c r="S125" i="32" s="1"/>
  <c r="F124" i="32"/>
  <c r="B124" i="32"/>
  <c r="S124" i="32" s="1"/>
  <c r="F123" i="32"/>
  <c r="B123" i="32"/>
  <c r="S123" i="32" s="1"/>
  <c r="F122" i="32"/>
  <c r="B122" i="32"/>
  <c r="S122" i="32" s="1"/>
  <c r="F121" i="32"/>
  <c r="B121" i="32"/>
  <c r="S121" i="32" s="1"/>
  <c r="F120" i="32"/>
  <c r="B120" i="32"/>
  <c r="S120" i="32" s="1"/>
  <c r="F119" i="32"/>
  <c r="B119" i="32"/>
  <c r="S119" i="32" s="1"/>
  <c r="F118" i="32"/>
  <c r="B118" i="32"/>
  <c r="S118" i="32" s="1"/>
  <c r="F117" i="32"/>
  <c r="B117" i="32"/>
  <c r="S117" i="32" s="1"/>
  <c r="F116" i="32"/>
  <c r="B116" i="32"/>
  <c r="S116" i="32" s="1"/>
  <c r="F115" i="32"/>
  <c r="B115" i="32"/>
  <c r="S115" i="32" s="1"/>
  <c r="F114" i="32"/>
  <c r="B114" i="32"/>
  <c r="S114" i="32" s="1"/>
  <c r="F113" i="32"/>
  <c r="B113" i="32"/>
  <c r="S113" i="32" s="1"/>
  <c r="F112" i="32"/>
  <c r="B112" i="32"/>
  <c r="S112" i="32" s="1"/>
  <c r="F111" i="32"/>
  <c r="B111" i="32"/>
  <c r="S111" i="32" s="1"/>
  <c r="F110" i="32"/>
  <c r="B110" i="32"/>
  <c r="S110" i="32" s="1"/>
  <c r="F109" i="32"/>
  <c r="B109" i="32"/>
  <c r="S109" i="32" s="1"/>
  <c r="F108" i="32"/>
  <c r="B108" i="32"/>
  <c r="S108" i="32" s="1"/>
  <c r="F107" i="32"/>
  <c r="B107" i="32"/>
  <c r="S107" i="32" s="1"/>
  <c r="F106" i="32"/>
  <c r="B106" i="32"/>
  <c r="S106" i="32" s="1"/>
  <c r="F105" i="32"/>
  <c r="B105" i="32"/>
  <c r="S105" i="32" s="1"/>
  <c r="F104" i="32"/>
  <c r="B104" i="32"/>
  <c r="S104" i="32" s="1"/>
  <c r="F103" i="32"/>
  <c r="B103" i="32"/>
  <c r="S103" i="32" s="1"/>
  <c r="F102" i="32"/>
  <c r="B102" i="32"/>
  <c r="S102" i="32" s="1"/>
  <c r="F101" i="32"/>
  <c r="B101" i="32"/>
  <c r="S101" i="32" s="1"/>
  <c r="F100" i="32"/>
  <c r="B100" i="32"/>
  <c r="S100" i="32" s="1"/>
  <c r="F99" i="32"/>
  <c r="B99" i="32"/>
  <c r="S99" i="32" s="1"/>
  <c r="F98" i="32"/>
  <c r="B98" i="32"/>
  <c r="S98" i="32" s="1"/>
  <c r="F97" i="32"/>
  <c r="B97" i="32"/>
  <c r="S97" i="32" s="1"/>
  <c r="F96" i="32"/>
  <c r="B96" i="32"/>
  <c r="S96" i="32" s="1"/>
  <c r="F95" i="32"/>
  <c r="B95" i="32"/>
  <c r="S95" i="32" s="1"/>
  <c r="F94" i="32"/>
  <c r="B94" i="32"/>
  <c r="S94" i="32" s="1"/>
  <c r="F93" i="32"/>
  <c r="B93" i="32"/>
  <c r="S93" i="32" s="1"/>
  <c r="S92" i="32"/>
  <c r="R92" i="32"/>
  <c r="Q92" i="32"/>
  <c r="C92" i="32"/>
  <c r="G89" i="32"/>
  <c r="A89" i="32"/>
  <c r="F88" i="32"/>
  <c r="D88" i="32"/>
  <c r="A88" i="32"/>
  <c r="F87" i="32"/>
  <c r="D87" i="32"/>
  <c r="A87" i="32"/>
  <c r="F86" i="32"/>
  <c r="D86" i="32"/>
  <c r="A86" i="32"/>
  <c r="H85" i="32"/>
  <c r="G85" i="32"/>
  <c r="F85" i="32"/>
  <c r="C85" i="32"/>
  <c r="B85" i="32"/>
  <c r="A85" i="32"/>
  <c r="E83" i="32"/>
  <c r="D83" i="32"/>
  <c r="P133" i="32" s="1"/>
  <c r="C83" i="32"/>
  <c r="D57" i="32"/>
  <c r="I57" i="32" s="1"/>
  <c r="F56" i="32"/>
  <c r="D56" i="32"/>
  <c r="A56" i="32"/>
  <c r="F55" i="32"/>
  <c r="A55" i="32"/>
  <c r="H54" i="32"/>
  <c r="G54" i="32"/>
  <c r="C54" i="32"/>
  <c r="B54" i="32"/>
  <c r="C52" i="32"/>
  <c r="C38" i="32"/>
  <c r="I36" i="32" s="1"/>
  <c r="F36" i="32"/>
  <c r="B32" i="32"/>
  <c r="B31" i="32"/>
  <c r="B30" i="32"/>
  <c r="B29" i="32"/>
  <c r="B28" i="32"/>
  <c r="B27" i="32"/>
  <c r="B26" i="32"/>
  <c r="E25" i="32"/>
  <c r="I22" i="32"/>
  <c r="F32" i="32" s="1"/>
  <c r="E22" i="32"/>
  <c r="D22" i="32"/>
  <c r="I21" i="32"/>
  <c r="F31" i="32" s="1"/>
  <c r="E21" i="32"/>
  <c r="D21" i="32"/>
  <c r="I20" i="32"/>
  <c r="F30" i="32" s="1"/>
  <c r="E20" i="32"/>
  <c r="D20" i="32"/>
  <c r="I19" i="32"/>
  <c r="F29" i="32" s="1"/>
  <c r="E19" i="32"/>
  <c r="D19" i="32"/>
  <c r="I18" i="32"/>
  <c r="F28" i="32" s="1"/>
  <c r="E18" i="32"/>
  <c r="D18" i="32"/>
  <c r="I17" i="32"/>
  <c r="F27" i="32" s="1"/>
  <c r="E17" i="32"/>
  <c r="D17" i="32"/>
  <c r="I16" i="32"/>
  <c r="F26" i="32" s="1"/>
  <c r="E16" i="32"/>
  <c r="D16" i="32"/>
  <c r="E15" i="32"/>
  <c r="D15" i="32"/>
  <c r="F14" i="32"/>
  <c r="F985" i="32" l="1"/>
  <c r="F943" i="32"/>
  <c r="F937" i="32"/>
  <c r="F778" i="32"/>
  <c r="F456" i="32"/>
  <c r="F438" i="32"/>
  <c r="F432" i="32"/>
  <c r="F426" i="32"/>
  <c r="F337" i="32"/>
  <c r="F972" i="32"/>
  <c r="F966" i="32"/>
  <c r="F954" i="32"/>
  <c r="F877" i="32"/>
  <c r="F865" i="32"/>
  <c r="F824" i="32"/>
  <c r="F789" i="32"/>
  <c r="F783" i="32"/>
  <c r="F612" i="32"/>
  <c r="F607" i="32"/>
  <c r="F509" i="32"/>
  <c r="F503" i="32"/>
  <c r="F473" i="32"/>
  <c r="F566" i="32"/>
  <c r="F531" i="32"/>
  <c r="F496" i="32"/>
  <c r="F1095" i="32"/>
  <c r="F1077" i="32"/>
  <c r="F365" i="32"/>
  <c r="F952" i="32"/>
  <c r="F863" i="32"/>
  <c r="F729" i="32"/>
  <c r="F717" i="32"/>
  <c r="F513" i="32"/>
  <c r="F507" i="32"/>
  <c r="F477" i="32"/>
  <c r="DP256" i="32"/>
  <c r="AZ256" i="32"/>
  <c r="BE280" i="32"/>
  <c r="BA280" i="32"/>
  <c r="F1094" i="32"/>
  <c r="F1088" i="32"/>
  <c r="F857" i="32"/>
  <c r="F687" i="32"/>
  <c r="F633" i="32"/>
  <c r="F530" i="32"/>
  <c r="F316" i="32"/>
  <c r="F310" i="32"/>
  <c r="DJ256" i="32"/>
  <c r="EK256" i="32"/>
  <c r="EK280" i="32"/>
  <c r="F434" i="32"/>
  <c r="AS280" i="32"/>
  <c r="ED280" i="32"/>
  <c r="F1075" i="32"/>
  <c r="F620" i="32"/>
  <c r="F614" i="32"/>
  <c r="F791" i="32"/>
  <c r="F706" i="32"/>
  <c r="F420" i="32"/>
  <c r="DY256" i="32"/>
  <c r="CY256" i="32"/>
  <c r="BW256" i="32"/>
  <c r="EL256" i="32"/>
  <c r="CR280" i="32"/>
  <c r="DT280" i="32"/>
  <c r="BN280" i="32"/>
  <c r="F955" i="32"/>
  <c r="F890" i="32"/>
  <c r="F832" i="32"/>
  <c r="F750" i="32"/>
  <c r="F699" i="32"/>
  <c r="F658" i="32"/>
  <c r="F623" i="32"/>
  <c r="F584" i="32"/>
  <c r="F578" i="32"/>
  <c r="F572" i="32"/>
  <c r="F556" i="32"/>
  <c r="DW256" i="32"/>
  <c r="CX256" i="32"/>
  <c r="BR256" i="32"/>
  <c r="AP280" i="32"/>
  <c r="CK280" i="32"/>
  <c r="DK280" i="32"/>
  <c r="BJ280" i="32"/>
  <c r="F396" i="32"/>
  <c r="F790" i="32"/>
  <c r="F698" i="32"/>
  <c r="F675" i="32"/>
  <c r="F610" i="32"/>
  <c r="F594" i="32"/>
  <c r="F478" i="32"/>
  <c r="F425" i="32"/>
  <c r="F407" i="32"/>
  <c r="F313" i="32"/>
  <c r="DT256" i="32"/>
  <c r="CR256" i="32"/>
  <c r="BM256" i="32"/>
  <c r="BD280" i="32"/>
  <c r="DQ256" i="32"/>
  <c r="CO256" i="32"/>
  <c r="BK256" i="32"/>
  <c r="EC280" i="32"/>
  <c r="BQ280" i="32"/>
  <c r="DA280" i="32"/>
  <c r="BB280" i="32"/>
  <c r="F1093" i="32"/>
  <c r="F942" i="32"/>
  <c r="AS204" i="32"/>
  <c r="G1075" i="32"/>
  <c r="F1041" i="32"/>
  <c r="F1035" i="32"/>
  <c r="F818" i="32"/>
  <c r="F587" i="32"/>
  <c r="F559" i="32"/>
  <c r="F535" i="32"/>
  <c r="F429" i="32"/>
  <c r="F371" i="32"/>
  <c r="J498" i="32"/>
  <c r="AR256" i="32"/>
  <c r="DL256" i="32"/>
  <c r="CK256" i="32"/>
  <c r="BF256" i="32"/>
  <c r="DQ280" i="32"/>
  <c r="BF280" i="32"/>
  <c r="CV280" i="32"/>
  <c r="AW280" i="32"/>
  <c r="J372" i="32"/>
  <c r="F731" i="32"/>
  <c r="F1097" i="32"/>
  <c r="F1069" i="32"/>
  <c r="F1057" i="32"/>
  <c r="F1028" i="32"/>
  <c r="F1010" i="32"/>
  <c r="F992" i="32"/>
  <c r="F969" i="32"/>
  <c r="F899" i="32"/>
  <c r="F637" i="32"/>
  <c r="F631" i="32"/>
  <c r="F517" i="32"/>
  <c r="F505" i="32"/>
  <c r="F464" i="32"/>
  <c r="F446" i="32"/>
  <c r="F346" i="32"/>
  <c r="EG256" i="32"/>
  <c r="DH256" i="32"/>
  <c r="CE256" i="32"/>
  <c r="BA256" i="32"/>
  <c r="DH280" i="32"/>
  <c r="AY280" i="32"/>
  <c r="CI280" i="32"/>
  <c r="F591" i="32"/>
  <c r="F545" i="32"/>
  <c r="F363" i="32"/>
  <c r="F351" i="32"/>
  <c r="EC256" i="32"/>
  <c r="DC256" i="32"/>
  <c r="CB256" i="32"/>
  <c r="AX256" i="32"/>
  <c r="F1071" i="32"/>
  <c r="F1065" i="32"/>
  <c r="F1049" i="32"/>
  <c r="F1038" i="32"/>
  <c r="F963" i="32"/>
  <c r="F946" i="32"/>
  <c r="F934" i="32"/>
  <c r="F859" i="32"/>
  <c r="F803" i="32"/>
  <c r="F741" i="32"/>
  <c r="F735" i="32"/>
  <c r="F725" i="32"/>
  <c r="F708" i="32"/>
  <c r="F702" i="32"/>
  <c r="F680" i="32"/>
  <c r="F657" i="32"/>
  <c r="F634" i="32"/>
  <c r="F611" i="32"/>
  <c r="F585" i="32"/>
  <c r="F563" i="32"/>
  <c r="F518" i="32"/>
  <c r="F495" i="32"/>
  <c r="F461" i="32"/>
  <c r="F455" i="32"/>
  <c r="F402" i="32"/>
  <c r="J841" i="32"/>
  <c r="F1026" i="32"/>
  <c r="F830" i="32"/>
  <c r="F819" i="32"/>
  <c r="F768" i="32"/>
  <c r="F697" i="32"/>
  <c r="F691" i="32"/>
  <c r="F674" i="32"/>
  <c r="F595" i="32"/>
  <c r="F574" i="32"/>
  <c r="F443" i="32"/>
  <c r="F391" i="32"/>
  <c r="F379" i="32"/>
  <c r="J552" i="32"/>
  <c r="F933" i="32"/>
  <c r="F344" i="32"/>
  <c r="F772" i="32"/>
  <c r="F745" i="32"/>
  <c r="F712" i="32"/>
  <c r="F700" i="32"/>
  <c r="F678" i="32"/>
  <c r="F516" i="32"/>
  <c r="F465" i="32"/>
  <c r="F453" i="32"/>
  <c r="F343" i="32"/>
  <c r="F304" i="32"/>
  <c r="I381" i="32"/>
  <c r="CS256" i="32"/>
  <c r="BV256" i="32"/>
  <c r="AW256" i="32"/>
  <c r="F300" i="32"/>
  <c r="F828" i="32"/>
  <c r="F331" i="32"/>
  <c r="I354" i="32"/>
  <c r="AS193" i="32"/>
  <c r="G193" i="32" s="1" a="1"/>
  <c r="G193" i="32" s="1"/>
  <c r="F1046" i="32"/>
  <c r="F1023" i="32"/>
  <c r="F994" i="32"/>
  <c r="F817" i="32"/>
  <c r="F782" i="32"/>
  <c r="F754" i="32"/>
  <c r="F694" i="32"/>
  <c r="F688" i="32"/>
  <c r="F625" i="32"/>
  <c r="F619" i="32"/>
  <c r="F592" i="32"/>
  <c r="F577" i="32"/>
  <c r="F376" i="32"/>
  <c r="J331" i="32"/>
  <c r="EJ256" i="32"/>
  <c r="DM256" i="32"/>
  <c r="CP256" i="32"/>
  <c r="BP256" i="32"/>
  <c r="BX256" i="32"/>
  <c r="CW280" i="32"/>
  <c r="EI280" i="32"/>
  <c r="CH280" i="32"/>
  <c r="F1056" i="32"/>
  <c r="F982" i="32"/>
  <c r="F976" i="32"/>
  <c r="F895" i="32"/>
  <c r="F878" i="32"/>
  <c r="F811" i="32"/>
  <c r="F799" i="32"/>
  <c r="F776" i="32"/>
  <c r="F659" i="32"/>
  <c r="F630" i="32"/>
  <c r="F613" i="32"/>
  <c r="F597" i="32"/>
  <c r="F565" i="32"/>
  <c r="F525" i="32"/>
  <c r="F463" i="32"/>
  <c r="F404" i="32"/>
  <c r="F1089" i="32"/>
  <c r="F1011" i="32"/>
  <c r="F1005" i="32"/>
  <c r="F930" i="32"/>
  <c r="F918" i="32"/>
  <c r="F912" i="32"/>
  <c r="F821" i="32"/>
  <c r="F793" i="32"/>
  <c r="F670" i="32"/>
  <c r="F618" i="32"/>
  <c r="F586" i="32"/>
  <c r="F581" i="32"/>
  <c r="F502" i="32"/>
  <c r="F474" i="32"/>
  <c r="F393" i="32"/>
  <c r="F381" i="32"/>
  <c r="F375" i="32"/>
  <c r="F358" i="32"/>
  <c r="G827" i="32"/>
  <c r="F827" i="32"/>
  <c r="G652" i="32"/>
  <c r="F652" i="32"/>
  <c r="G479" i="32"/>
  <c r="I479" i="32" s="1"/>
  <c r="F479" i="32"/>
  <c r="I369" i="32"/>
  <c r="J369" i="32"/>
  <c r="G301" i="32"/>
  <c r="F301" i="32"/>
  <c r="I595" i="32"/>
  <c r="J595" i="32"/>
  <c r="G730" i="32"/>
  <c r="I730" i="32" s="1"/>
  <c r="F730" i="32"/>
  <c r="I466" i="32"/>
  <c r="J466" i="32"/>
  <c r="G419" i="32"/>
  <c r="F419" i="32"/>
  <c r="F1083" i="32"/>
  <c r="G527" i="32"/>
  <c r="F527" i="32"/>
  <c r="G744" i="32"/>
  <c r="I744" i="32" s="1"/>
  <c r="F744" i="32"/>
  <c r="H11" i="32"/>
  <c r="F18" i="32" s="1"/>
  <c r="D28" i="32" s="1"/>
  <c r="E192" i="32"/>
  <c r="D92" i="32"/>
  <c r="D25" i="32"/>
  <c r="G14" i="32"/>
  <c r="B11" i="32"/>
  <c r="C11" i="32"/>
  <c r="G359" i="32"/>
  <c r="F359" i="32"/>
  <c r="F1092" i="32"/>
  <c r="F998" i="32"/>
  <c r="G469" i="32"/>
  <c r="I469" i="32" s="1"/>
  <c r="F469" i="32"/>
  <c r="I408" i="32"/>
  <c r="F1082" i="32"/>
  <c r="F1072" i="32"/>
  <c r="F1024" i="32"/>
  <c r="F1013" i="32"/>
  <c r="F961" i="32"/>
  <c r="F907" i="32"/>
  <c r="F902" i="32"/>
  <c r="F896" i="32"/>
  <c r="F769" i="32"/>
  <c r="F763" i="32"/>
  <c r="F715" i="32"/>
  <c r="F710" i="32"/>
  <c r="F695" i="32"/>
  <c r="F689" i="32"/>
  <c r="F684" i="32"/>
  <c r="F668" i="32"/>
  <c r="F641" i="32"/>
  <c r="F636" i="32"/>
  <c r="F615" i="32"/>
  <c r="F605" i="32"/>
  <c r="F571" i="32"/>
  <c r="F555" i="32"/>
  <c r="F549" i="32"/>
  <c r="F543" i="32"/>
  <c r="F511" i="32"/>
  <c r="F489" i="32"/>
  <c r="F430" i="32"/>
  <c r="F397" i="32"/>
  <c r="F386" i="32"/>
  <c r="F380" i="32"/>
  <c r="F364" i="32"/>
  <c r="F328" i="32"/>
  <c r="F322" i="32"/>
  <c r="J532" i="32"/>
  <c r="J399" i="32"/>
  <c r="EI256" i="32"/>
  <c r="DV256" i="32"/>
  <c r="DI256" i="32"/>
  <c r="CU256" i="32"/>
  <c r="CF256" i="32"/>
  <c r="BQ256" i="32"/>
  <c r="BB256" i="32"/>
  <c r="EM256" i="32"/>
  <c r="F1064" i="32"/>
  <c r="F1044" i="32"/>
  <c r="F1039" i="32"/>
  <c r="F1033" i="32"/>
  <c r="F981" i="32"/>
  <c r="F970" i="32"/>
  <c r="F960" i="32"/>
  <c r="F889" i="32"/>
  <c r="F873" i="32"/>
  <c r="F852" i="32"/>
  <c r="F841" i="32"/>
  <c r="F714" i="32"/>
  <c r="F704" i="32"/>
  <c r="F677" i="32"/>
  <c r="F655" i="32"/>
  <c r="F645" i="32"/>
  <c r="F640" i="32"/>
  <c r="F604" i="32"/>
  <c r="F599" i="32"/>
  <c r="F570" i="32"/>
  <c r="F499" i="32"/>
  <c r="F482" i="32"/>
  <c r="F418" i="32"/>
  <c r="F347" i="32"/>
  <c r="J780" i="32"/>
  <c r="J502" i="32"/>
  <c r="EF256" i="32"/>
  <c r="DR256" i="32"/>
  <c r="DD256" i="32"/>
  <c r="CQ256" i="32"/>
  <c r="CC256" i="32"/>
  <c r="BN256" i="32"/>
  <c r="AY256" i="32"/>
  <c r="I722" i="32"/>
  <c r="F1050" i="32"/>
  <c r="F1027" i="32"/>
  <c r="F1016" i="32"/>
  <c r="F922" i="32"/>
  <c r="F916" i="32"/>
  <c r="F888" i="32"/>
  <c r="F757" i="32"/>
  <c r="F481" i="32"/>
  <c r="F450" i="32"/>
  <c r="F433" i="32"/>
  <c r="F367" i="32"/>
  <c r="F362" i="32"/>
  <c r="I701" i="32"/>
  <c r="J496" i="32"/>
  <c r="I345" i="32"/>
  <c r="F1090" i="32"/>
  <c r="F1079" i="32"/>
  <c r="F1063" i="32"/>
  <c r="F1048" i="32"/>
  <c r="F1021" i="32"/>
  <c r="F995" i="32"/>
  <c r="F927" i="32"/>
  <c r="F814" i="32"/>
  <c r="F787" i="32"/>
  <c r="F781" i="32"/>
  <c r="F771" i="32"/>
  <c r="F766" i="32"/>
  <c r="F751" i="32"/>
  <c r="F742" i="32"/>
  <c r="F692" i="32"/>
  <c r="F681" i="32"/>
  <c r="F654" i="32"/>
  <c r="F617" i="32"/>
  <c r="F603" i="32"/>
  <c r="F558" i="32"/>
  <c r="F492" i="32"/>
  <c r="F421" i="32"/>
  <c r="F410" i="32"/>
  <c r="F377" i="32"/>
  <c r="F361" i="32"/>
  <c r="F341" i="32"/>
  <c r="F325" i="32"/>
  <c r="J604" i="32"/>
  <c r="I474" i="32"/>
  <c r="I335" i="32"/>
  <c r="C57" i="32"/>
  <c r="C55" i="32" s="1"/>
  <c r="H55" i="32" s="1"/>
  <c r="EB256" i="32"/>
  <c r="DO256" i="32"/>
  <c r="DA256" i="32"/>
  <c r="CN256" i="32"/>
  <c r="BZ256" i="32"/>
  <c r="BJ256" i="32"/>
  <c r="AU256" i="32"/>
  <c r="DX280" i="32"/>
  <c r="CE280" i="32"/>
  <c r="DW280" i="32"/>
  <c r="CB280" i="32"/>
  <c r="AP256" i="32"/>
  <c r="EA256" i="32"/>
  <c r="DN256" i="32"/>
  <c r="CZ256" i="32"/>
  <c r="CM256" i="32"/>
  <c r="BY256" i="32"/>
  <c r="BI256" i="32"/>
  <c r="AT256" i="32"/>
  <c r="DR280" i="32"/>
  <c r="BW280" i="32"/>
  <c r="DV280" i="32"/>
  <c r="CA280" i="32"/>
  <c r="AS194" i="32"/>
  <c r="B194" i="32" s="1"/>
  <c r="F1068" i="32"/>
  <c r="F1000" i="32"/>
  <c r="F973" i="32"/>
  <c r="G706" i="32"/>
  <c r="I706" i="32" s="1"/>
  <c r="G616" i="32"/>
  <c r="F466" i="32"/>
  <c r="F394" i="32"/>
  <c r="F356" i="32"/>
  <c r="G344" i="32"/>
  <c r="I344" i="32" s="1"/>
  <c r="J586" i="32"/>
  <c r="J460" i="32"/>
  <c r="I327" i="32"/>
  <c r="AS200" i="32"/>
  <c r="G200" i="32" s="1" a="1"/>
  <c r="G200" i="32" s="1"/>
  <c r="F1073" i="32"/>
  <c r="F1052" i="32"/>
  <c r="F1047" i="32"/>
  <c r="F1036" i="32"/>
  <c r="F1030" i="32"/>
  <c r="F988" i="32"/>
  <c r="F936" i="32"/>
  <c r="F915" i="32"/>
  <c r="F870" i="32"/>
  <c r="F855" i="32"/>
  <c r="F844" i="32"/>
  <c r="F838" i="32"/>
  <c r="F807" i="32"/>
  <c r="F775" i="32"/>
  <c r="F770" i="32"/>
  <c r="F562" i="32"/>
  <c r="F459" i="32"/>
  <c r="J559" i="32"/>
  <c r="J426" i="32"/>
  <c r="J516" i="32"/>
  <c r="F962" i="32"/>
  <c r="F897" i="32"/>
  <c r="F891" i="32"/>
  <c r="F796" i="32"/>
  <c r="F764" i="32"/>
  <c r="F759" i="32"/>
  <c r="F740" i="32"/>
  <c r="F716" i="32"/>
  <c r="F711" i="32"/>
  <c r="F696" i="32"/>
  <c r="F690" i="32"/>
  <c r="F685" i="32"/>
  <c r="F669" i="32"/>
  <c r="F647" i="32"/>
  <c r="F626" i="32"/>
  <c r="F606" i="32"/>
  <c r="F601" i="32"/>
  <c r="F561" i="32"/>
  <c r="F550" i="32"/>
  <c r="F544" i="32"/>
  <c r="F538" i="32"/>
  <c r="F532" i="32"/>
  <c r="F512" i="32"/>
  <c r="F501" i="32"/>
  <c r="F484" i="32"/>
  <c r="F448" i="32"/>
  <c r="J558" i="32"/>
  <c r="AS256" i="32"/>
  <c r="DX256" i="32"/>
  <c r="DK256" i="32"/>
  <c r="CW256" i="32"/>
  <c r="CJ256" i="32"/>
  <c r="BT256" i="32"/>
  <c r="BD256" i="32"/>
  <c r="BL256" i="32"/>
  <c r="I1008" i="32"/>
  <c r="J1008" i="32"/>
  <c r="I1092" i="32"/>
  <c r="J1092" i="32"/>
  <c r="J1060" i="32"/>
  <c r="I1060" i="32"/>
  <c r="J1018" i="32"/>
  <c r="I1018" i="32"/>
  <c r="J853" i="32"/>
  <c r="I853" i="32"/>
  <c r="I667" i="32"/>
  <c r="J667" i="32"/>
  <c r="J624" i="32"/>
  <c r="I624" i="32"/>
  <c r="J1039" i="32"/>
  <c r="I1039" i="32"/>
  <c r="J1080" i="32"/>
  <c r="I1080" i="32"/>
  <c r="I990" i="32"/>
  <c r="J990" i="32"/>
  <c r="J660" i="32"/>
  <c r="I660" i="32"/>
  <c r="I1089" i="32"/>
  <c r="J1089" i="32"/>
  <c r="J1042" i="32"/>
  <c r="I1042" i="32"/>
  <c r="J877" i="32"/>
  <c r="I877" i="32"/>
  <c r="I643" i="32"/>
  <c r="J643" i="32"/>
  <c r="J1021" i="32"/>
  <c r="I1021" i="32"/>
  <c r="J781" i="32"/>
  <c r="I781" i="32"/>
  <c r="I1053" i="32"/>
  <c r="J1053" i="32"/>
  <c r="J1024" i="32"/>
  <c r="I1024" i="32"/>
  <c r="I1000" i="32"/>
  <c r="J1000" i="32"/>
  <c r="J937" i="32"/>
  <c r="I937" i="32"/>
  <c r="I886" i="32"/>
  <c r="J886" i="32"/>
  <c r="I866" i="32"/>
  <c r="J866" i="32"/>
  <c r="J851" i="32"/>
  <c r="I851" i="32"/>
  <c r="J814" i="32"/>
  <c r="I814" i="32"/>
  <c r="J732" i="32"/>
  <c r="I732" i="32"/>
  <c r="I693" i="32"/>
  <c r="J693" i="32"/>
  <c r="I676" i="32"/>
  <c r="J676" i="32"/>
  <c r="J651" i="32"/>
  <c r="I651" i="32"/>
  <c r="I640" i="32"/>
  <c r="J640" i="32"/>
  <c r="J615" i="32"/>
  <c r="I615" i="32"/>
  <c r="J609" i="32"/>
  <c r="I609" i="32"/>
  <c r="J560" i="32"/>
  <c r="I560" i="32"/>
  <c r="F1084" i="32"/>
  <c r="J1057" i="32"/>
  <c r="I1057" i="32"/>
  <c r="J1048" i="32"/>
  <c r="I1048" i="32"/>
  <c r="G1015" i="32"/>
  <c r="F1015" i="32"/>
  <c r="J1010" i="32"/>
  <c r="I1010" i="32"/>
  <c r="F996" i="32"/>
  <c r="J986" i="32"/>
  <c r="I986" i="32"/>
  <c r="I982" i="32"/>
  <c r="J982" i="32"/>
  <c r="J977" i="32"/>
  <c r="I977" i="32"/>
  <c r="I912" i="32"/>
  <c r="J912" i="32"/>
  <c r="I907" i="32"/>
  <c r="J907" i="32"/>
  <c r="I891" i="32"/>
  <c r="J891" i="32"/>
  <c r="J871" i="32"/>
  <c r="I871" i="32"/>
  <c r="I865" i="32"/>
  <c r="J865" i="32"/>
  <c r="J850" i="32"/>
  <c r="I850" i="32"/>
  <c r="F839" i="32"/>
  <c r="I824" i="32"/>
  <c r="J824" i="32"/>
  <c r="I819" i="32"/>
  <c r="J819" i="32"/>
  <c r="F788" i="32"/>
  <c r="I783" i="32"/>
  <c r="J783" i="32"/>
  <c r="G773" i="32"/>
  <c r="F773" i="32"/>
  <c r="I736" i="32"/>
  <c r="J736" i="32"/>
  <c r="J717" i="32"/>
  <c r="I717" i="32"/>
  <c r="I713" i="32"/>
  <c r="J713" i="32"/>
  <c r="F707" i="32"/>
  <c r="I703" i="32"/>
  <c r="J703" i="32"/>
  <c r="I698" i="32"/>
  <c r="J698" i="32"/>
  <c r="J671" i="32"/>
  <c r="I671" i="32"/>
  <c r="J655" i="32"/>
  <c r="I655" i="32"/>
  <c r="I570" i="32"/>
  <c r="J570" i="32"/>
  <c r="I565" i="32"/>
  <c r="J565" i="32"/>
  <c r="J521" i="32"/>
  <c r="I521" i="32"/>
  <c r="I441" i="32"/>
  <c r="J441" i="32"/>
  <c r="I799" i="32"/>
  <c r="I1097" i="32"/>
  <c r="J1097" i="32"/>
  <c r="I1019" i="32"/>
  <c r="J1019" i="32"/>
  <c r="I788" i="32"/>
  <c r="J788" i="32"/>
  <c r="J772" i="32"/>
  <c r="I772" i="32"/>
  <c r="I758" i="32"/>
  <c r="J758" i="32"/>
  <c r="J740" i="32"/>
  <c r="I740" i="32"/>
  <c r="I707" i="32"/>
  <c r="J707" i="32"/>
  <c r="J697" i="32"/>
  <c r="I697" i="32"/>
  <c r="J681" i="32"/>
  <c r="I681" i="32"/>
  <c r="I654" i="32"/>
  <c r="J654" i="32"/>
  <c r="I629" i="32"/>
  <c r="J629" i="32"/>
  <c r="I618" i="32"/>
  <c r="J618" i="32"/>
  <c r="I589" i="32"/>
  <c r="J589" i="32"/>
  <c r="I574" i="32"/>
  <c r="J574" i="32"/>
  <c r="F554" i="32"/>
  <c r="G554" i="32"/>
  <c r="J548" i="32"/>
  <c r="I548" i="32"/>
  <c r="J536" i="32"/>
  <c r="I536" i="32"/>
  <c r="J530" i="32"/>
  <c r="I530" i="32"/>
  <c r="I526" i="32"/>
  <c r="J526" i="32"/>
  <c r="J494" i="32"/>
  <c r="I494" i="32"/>
  <c r="J488" i="32"/>
  <c r="I488" i="32"/>
  <c r="G468" i="32"/>
  <c r="F468" i="32"/>
  <c r="J745" i="32"/>
  <c r="I745" i="32"/>
  <c r="AS205" i="32"/>
  <c r="J1083" i="32"/>
  <c r="I1083" i="32"/>
  <c r="I946" i="32"/>
  <c r="J946" i="32"/>
  <c r="J890" i="32"/>
  <c r="I890" i="32"/>
  <c r="I861" i="32"/>
  <c r="J861" i="32"/>
  <c r="J839" i="32"/>
  <c r="I839" i="32"/>
  <c r="I818" i="32"/>
  <c r="J818" i="32"/>
  <c r="AS198" i="32"/>
  <c r="I300" i="32"/>
  <c r="G1070" i="32"/>
  <c r="F1070" i="32"/>
  <c r="J1065" i="32"/>
  <c r="I1065" i="32"/>
  <c r="I1052" i="32"/>
  <c r="J1052" i="32"/>
  <c r="J1038" i="32"/>
  <c r="I1038" i="32"/>
  <c r="F1014" i="32"/>
  <c r="F1009" i="32"/>
  <c r="J995" i="32"/>
  <c r="I995" i="32"/>
  <c r="F990" i="32"/>
  <c r="J962" i="32"/>
  <c r="I962" i="32"/>
  <c r="I952" i="32"/>
  <c r="J952" i="32"/>
  <c r="I927" i="32"/>
  <c r="J927" i="32"/>
  <c r="F921" i="32"/>
  <c r="F901" i="32"/>
  <c r="G901" i="32"/>
  <c r="J896" i="32"/>
  <c r="I896" i="32"/>
  <c r="G876" i="32"/>
  <c r="F876" i="32"/>
  <c r="I870" i="32"/>
  <c r="J870" i="32"/>
  <c r="G832" i="32"/>
  <c r="I798" i="32"/>
  <c r="J798" i="32"/>
  <c r="J787" i="32"/>
  <c r="I787" i="32"/>
  <c r="J763" i="32"/>
  <c r="I763" i="32"/>
  <c r="J749" i="32"/>
  <c r="I749" i="32"/>
  <c r="F721" i="32"/>
  <c r="I712" i="32"/>
  <c r="J712" i="32"/>
  <c r="J686" i="32"/>
  <c r="I686" i="32"/>
  <c r="I670" i="32"/>
  <c r="J670" i="32"/>
  <c r="J665" i="32"/>
  <c r="I665" i="32"/>
  <c r="I634" i="32"/>
  <c r="J634" i="32"/>
  <c r="F515" i="32"/>
  <c r="G515" i="32"/>
  <c r="I504" i="32"/>
  <c r="J504" i="32"/>
  <c r="J1064" i="32"/>
  <c r="J752" i="32"/>
  <c r="I1061" i="32"/>
  <c r="J1061" i="32"/>
  <c r="F957" i="32"/>
  <c r="G957" i="32"/>
  <c r="C36" i="32"/>
  <c r="E36" i="32" s="1"/>
  <c r="F1096" i="32"/>
  <c r="J1088" i="32"/>
  <c r="I1088" i="32"/>
  <c r="F1074" i="32"/>
  <c r="F1060" i="32"/>
  <c r="J1056" i="32"/>
  <c r="I1056" i="32"/>
  <c r="F1051" i="32"/>
  <c r="I1041" i="32"/>
  <c r="J1041" i="32"/>
  <c r="I1023" i="32"/>
  <c r="J1023" i="32"/>
  <c r="J1004" i="32"/>
  <c r="I1004" i="32"/>
  <c r="F999" i="32"/>
  <c r="F975" i="32"/>
  <c r="J971" i="32"/>
  <c r="I971" i="32"/>
  <c r="F931" i="32"/>
  <c r="F900" i="32"/>
  <c r="F875" i="32"/>
  <c r="J844" i="32"/>
  <c r="I844" i="32"/>
  <c r="J808" i="32"/>
  <c r="I808" i="32"/>
  <c r="J803" i="32"/>
  <c r="I803" i="32"/>
  <c r="I777" i="32"/>
  <c r="J777" i="32"/>
  <c r="J748" i="32"/>
  <c r="I748" i="32"/>
  <c r="F734" i="32"/>
  <c r="J730" i="32"/>
  <c r="I669" i="32"/>
  <c r="J669" i="32"/>
  <c r="I649" i="32"/>
  <c r="J649" i="32"/>
  <c r="I639" i="32"/>
  <c r="J639" i="32"/>
  <c r="J633" i="32"/>
  <c r="I633" i="32"/>
  <c r="I628" i="32"/>
  <c r="J628" i="32"/>
  <c r="I603" i="32"/>
  <c r="J603" i="32"/>
  <c r="I598" i="32"/>
  <c r="J598" i="32"/>
  <c r="I594" i="32"/>
  <c r="J594" i="32"/>
  <c r="I553" i="32"/>
  <c r="J553" i="32"/>
  <c r="I541" i="32"/>
  <c r="J541" i="32"/>
  <c r="I535" i="32"/>
  <c r="J535" i="32"/>
  <c r="F422" i="32"/>
  <c r="G422" i="32"/>
  <c r="I417" i="32"/>
  <c r="J417" i="32"/>
  <c r="I411" i="32"/>
  <c r="J411" i="32"/>
  <c r="I357" i="32"/>
  <c r="J357" i="32"/>
  <c r="F326" i="32"/>
  <c r="G326" i="32"/>
  <c r="F320" i="32"/>
  <c r="G320" i="32"/>
  <c r="I1047" i="32"/>
  <c r="J1003" i="32"/>
  <c r="I1003" i="32"/>
  <c r="I999" i="32"/>
  <c r="J999" i="32"/>
  <c r="J980" i="32"/>
  <c r="I980" i="32"/>
  <c r="J975" i="32"/>
  <c r="I975" i="32"/>
  <c r="J955" i="32"/>
  <c r="I955" i="32"/>
  <c r="I930" i="32"/>
  <c r="J930" i="32"/>
  <c r="I910" i="32"/>
  <c r="J910" i="32"/>
  <c r="I900" i="32"/>
  <c r="J900" i="32"/>
  <c r="I885" i="32"/>
  <c r="J885" i="32"/>
  <c r="J875" i="32"/>
  <c r="I875" i="32"/>
  <c r="J827" i="32"/>
  <c r="I827" i="32"/>
  <c r="J823" i="32"/>
  <c r="I823" i="32"/>
  <c r="J817" i="32"/>
  <c r="I817" i="32"/>
  <c r="I813" i="32"/>
  <c r="J813" i="32"/>
  <c r="G791" i="32"/>
  <c r="I776" i="32"/>
  <c r="J776" i="32"/>
  <c r="G767" i="32"/>
  <c r="F767" i="32"/>
  <c r="I762" i="32"/>
  <c r="J762" i="32"/>
  <c r="J757" i="32"/>
  <c r="I757" i="32"/>
  <c r="I753" i="32"/>
  <c r="J753" i="32"/>
  <c r="I734" i="32"/>
  <c r="J734" i="32"/>
  <c r="I726" i="32"/>
  <c r="J726" i="32"/>
  <c r="I721" i="32"/>
  <c r="J721" i="32"/>
  <c r="I664" i="32"/>
  <c r="J664" i="32"/>
  <c r="J608" i="32"/>
  <c r="I608" i="32"/>
  <c r="J569" i="32"/>
  <c r="I569" i="32"/>
  <c r="G514" i="32"/>
  <c r="F514" i="32"/>
  <c r="I1029" i="32"/>
  <c r="I834" i="32"/>
  <c r="J834" i="32"/>
  <c r="J727" i="32"/>
  <c r="I727" i="32"/>
  <c r="I1077" i="32"/>
  <c r="J1077" i="32"/>
  <c r="I1069" i="32"/>
  <c r="J1069" i="32"/>
  <c r="I1059" i="32"/>
  <c r="J1059" i="32"/>
  <c r="J1051" i="32"/>
  <c r="I1051" i="32"/>
  <c r="J1022" i="32"/>
  <c r="I1022" i="32"/>
  <c r="F984" i="32"/>
  <c r="F974" i="32"/>
  <c r="I970" i="32"/>
  <c r="J970" i="32"/>
  <c r="I966" i="32"/>
  <c r="J966" i="32"/>
  <c r="F919" i="32"/>
  <c r="F909" i="32"/>
  <c r="G899" i="32"/>
  <c r="J889" i="32"/>
  <c r="I889" i="32"/>
  <c r="I884" i="32"/>
  <c r="J884" i="32"/>
  <c r="I879" i="32"/>
  <c r="J879" i="32"/>
  <c r="I864" i="32"/>
  <c r="J864" i="32"/>
  <c r="I849" i="32"/>
  <c r="J849" i="32"/>
  <c r="I843" i="32"/>
  <c r="J843" i="32"/>
  <c r="I837" i="32"/>
  <c r="J837" i="32"/>
  <c r="I812" i="32"/>
  <c r="J812" i="32"/>
  <c r="J766" i="32"/>
  <c r="I766" i="32"/>
  <c r="F739" i="32"/>
  <c r="G739" i="32"/>
  <c r="I733" i="32"/>
  <c r="J733" i="32"/>
  <c r="I725" i="32"/>
  <c r="J725" i="32"/>
  <c r="J696" i="32"/>
  <c r="I696" i="32"/>
  <c r="I679" i="32"/>
  <c r="J679" i="32"/>
  <c r="I648" i="32"/>
  <c r="J648" i="32"/>
  <c r="J638" i="32"/>
  <c r="I638" i="32"/>
  <c r="I607" i="32"/>
  <c r="J607" i="32"/>
  <c r="I588" i="32"/>
  <c r="J588" i="32"/>
  <c r="I583" i="32"/>
  <c r="J583" i="32"/>
  <c r="G546" i="32"/>
  <c r="F546" i="32"/>
  <c r="I540" i="32"/>
  <c r="J540" i="32"/>
  <c r="J524" i="32"/>
  <c r="I524" i="32"/>
  <c r="J518" i="32"/>
  <c r="I518" i="32"/>
  <c r="I427" i="32"/>
  <c r="J427" i="32"/>
  <c r="I1011" i="32"/>
  <c r="J653" i="32"/>
  <c r="J968" i="32"/>
  <c r="I968" i="32"/>
  <c r="J793" i="32"/>
  <c r="I793" i="32"/>
  <c r="J754" i="32"/>
  <c r="I754" i="32"/>
  <c r="J1078" i="32"/>
  <c r="I1078" i="32"/>
  <c r="AS202" i="32"/>
  <c r="F202" i="32" s="1"/>
  <c r="C202" i="32" s="1"/>
  <c r="I1055" i="32"/>
  <c r="J1055" i="32"/>
  <c r="I1046" i="32"/>
  <c r="J1046" i="32"/>
  <c r="F1031" i="32"/>
  <c r="I1026" i="32"/>
  <c r="J1026" i="32"/>
  <c r="F979" i="32"/>
  <c r="F940" i="32"/>
  <c r="I37" i="32"/>
  <c r="I38" i="32" s="1"/>
  <c r="AS195" i="32"/>
  <c r="B195" i="32" s="1"/>
  <c r="F1086" i="32"/>
  <c r="I1082" i="32"/>
  <c r="J1082" i="32"/>
  <c r="I1073" i="32"/>
  <c r="J1073" i="32"/>
  <c r="J1054" i="32"/>
  <c r="I1054" i="32"/>
  <c r="J1036" i="32"/>
  <c r="I1036" i="32"/>
  <c r="F1012" i="32"/>
  <c r="J993" i="32"/>
  <c r="I993" i="32"/>
  <c r="I988" i="32"/>
  <c r="J988" i="32"/>
  <c r="I969" i="32"/>
  <c r="J969" i="32"/>
  <c r="G925" i="32"/>
  <c r="F925" i="32"/>
  <c r="F904" i="32"/>
  <c r="I894" i="32"/>
  <c r="J894" i="32"/>
  <c r="J868" i="32"/>
  <c r="I868" i="32"/>
  <c r="J863" i="32"/>
  <c r="I863" i="32"/>
  <c r="J859" i="32"/>
  <c r="I859" i="32"/>
  <c r="F853" i="32"/>
  <c r="F848" i="32"/>
  <c r="F842" i="32"/>
  <c r="F836" i="32"/>
  <c r="I831" i="32"/>
  <c r="J831" i="32"/>
  <c r="I822" i="32"/>
  <c r="J822" i="32"/>
  <c r="J796" i="32"/>
  <c r="I796" i="32"/>
  <c r="I786" i="32"/>
  <c r="J786" i="32"/>
  <c r="I770" i="32"/>
  <c r="J770" i="32"/>
  <c r="F720" i="32"/>
  <c r="G720" i="32"/>
  <c r="I705" i="32"/>
  <c r="J705" i="32"/>
  <c r="J678" i="32"/>
  <c r="I678" i="32"/>
  <c r="I674" i="32"/>
  <c r="J674" i="32"/>
  <c r="F663" i="32"/>
  <c r="G663" i="32"/>
  <c r="I658" i="32"/>
  <c r="J658" i="32"/>
  <c r="I622" i="32"/>
  <c r="J622" i="32"/>
  <c r="I616" i="32"/>
  <c r="J616" i="32"/>
  <c r="I612" i="32"/>
  <c r="J612" i="32"/>
  <c r="J573" i="32"/>
  <c r="I573" i="32"/>
  <c r="I568" i="32"/>
  <c r="J568" i="32"/>
  <c r="I985" i="32"/>
  <c r="J919" i="32"/>
  <c r="I919" i="32"/>
  <c r="I848" i="32"/>
  <c r="J848" i="32"/>
  <c r="I842" i="32"/>
  <c r="J842" i="32"/>
  <c r="I836" i="32"/>
  <c r="J836" i="32"/>
  <c r="I806" i="32"/>
  <c r="J806" i="32"/>
  <c r="I801" i="32"/>
  <c r="J801" i="32"/>
  <c r="J760" i="32"/>
  <c r="I760" i="32"/>
  <c r="I742" i="32"/>
  <c r="J742" i="32"/>
  <c r="I738" i="32"/>
  <c r="J738" i="32"/>
  <c r="J699" i="32"/>
  <c r="I699" i="32"/>
  <c r="I592" i="32"/>
  <c r="J592" i="32"/>
  <c r="F551" i="32"/>
  <c r="G551" i="32"/>
  <c r="I961" i="32"/>
  <c r="I1034" i="32"/>
  <c r="J1034" i="32"/>
  <c r="J943" i="32"/>
  <c r="I943" i="32"/>
  <c r="I825" i="32"/>
  <c r="J825" i="32"/>
  <c r="I1074" i="32"/>
  <c r="J1074" i="32"/>
  <c r="AS203" i="32"/>
  <c r="F203" i="32" s="1"/>
  <c r="C203" i="32" s="1"/>
  <c r="AS196" i="32"/>
  <c r="G196" i="32" s="1" a="1"/>
  <c r="G196" i="32" s="1"/>
  <c r="AS201" i="32"/>
  <c r="G201" i="32" s="1" a="1"/>
  <c r="G201" i="32" s="1"/>
  <c r="G1072" i="32"/>
  <c r="J1031" i="32"/>
  <c r="I1031" i="32"/>
  <c r="I1017" i="32"/>
  <c r="J1017" i="32"/>
  <c r="I987" i="32"/>
  <c r="J987" i="32"/>
  <c r="J979" i="32"/>
  <c r="I979" i="32"/>
  <c r="J965" i="32"/>
  <c r="I965" i="32"/>
  <c r="F1085" i="32"/>
  <c r="F1081" i="32"/>
  <c r="F1067" i="32"/>
  <c r="I1062" i="32"/>
  <c r="J1062" i="32"/>
  <c r="J1040" i="32"/>
  <c r="I1040" i="32"/>
  <c r="I1035" i="32"/>
  <c r="J1035" i="32"/>
  <c r="G1002" i="32"/>
  <c r="F1002" i="32"/>
  <c r="F997" i="32"/>
  <c r="F964" i="32"/>
  <c r="F924" i="32"/>
  <c r="I873" i="32"/>
  <c r="J873" i="32"/>
  <c r="I858" i="32"/>
  <c r="J858" i="32"/>
  <c r="I795" i="32"/>
  <c r="J795" i="32"/>
  <c r="J775" i="32"/>
  <c r="I775" i="32"/>
  <c r="I747" i="32"/>
  <c r="J747" i="32"/>
  <c r="J719" i="32"/>
  <c r="I719" i="32"/>
  <c r="J714" i="32"/>
  <c r="I714" i="32"/>
  <c r="I662" i="32"/>
  <c r="J662" i="32"/>
  <c r="J626" i="32"/>
  <c r="I626" i="32"/>
  <c r="I597" i="32"/>
  <c r="J597" i="32"/>
  <c r="J591" i="32"/>
  <c r="I591" i="32"/>
  <c r="I475" i="32"/>
  <c r="J475" i="32"/>
  <c r="I403" i="32"/>
  <c r="J403" i="32"/>
  <c r="I397" i="32"/>
  <c r="J397" i="32"/>
  <c r="I387" i="32"/>
  <c r="J387" i="32"/>
  <c r="G355" i="32"/>
  <c r="F355" i="32"/>
  <c r="I349" i="32"/>
  <c r="J349" i="32"/>
  <c r="I334" i="32"/>
  <c r="J334" i="32"/>
  <c r="J936" i="32"/>
  <c r="J1075" i="32"/>
  <c r="I1075" i="32"/>
  <c r="I1043" i="32"/>
  <c r="J1043" i="32"/>
  <c r="J862" i="32"/>
  <c r="I862" i="32"/>
  <c r="G840" i="32"/>
  <c r="F840" i="32"/>
  <c r="I1095" i="32"/>
  <c r="J1095" i="32"/>
  <c r="AS197" i="32"/>
  <c r="B197" i="32" s="1"/>
  <c r="I1086" i="32"/>
  <c r="J1086" i="32"/>
  <c r="I1012" i="32"/>
  <c r="J1012" i="32"/>
  <c r="I984" i="32"/>
  <c r="J984" i="32"/>
  <c r="J974" i="32"/>
  <c r="I974" i="32"/>
  <c r="I909" i="32"/>
  <c r="J909" i="32"/>
  <c r="B190" i="32"/>
  <c r="AS199" i="32"/>
  <c r="B199" i="32" s="1"/>
  <c r="F1098" i="32"/>
  <c r="I1094" i="32"/>
  <c r="J1094" i="32"/>
  <c r="I1044" i="32"/>
  <c r="J1044" i="32"/>
  <c r="F1034" i="32"/>
  <c r="J1030" i="32"/>
  <c r="I1030" i="32"/>
  <c r="I1006" i="32"/>
  <c r="J1006" i="32"/>
  <c r="J992" i="32"/>
  <c r="I992" i="32"/>
  <c r="J983" i="32"/>
  <c r="I983" i="32"/>
  <c r="F948" i="32"/>
  <c r="I934" i="32"/>
  <c r="J934" i="32"/>
  <c r="I898" i="32"/>
  <c r="J898" i="32"/>
  <c r="J883" i="32"/>
  <c r="I883" i="32"/>
  <c r="F872" i="32"/>
  <c r="I867" i="32"/>
  <c r="J867" i="32"/>
  <c r="J847" i="32"/>
  <c r="I847" i="32"/>
  <c r="J811" i="32"/>
  <c r="I811" i="32"/>
  <c r="J805" i="32"/>
  <c r="I805" i="32"/>
  <c r="I800" i="32"/>
  <c r="J800" i="32"/>
  <c r="J790" i="32"/>
  <c r="I790" i="32"/>
  <c r="F784" i="32"/>
  <c r="G769" i="32"/>
  <c r="F765" i="32"/>
  <c r="J751" i="32"/>
  <c r="I751" i="32"/>
  <c r="F746" i="32"/>
  <c r="F732" i="32"/>
  <c r="I724" i="32"/>
  <c r="J724" i="32"/>
  <c r="I688" i="32"/>
  <c r="J688" i="32"/>
  <c r="J683" i="32"/>
  <c r="I683" i="32"/>
  <c r="I646" i="32"/>
  <c r="J646" i="32"/>
  <c r="I631" i="32"/>
  <c r="J631" i="32"/>
  <c r="J606" i="32"/>
  <c r="I606" i="32"/>
  <c r="I538" i="32"/>
  <c r="J538" i="32"/>
  <c r="J506" i="32"/>
  <c r="I506" i="32"/>
  <c r="I490" i="32"/>
  <c r="J490" i="32"/>
  <c r="J1098" i="32"/>
  <c r="I1098" i="32"/>
  <c r="J1085" i="32"/>
  <c r="I1085" i="32"/>
  <c r="I1076" i="32"/>
  <c r="J1076" i="32"/>
  <c r="J1067" i="32"/>
  <c r="I1067" i="32"/>
  <c r="F1043" i="32"/>
  <c r="F1029" i="32"/>
  <c r="I1025" i="32"/>
  <c r="J1025" i="32"/>
  <c r="I1005" i="32"/>
  <c r="J1005" i="32"/>
  <c r="J1001" i="32"/>
  <c r="I1001" i="32"/>
  <c r="J997" i="32"/>
  <c r="I997" i="32"/>
  <c r="I972" i="32"/>
  <c r="J972" i="32"/>
  <c r="I964" i="32"/>
  <c r="J964" i="32"/>
  <c r="I948" i="32"/>
  <c r="J948" i="32"/>
  <c r="I928" i="32"/>
  <c r="J928" i="32"/>
  <c r="J902" i="32"/>
  <c r="I902" i="32"/>
  <c r="I887" i="32"/>
  <c r="J887" i="32"/>
  <c r="I872" i="32"/>
  <c r="J872" i="32"/>
  <c r="F851" i="32"/>
  <c r="J829" i="32"/>
  <c r="I829" i="32"/>
  <c r="F825" i="32"/>
  <c r="J815" i="32"/>
  <c r="I815" i="32"/>
  <c r="I794" i="32"/>
  <c r="J794" i="32"/>
  <c r="J784" i="32"/>
  <c r="I784" i="32"/>
  <c r="J778" i="32"/>
  <c r="I778" i="32"/>
  <c r="I765" i="32"/>
  <c r="J765" i="32"/>
  <c r="F755" i="32"/>
  <c r="G755" i="32"/>
  <c r="I746" i="32"/>
  <c r="J746" i="32"/>
  <c r="F693" i="32"/>
  <c r="I687" i="32"/>
  <c r="J687" i="32"/>
  <c r="I672" i="32"/>
  <c r="J672" i="32"/>
  <c r="F651" i="32"/>
  <c r="J645" i="32"/>
  <c r="I645" i="32"/>
  <c r="I610" i="32"/>
  <c r="J610" i="32"/>
  <c r="J600" i="32"/>
  <c r="I600" i="32"/>
  <c r="I505" i="32"/>
  <c r="J505" i="32"/>
  <c r="I880" i="32"/>
  <c r="I405" i="32"/>
  <c r="J405" i="32"/>
  <c r="I394" i="32"/>
  <c r="J394" i="32"/>
  <c r="G383" i="32"/>
  <c r="F383" i="32"/>
  <c r="J356" i="32"/>
  <c r="I356" i="32"/>
  <c r="F314" i="32"/>
  <c r="G314" i="32"/>
  <c r="I304" i="32"/>
  <c r="J304" i="32"/>
  <c r="J1028" i="32"/>
  <c r="J523" i="32"/>
  <c r="J451" i="32"/>
  <c r="I711" i="32"/>
  <c r="J711" i="32"/>
  <c r="I702" i="32"/>
  <c r="J702" i="32"/>
  <c r="I692" i="32"/>
  <c r="J692" i="32"/>
  <c r="I682" i="32"/>
  <c r="J682" i="32"/>
  <c r="J673" i="32"/>
  <c r="I673" i="32"/>
  <c r="J650" i="32"/>
  <c r="I650" i="32"/>
  <c r="I625" i="32"/>
  <c r="J625" i="32"/>
  <c r="I621" i="32"/>
  <c r="J621" i="32"/>
  <c r="F520" i="32"/>
  <c r="G520" i="32"/>
  <c r="I511" i="32"/>
  <c r="J511" i="32"/>
  <c r="I495" i="32"/>
  <c r="J495" i="32"/>
  <c r="I448" i="32"/>
  <c r="J448" i="32"/>
  <c r="J410" i="32"/>
  <c r="I410" i="32"/>
  <c r="J398" i="32"/>
  <c r="I398" i="32"/>
  <c r="J371" i="32"/>
  <c r="I371" i="32"/>
  <c r="G319" i="32"/>
  <c r="F319" i="32"/>
  <c r="I309" i="32"/>
  <c r="J309" i="32"/>
  <c r="J981" i="32"/>
  <c r="F928" i="32"/>
  <c r="F913" i="32"/>
  <c r="F881" i="32"/>
  <c r="J838" i="32"/>
  <c r="I838" i="32"/>
  <c r="I750" i="32"/>
  <c r="J750" i="32"/>
  <c r="F737" i="32"/>
  <c r="I659" i="32"/>
  <c r="J659" i="32"/>
  <c r="I630" i="32"/>
  <c r="J630" i="32"/>
  <c r="I611" i="32"/>
  <c r="J611" i="32"/>
  <c r="J593" i="32"/>
  <c r="I593" i="32"/>
  <c r="J584" i="32"/>
  <c r="I584" i="32"/>
  <c r="J564" i="32"/>
  <c r="I564" i="32"/>
  <c r="G539" i="32"/>
  <c r="F539" i="32"/>
  <c r="I534" i="32"/>
  <c r="J534" i="32"/>
  <c r="I525" i="32"/>
  <c r="J525" i="32"/>
  <c r="J500" i="32"/>
  <c r="I500" i="32"/>
  <c r="J483" i="32"/>
  <c r="I483" i="32"/>
  <c r="J458" i="32"/>
  <c r="I458" i="32"/>
  <c r="I436" i="32"/>
  <c r="J436" i="32"/>
  <c r="J404" i="32"/>
  <c r="I404" i="32"/>
  <c r="G340" i="32"/>
  <c r="F340" i="32"/>
  <c r="I303" i="32"/>
  <c r="J303" i="32"/>
  <c r="J1091" i="32"/>
  <c r="J954" i="32"/>
  <c r="J690" i="32"/>
  <c r="I582" i="32"/>
  <c r="I510" i="32"/>
  <c r="J442" i="32"/>
  <c r="F1055" i="32"/>
  <c r="F1042" i="32"/>
  <c r="F1025" i="32"/>
  <c r="F1017" i="32"/>
  <c r="F991" i="32"/>
  <c r="F978" i="32"/>
  <c r="F951" i="32"/>
  <c r="I918" i="32"/>
  <c r="J918" i="32"/>
  <c r="I903" i="32"/>
  <c r="J903" i="32"/>
  <c r="F880" i="32"/>
  <c r="F866" i="32"/>
  <c r="F862" i="32"/>
  <c r="F847" i="32"/>
  <c r="F837" i="32"/>
  <c r="I828" i="32"/>
  <c r="J828" i="32"/>
  <c r="F823" i="32"/>
  <c r="F813" i="32"/>
  <c r="J809" i="32"/>
  <c r="I809" i="32"/>
  <c r="I804" i="32"/>
  <c r="J804" i="32"/>
  <c r="F794" i="32"/>
  <c r="I782" i="32"/>
  <c r="J782" i="32"/>
  <c r="F777" i="32"/>
  <c r="F761" i="32"/>
  <c r="F753" i="32"/>
  <c r="I741" i="32"/>
  <c r="J741" i="32"/>
  <c r="I729" i="32"/>
  <c r="J729" i="32"/>
  <c r="F724" i="32"/>
  <c r="J691" i="32"/>
  <c r="I691" i="32"/>
  <c r="F686" i="32"/>
  <c r="I677" i="32"/>
  <c r="J677" i="32"/>
  <c r="F672" i="32"/>
  <c r="J668" i="32"/>
  <c r="I668" i="32"/>
  <c r="F649" i="32"/>
  <c r="I644" i="32"/>
  <c r="J644" i="32"/>
  <c r="F629" i="32"/>
  <c r="J602" i="32"/>
  <c r="I602" i="32"/>
  <c r="F588" i="32"/>
  <c r="F583" i="32"/>
  <c r="I579" i="32"/>
  <c r="J579" i="32"/>
  <c r="F569" i="32"/>
  <c r="J519" i="32"/>
  <c r="I519" i="32"/>
  <c r="F504" i="32"/>
  <c r="I499" i="32"/>
  <c r="J499" i="32"/>
  <c r="F488" i="32"/>
  <c r="J482" i="32"/>
  <c r="I482" i="32"/>
  <c r="I463" i="32"/>
  <c r="J463" i="32"/>
  <c r="J447" i="32"/>
  <c r="I447" i="32"/>
  <c r="I415" i="32"/>
  <c r="J415" i="32"/>
  <c r="I409" i="32"/>
  <c r="J409" i="32"/>
  <c r="F387" i="32"/>
  <c r="I313" i="32"/>
  <c r="J313" i="32"/>
  <c r="I1058" i="32"/>
  <c r="I635" i="32"/>
  <c r="J317" i="32"/>
  <c r="I317" i="32"/>
  <c r="J895" i="32"/>
  <c r="I728" i="32"/>
  <c r="J728" i="32"/>
  <c r="F719" i="32"/>
  <c r="I715" i="32"/>
  <c r="J715" i="32"/>
  <c r="J710" i="32"/>
  <c r="I710" i="32"/>
  <c r="F705" i="32"/>
  <c r="I700" i="32"/>
  <c r="J700" i="32"/>
  <c r="I685" i="32"/>
  <c r="J685" i="32"/>
  <c r="F676" i="32"/>
  <c r="F667" i="32"/>
  <c r="F662" i="32"/>
  <c r="I652" i="32"/>
  <c r="J652" i="32"/>
  <c r="F648" i="32"/>
  <c r="F643" i="32"/>
  <c r="F638" i="32"/>
  <c r="F624" i="32"/>
  <c r="I619" i="32"/>
  <c r="J619" i="32"/>
  <c r="I601" i="32"/>
  <c r="J601" i="32"/>
  <c r="J578" i="32"/>
  <c r="I578" i="32"/>
  <c r="I562" i="32"/>
  <c r="J562" i="32"/>
  <c r="F548" i="32"/>
  <c r="I543" i="32"/>
  <c r="J543" i="32"/>
  <c r="I462" i="32"/>
  <c r="J462" i="32"/>
  <c r="J446" i="32"/>
  <c r="I446" i="32"/>
  <c r="F440" i="32"/>
  <c r="I430" i="32"/>
  <c r="J430" i="32"/>
  <c r="I370" i="32"/>
  <c r="J370" i="32"/>
  <c r="J338" i="32"/>
  <c r="I338" i="32"/>
  <c r="F323" i="32"/>
  <c r="G323" i="32"/>
  <c r="I307" i="32"/>
  <c r="J307" i="32"/>
  <c r="J1071" i="32"/>
  <c r="I998" i="32"/>
  <c r="J860" i="32"/>
  <c r="I493" i="32"/>
  <c r="J493" i="32"/>
  <c r="I472" i="32"/>
  <c r="J472" i="32"/>
  <c r="J440" i="32"/>
  <c r="I440" i="32"/>
  <c r="J392" i="32"/>
  <c r="I392" i="32"/>
  <c r="J311" i="32"/>
  <c r="I311" i="32"/>
  <c r="I1020" i="32"/>
  <c r="J857" i="32"/>
  <c r="J620" i="32"/>
  <c r="J487" i="32"/>
  <c r="F1099" i="32"/>
  <c r="F1087" i="32"/>
  <c r="I1079" i="32"/>
  <c r="J1079" i="32"/>
  <c r="F1045" i="32"/>
  <c r="I1037" i="32"/>
  <c r="J1037" i="32"/>
  <c r="J1033" i="32"/>
  <c r="I1033" i="32"/>
  <c r="J1007" i="32"/>
  <c r="I1007" i="32"/>
  <c r="F1003" i="32"/>
  <c r="I994" i="32"/>
  <c r="J994" i="32"/>
  <c r="F949" i="32"/>
  <c r="I945" i="32"/>
  <c r="J945" i="32"/>
  <c r="F893" i="32"/>
  <c r="I878" i="32"/>
  <c r="J878" i="32"/>
  <c r="I855" i="32"/>
  <c r="J855" i="32"/>
  <c r="I830" i="32"/>
  <c r="J830" i="32"/>
  <c r="I807" i="32"/>
  <c r="J807" i="32"/>
  <c r="I789" i="32"/>
  <c r="J789" i="32"/>
  <c r="J785" i="32"/>
  <c r="I785" i="32"/>
  <c r="I768" i="32"/>
  <c r="J768" i="32"/>
  <c r="I764" i="32"/>
  <c r="J764" i="32"/>
  <c r="I718" i="32"/>
  <c r="J718" i="32"/>
  <c r="J709" i="32"/>
  <c r="I709" i="32"/>
  <c r="I695" i="32"/>
  <c r="J695" i="32"/>
  <c r="I689" i="32"/>
  <c r="J689" i="32"/>
  <c r="I680" i="32"/>
  <c r="J680" i="32"/>
  <c r="I675" i="32"/>
  <c r="J675" i="32"/>
  <c r="I661" i="32"/>
  <c r="J661" i="32"/>
  <c r="J642" i="32"/>
  <c r="I642" i="32"/>
  <c r="I627" i="32"/>
  <c r="J627" i="32"/>
  <c r="I614" i="32"/>
  <c r="J614" i="32"/>
  <c r="I605" i="32"/>
  <c r="J605" i="32"/>
  <c r="I577" i="32"/>
  <c r="J577" i="32"/>
  <c r="J557" i="32"/>
  <c r="I557" i="32"/>
  <c r="J542" i="32"/>
  <c r="I542" i="32"/>
  <c r="J537" i="32"/>
  <c r="I537" i="32"/>
  <c r="I508" i="32"/>
  <c r="J508" i="32"/>
  <c r="I477" i="32"/>
  <c r="J477" i="32"/>
  <c r="I445" i="32"/>
  <c r="J445" i="32"/>
  <c r="J347" i="32"/>
  <c r="I347" i="32"/>
  <c r="J332" i="32"/>
  <c r="I332" i="32"/>
  <c r="I328" i="32"/>
  <c r="J328" i="32"/>
  <c r="I407" i="32"/>
  <c r="J315" i="32"/>
  <c r="J1066" i="32"/>
  <c r="I1066" i="32"/>
  <c r="J989" i="32"/>
  <c r="I989" i="32"/>
  <c r="I976" i="32"/>
  <c r="J976" i="32"/>
  <c r="I963" i="32"/>
  <c r="J963" i="32"/>
  <c r="F958" i="32"/>
  <c r="I916" i="32"/>
  <c r="J916" i="32"/>
  <c r="F906" i="32"/>
  <c r="I897" i="32"/>
  <c r="J897" i="32"/>
  <c r="I888" i="32"/>
  <c r="J888" i="32"/>
  <c r="J874" i="32"/>
  <c r="I874" i="32"/>
  <c r="J835" i="32"/>
  <c r="I835" i="32"/>
  <c r="J821" i="32"/>
  <c r="I821" i="32"/>
  <c r="I816" i="32"/>
  <c r="J816" i="32"/>
  <c r="J802" i="32"/>
  <c r="I802" i="32"/>
  <c r="J735" i="32"/>
  <c r="I735" i="32"/>
  <c r="J704" i="32"/>
  <c r="I704" i="32"/>
  <c r="I666" i="32"/>
  <c r="J666" i="32"/>
  <c r="F661" i="32"/>
  <c r="F656" i="32"/>
  <c r="J647" i="32"/>
  <c r="I647" i="32"/>
  <c r="F642" i="32"/>
  <c r="I637" i="32"/>
  <c r="J637" i="32"/>
  <c r="I623" i="32"/>
  <c r="J623" i="32"/>
  <c r="I567" i="32"/>
  <c r="J567" i="32"/>
  <c r="G556" i="32"/>
  <c r="I547" i="32"/>
  <c r="J547" i="32"/>
  <c r="G486" i="32"/>
  <c r="F486" i="32"/>
  <c r="I481" i="32"/>
  <c r="J481" i="32"/>
  <c r="J456" i="32"/>
  <c r="I456" i="32"/>
  <c r="I439" i="32"/>
  <c r="J439" i="32"/>
  <c r="G423" i="32"/>
  <c r="F423" i="32"/>
  <c r="F412" i="32"/>
  <c r="F401" i="32"/>
  <c r="I391" i="32"/>
  <c r="J391" i="32"/>
  <c r="I385" i="32"/>
  <c r="J385" i="32"/>
  <c r="J368" i="32"/>
  <c r="I368" i="32"/>
  <c r="J305" i="32"/>
  <c r="I305" i="32"/>
  <c r="I1016" i="32"/>
  <c r="I967" i="32"/>
  <c r="J852" i="32"/>
  <c r="J716" i="32"/>
  <c r="J613" i="32"/>
  <c r="I308" i="32"/>
  <c r="F1078" i="32"/>
  <c r="F1061" i="32"/>
  <c r="F1053" i="32"/>
  <c r="F1032" i="32"/>
  <c r="F1019" i="32"/>
  <c r="F1006" i="32"/>
  <c r="F993" i="32"/>
  <c r="F967" i="32"/>
  <c r="F939" i="32"/>
  <c r="F910" i="32"/>
  <c r="F883" i="32"/>
  <c r="I854" i="32"/>
  <c r="J854" i="32"/>
  <c r="J826" i="32"/>
  <c r="I826" i="32"/>
  <c r="F806" i="32"/>
  <c r="F801" i="32"/>
  <c r="I771" i="32"/>
  <c r="J771" i="32"/>
  <c r="I759" i="32"/>
  <c r="J759" i="32"/>
  <c r="F747" i="32"/>
  <c r="I731" i="32"/>
  <c r="J731" i="32"/>
  <c r="F713" i="32"/>
  <c r="I708" i="32"/>
  <c r="J708" i="32"/>
  <c r="I694" i="32"/>
  <c r="J694" i="32"/>
  <c r="J684" i="32"/>
  <c r="I684" i="32"/>
  <c r="F679" i="32"/>
  <c r="F665" i="32"/>
  <c r="I656" i="32"/>
  <c r="J656" i="32"/>
  <c r="I636" i="32"/>
  <c r="J636" i="32"/>
  <c r="F632" i="32"/>
  <c r="I576" i="32"/>
  <c r="J576" i="32"/>
  <c r="I571" i="32"/>
  <c r="J571" i="32"/>
  <c r="F541" i="32"/>
  <c r="I517" i="32"/>
  <c r="J517" i="32"/>
  <c r="J512" i="32"/>
  <c r="I512" i="32"/>
  <c r="F491" i="32"/>
  <c r="J476" i="32"/>
  <c r="I476" i="32"/>
  <c r="I450" i="32"/>
  <c r="J450" i="32"/>
  <c r="I433" i="32"/>
  <c r="J433" i="32"/>
  <c r="J428" i="32"/>
  <c r="I428" i="32"/>
  <c r="I412" i="32"/>
  <c r="J412" i="32"/>
  <c r="F406" i="32"/>
  <c r="I396" i="32"/>
  <c r="J396" i="32"/>
  <c r="J471" i="32"/>
  <c r="J390" i="32"/>
  <c r="I632" i="32"/>
  <c r="J632" i="32"/>
  <c r="J590" i="32"/>
  <c r="I590" i="32"/>
  <c r="I585" i="32"/>
  <c r="J585" i="32"/>
  <c r="I580" i="32"/>
  <c r="J580" i="32"/>
  <c r="F560" i="32"/>
  <c r="J491" i="32"/>
  <c r="I491" i="32"/>
  <c r="J443" i="32"/>
  <c r="I443" i="32"/>
  <c r="I406" i="32"/>
  <c r="J406" i="32"/>
  <c r="I400" i="32"/>
  <c r="J400" i="32"/>
  <c r="G384" i="32"/>
  <c r="F384" i="32"/>
  <c r="I352" i="32"/>
  <c r="J352" i="32"/>
  <c r="I342" i="32"/>
  <c r="J342" i="32"/>
  <c r="I1049" i="32"/>
  <c r="I1013" i="32"/>
  <c r="I939" i="32"/>
  <c r="I845" i="32"/>
  <c r="J657" i="32"/>
  <c r="F593" i="32"/>
  <c r="F589" i="32"/>
  <c r="J575" i="32"/>
  <c r="I575" i="32"/>
  <c r="J566" i="32"/>
  <c r="I566" i="32"/>
  <c r="F547" i="32"/>
  <c r="F542" i="32"/>
  <c r="I513" i="32"/>
  <c r="J513" i="32"/>
  <c r="J485" i="32"/>
  <c r="I485" i="32"/>
  <c r="F462" i="32"/>
  <c r="F458" i="32"/>
  <c r="F447" i="32"/>
  <c r="F439" i="32"/>
  <c r="I420" i="32"/>
  <c r="J420" i="32"/>
  <c r="F405" i="32"/>
  <c r="F400" i="32"/>
  <c r="F382" i="32"/>
  <c r="I367" i="32"/>
  <c r="J367" i="32"/>
  <c r="I361" i="32"/>
  <c r="J361" i="32"/>
  <c r="I351" i="32"/>
  <c r="J351" i="32"/>
  <c r="I346" i="32"/>
  <c r="J346" i="32"/>
  <c r="I337" i="32"/>
  <c r="J337" i="32"/>
  <c r="F332" i="32"/>
  <c r="I329" i="32"/>
  <c r="J503" i="32"/>
  <c r="I503" i="32"/>
  <c r="F452" i="32"/>
  <c r="I429" i="32"/>
  <c r="J429" i="32"/>
  <c r="F409" i="32"/>
  <c r="I375" i="32"/>
  <c r="J375" i="32"/>
  <c r="I366" i="32"/>
  <c r="J366" i="32"/>
  <c r="F350" i="32"/>
  <c r="I336" i="32"/>
  <c r="J336" i="32"/>
  <c r="I322" i="32"/>
  <c r="J322" i="32"/>
  <c r="F308" i="32"/>
  <c r="J550" i="32"/>
  <c r="J522" i="32"/>
  <c r="I435" i="32"/>
  <c r="J360" i="32"/>
  <c r="F564" i="32"/>
  <c r="J555" i="32"/>
  <c r="I555" i="32"/>
  <c r="F537" i="32"/>
  <c r="F533" i="32"/>
  <c r="F519" i="32"/>
  <c r="J479" i="32"/>
  <c r="F475" i="32"/>
  <c r="J470" i="32"/>
  <c r="I470" i="32"/>
  <c r="J461" i="32"/>
  <c r="I461" i="32"/>
  <c r="F451" i="32"/>
  <c r="I438" i="32"/>
  <c r="J438" i="32"/>
  <c r="F413" i="32"/>
  <c r="F395" i="32"/>
  <c r="F390" i="32"/>
  <c r="F385" i="32"/>
  <c r="J374" i="32"/>
  <c r="I374" i="32"/>
  <c r="F370" i="32"/>
  <c r="J359" i="32"/>
  <c r="I359" i="32"/>
  <c r="F349" i="32"/>
  <c r="J344" i="32"/>
  <c r="F317" i="32"/>
  <c r="F307" i="32"/>
  <c r="F302" i="32"/>
  <c r="G302" i="32"/>
  <c r="J489" i="32"/>
  <c r="J358" i="32"/>
  <c r="J318" i="32"/>
  <c r="F335" i="32"/>
  <c r="I316" i="32"/>
  <c r="J316" i="32"/>
  <c r="J457" i="32"/>
  <c r="F600" i="32"/>
  <c r="J596" i="32"/>
  <c r="I596" i="32"/>
  <c r="J587" i="32"/>
  <c r="I587" i="32"/>
  <c r="F582" i="32"/>
  <c r="F568" i="32"/>
  <c r="J563" i="32"/>
  <c r="I563" i="32"/>
  <c r="J545" i="32"/>
  <c r="I545" i="32"/>
  <c r="F536" i="32"/>
  <c r="J528" i="32"/>
  <c r="I528" i="32"/>
  <c r="F523" i="32"/>
  <c r="F510" i="32"/>
  <c r="J497" i="32"/>
  <c r="I497" i="32"/>
  <c r="F487" i="32"/>
  <c r="J465" i="32"/>
  <c r="I465" i="32"/>
  <c r="F441" i="32"/>
  <c r="F436" i="32"/>
  <c r="I432" i="32"/>
  <c r="J432" i="32"/>
  <c r="F427" i="32"/>
  <c r="F417" i="32"/>
  <c r="F411" i="32"/>
  <c r="F403" i="32"/>
  <c r="F398" i="32"/>
  <c r="F389" i="32"/>
  <c r="I379" i="32"/>
  <c r="J379" i="32"/>
  <c r="F334" i="32"/>
  <c r="I325" i="32"/>
  <c r="J325" i="32"/>
  <c r="F311" i="32"/>
  <c r="I306" i="32"/>
  <c r="J306" i="32"/>
  <c r="I301" i="32"/>
  <c r="J301" i="32"/>
  <c r="J484" i="32"/>
  <c r="J453" i="32"/>
  <c r="I549" i="32"/>
  <c r="J549" i="32"/>
  <c r="I544" i="32"/>
  <c r="J544" i="32"/>
  <c r="J501" i="32"/>
  <c r="I501" i="32"/>
  <c r="J492" i="32"/>
  <c r="I492" i="32"/>
  <c r="J464" i="32"/>
  <c r="I464" i="32"/>
  <c r="J455" i="32"/>
  <c r="I455" i="32"/>
  <c r="F445" i="32"/>
  <c r="F431" i="32"/>
  <c r="F388" i="32"/>
  <c r="I378" i="32"/>
  <c r="J378" i="32"/>
  <c r="F373" i="32"/>
  <c r="I363" i="32"/>
  <c r="J363" i="32"/>
  <c r="F353" i="32"/>
  <c r="F329" i="32"/>
  <c r="I324" i="32"/>
  <c r="J324" i="32"/>
  <c r="J507" i="32"/>
  <c r="J478" i="32"/>
  <c r="F650" i="32"/>
  <c r="I641" i="32"/>
  <c r="J641" i="32"/>
  <c r="F622" i="32"/>
  <c r="J617" i="32"/>
  <c r="I617" i="32"/>
  <c r="F608" i="32"/>
  <c r="J599" i="32"/>
  <c r="I599" i="32"/>
  <c r="F590" i="32"/>
  <c r="J581" i="32"/>
  <c r="I581" i="32"/>
  <c r="F576" i="32"/>
  <c r="J572" i="32"/>
  <c r="I572" i="32"/>
  <c r="F567" i="32"/>
  <c r="F553" i="32"/>
  <c r="I531" i="32"/>
  <c r="J531" i="32"/>
  <c r="J527" i="32"/>
  <c r="I527" i="32"/>
  <c r="J509" i="32"/>
  <c r="I509" i="32"/>
  <c r="F500" i="32"/>
  <c r="J473" i="32"/>
  <c r="I473" i="32"/>
  <c r="I459" i="32"/>
  <c r="J459" i="32"/>
  <c r="F449" i="32"/>
  <c r="I421" i="32"/>
  <c r="J421" i="32"/>
  <c r="F416" i="32"/>
  <c r="I402" i="32"/>
  <c r="J402" i="32"/>
  <c r="I393" i="32"/>
  <c r="J393" i="32"/>
  <c r="F368" i="32"/>
  <c r="F352" i="32"/>
  <c r="I343" i="32"/>
  <c r="J343" i="32"/>
  <c r="F338" i="32"/>
  <c r="I333" i="32"/>
  <c r="J333" i="32"/>
  <c r="I310" i="32"/>
  <c r="J310" i="32"/>
  <c r="F305" i="32"/>
  <c r="J561" i="32"/>
  <c r="J376" i="32"/>
  <c r="I364" i="32"/>
  <c r="J364" i="32"/>
  <c r="I348" i="32"/>
  <c r="J348" i="32"/>
  <c r="I339" i="32"/>
  <c r="J339" i="32"/>
  <c r="I330" i="32"/>
  <c r="J330" i="32"/>
  <c r="I321" i="32"/>
  <c r="J321" i="32"/>
  <c r="I312" i="32"/>
  <c r="J312" i="32"/>
  <c r="C64" i="32"/>
  <c r="AQ280" i="32"/>
  <c r="DP280" i="32"/>
  <c r="CQ280" i="32"/>
  <c r="BG280" i="32"/>
  <c r="DY280" i="32"/>
  <c r="CZ280" i="32"/>
  <c r="BZ280" i="32"/>
  <c r="BC280" i="32"/>
  <c r="EE280" i="32"/>
  <c r="DE280" i="32"/>
  <c r="CF280" i="32"/>
  <c r="AZ280" i="32"/>
  <c r="DU280" i="32"/>
  <c r="CT280" i="32"/>
  <c r="BU280" i="32"/>
  <c r="AX280" i="32"/>
  <c r="EB280" i="32"/>
  <c r="DC280" i="32"/>
  <c r="CD280" i="32"/>
  <c r="AU280" i="32"/>
  <c r="DM280" i="32"/>
  <c r="CM280" i="32"/>
  <c r="BP280" i="32"/>
  <c r="AV280" i="32"/>
  <c r="CG256" i="32"/>
  <c r="BS256" i="32"/>
  <c r="BE256" i="32"/>
  <c r="DG256" i="32"/>
  <c r="EA280" i="32"/>
  <c r="DB280" i="32"/>
  <c r="BX280" i="32"/>
  <c r="AT280" i="32"/>
  <c r="DL280" i="32"/>
  <c r="CL280" i="32"/>
  <c r="BO280" i="32"/>
  <c r="DS280" i="32"/>
  <c r="CU280" i="32"/>
  <c r="BR280" i="32"/>
  <c r="EH280" i="32"/>
  <c r="DI280" i="32"/>
  <c r="CC280" i="32"/>
  <c r="BI280" i="32"/>
  <c r="EL280" i="32"/>
  <c r="EJ280" i="32"/>
  <c r="DN280" i="32"/>
  <c r="CP280" i="32"/>
  <c r="BK280" i="32"/>
  <c r="EF280" i="32"/>
  <c r="DG280" i="32"/>
  <c r="CG280" i="32"/>
  <c r="BM280" i="32"/>
  <c r="EE256" i="32"/>
  <c r="DS256" i="32"/>
  <c r="DF256" i="32"/>
  <c r="CT256" i="32"/>
  <c r="CH256" i="32"/>
  <c r="BU256" i="32"/>
  <c r="BH256" i="32"/>
  <c r="Q133" i="32"/>
  <c r="E133" i="32"/>
  <c r="R133" i="32"/>
  <c r="P99" i="32"/>
  <c r="R99" i="32" s="1"/>
  <c r="P139" i="32"/>
  <c r="Q139" i="32" s="1"/>
  <c r="P160" i="32"/>
  <c r="R160" i="32" s="1"/>
  <c r="P178" i="32"/>
  <c r="E178" i="32" s="1"/>
  <c r="P131" i="32"/>
  <c r="Q131" i="32" s="1"/>
  <c r="P154" i="32"/>
  <c r="R154" i="32" s="1"/>
  <c r="P157" i="32"/>
  <c r="P103" i="32"/>
  <c r="R103" i="32" s="1"/>
  <c r="P148" i="32"/>
  <c r="R148" i="32" s="1"/>
  <c r="P168" i="32"/>
  <c r="R168" i="32" s="1"/>
  <c r="P134" i="32"/>
  <c r="P172" i="32"/>
  <c r="R172" i="32" s="1"/>
  <c r="P121" i="32"/>
  <c r="P145" i="32"/>
  <c r="P119" i="32"/>
  <c r="R119" i="32" s="1"/>
  <c r="P125" i="32"/>
  <c r="P151" i="32"/>
  <c r="R151" i="32" s="1"/>
  <c r="P137" i="32"/>
  <c r="P161" i="32"/>
  <c r="P100" i="32"/>
  <c r="R100" i="32" s="1"/>
  <c r="P106" i="32"/>
  <c r="E106" i="32" s="1"/>
  <c r="P116" i="32"/>
  <c r="R116" i="32" s="1"/>
  <c r="P122" i="32"/>
  <c r="E122" i="32" s="1"/>
  <c r="P140" i="32"/>
  <c r="R140" i="32" s="1"/>
  <c r="P143" i="32"/>
  <c r="R143" i="32" s="1"/>
  <c r="P155" i="32"/>
  <c r="R155" i="32" s="1"/>
  <c r="P158" i="32"/>
  <c r="E158" i="32" s="1"/>
  <c r="P105" i="32"/>
  <c r="P150" i="32"/>
  <c r="P96" i="32"/>
  <c r="R96" i="32" s="1"/>
  <c r="P112" i="32"/>
  <c r="R112" i="32" s="1"/>
  <c r="P128" i="32"/>
  <c r="R128" i="32" s="1"/>
  <c r="P93" i="32"/>
  <c r="P97" i="32"/>
  <c r="P107" i="32"/>
  <c r="R107" i="32" s="1"/>
  <c r="P123" i="32"/>
  <c r="E123" i="32" s="1"/>
  <c r="P129" i="32"/>
  <c r="P165" i="32"/>
  <c r="P182" i="32"/>
  <c r="E182" i="32" s="1"/>
  <c r="P113" i="32"/>
  <c r="P132" i="32"/>
  <c r="R132" i="32" s="1"/>
  <c r="P135" i="32"/>
  <c r="R135" i="32" s="1"/>
  <c r="P146" i="32"/>
  <c r="P149" i="32"/>
  <c r="P159" i="32"/>
  <c r="Q159" i="32" s="1"/>
  <c r="P162" i="32"/>
  <c r="E162" i="32" s="1"/>
  <c r="P169" i="32"/>
  <c r="P102" i="32"/>
  <c r="E102" i="32" s="1"/>
  <c r="P118" i="32"/>
  <c r="E118" i="32" s="1"/>
  <c r="P142" i="32"/>
  <c r="P164" i="32"/>
  <c r="R164" i="32" s="1"/>
  <c r="P109" i="32"/>
  <c r="P94" i="32"/>
  <c r="E94" i="32" s="1"/>
  <c r="P104" i="32"/>
  <c r="R104" i="32" s="1"/>
  <c r="P110" i="32"/>
  <c r="E110" i="32" s="1"/>
  <c r="P120" i="32"/>
  <c r="R120" i="32" s="1"/>
  <c r="P126" i="32"/>
  <c r="E126" i="32" s="1"/>
  <c r="P152" i="32"/>
  <c r="R152" i="32" s="1"/>
  <c r="P173" i="32"/>
  <c r="P177" i="32"/>
  <c r="P163" i="32"/>
  <c r="R163" i="32" s="1"/>
  <c r="P115" i="32"/>
  <c r="R115" i="32" s="1"/>
  <c r="P136" i="32"/>
  <c r="R136" i="32" s="1"/>
  <c r="P153" i="32"/>
  <c r="P95" i="32"/>
  <c r="Q95" i="32" s="1"/>
  <c r="P101" i="32"/>
  <c r="P111" i="32"/>
  <c r="Q111" i="32" s="1"/>
  <c r="P117" i="32"/>
  <c r="P127" i="32"/>
  <c r="Q127" i="32" s="1"/>
  <c r="P138" i="32"/>
  <c r="P141" i="32"/>
  <c r="P166" i="32"/>
  <c r="E166" i="32" s="1"/>
  <c r="P181" i="32"/>
  <c r="P144" i="32"/>
  <c r="R144" i="32" s="1"/>
  <c r="P147" i="32"/>
  <c r="Q147" i="32" s="1"/>
  <c r="P156" i="32"/>
  <c r="R156" i="32" s="1"/>
  <c r="P170" i="32"/>
  <c r="E170" i="32" s="1"/>
  <c r="P98" i="32"/>
  <c r="E98" i="32" s="1"/>
  <c r="P108" i="32"/>
  <c r="R108" i="32" s="1"/>
  <c r="P114" i="32"/>
  <c r="E114" i="32" s="1"/>
  <c r="P124" i="32"/>
  <c r="R124" i="32" s="1"/>
  <c r="P130" i="32"/>
  <c r="P174" i="32"/>
  <c r="Q174" i="32" s="1"/>
  <c r="C26" i="32"/>
  <c r="C100" i="32"/>
  <c r="D128" i="32"/>
  <c r="AQ65" i="32"/>
  <c r="B57" i="32"/>
  <c r="G57" i="32" s="1"/>
  <c r="CO280" i="32"/>
  <c r="G1099" i="32"/>
  <c r="G1096" i="32"/>
  <c r="G1093" i="32"/>
  <c r="G1090" i="32"/>
  <c r="G1087" i="32"/>
  <c r="G1084" i="32"/>
  <c r="G1081" i="32"/>
  <c r="G1068" i="32"/>
  <c r="G1045" i="32"/>
  <c r="G1032" i="32"/>
  <c r="G1009" i="32"/>
  <c r="G996" i="32"/>
  <c r="F983" i="32"/>
  <c r="G973" i="32"/>
  <c r="G960" i="32"/>
  <c r="G949" i="32"/>
  <c r="G942" i="32"/>
  <c r="G931" i="32"/>
  <c r="G924" i="32"/>
  <c r="G913" i="32"/>
  <c r="G906" i="32"/>
  <c r="F868" i="32"/>
  <c r="F849" i="32"/>
  <c r="F845" i="32"/>
  <c r="F826" i="32"/>
  <c r="F809" i="32"/>
  <c r="F805" i="32"/>
  <c r="F780" i="32"/>
  <c r="F1058" i="32"/>
  <c r="F1022" i="32"/>
  <c r="F986" i="32"/>
  <c r="F953" i="32"/>
  <c r="G953" i="32"/>
  <c r="F935" i="32"/>
  <c r="G935" i="32"/>
  <c r="F917" i="32"/>
  <c r="G917" i="32"/>
  <c r="F887" i="32"/>
  <c r="F864" i="32"/>
  <c r="G792" i="32"/>
  <c r="F792" i="32"/>
  <c r="F989" i="32"/>
  <c r="F833" i="32"/>
  <c r="G833" i="32"/>
  <c r="G756" i="32"/>
  <c r="F756" i="32"/>
  <c r="F956" i="32"/>
  <c r="G956" i="32"/>
  <c r="F938" i="32"/>
  <c r="G938" i="32"/>
  <c r="F920" i="32"/>
  <c r="G920" i="32"/>
  <c r="F898" i="32"/>
  <c r="F856" i="32"/>
  <c r="G856" i="32"/>
  <c r="F816" i="32"/>
  <c r="F808" i="32"/>
  <c r="F871" i="32"/>
  <c r="F795" i="32"/>
  <c r="F779" i="32"/>
  <c r="G779" i="32"/>
  <c r="F959" i="32"/>
  <c r="G959" i="32"/>
  <c r="F941" i="32"/>
  <c r="G941" i="32"/>
  <c r="F923" i="32"/>
  <c r="G923" i="32"/>
  <c r="F905" i="32"/>
  <c r="G905" i="32"/>
  <c r="G1063" i="32"/>
  <c r="G1050" i="32"/>
  <c r="G1027" i="32"/>
  <c r="G1014" i="32"/>
  <c r="F1001" i="32"/>
  <c r="G991" i="32"/>
  <c r="G978" i="32"/>
  <c r="F965" i="32"/>
  <c r="G958" i="32"/>
  <c r="G951" i="32"/>
  <c r="G940" i="32"/>
  <c r="G933" i="32"/>
  <c r="G922" i="32"/>
  <c r="G915" i="32"/>
  <c r="G904" i="32"/>
  <c r="G893" i="32"/>
  <c r="G882" i="32"/>
  <c r="F882" i="32"/>
  <c r="F820" i="32"/>
  <c r="G820" i="32"/>
  <c r="F815" i="32"/>
  <c r="F743" i="32"/>
  <c r="G743" i="32"/>
  <c r="F1076" i="32"/>
  <c r="F1040" i="32"/>
  <c r="F1004" i="32"/>
  <c r="F968" i="32"/>
  <c r="F944" i="32"/>
  <c r="G944" i="32"/>
  <c r="F926" i="32"/>
  <c r="G926" i="32"/>
  <c r="F908" i="32"/>
  <c r="G908" i="32"/>
  <c r="G881" i="32"/>
  <c r="F874" i="32"/>
  <c r="F858" i="32"/>
  <c r="F831" i="32"/>
  <c r="F798" i="32"/>
  <c r="G774" i="32"/>
  <c r="F774" i="32"/>
  <c r="F762" i="32"/>
  <c r="F1007" i="32"/>
  <c r="F971" i="32"/>
  <c r="F885" i="32"/>
  <c r="F835" i="32"/>
  <c r="F802" i="32"/>
  <c r="F947" i="32"/>
  <c r="G947" i="32"/>
  <c r="F929" i="32"/>
  <c r="G929" i="32"/>
  <c r="F911" i="32"/>
  <c r="G911" i="32"/>
  <c r="G921" i="32"/>
  <c r="F869" i="32"/>
  <c r="G869" i="32"/>
  <c r="G846" i="32"/>
  <c r="F846" i="32"/>
  <c r="F834" i="32"/>
  <c r="F785" i="32"/>
  <c r="F980" i="32"/>
  <c r="F950" i="32"/>
  <c r="G950" i="32"/>
  <c r="F932" i="32"/>
  <c r="G932" i="32"/>
  <c r="F914" i="32"/>
  <c r="G914" i="32"/>
  <c r="F892" i="32"/>
  <c r="G892" i="32"/>
  <c r="F884" i="32"/>
  <c r="F861" i="32"/>
  <c r="F822" i="32"/>
  <c r="G810" i="32"/>
  <c r="F810" i="32"/>
  <c r="F797" i="32"/>
  <c r="G797" i="32"/>
  <c r="F749" i="32"/>
  <c r="F723" i="32"/>
  <c r="G723" i="32"/>
  <c r="F646" i="32"/>
  <c r="F726" i="32"/>
  <c r="F722" i="32"/>
  <c r="F671" i="32"/>
  <c r="F628" i="32"/>
  <c r="F653" i="32"/>
  <c r="G761" i="32"/>
  <c r="F635" i="32"/>
  <c r="F738" i="32"/>
  <c r="F728" i="32"/>
  <c r="F682" i="32"/>
  <c r="F639" i="32"/>
  <c r="G737" i="32"/>
  <c r="F664" i="32"/>
  <c r="F621" i="32"/>
  <c r="G533" i="32"/>
  <c r="F521" i="32"/>
  <c r="F483" i="32"/>
  <c r="F470" i="32"/>
  <c r="F457" i="32"/>
  <c r="F424" i="32"/>
  <c r="G424" i="32"/>
  <c r="G414" i="32"/>
  <c r="F414" i="32"/>
  <c r="F529" i="32"/>
  <c r="F508" i="32"/>
  <c r="F552" i="32"/>
  <c r="F540" i="32"/>
  <c r="F524" i="32"/>
  <c r="F437" i="32"/>
  <c r="G437" i="32"/>
  <c r="F490" i="32"/>
  <c r="F506" i="32"/>
  <c r="F498" i="32"/>
  <c r="F485" i="32"/>
  <c r="F472" i="32"/>
  <c r="F522" i="32"/>
  <c r="F454" i="32"/>
  <c r="G454" i="32"/>
  <c r="F534" i="32"/>
  <c r="F526" i="32"/>
  <c r="F497" i="32"/>
  <c r="F467" i="32"/>
  <c r="G467" i="32"/>
  <c r="G444" i="32"/>
  <c r="F444" i="32"/>
  <c r="F557" i="32"/>
  <c r="F493" i="32"/>
  <c r="G480" i="32"/>
  <c r="F480" i="32"/>
  <c r="G431" i="32"/>
  <c r="F428" i="32"/>
  <c r="G418" i="32"/>
  <c r="G395" i="32"/>
  <c r="F392" i="32"/>
  <c r="G382" i="32"/>
  <c r="F336" i="32"/>
  <c r="F327" i="32"/>
  <c r="F318" i="32"/>
  <c r="F309" i="32"/>
  <c r="G434" i="32"/>
  <c r="F408" i="32"/>
  <c r="F372" i="32"/>
  <c r="G401" i="32"/>
  <c r="G388" i="32"/>
  <c r="F360" i="32"/>
  <c r="F348" i="32"/>
  <c r="F378" i="32"/>
  <c r="F339" i="32"/>
  <c r="F330" i="32"/>
  <c r="F321" i="32"/>
  <c r="F312" i="32"/>
  <c r="F303" i="32"/>
  <c r="G449" i="32"/>
  <c r="G413" i="32"/>
  <c r="G377" i="32"/>
  <c r="G452" i="32"/>
  <c r="G416" i="32"/>
  <c r="G380" i="32"/>
  <c r="G362" i="32"/>
  <c r="G350" i="32"/>
  <c r="F366" i="32"/>
  <c r="F354" i="32"/>
  <c r="F342" i="32"/>
  <c r="F333" i="32"/>
  <c r="F324" i="32"/>
  <c r="F315" i="32"/>
  <c r="F306" i="32"/>
  <c r="G386" i="32"/>
  <c r="G373" i="32"/>
  <c r="F471" i="32"/>
  <c r="F435" i="32"/>
  <c r="G425" i="32"/>
  <c r="F399" i="32"/>
  <c r="G389" i="32"/>
  <c r="G365" i="32"/>
  <c r="G353" i="32"/>
  <c r="G341" i="32"/>
  <c r="F369" i="32"/>
  <c r="F357" i="32"/>
  <c r="F345" i="32"/>
  <c r="G205" i="32" a="1"/>
  <c r="G205" i="32" s="1"/>
  <c r="F205" i="32"/>
  <c r="C205" i="32" s="1"/>
  <c r="B205" i="32"/>
  <c r="G204" i="32" a="1"/>
  <c r="G204" i="32" s="1"/>
  <c r="F204" i="32"/>
  <c r="C204" i="32" s="1"/>
  <c r="B204" i="32"/>
  <c r="G202" i="32" a="1"/>
  <c r="G202" i="32" s="1"/>
  <c r="B202" i="32"/>
  <c r="B201" i="32"/>
  <c r="B200" i="32"/>
  <c r="G198" i="32" a="1"/>
  <c r="G198" i="32" s="1"/>
  <c r="F198" i="32"/>
  <c r="C198" i="32" s="1"/>
  <c r="B198" i="32"/>
  <c r="F196" i="32"/>
  <c r="C196" i="32" s="1"/>
  <c r="F195" i="32"/>
  <c r="C195" i="32" s="1"/>
  <c r="F194" i="32"/>
  <c r="C194" i="32" s="1"/>
  <c r="F193" i="32"/>
  <c r="C193" i="32" s="1"/>
  <c r="B192" i="32"/>
  <c r="AQ189" i="32"/>
  <c r="R170" i="32"/>
  <c r="Q170" i="32"/>
  <c r="Q143" i="32"/>
  <c r="E143" i="32"/>
  <c r="R182" i="32"/>
  <c r="R159" i="32"/>
  <c r="R127" i="32"/>
  <c r="Q163" i="32"/>
  <c r="E163" i="32"/>
  <c r="D89" i="32"/>
  <c r="R118" i="32"/>
  <c r="S154" i="32"/>
  <c r="S158" i="32"/>
  <c r="S162" i="32"/>
  <c r="S166" i="32"/>
  <c r="S170" i="32"/>
  <c r="S174" i="32"/>
  <c r="S178" i="32"/>
  <c r="S182" i="32"/>
  <c r="Q94" i="32"/>
  <c r="R106" i="32"/>
  <c r="E140" i="32"/>
  <c r="E152" i="32"/>
  <c r="E172" i="32"/>
  <c r="P176" i="32"/>
  <c r="P180" i="32"/>
  <c r="Q148" i="32"/>
  <c r="P167" i="32"/>
  <c r="P171" i="32"/>
  <c r="P175" i="32"/>
  <c r="P179" i="32"/>
  <c r="P183" i="32"/>
  <c r="D55" i="32"/>
  <c r="I55" i="32" s="1"/>
  <c r="H56" i="32"/>
  <c r="I56" i="32"/>
  <c r="B56" i="32"/>
  <c r="F165" i="20"/>
  <c r="EM169" i="20" s="1"/>
  <c r="F142" i="20"/>
  <c r="CS145" i="20" s="1"/>
  <c r="D44" i="20"/>
  <c r="C56" i="20" s="1"/>
  <c r="AR10" i="20"/>
  <c r="I11" i="20" s="1"/>
  <c r="CB169" i="20"/>
  <c r="AU169" i="20"/>
  <c r="BS169" i="20"/>
  <c r="CX169" i="20"/>
  <c r="DD169" i="20"/>
  <c r="DV169" i="20"/>
  <c r="DI145" i="20"/>
  <c r="DN145" i="20"/>
  <c r="DQ145" i="20"/>
  <c r="DX145" i="20"/>
  <c r="BG145" i="20"/>
  <c r="BN145" i="20"/>
  <c r="BQ145" i="20"/>
  <c r="BR145" i="20"/>
  <c r="CY145" i="20"/>
  <c r="DC145" i="20"/>
  <c r="DG145" i="20"/>
  <c r="DJ145" i="20"/>
  <c r="C48" i="20"/>
  <c r="G79" i="20" a="1"/>
  <c r="G79" i="20"/>
  <c r="F79" i="20"/>
  <c r="C79" i="20" s="1"/>
  <c r="BA94" i="20"/>
  <c r="AZ94" i="20"/>
  <c r="AY94" i="20"/>
  <c r="AX94" i="20"/>
  <c r="AW94" i="20"/>
  <c r="AV94" i="20"/>
  <c r="AU94" i="20"/>
  <c r="BA93" i="20"/>
  <c r="AZ93" i="20"/>
  <c r="AY93" i="20"/>
  <c r="AX93" i="20"/>
  <c r="AW93" i="20"/>
  <c r="AV93" i="20"/>
  <c r="AU93" i="20"/>
  <c r="BA92" i="20"/>
  <c r="AZ92" i="20"/>
  <c r="AY92" i="20"/>
  <c r="AX92" i="20"/>
  <c r="AW92" i="20"/>
  <c r="AV92" i="20"/>
  <c r="AU92" i="20"/>
  <c r="BA91" i="20"/>
  <c r="AZ91" i="20"/>
  <c r="AY91" i="20"/>
  <c r="AX91" i="20"/>
  <c r="AW91" i="20"/>
  <c r="AV91" i="20"/>
  <c r="AU91" i="20"/>
  <c r="BA90" i="20"/>
  <c r="AZ90" i="20"/>
  <c r="AY90" i="20"/>
  <c r="AX90" i="20"/>
  <c r="AW90" i="20"/>
  <c r="AV90" i="20"/>
  <c r="AU90" i="20"/>
  <c r="BA89" i="20"/>
  <c r="AZ89" i="20"/>
  <c r="AY89" i="20"/>
  <c r="AX89" i="20"/>
  <c r="AW89" i="20"/>
  <c r="AV89" i="20"/>
  <c r="AU89" i="20"/>
  <c r="BA88" i="20"/>
  <c r="AZ88" i="20"/>
  <c r="AY88" i="20"/>
  <c r="AX88" i="20"/>
  <c r="AW88" i="20"/>
  <c r="AV88" i="20"/>
  <c r="AU88" i="20"/>
  <c r="BA87" i="20"/>
  <c r="AZ87" i="20"/>
  <c r="AY87" i="20"/>
  <c r="AX87" i="20"/>
  <c r="AW87" i="20"/>
  <c r="AV87" i="20"/>
  <c r="AU87" i="20"/>
  <c r="BA86" i="20"/>
  <c r="AZ86" i="20"/>
  <c r="AY86" i="20"/>
  <c r="AX86" i="20"/>
  <c r="AW86" i="20"/>
  <c r="AV86" i="20"/>
  <c r="AU86" i="20"/>
  <c r="BA85" i="20"/>
  <c r="AZ85" i="20"/>
  <c r="AY85" i="20"/>
  <c r="AX85" i="20"/>
  <c r="AW85" i="20"/>
  <c r="AV85" i="20"/>
  <c r="AU85" i="20"/>
  <c r="BA84" i="20"/>
  <c r="AZ84" i="20"/>
  <c r="AY84" i="20"/>
  <c r="AX84" i="20"/>
  <c r="AW84" i="20"/>
  <c r="AV84" i="20"/>
  <c r="AU84" i="20"/>
  <c r="BA83" i="20"/>
  <c r="AZ83" i="20"/>
  <c r="AY83" i="20"/>
  <c r="AX83" i="20"/>
  <c r="AW83" i="20"/>
  <c r="AV83" i="20"/>
  <c r="AU83" i="20"/>
  <c r="BA82" i="20"/>
  <c r="AZ82" i="20"/>
  <c r="AY82" i="20"/>
  <c r="AX82" i="20"/>
  <c r="AW82" i="20"/>
  <c r="AV82" i="20"/>
  <c r="AU82" i="20"/>
  <c r="BA95" i="20"/>
  <c r="BA81" i="20"/>
  <c r="BA80" i="20"/>
  <c r="AZ95" i="20"/>
  <c r="AZ81" i="20"/>
  <c r="AZ80" i="20"/>
  <c r="AY95" i="20"/>
  <c r="AY81" i="20"/>
  <c r="AY80" i="20"/>
  <c r="AX95" i="20"/>
  <c r="AX81" i="20"/>
  <c r="AX80" i="20"/>
  <c r="AW95" i="20"/>
  <c r="AW81" i="20"/>
  <c r="AW80" i="20"/>
  <c r="AV95" i="20"/>
  <c r="AV81" i="20"/>
  <c r="AV80" i="20"/>
  <c r="AU95" i="20"/>
  <c r="AU81" i="20"/>
  <c r="AU80" i="20"/>
  <c r="AT95" i="20"/>
  <c r="AT81" i="20"/>
  <c r="AT80" i="20"/>
  <c r="AR76" i="20"/>
  <c r="B81" i="20" s="1"/>
  <c r="D49" i="20"/>
  <c r="I49" i="20" s="1"/>
  <c r="F48" i="20"/>
  <c r="D48" i="20"/>
  <c r="A48" i="20"/>
  <c r="F47" i="20"/>
  <c r="A47" i="20"/>
  <c r="H46" i="20"/>
  <c r="G46" i="20"/>
  <c r="C46" i="20"/>
  <c r="B46" i="20"/>
  <c r="C44" i="20"/>
  <c r="C29" i="20"/>
  <c r="C11" i="20" s="1"/>
  <c r="F27" i="20"/>
  <c r="I23" i="20"/>
  <c r="E23" i="20"/>
  <c r="D23" i="20"/>
  <c r="I22" i="20"/>
  <c r="E22" i="20"/>
  <c r="D22" i="20"/>
  <c r="I21" i="20"/>
  <c r="E21" i="20"/>
  <c r="D21" i="20"/>
  <c r="I20" i="20"/>
  <c r="E20" i="20"/>
  <c r="D20" i="20"/>
  <c r="I19" i="20"/>
  <c r="E19" i="20"/>
  <c r="D19" i="20"/>
  <c r="I18" i="20"/>
  <c r="E18" i="20"/>
  <c r="D18" i="20"/>
  <c r="I17" i="20"/>
  <c r="E17" i="20"/>
  <c r="D17" i="20"/>
  <c r="I16" i="20"/>
  <c r="E16" i="20"/>
  <c r="D16" i="20"/>
  <c r="E15" i="20"/>
  <c r="D15" i="20"/>
  <c r="F167" i="12"/>
  <c r="BB171" i="12" s="1"/>
  <c r="F144" i="12"/>
  <c r="AW147" i="12" s="1"/>
  <c r="D46" i="12"/>
  <c r="C58" i="12" s="1"/>
  <c r="AS10" i="12"/>
  <c r="I11" i="12" s="1"/>
  <c r="G81" i="12" a="1"/>
  <c r="G81" i="12" s="1"/>
  <c r="F81" i="12"/>
  <c r="C81" i="12" s="1"/>
  <c r="BC96" i="12"/>
  <c r="BB96" i="12"/>
  <c r="BA96" i="12"/>
  <c r="AZ96" i="12"/>
  <c r="AY96" i="12"/>
  <c r="AX96" i="12"/>
  <c r="AW96" i="12"/>
  <c r="AV96" i="12"/>
  <c r="BC95" i="12"/>
  <c r="BB95" i="12"/>
  <c r="BA95" i="12"/>
  <c r="AZ95" i="12"/>
  <c r="AY95" i="12"/>
  <c r="AX95" i="12"/>
  <c r="AW95" i="12"/>
  <c r="AV95" i="12"/>
  <c r="BC94" i="12"/>
  <c r="BB94" i="12"/>
  <c r="BA94" i="12"/>
  <c r="AZ94" i="12"/>
  <c r="AY94" i="12"/>
  <c r="AX94" i="12"/>
  <c r="AW94" i="12"/>
  <c r="AV94" i="12"/>
  <c r="BC93" i="12"/>
  <c r="BB93" i="12"/>
  <c r="BA93" i="12"/>
  <c r="AZ93" i="12"/>
  <c r="AY93" i="12"/>
  <c r="AX93" i="12"/>
  <c r="AW93" i="12"/>
  <c r="AV93" i="12"/>
  <c r="BC92" i="12"/>
  <c r="BB92" i="12"/>
  <c r="BA92" i="12"/>
  <c r="AZ92" i="12"/>
  <c r="AY92" i="12"/>
  <c r="AX92" i="12"/>
  <c r="AW92" i="12"/>
  <c r="AV92" i="12"/>
  <c r="BC91" i="12"/>
  <c r="BB91" i="12"/>
  <c r="BA91" i="12"/>
  <c r="AZ91" i="12"/>
  <c r="AY91" i="12"/>
  <c r="AX91" i="12"/>
  <c r="AW91" i="12"/>
  <c r="AV91" i="12"/>
  <c r="BC90" i="12"/>
  <c r="BB90" i="12"/>
  <c r="BA90" i="12"/>
  <c r="AZ90" i="12"/>
  <c r="AY90" i="12"/>
  <c r="AX90" i="12"/>
  <c r="AW90" i="12"/>
  <c r="AV90" i="12"/>
  <c r="BC89" i="12"/>
  <c r="BB89" i="12"/>
  <c r="BA89" i="12"/>
  <c r="AZ89" i="12"/>
  <c r="AY89" i="12"/>
  <c r="AX89" i="12"/>
  <c r="AW89" i="12"/>
  <c r="AV89" i="12"/>
  <c r="BC88" i="12"/>
  <c r="BB88" i="12"/>
  <c r="BA88" i="12"/>
  <c r="AZ88" i="12"/>
  <c r="AY88" i="12"/>
  <c r="AX88" i="12"/>
  <c r="AW88" i="12"/>
  <c r="AV88" i="12"/>
  <c r="BC87" i="12"/>
  <c r="BB87" i="12"/>
  <c r="BA87" i="12"/>
  <c r="AZ87" i="12"/>
  <c r="AY87" i="12"/>
  <c r="AX87" i="12"/>
  <c r="AW87" i="12"/>
  <c r="AV87" i="12"/>
  <c r="BC86" i="12"/>
  <c r="BB86" i="12"/>
  <c r="BA86" i="12"/>
  <c r="AZ86" i="12"/>
  <c r="AY86" i="12"/>
  <c r="AX86" i="12"/>
  <c r="AW86" i="12"/>
  <c r="AV86" i="12"/>
  <c r="BC85" i="12"/>
  <c r="BB85" i="12"/>
  <c r="BA85" i="12"/>
  <c r="AZ85" i="12"/>
  <c r="AY85" i="12"/>
  <c r="AX85" i="12"/>
  <c r="AW85" i="12"/>
  <c r="AV85" i="12"/>
  <c r="BC84" i="12"/>
  <c r="BB84" i="12"/>
  <c r="BA84" i="12"/>
  <c r="AZ84" i="12"/>
  <c r="AY84" i="12"/>
  <c r="AX84" i="12"/>
  <c r="AW84" i="12"/>
  <c r="AV84" i="12"/>
  <c r="BC97" i="12"/>
  <c r="BC83" i="12"/>
  <c r="BC82" i="12"/>
  <c r="BB97" i="12"/>
  <c r="BB83" i="12"/>
  <c r="BB82" i="12"/>
  <c r="BA97" i="12"/>
  <c r="BA83" i="12"/>
  <c r="BA82" i="12"/>
  <c r="AZ97" i="12"/>
  <c r="AZ83" i="12"/>
  <c r="AZ82" i="12"/>
  <c r="AY97" i="12"/>
  <c r="AY83" i="12"/>
  <c r="AY82" i="12"/>
  <c r="AX97" i="12"/>
  <c r="AX83" i="12"/>
  <c r="AX82" i="12"/>
  <c r="AW97" i="12"/>
  <c r="AW83" i="12"/>
  <c r="AW82" i="12"/>
  <c r="AV97" i="12"/>
  <c r="AV83" i="12"/>
  <c r="AV82" i="12"/>
  <c r="AU97" i="12"/>
  <c r="AU83" i="12"/>
  <c r="AU82" i="12"/>
  <c r="AU96" i="12" s="1"/>
  <c r="AS78" i="12"/>
  <c r="B83" i="12" s="1"/>
  <c r="D51" i="12"/>
  <c r="D49" i="12" s="1"/>
  <c r="I49" i="12" s="1"/>
  <c r="F50" i="12"/>
  <c r="D50" i="12"/>
  <c r="A50" i="12"/>
  <c r="F49" i="12"/>
  <c r="A49" i="12"/>
  <c r="H48" i="12"/>
  <c r="G48" i="12"/>
  <c r="C48" i="12"/>
  <c r="B48" i="12"/>
  <c r="C46" i="12"/>
  <c r="C30" i="12"/>
  <c r="I28" i="12" s="1"/>
  <c r="I29" i="12"/>
  <c r="I30" i="12" s="1"/>
  <c r="F28" i="12"/>
  <c r="I19" i="12"/>
  <c r="E19" i="12"/>
  <c r="D19" i="12"/>
  <c r="I24" i="12"/>
  <c r="E24" i="12"/>
  <c r="D24" i="12"/>
  <c r="I23" i="12"/>
  <c r="E23" i="12"/>
  <c r="D23" i="12"/>
  <c r="I17" i="12"/>
  <c r="E17" i="12"/>
  <c r="D17" i="12"/>
  <c r="I20" i="12"/>
  <c r="E20" i="12"/>
  <c r="D20" i="12"/>
  <c r="I15" i="12"/>
  <c r="E15" i="12"/>
  <c r="D15" i="12"/>
  <c r="I21" i="12"/>
  <c r="E21" i="12"/>
  <c r="D21" i="12"/>
  <c r="I16" i="12"/>
  <c r="E16" i="12"/>
  <c r="D16" i="12"/>
  <c r="I22" i="12"/>
  <c r="E22" i="12"/>
  <c r="D22" i="12"/>
  <c r="E18" i="12"/>
  <c r="D18" i="12"/>
  <c r="AV147" i="12" l="1"/>
  <c r="R158" i="32"/>
  <c r="C162" i="32"/>
  <c r="DM171" i="12"/>
  <c r="D132" i="32"/>
  <c r="C179" i="32"/>
  <c r="BI169" i="20"/>
  <c r="R162" i="32"/>
  <c r="F200" i="32"/>
  <c r="C200" i="32" s="1"/>
  <c r="D173" i="32"/>
  <c r="C123" i="32"/>
  <c r="D109" i="32"/>
  <c r="Q182" i="32"/>
  <c r="C128" i="32"/>
  <c r="C117" i="32"/>
  <c r="C175" i="32"/>
  <c r="D107" i="32"/>
  <c r="R147" i="32"/>
  <c r="E136" i="32"/>
  <c r="F197" i="32"/>
  <c r="C197" i="32" s="1"/>
  <c r="D157" i="32"/>
  <c r="D152" i="32"/>
  <c r="C158" i="32"/>
  <c r="D170" i="32"/>
  <c r="DW147" i="12"/>
  <c r="G197" i="32" a="1"/>
  <c r="G197" i="32" s="1"/>
  <c r="D145" i="32"/>
  <c r="C137" i="32"/>
  <c r="D183" i="32"/>
  <c r="DI147" i="12"/>
  <c r="H48" i="20"/>
  <c r="Q168" i="32"/>
  <c r="Q119" i="32"/>
  <c r="D148" i="32"/>
  <c r="C156" i="32"/>
  <c r="Q164" i="32"/>
  <c r="C31" i="32"/>
  <c r="C142" i="32"/>
  <c r="D165" i="32"/>
  <c r="CI147" i="12"/>
  <c r="F19" i="32"/>
  <c r="D29" i="32" s="1"/>
  <c r="BS147" i="12"/>
  <c r="F21" i="32"/>
  <c r="D31" i="32" s="1"/>
  <c r="Q160" i="32"/>
  <c r="Q158" i="32"/>
  <c r="C119" i="32"/>
  <c r="D171" i="32"/>
  <c r="EA171" i="12"/>
  <c r="BU169" i="20"/>
  <c r="Q136" i="32"/>
  <c r="G199" i="32" a="1"/>
  <c r="G199" i="32" s="1"/>
  <c r="C136" i="32"/>
  <c r="C110" i="32"/>
  <c r="D99" i="32"/>
  <c r="F199" i="32"/>
  <c r="C199" i="32" s="1"/>
  <c r="C113" i="32"/>
  <c r="D93" i="32"/>
  <c r="E164" i="32"/>
  <c r="E154" i="32"/>
  <c r="Q172" i="32"/>
  <c r="E160" i="32"/>
  <c r="E147" i="32"/>
  <c r="R98" i="32"/>
  <c r="F201" i="32"/>
  <c r="C201" i="32" s="1"/>
  <c r="Q140" i="32"/>
  <c r="Q102" i="32"/>
  <c r="E99" i="32"/>
  <c r="E119" i="32"/>
  <c r="Q122" i="32"/>
  <c r="Q99" i="32"/>
  <c r="Q120" i="32"/>
  <c r="Q118" i="32"/>
  <c r="J469" i="32"/>
  <c r="Q98" i="32"/>
  <c r="R110" i="32"/>
  <c r="R102" i="32"/>
  <c r="Q123" i="32"/>
  <c r="B196" i="32"/>
  <c r="G194" i="32" a="1"/>
  <c r="G194" i="32" s="1"/>
  <c r="D194" i="32" s="1"/>
  <c r="H57" i="32"/>
  <c r="J706" i="32"/>
  <c r="Q152" i="32"/>
  <c r="R123" i="32"/>
  <c r="Q116" i="32"/>
  <c r="E112" i="32"/>
  <c r="E131" i="32"/>
  <c r="E111" i="32"/>
  <c r="B193" i="32"/>
  <c r="E174" i="32"/>
  <c r="E116" i="32"/>
  <c r="Q112" i="32"/>
  <c r="E104" i="32"/>
  <c r="R131" i="32"/>
  <c r="R111" i="32"/>
  <c r="Q108" i="32"/>
  <c r="E96" i="32"/>
  <c r="Q154" i="32"/>
  <c r="Q162" i="32"/>
  <c r="E135" i="32"/>
  <c r="G21" i="32"/>
  <c r="E31" i="32" s="1"/>
  <c r="Q144" i="32"/>
  <c r="G195" i="32" a="1"/>
  <c r="G195" i="32" s="1"/>
  <c r="D195" i="32" s="1"/>
  <c r="C134" i="32"/>
  <c r="D153" i="32"/>
  <c r="C124" i="32"/>
  <c r="C149" i="32"/>
  <c r="D108" i="32"/>
  <c r="D117" i="32"/>
  <c r="C104" i="32"/>
  <c r="D121" i="32"/>
  <c r="C172" i="32"/>
  <c r="D150" i="32"/>
  <c r="C144" i="32"/>
  <c r="D169" i="32"/>
  <c r="C95" i="32"/>
  <c r="D178" i="32"/>
  <c r="D181" i="32"/>
  <c r="C111" i="32"/>
  <c r="G16" i="32"/>
  <c r="E26" i="32" s="1"/>
  <c r="E144" i="32"/>
  <c r="D130" i="32"/>
  <c r="C107" i="32"/>
  <c r="C103" i="32"/>
  <c r="C139" i="32"/>
  <c r="D179" i="32"/>
  <c r="D102" i="32"/>
  <c r="D177" i="32"/>
  <c r="D106" i="32"/>
  <c r="C150" i="32"/>
  <c r="C127" i="32"/>
  <c r="D140" i="32"/>
  <c r="D160" i="32"/>
  <c r="C28" i="32"/>
  <c r="C153" i="32"/>
  <c r="D144" i="32"/>
  <c r="C165" i="32"/>
  <c r="F16" i="32"/>
  <c r="D26" i="32" s="1"/>
  <c r="Q128" i="32"/>
  <c r="R139" i="32"/>
  <c r="C126" i="32"/>
  <c r="D182" i="32"/>
  <c r="D101" i="32"/>
  <c r="D135" i="32"/>
  <c r="C168" i="32"/>
  <c r="C98" i="32"/>
  <c r="D174" i="32"/>
  <c r="C102" i="32"/>
  <c r="D129" i="32"/>
  <c r="C121" i="32"/>
  <c r="D138" i="32"/>
  <c r="C140" i="32"/>
  <c r="C180" i="32"/>
  <c r="C155" i="32"/>
  <c r="D118" i="32"/>
  <c r="C146" i="32"/>
  <c r="J744" i="32"/>
  <c r="E115" i="32"/>
  <c r="D119" i="32"/>
  <c r="D142" i="32"/>
  <c r="D180" i="32"/>
  <c r="C159" i="32"/>
  <c r="D163" i="32"/>
  <c r="D114" i="32"/>
  <c r="C138" i="32"/>
  <c r="G15" i="32"/>
  <c r="F22" i="32"/>
  <c r="D32" i="32" s="1"/>
  <c r="Q100" i="32"/>
  <c r="E120" i="32"/>
  <c r="F83" i="32"/>
  <c r="E103" i="32"/>
  <c r="Q115" i="32"/>
  <c r="D190" i="32"/>
  <c r="C120" i="32"/>
  <c r="C166" i="32"/>
  <c r="C30" i="32"/>
  <c r="C115" i="32"/>
  <c r="C157" i="32"/>
  <c r="D167" i="32"/>
  <c r="D161" i="32"/>
  <c r="C96" i="32"/>
  <c r="C177" i="32"/>
  <c r="E190" i="32"/>
  <c r="C118" i="32"/>
  <c r="D136" i="32"/>
  <c r="D155" i="32"/>
  <c r="C108" i="32"/>
  <c r="C143" i="32"/>
  <c r="D124" i="32"/>
  <c r="C97" i="32"/>
  <c r="D96" i="32"/>
  <c r="D100" i="32"/>
  <c r="D104" i="32"/>
  <c r="D122" i="32"/>
  <c r="C164" i="32"/>
  <c r="C173" i="32"/>
  <c r="F20" i="32"/>
  <c r="D30" i="32" s="1"/>
  <c r="G17" i="32"/>
  <c r="E27" i="32" s="1"/>
  <c r="R174" i="32"/>
  <c r="Q103" i="32"/>
  <c r="C171" i="32"/>
  <c r="D103" i="32"/>
  <c r="D164" i="32"/>
  <c r="D175" i="32"/>
  <c r="D113" i="32"/>
  <c r="C145" i="32"/>
  <c r="D158" i="32"/>
  <c r="D154" i="32"/>
  <c r="C29" i="32"/>
  <c r="C174" i="32"/>
  <c r="C183" i="32"/>
  <c r="D116" i="32"/>
  <c r="D134" i="32"/>
  <c r="C147" i="32"/>
  <c r="C32" i="32"/>
  <c r="D112" i="32"/>
  <c r="J419" i="32"/>
  <c r="I419" i="32"/>
  <c r="C169" i="32"/>
  <c r="G18" i="32"/>
  <c r="E28" i="32" s="1"/>
  <c r="F15" i="32"/>
  <c r="C99" i="32"/>
  <c r="D105" i="32"/>
  <c r="D141" i="32"/>
  <c r="C141" i="32"/>
  <c r="C181" i="32"/>
  <c r="C112" i="32"/>
  <c r="D111" i="32"/>
  <c r="C148" i="32"/>
  <c r="G22" i="32"/>
  <c r="E32" i="32" s="1"/>
  <c r="E107" i="32"/>
  <c r="D166" i="32"/>
  <c r="D97" i="32"/>
  <c r="D147" i="32"/>
  <c r="C170" i="32"/>
  <c r="D98" i="32"/>
  <c r="C135" i="32"/>
  <c r="D146" i="32"/>
  <c r="D137" i="32"/>
  <c r="D125" i="32"/>
  <c r="C163" i="32"/>
  <c r="C178" i="32"/>
  <c r="D95" i="32"/>
  <c r="C122" i="32"/>
  <c r="C101" i="32"/>
  <c r="D149" i="32"/>
  <c r="C129" i="32"/>
  <c r="C151" i="32"/>
  <c r="C152" i="32"/>
  <c r="D172" i="32"/>
  <c r="D126" i="32"/>
  <c r="C167" i="32"/>
  <c r="Q107" i="32"/>
  <c r="C160" i="32"/>
  <c r="C93" i="32"/>
  <c r="C132" i="32"/>
  <c r="D168" i="32"/>
  <c r="C94" i="32"/>
  <c r="D131" i="32"/>
  <c r="C133" i="32"/>
  <c r="C131" i="32"/>
  <c r="D110" i="32"/>
  <c r="C161" i="32"/>
  <c r="D176" i="32"/>
  <c r="D143" i="32"/>
  <c r="D120" i="32"/>
  <c r="D156" i="32"/>
  <c r="D139" i="32"/>
  <c r="D94" i="32"/>
  <c r="G20" i="32"/>
  <c r="E30" i="32" s="1"/>
  <c r="C109" i="32"/>
  <c r="D133" i="32"/>
  <c r="F17" i="32"/>
  <c r="D27" i="32" s="1"/>
  <c r="G19" i="32"/>
  <c r="E29" i="32" s="1"/>
  <c r="R114" i="32"/>
  <c r="E155" i="32"/>
  <c r="G203" i="32" a="1"/>
  <c r="G203" i="32" s="1"/>
  <c r="D203" i="32" s="1"/>
  <c r="D151" i="32"/>
  <c r="C182" i="32"/>
  <c r="C130" i="32"/>
  <c r="D159" i="32"/>
  <c r="C27" i="32"/>
  <c r="D123" i="32"/>
  <c r="C125" i="32"/>
  <c r="D127" i="32"/>
  <c r="C106" i="32"/>
  <c r="C154" i="32"/>
  <c r="D162" i="32"/>
  <c r="C176" i="32"/>
  <c r="C116" i="32"/>
  <c r="C114" i="32"/>
  <c r="C105" i="32"/>
  <c r="D115" i="32"/>
  <c r="I914" i="32"/>
  <c r="J914" i="32"/>
  <c r="J899" i="32"/>
  <c r="I899" i="32"/>
  <c r="J791" i="32"/>
  <c r="I791" i="32"/>
  <c r="E168" i="32"/>
  <c r="J389" i="32"/>
  <c r="I389" i="32"/>
  <c r="I414" i="32"/>
  <c r="J414" i="32"/>
  <c r="I921" i="32"/>
  <c r="J921" i="32"/>
  <c r="J944" i="32"/>
  <c r="I944" i="32"/>
  <c r="I882" i="32"/>
  <c r="J882" i="32"/>
  <c r="J938" i="32"/>
  <c r="I938" i="32"/>
  <c r="J973" i="32"/>
  <c r="I973" i="32"/>
  <c r="J1096" i="32"/>
  <c r="I1096" i="32"/>
  <c r="I423" i="32"/>
  <c r="J423" i="32"/>
  <c r="I1002" i="32"/>
  <c r="J1002" i="32"/>
  <c r="I514" i="32"/>
  <c r="J514" i="32"/>
  <c r="J353" i="32"/>
  <c r="I353" i="32"/>
  <c r="J723" i="32"/>
  <c r="I723" i="32"/>
  <c r="J1093" i="32"/>
  <c r="I1093" i="32"/>
  <c r="J302" i="32"/>
  <c r="I302" i="32"/>
  <c r="E151" i="32"/>
  <c r="I424" i="32"/>
  <c r="J424" i="32"/>
  <c r="J932" i="32"/>
  <c r="I932" i="32"/>
  <c r="I911" i="32"/>
  <c r="J911" i="32"/>
  <c r="I893" i="32"/>
  <c r="J893" i="32"/>
  <c r="J1014" i="32"/>
  <c r="I1014" i="32"/>
  <c r="J779" i="32"/>
  <c r="I779" i="32"/>
  <c r="J917" i="32"/>
  <c r="I917" i="32"/>
  <c r="I1099" i="32"/>
  <c r="J1099" i="32"/>
  <c r="I876" i="32"/>
  <c r="J876" i="32"/>
  <c r="J1070" i="32"/>
  <c r="I1070" i="32"/>
  <c r="J365" i="32"/>
  <c r="I365" i="32"/>
  <c r="J959" i="32"/>
  <c r="I959" i="32"/>
  <c r="J960" i="32"/>
  <c r="I960" i="32"/>
  <c r="J1015" i="32"/>
  <c r="I1015" i="32"/>
  <c r="E100" i="32"/>
  <c r="Q106" i="32"/>
  <c r="Q151" i="32"/>
  <c r="J425" i="32"/>
  <c r="I425" i="32"/>
  <c r="J350" i="32"/>
  <c r="I350" i="32"/>
  <c r="I444" i="32"/>
  <c r="J444" i="32"/>
  <c r="J797" i="32"/>
  <c r="I797" i="32"/>
  <c r="I774" i="32"/>
  <c r="J774" i="32"/>
  <c r="I904" i="32"/>
  <c r="J904" i="32"/>
  <c r="J1027" i="32"/>
  <c r="I1027" i="32"/>
  <c r="J956" i="32"/>
  <c r="I956" i="32"/>
  <c r="J996" i="32"/>
  <c r="I996" i="32"/>
  <c r="J539" i="32"/>
  <c r="I539" i="32"/>
  <c r="J957" i="32"/>
  <c r="I957" i="32"/>
  <c r="J434" i="32"/>
  <c r="I434" i="32"/>
  <c r="J991" i="32"/>
  <c r="I991" i="32"/>
  <c r="I556" i="32"/>
  <c r="J556" i="32"/>
  <c r="I355" i="32"/>
  <c r="J355" i="32"/>
  <c r="Q114" i="32"/>
  <c r="Q132" i="32"/>
  <c r="E156" i="32"/>
  <c r="J362" i="32"/>
  <c r="I362" i="32"/>
  <c r="I382" i="32"/>
  <c r="J382" i="32"/>
  <c r="J467" i="32"/>
  <c r="I467" i="32"/>
  <c r="J950" i="32"/>
  <c r="I950" i="32"/>
  <c r="J929" i="32"/>
  <c r="I929" i="32"/>
  <c r="I915" i="32"/>
  <c r="J915" i="32"/>
  <c r="I1050" i="32"/>
  <c r="J1050" i="32"/>
  <c r="J935" i="32"/>
  <c r="I935" i="32"/>
  <c r="J1009" i="32"/>
  <c r="I1009" i="32"/>
  <c r="I319" i="32"/>
  <c r="J319" i="32"/>
  <c r="J314" i="32"/>
  <c r="I314" i="32"/>
  <c r="I739" i="32"/>
  <c r="J739" i="32"/>
  <c r="J422" i="32"/>
  <c r="I422" i="32"/>
  <c r="J380" i="32"/>
  <c r="I380" i="32"/>
  <c r="J437" i="32"/>
  <c r="I437" i="32"/>
  <c r="J761" i="32"/>
  <c r="I761" i="32"/>
  <c r="I922" i="32"/>
  <c r="J922" i="32"/>
  <c r="J1063" i="32"/>
  <c r="I1063" i="32"/>
  <c r="I1032" i="32"/>
  <c r="J1032" i="32"/>
  <c r="I520" i="32"/>
  <c r="J520" i="32"/>
  <c r="J901" i="32"/>
  <c r="I901" i="32"/>
  <c r="J773" i="32"/>
  <c r="I773" i="32"/>
  <c r="I373" i="32"/>
  <c r="J373" i="32"/>
  <c r="J416" i="32"/>
  <c r="I416" i="32"/>
  <c r="J395" i="32"/>
  <c r="I395" i="32"/>
  <c r="I810" i="32"/>
  <c r="J810" i="32"/>
  <c r="J947" i="32"/>
  <c r="I947" i="32"/>
  <c r="I933" i="32"/>
  <c r="J933" i="32"/>
  <c r="I905" i="32"/>
  <c r="J905" i="32"/>
  <c r="I756" i="32"/>
  <c r="J756" i="32"/>
  <c r="J953" i="32"/>
  <c r="I953" i="32"/>
  <c r="I906" i="32"/>
  <c r="J906" i="32"/>
  <c r="J1045" i="32"/>
  <c r="I1045" i="32"/>
  <c r="J769" i="32"/>
  <c r="I769" i="32"/>
  <c r="J320" i="32"/>
  <c r="I320" i="32"/>
  <c r="J743" i="32"/>
  <c r="I743" i="32"/>
  <c r="J755" i="32"/>
  <c r="I755" i="32"/>
  <c r="I720" i="32"/>
  <c r="J720" i="32"/>
  <c r="I923" i="32"/>
  <c r="J923" i="32"/>
  <c r="J326" i="32"/>
  <c r="I326" i="32"/>
  <c r="J452" i="32"/>
  <c r="I452" i="32"/>
  <c r="I418" i="32"/>
  <c r="J418" i="32"/>
  <c r="I940" i="32"/>
  <c r="J940" i="32"/>
  <c r="I1068" i="32"/>
  <c r="J1068" i="32"/>
  <c r="J401" i="32"/>
  <c r="I401" i="32"/>
  <c r="J533" i="32"/>
  <c r="I533" i="32"/>
  <c r="I951" i="32"/>
  <c r="J951" i="32"/>
  <c r="I924" i="32"/>
  <c r="J924" i="32"/>
  <c r="E58" i="32"/>
  <c r="E68" i="32" s="1"/>
  <c r="E132" i="32"/>
  <c r="R178" i="32"/>
  <c r="B203" i="32"/>
  <c r="J413" i="32"/>
  <c r="I413" i="32"/>
  <c r="J431" i="32"/>
  <c r="I431" i="32"/>
  <c r="I454" i="32"/>
  <c r="J454" i="32"/>
  <c r="J908" i="32"/>
  <c r="I908" i="32"/>
  <c r="I958" i="32"/>
  <c r="J958" i="32"/>
  <c r="J931" i="32"/>
  <c r="I931" i="32"/>
  <c r="J1084" i="32"/>
  <c r="I1084" i="32"/>
  <c r="I486" i="32"/>
  <c r="J486" i="32"/>
  <c r="J383" i="32"/>
  <c r="I383" i="32"/>
  <c r="J1072" i="32"/>
  <c r="I1072" i="32"/>
  <c r="J925" i="32"/>
  <c r="I925" i="32"/>
  <c r="J546" i="32"/>
  <c r="I546" i="32"/>
  <c r="J767" i="32"/>
  <c r="I767" i="32"/>
  <c r="I468" i="32"/>
  <c r="J468" i="32"/>
  <c r="J386" i="32"/>
  <c r="I386" i="32"/>
  <c r="I388" i="32"/>
  <c r="J388" i="32"/>
  <c r="I833" i="32"/>
  <c r="J833" i="32"/>
  <c r="I913" i="32"/>
  <c r="J913" i="32"/>
  <c r="Q178" i="32"/>
  <c r="J377" i="32"/>
  <c r="I377" i="32"/>
  <c r="I881" i="32"/>
  <c r="J881" i="32"/>
  <c r="J856" i="32"/>
  <c r="I856" i="32"/>
  <c r="I1081" i="32"/>
  <c r="J1081" i="32"/>
  <c r="Q156" i="32"/>
  <c r="E128" i="32"/>
  <c r="R94" i="32"/>
  <c r="R95" i="32"/>
  <c r="J341" i="32"/>
  <c r="I341" i="32"/>
  <c r="J449" i="32"/>
  <c r="I449" i="32"/>
  <c r="J892" i="32"/>
  <c r="I892" i="32"/>
  <c r="I846" i="32"/>
  <c r="J846" i="32"/>
  <c r="J820" i="32"/>
  <c r="I820" i="32"/>
  <c r="J941" i="32"/>
  <c r="I941" i="32"/>
  <c r="J942" i="32"/>
  <c r="I942" i="32"/>
  <c r="I1087" i="32"/>
  <c r="J1087" i="32"/>
  <c r="J551" i="32"/>
  <c r="I551" i="32"/>
  <c r="J832" i="32"/>
  <c r="I832" i="32"/>
  <c r="J554" i="32"/>
  <c r="I554" i="32"/>
  <c r="I480" i="32"/>
  <c r="J480" i="32"/>
  <c r="J737" i="32"/>
  <c r="I737" i="32"/>
  <c r="J869" i="32"/>
  <c r="I869" i="32"/>
  <c r="J926" i="32"/>
  <c r="I926" i="32"/>
  <c r="J978" i="32"/>
  <c r="I978" i="32"/>
  <c r="J920" i="32"/>
  <c r="I920" i="32"/>
  <c r="I792" i="32"/>
  <c r="J792" i="32"/>
  <c r="J949" i="32"/>
  <c r="I949" i="32"/>
  <c r="J1090" i="32"/>
  <c r="I1090" i="32"/>
  <c r="I384" i="32"/>
  <c r="J384" i="32"/>
  <c r="J323" i="32"/>
  <c r="I323" i="32"/>
  <c r="I340" i="32"/>
  <c r="J340" i="32"/>
  <c r="I840" i="32"/>
  <c r="J840" i="32"/>
  <c r="J663" i="32"/>
  <c r="I663" i="32"/>
  <c r="J515" i="32"/>
  <c r="I515" i="32"/>
  <c r="Q117" i="32"/>
  <c r="R117" i="32"/>
  <c r="E117" i="32"/>
  <c r="Q149" i="32"/>
  <c r="R149" i="32"/>
  <c r="E149" i="32"/>
  <c r="E124" i="32"/>
  <c r="E146" i="32"/>
  <c r="R146" i="32"/>
  <c r="Q146" i="32"/>
  <c r="Q161" i="32"/>
  <c r="E161" i="32"/>
  <c r="R161" i="32"/>
  <c r="Q157" i="32"/>
  <c r="R157" i="32"/>
  <c r="E157" i="32"/>
  <c r="Q101" i="32"/>
  <c r="R101" i="32"/>
  <c r="E101" i="32"/>
  <c r="Q137" i="32"/>
  <c r="R137" i="32"/>
  <c r="E137" i="32"/>
  <c r="E150" i="32"/>
  <c r="R150" i="32"/>
  <c r="Q150" i="32"/>
  <c r="R166" i="32"/>
  <c r="E95" i="32"/>
  <c r="Q155" i="32"/>
  <c r="Q135" i="32"/>
  <c r="E139" i="32"/>
  <c r="Q153" i="32"/>
  <c r="E153" i="32"/>
  <c r="R153" i="32"/>
  <c r="Q109" i="32"/>
  <c r="R109" i="32"/>
  <c r="E109" i="32"/>
  <c r="Q113" i="32"/>
  <c r="R113" i="32"/>
  <c r="E113" i="32"/>
  <c r="Q105" i="32"/>
  <c r="E105" i="32"/>
  <c r="R105" i="32"/>
  <c r="Q125" i="32"/>
  <c r="R125" i="32"/>
  <c r="E125" i="32"/>
  <c r="Q166" i="32"/>
  <c r="Q124" i="32"/>
  <c r="E108" i="32"/>
  <c r="Q126" i="32"/>
  <c r="E142" i="32"/>
  <c r="R142" i="32"/>
  <c r="Q142" i="32"/>
  <c r="Q165" i="32"/>
  <c r="R165" i="32"/>
  <c r="E165" i="32"/>
  <c r="Q145" i="32"/>
  <c r="E145" i="32"/>
  <c r="R145" i="32"/>
  <c r="Q93" i="32"/>
  <c r="R93" i="32"/>
  <c r="E93" i="32"/>
  <c r="E148" i="32"/>
  <c r="R181" i="32"/>
  <c r="Q181" i="32"/>
  <c r="E181" i="32"/>
  <c r="Q129" i="32"/>
  <c r="R129" i="32"/>
  <c r="E129" i="32"/>
  <c r="Q121" i="32"/>
  <c r="E121" i="32"/>
  <c r="R121" i="32"/>
  <c r="R177" i="32"/>
  <c r="Q177" i="32"/>
  <c r="E177" i="32"/>
  <c r="Q173" i="32"/>
  <c r="R173" i="32"/>
  <c r="E173" i="32"/>
  <c r="Q169" i="32"/>
  <c r="R169" i="32"/>
  <c r="E169" i="32"/>
  <c r="E134" i="32"/>
  <c r="R134" i="32"/>
  <c r="Q134" i="32"/>
  <c r="R126" i="32"/>
  <c r="E127" i="32"/>
  <c r="E159" i="32"/>
  <c r="Q141" i="32"/>
  <c r="R141" i="32"/>
  <c r="E141" i="32"/>
  <c r="Q104" i="32"/>
  <c r="Q96" i="32"/>
  <c r="R122" i="32"/>
  <c r="Q110" i="32"/>
  <c r="E130" i="32"/>
  <c r="R130" i="32"/>
  <c r="Q130" i="32"/>
  <c r="E138" i="32"/>
  <c r="R138" i="32"/>
  <c r="Q138" i="32"/>
  <c r="Q97" i="32"/>
  <c r="R97" i="32"/>
  <c r="E97" i="32"/>
  <c r="G36" i="32"/>
  <c r="C63" i="32"/>
  <c r="C65" i="32" s="1"/>
  <c r="G11" i="32"/>
  <c r="B55" i="32"/>
  <c r="G55" i="32" s="1"/>
  <c r="H58" i="32" s="1"/>
  <c r="D68" i="32" s="1"/>
  <c r="G56" i="32"/>
  <c r="D205" i="32"/>
  <c r="E205" i="32"/>
  <c r="D204" i="32"/>
  <c r="E204" i="32"/>
  <c r="D202" i="32"/>
  <c r="E202" i="32"/>
  <c r="E201" i="32"/>
  <c r="D200" i="32"/>
  <c r="E200" i="32"/>
  <c r="D199" i="32"/>
  <c r="E199" i="32"/>
  <c r="D198" i="32"/>
  <c r="E198" i="32"/>
  <c r="D197" i="32"/>
  <c r="E197" i="32"/>
  <c r="D196" i="32"/>
  <c r="E196" i="32"/>
  <c r="E195" i="32"/>
  <c r="E194" i="32"/>
  <c r="D193" i="32"/>
  <c r="E193" i="32"/>
  <c r="R171" i="32"/>
  <c r="Q171" i="32"/>
  <c r="E171" i="32"/>
  <c r="R176" i="32"/>
  <c r="Q176" i="32"/>
  <c r="E176" i="32"/>
  <c r="R167" i="32"/>
  <c r="Q167" i="32"/>
  <c r="E167" i="32"/>
  <c r="R175" i="32"/>
  <c r="Q175" i="32"/>
  <c r="E175" i="32"/>
  <c r="R183" i="32"/>
  <c r="Q183" i="32"/>
  <c r="E183" i="32"/>
  <c r="R179" i="32"/>
  <c r="Q179" i="32"/>
  <c r="E179" i="32"/>
  <c r="R180" i="32"/>
  <c r="Q180" i="32"/>
  <c r="E180" i="32"/>
  <c r="BF145" i="20"/>
  <c r="AR145" i="20"/>
  <c r="CM145" i="20"/>
  <c r="CP145" i="20"/>
  <c r="AS145" i="20"/>
  <c r="CL145" i="20"/>
  <c r="BE145" i="20"/>
  <c r="CK145" i="20"/>
  <c r="BC169" i="20"/>
  <c r="AT145" i="20"/>
  <c r="CI145" i="20"/>
  <c r="BC145" i="20"/>
  <c r="CJ145" i="20"/>
  <c r="EL145" i="20"/>
  <c r="CH145" i="20"/>
  <c r="BA145" i="20"/>
  <c r="CD145" i="20"/>
  <c r="EK169" i="20"/>
  <c r="EH145" i="20"/>
  <c r="CA145" i="20"/>
  <c r="EK145" i="20"/>
  <c r="DZ169" i="20"/>
  <c r="DA169" i="20"/>
  <c r="DR145" i="20"/>
  <c r="DM145" i="20"/>
  <c r="BT145" i="20"/>
  <c r="DP145" i="20"/>
  <c r="DQ169" i="20"/>
  <c r="CM169" i="20"/>
  <c r="EE145" i="20"/>
  <c r="BZ145" i="20"/>
  <c r="CY169" i="20"/>
  <c r="DK145" i="20"/>
  <c r="BS145" i="20"/>
  <c r="CR145" i="20"/>
  <c r="DO169" i="20"/>
  <c r="CJ169" i="20"/>
  <c r="AT85" i="20"/>
  <c r="F85" i="20" s="1"/>
  <c r="C85" i="20" s="1"/>
  <c r="EI145" i="20"/>
  <c r="DF145" i="20"/>
  <c r="CE145" i="20"/>
  <c r="BO145" i="20"/>
  <c r="BB145" i="20"/>
  <c r="DD145" i="20"/>
  <c r="DL145" i="20"/>
  <c r="CG145" i="20"/>
  <c r="DJ169" i="20"/>
  <c r="AX169" i="20"/>
  <c r="CC169" i="20"/>
  <c r="BM145" i="20"/>
  <c r="AZ145" i="20"/>
  <c r="CF145" i="20"/>
  <c r="DH145" i="20"/>
  <c r="EM145" i="20"/>
  <c r="BX169" i="20"/>
  <c r="DY145" i="20"/>
  <c r="CX145" i="20"/>
  <c r="BY145" i="20"/>
  <c r="BL145" i="20"/>
  <c r="AY145" i="20"/>
  <c r="EJ145" i="20"/>
  <c r="DE145" i="20"/>
  <c r="EN145" i="20"/>
  <c r="CT169" i="20"/>
  <c r="EI169" i="20"/>
  <c r="BM169" i="20"/>
  <c r="DW145" i="20"/>
  <c r="CU145" i="20"/>
  <c r="BX145" i="20"/>
  <c r="BK145" i="20"/>
  <c r="AX145" i="20"/>
  <c r="EG145" i="20"/>
  <c r="DB145" i="20"/>
  <c r="AQ169" i="20"/>
  <c r="CS169" i="20"/>
  <c r="DU169" i="20"/>
  <c r="BK169" i="20"/>
  <c r="DV145" i="20"/>
  <c r="CT145" i="20"/>
  <c r="BW145" i="20"/>
  <c r="BJ145" i="20"/>
  <c r="AW145" i="20"/>
  <c r="EF145" i="20"/>
  <c r="CZ145" i="20"/>
  <c r="AS169" i="20"/>
  <c r="CK169" i="20"/>
  <c r="DM169" i="20"/>
  <c r="BA169" i="20"/>
  <c r="DS145" i="20"/>
  <c r="CQ145" i="20"/>
  <c r="BV145" i="20"/>
  <c r="BI145" i="20"/>
  <c r="AV145" i="20"/>
  <c r="EC145" i="20"/>
  <c r="CW145" i="20"/>
  <c r="EL169" i="20"/>
  <c r="CE169" i="20"/>
  <c r="DL169" i="20"/>
  <c r="I48" i="20"/>
  <c r="E50" i="20" s="1"/>
  <c r="E60" i="20" s="1"/>
  <c r="AQ145" i="20"/>
  <c r="DO145" i="20"/>
  <c r="CO145" i="20"/>
  <c r="BU145" i="20"/>
  <c r="BH145" i="20"/>
  <c r="AU145" i="20"/>
  <c r="DZ145" i="20"/>
  <c r="CV145" i="20"/>
  <c r="EB169" i="20"/>
  <c r="BY169" i="20"/>
  <c r="DI169" i="20"/>
  <c r="ED145" i="20"/>
  <c r="DT145" i="20"/>
  <c r="CN145" i="20"/>
  <c r="DP147" i="12"/>
  <c r="DO147" i="12"/>
  <c r="CA147" i="12"/>
  <c r="DP169" i="20"/>
  <c r="CF169" i="20"/>
  <c r="AV169" i="20"/>
  <c r="DH169" i="20"/>
  <c r="BN169" i="20"/>
  <c r="AT92" i="20"/>
  <c r="F92" i="20" s="1"/>
  <c r="C92" i="20" s="1"/>
  <c r="C49" i="20"/>
  <c r="H49" i="20" s="1"/>
  <c r="AT169" i="20"/>
  <c r="DE169" i="20"/>
  <c r="BV169" i="20"/>
  <c r="EJ169" i="20"/>
  <c r="CN169" i="20"/>
  <c r="BJ169" i="20"/>
  <c r="BE169" i="20"/>
  <c r="EE169" i="20"/>
  <c r="DC169" i="20"/>
  <c r="BT169" i="20"/>
  <c r="EF169" i="20"/>
  <c r="CL169" i="20"/>
  <c r="BD169" i="20"/>
  <c r="EA169" i="20"/>
  <c r="CU169" i="20"/>
  <c r="BO169" i="20"/>
  <c r="DT169" i="20"/>
  <c r="CI169" i="20"/>
  <c r="AZ169" i="20"/>
  <c r="DR169" i="20"/>
  <c r="CR169" i="20"/>
  <c r="AY169" i="20"/>
  <c r="DK169" i="20"/>
  <c r="CA169" i="20"/>
  <c r="D47" i="20"/>
  <c r="I47" i="20" s="1"/>
  <c r="AT82" i="20"/>
  <c r="F82" i="20" s="1"/>
  <c r="AT94" i="20"/>
  <c r="G94" i="20" s="1" a="1"/>
  <c r="G94" i="20" s="1"/>
  <c r="B79" i="20"/>
  <c r="G91" i="20" a="1"/>
  <c r="G91" i="20" s="1"/>
  <c r="AT91" i="20"/>
  <c r="B48" i="20"/>
  <c r="G48" i="20" s="1"/>
  <c r="AT84" i="20"/>
  <c r="G84" i="20" s="1" a="1"/>
  <c r="G84" i="20" s="1"/>
  <c r="AT87" i="20"/>
  <c r="G87" i="20" s="1" a="1"/>
  <c r="G87" i="20" s="1"/>
  <c r="AT90" i="20"/>
  <c r="F90" i="20" s="1"/>
  <c r="C90" i="20" s="1"/>
  <c r="AT93" i="20"/>
  <c r="F93" i="20" s="1"/>
  <c r="C93" i="20" s="1"/>
  <c r="AT88" i="20"/>
  <c r="G88" i="20" s="1" a="1"/>
  <c r="G88" i="20" s="1"/>
  <c r="AT83" i="20"/>
  <c r="G83" i="20" s="1" a="1"/>
  <c r="G83" i="20" s="1"/>
  <c r="AT86" i="20"/>
  <c r="G86" i="20" s="1" a="1"/>
  <c r="G86" i="20" s="1"/>
  <c r="AT89" i="20"/>
  <c r="G89" i="20" s="1" a="1"/>
  <c r="G89" i="20" s="1"/>
  <c r="EH169" i="20"/>
  <c r="DN169" i="20"/>
  <c r="CQ169" i="20"/>
  <c r="BL169" i="20"/>
  <c r="EG169" i="20"/>
  <c r="CZ169" i="20"/>
  <c r="BZ169" i="20"/>
  <c r="EN169" i="20"/>
  <c r="ED169" i="20"/>
  <c r="DG169" i="20"/>
  <c r="CH169" i="20"/>
  <c r="BH169" i="20"/>
  <c r="DY169" i="20"/>
  <c r="CW169" i="20"/>
  <c r="BQ169" i="20"/>
  <c r="EC169" i="20"/>
  <c r="DF169" i="20"/>
  <c r="CG169" i="20"/>
  <c r="BG169" i="20"/>
  <c r="DX169" i="20"/>
  <c r="CO169" i="20"/>
  <c r="BP169" i="20"/>
  <c r="AW169" i="20"/>
  <c r="AR169" i="20"/>
  <c r="DS169" i="20"/>
  <c r="DB169" i="20"/>
  <c r="CD169" i="20"/>
  <c r="BB169" i="20"/>
  <c r="DW169" i="20"/>
  <c r="CV169" i="20"/>
  <c r="BW169" i="20"/>
  <c r="EA145" i="20"/>
  <c r="DA145" i="20"/>
  <c r="CB145" i="20"/>
  <c r="BP145" i="20"/>
  <c r="BD145" i="20"/>
  <c r="EB145" i="20"/>
  <c r="DU145" i="20"/>
  <c r="F89" i="20"/>
  <c r="C89" i="20" s="1"/>
  <c r="F91" i="20"/>
  <c r="C91" i="20" s="1"/>
  <c r="E81" i="20"/>
  <c r="D81" i="20"/>
  <c r="G14" i="20"/>
  <c r="F14" i="20"/>
  <c r="H11" i="20"/>
  <c r="G23" i="20" s="1"/>
  <c r="CC145" i="20"/>
  <c r="AR57" i="20"/>
  <c r="CP169" i="20"/>
  <c r="BF169" i="20"/>
  <c r="BR169" i="20"/>
  <c r="B91" i="20"/>
  <c r="B89" i="20"/>
  <c r="B88" i="20"/>
  <c r="B87" i="20"/>
  <c r="B84" i="20"/>
  <c r="B82" i="20"/>
  <c r="AR78" i="20"/>
  <c r="AR79" i="20"/>
  <c r="C27" i="20"/>
  <c r="E27" i="20" s="1"/>
  <c r="I27" i="20"/>
  <c r="I28" i="20"/>
  <c r="I29" i="20" s="1"/>
  <c r="B11" i="20"/>
  <c r="G18" i="20"/>
  <c r="DD147" i="12"/>
  <c r="DF171" i="12"/>
  <c r="CQ147" i="12"/>
  <c r="CV171" i="12"/>
  <c r="CN171" i="12"/>
  <c r="CF147" i="12"/>
  <c r="CG171" i="12"/>
  <c r="CD171" i="12"/>
  <c r="BX171" i="12"/>
  <c r="F96" i="12"/>
  <c r="C96" i="12" s="1"/>
  <c r="AR147" i="12"/>
  <c r="BH147" i="12"/>
  <c r="BD171" i="12"/>
  <c r="EM147" i="12"/>
  <c r="AY147" i="12"/>
  <c r="EK171" i="12"/>
  <c r="AU87" i="12"/>
  <c r="F87" i="12" s="1"/>
  <c r="C87" i="12" s="1"/>
  <c r="AU147" i="12"/>
  <c r="DG147" i="12"/>
  <c r="BY147" i="12"/>
  <c r="ED171" i="12"/>
  <c r="CB171" i="12"/>
  <c r="AU90" i="12"/>
  <c r="F90" i="12" s="1"/>
  <c r="EI147" i="12"/>
  <c r="DC147" i="12"/>
  <c r="BO147" i="12"/>
  <c r="DY171" i="12"/>
  <c r="BP171" i="12"/>
  <c r="I50" i="12"/>
  <c r="AU86" i="12"/>
  <c r="F86" i="12" s="1"/>
  <c r="C86" i="12" s="1"/>
  <c r="EG147" i="12"/>
  <c r="CU147" i="12"/>
  <c r="BM147" i="12"/>
  <c r="DU171" i="12"/>
  <c r="BI171" i="12"/>
  <c r="EE147" i="12"/>
  <c r="CR147" i="12"/>
  <c r="BK147" i="12"/>
  <c r="BF171" i="12"/>
  <c r="I51" i="12"/>
  <c r="DU147" i="12"/>
  <c r="CM147" i="12"/>
  <c r="BG147" i="12"/>
  <c r="DB171" i="12"/>
  <c r="AU95" i="12"/>
  <c r="F95" i="12" s="1"/>
  <c r="C95" i="12" s="1"/>
  <c r="AU91" i="12"/>
  <c r="G91" i="12" s="1" a="1"/>
  <c r="G91" i="12" s="1"/>
  <c r="AU94" i="12"/>
  <c r="F94" i="12" s="1"/>
  <c r="C94" i="12" s="1"/>
  <c r="DS147" i="12"/>
  <c r="CK147" i="12"/>
  <c r="BA147" i="12"/>
  <c r="CZ171" i="12"/>
  <c r="DK147" i="12"/>
  <c r="CE147" i="12"/>
  <c r="EN147" i="12"/>
  <c r="C11" i="12"/>
  <c r="B87" i="12"/>
  <c r="B11" i="12"/>
  <c r="F91" i="12"/>
  <c r="C91" i="12" s="1"/>
  <c r="AU85" i="12"/>
  <c r="G85" i="12" s="1" a="1"/>
  <c r="G85" i="12" s="1"/>
  <c r="AU89" i="12"/>
  <c r="G89" i="12" s="1" a="1"/>
  <c r="G89" i="12" s="1"/>
  <c r="AU93" i="12"/>
  <c r="F93" i="12" s="1"/>
  <c r="C28" i="12"/>
  <c r="E28" i="12" s="1"/>
  <c r="B81" i="12"/>
  <c r="G96" i="12" a="1"/>
  <c r="G96" i="12" s="1"/>
  <c r="G93" i="12" a="1"/>
  <c r="G93" i="12" s="1"/>
  <c r="AU84" i="12"/>
  <c r="F84" i="12" s="1"/>
  <c r="AU88" i="12"/>
  <c r="B88" i="12" s="1"/>
  <c r="AU92" i="12"/>
  <c r="G92" i="12" s="1" a="1"/>
  <c r="G92" i="12" s="1"/>
  <c r="EB171" i="12"/>
  <c r="DD171" i="12"/>
  <c r="CE171" i="12"/>
  <c r="BG171" i="12"/>
  <c r="DV171" i="12"/>
  <c r="CW171" i="12"/>
  <c r="BY171" i="12"/>
  <c r="BA171" i="12"/>
  <c r="AZ171" i="12"/>
  <c r="EB147" i="12"/>
  <c r="CY147" i="12"/>
  <c r="BW147" i="12"/>
  <c r="AS171" i="12"/>
  <c r="DR171" i="12"/>
  <c r="CS171" i="12"/>
  <c r="BU171" i="12"/>
  <c r="AW171" i="12"/>
  <c r="EA147" i="12"/>
  <c r="CW147" i="12"/>
  <c r="BT147" i="12"/>
  <c r="AU171" i="12"/>
  <c r="DP171" i="12"/>
  <c r="CQ171" i="12"/>
  <c r="BS171" i="12"/>
  <c r="DC171" i="12"/>
  <c r="EM171" i="12"/>
  <c r="DO171" i="12"/>
  <c r="CP171" i="12"/>
  <c r="BR171" i="12"/>
  <c r="EH171" i="12"/>
  <c r="DJ171" i="12"/>
  <c r="CK171" i="12"/>
  <c r="BM171" i="12"/>
  <c r="EG171" i="12"/>
  <c r="DI171" i="12"/>
  <c r="CJ171" i="12"/>
  <c r="BL171" i="12"/>
  <c r="EF171" i="12"/>
  <c r="DT171" i="12"/>
  <c r="DH171" i="12"/>
  <c r="CU171" i="12"/>
  <c r="CI171" i="12"/>
  <c r="BW171" i="12"/>
  <c r="BK171" i="12"/>
  <c r="AY171" i="12"/>
  <c r="AR171" i="12"/>
  <c r="EE171" i="12"/>
  <c r="DS171" i="12"/>
  <c r="DG171" i="12"/>
  <c r="CT171" i="12"/>
  <c r="CH171" i="12"/>
  <c r="BV171" i="12"/>
  <c r="BJ171" i="12"/>
  <c r="AX171" i="12"/>
  <c r="AT171" i="12"/>
  <c r="EC171" i="12"/>
  <c r="DQ171" i="12"/>
  <c r="DE171" i="12"/>
  <c r="CR171" i="12"/>
  <c r="CF171" i="12"/>
  <c r="BT171" i="12"/>
  <c r="BH171" i="12"/>
  <c r="AV171" i="12"/>
  <c r="EN171" i="12"/>
  <c r="EL171" i="12"/>
  <c r="DZ171" i="12"/>
  <c r="DN171" i="12"/>
  <c r="DA171" i="12"/>
  <c r="CO171" i="12"/>
  <c r="CC171" i="12"/>
  <c r="BQ171" i="12"/>
  <c r="BE171" i="12"/>
  <c r="EO171" i="12"/>
  <c r="EJ171" i="12"/>
  <c r="DX171" i="12"/>
  <c r="DL171" i="12"/>
  <c r="CY171" i="12"/>
  <c r="CM171" i="12"/>
  <c r="CA171" i="12"/>
  <c r="BO171" i="12"/>
  <c r="BC171" i="12"/>
  <c r="EI171" i="12"/>
  <c r="DW171" i="12"/>
  <c r="DK171" i="12"/>
  <c r="CX171" i="12"/>
  <c r="CL171" i="12"/>
  <c r="BZ171" i="12"/>
  <c r="BN171" i="12"/>
  <c r="EL147" i="12"/>
  <c r="DZ147" i="12"/>
  <c r="DN147" i="12"/>
  <c r="DB147" i="12"/>
  <c r="CP147" i="12"/>
  <c r="CD147" i="12"/>
  <c r="BR147" i="12"/>
  <c r="BF147" i="12"/>
  <c r="EO147" i="12"/>
  <c r="EK147" i="12"/>
  <c r="DY147" i="12"/>
  <c r="DM147" i="12"/>
  <c r="DA147" i="12"/>
  <c r="CO147" i="12"/>
  <c r="CC147" i="12"/>
  <c r="BQ147" i="12"/>
  <c r="BE147" i="12"/>
  <c r="EJ147" i="12"/>
  <c r="DX147" i="12"/>
  <c r="DL147" i="12"/>
  <c r="CZ147" i="12"/>
  <c r="CN147" i="12"/>
  <c r="CB147" i="12"/>
  <c r="BP147" i="12"/>
  <c r="BD147" i="12"/>
  <c r="BC147" i="12"/>
  <c r="EH147" i="12"/>
  <c r="DV147" i="12"/>
  <c r="DJ147" i="12"/>
  <c r="CX147" i="12"/>
  <c r="CL147" i="12"/>
  <c r="BZ147" i="12"/>
  <c r="BN147" i="12"/>
  <c r="BB147" i="12"/>
  <c r="EF147" i="12"/>
  <c r="DT147" i="12"/>
  <c r="DH147" i="12"/>
  <c r="CV147" i="12"/>
  <c r="CJ147" i="12"/>
  <c r="BX147" i="12"/>
  <c r="BL147" i="12"/>
  <c r="AZ147" i="12"/>
  <c r="AS147" i="12"/>
  <c r="ED147" i="12"/>
  <c r="DR147" i="12"/>
  <c r="DF147" i="12"/>
  <c r="CT147" i="12"/>
  <c r="CH147" i="12"/>
  <c r="BV147" i="12"/>
  <c r="BJ147" i="12"/>
  <c r="AX147" i="12"/>
  <c r="AT147" i="12"/>
  <c r="EC147" i="12"/>
  <c r="DQ147" i="12"/>
  <c r="DE147" i="12"/>
  <c r="CS147" i="12"/>
  <c r="CG147" i="12"/>
  <c r="BU147" i="12"/>
  <c r="BI147" i="12"/>
  <c r="C50" i="12"/>
  <c r="B50" i="12" s="1"/>
  <c r="G50" i="12" s="1"/>
  <c r="C51" i="12"/>
  <c r="B91" i="12"/>
  <c r="B93" i="12"/>
  <c r="B96" i="12"/>
  <c r="E83" i="12"/>
  <c r="D83" i="12"/>
  <c r="G14" i="12"/>
  <c r="F14" i="12"/>
  <c r="H11" i="12"/>
  <c r="G21" i="12" s="1"/>
  <c r="AS80" i="12"/>
  <c r="AS81" i="12"/>
  <c r="F175" i="3"/>
  <c r="BF179" i="3" s="1"/>
  <c r="F152" i="3"/>
  <c r="BC155" i="3" s="1"/>
  <c r="D54" i="3"/>
  <c r="C59" i="3" s="1"/>
  <c r="AW10" i="3"/>
  <c r="I11" i="3" s="1"/>
  <c r="BE179" i="3"/>
  <c r="BW179" i="3"/>
  <c r="CA179" i="3"/>
  <c r="CI179" i="3"/>
  <c r="CU179" i="3"/>
  <c r="CY179" i="3"/>
  <c r="CZ179" i="3"/>
  <c r="DK179" i="3"/>
  <c r="DS179" i="3"/>
  <c r="DX179" i="3"/>
  <c r="DY179" i="3"/>
  <c r="EI179" i="3"/>
  <c r="EK179" i="3"/>
  <c r="EQ179" i="3"/>
  <c r="AV179" i="3"/>
  <c r="EF155" i="3"/>
  <c r="G89" i="3" a="1"/>
  <c r="G89" i="3" s="1"/>
  <c r="F89" i="3"/>
  <c r="C89" i="3" s="1"/>
  <c r="BK104" i="3"/>
  <c r="BJ104" i="3"/>
  <c r="BI104" i="3"/>
  <c r="BH104" i="3"/>
  <c r="BG104" i="3"/>
  <c r="BF104" i="3"/>
  <c r="BE104" i="3"/>
  <c r="BD104" i="3"/>
  <c r="BC104" i="3"/>
  <c r="BB104" i="3"/>
  <c r="BA104" i="3"/>
  <c r="AZ104" i="3"/>
  <c r="BK103" i="3"/>
  <c r="BJ103" i="3"/>
  <c r="BI103" i="3"/>
  <c r="BH103" i="3"/>
  <c r="BG103" i="3"/>
  <c r="BF103" i="3"/>
  <c r="BE103" i="3"/>
  <c r="BD103" i="3"/>
  <c r="BC103" i="3"/>
  <c r="BB103" i="3"/>
  <c r="BA103" i="3"/>
  <c r="AZ103" i="3"/>
  <c r="BK102" i="3"/>
  <c r="BJ102" i="3"/>
  <c r="BI102" i="3"/>
  <c r="BH102" i="3"/>
  <c r="BG102" i="3"/>
  <c r="BF102" i="3"/>
  <c r="BE102" i="3"/>
  <c r="BD102" i="3"/>
  <c r="BC102" i="3"/>
  <c r="BB102" i="3"/>
  <c r="BA102" i="3"/>
  <c r="AZ102" i="3"/>
  <c r="BK101" i="3"/>
  <c r="BJ101" i="3"/>
  <c r="BI101" i="3"/>
  <c r="BH101" i="3"/>
  <c r="BG101" i="3"/>
  <c r="BF101" i="3"/>
  <c r="BE101" i="3"/>
  <c r="BD101" i="3"/>
  <c r="BC101" i="3"/>
  <c r="BB101" i="3"/>
  <c r="BA101" i="3"/>
  <c r="AZ101" i="3"/>
  <c r="BK100" i="3"/>
  <c r="BJ100" i="3"/>
  <c r="BI100" i="3"/>
  <c r="BH100" i="3"/>
  <c r="BG100" i="3"/>
  <c r="BF100" i="3"/>
  <c r="BE100" i="3"/>
  <c r="BD100" i="3"/>
  <c r="BC100" i="3"/>
  <c r="BB100" i="3"/>
  <c r="BA100" i="3"/>
  <c r="AZ100" i="3"/>
  <c r="BK99" i="3"/>
  <c r="BJ99" i="3"/>
  <c r="BI99" i="3"/>
  <c r="BH99" i="3"/>
  <c r="BG99" i="3"/>
  <c r="BF99" i="3"/>
  <c r="BE99" i="3"/>
  <c r="BD99" i="3"/>
  <c r="BC99" i="3"/>
  <c r="BB99" i="3"/>
  <c r="BA99" i="3"/>
  <c r="AZ99" i="3"/>
  <c r="BK98" i="3"/>
  <c r="BJ98" i="3"/>
  <c r="BI98" i="3"/>
  <c r="BH98" i="3"/>
  <c r="BG98" i="3"/>
  <c r="BF98" i="3"/>
  <c r="BE98" i="3"/>
  <c r="BD98" i="3"/>
  <c r="BC98" i="3"/>
  <c r="BB98" i="3"/>
  <c r="BA98" i="3"/>
  <c r="AZ98" i="3"/>
  <c r="BK97" i="3"/>
  <c r="BJ97" i="3"/>
  <c r="BI97" i="3"/>
  <c r="BH97" i="3"/>
  <c r="BG97" i="3"/>
  <c r="BF97" i="3"/>
  <c r="BE97" i="3"/>
  <c r="BD97" i="3"/>
  <c r="BC97" i="3"/>
  <c r="BB97" i="3"/>
  <c r="BA97" i="3"/>
  <c r="AZ97" i="3"/>
  <c r="BK96" i="3"/>
  <c r="BJ96" i="3"/>
  <c r="BI96" i="3"/>
  <c r="BH96" i="3"/>
  <c r="BG96" i="3"/>
  <c r="BF96" i="3"/>
  <c r="BE96" i="3"/>
  <c r="BD96" i="3"/>
  <c r="BC96" i="3"/>
  <c r="BB96" i="3"/>
  <c r="BA96" i="3"/>
  <c r="AZ96" i="3"/>
  <c r="BK95" i="3"/>
  <c r="BJ95" i="3"/>
  <c r="BI95" i="3"/>
  <c r="BH95" i="3"/>
  <c r="BG95" i="3"/>
  <c r="BF95" i="3"/>
  <c r="BE95" i="3"/>
  <c r="BD95" i="3"/>
  <c r="BC95" i="3"/>
  <c r="BB95" i="3"/>
  <c r="BA95" i="3"/>
  <c r="AZ95" i="3"/>
  <c r="BK94" i="3"/>
  <c r="BJ94" i="3"/>
  <c r="BI94" i="3"/>
  <c r="BH94" i="3"/>
  <c r="BG94" i="3"/>
  <c r="BF94" i="3"/>
  <c r="BE94" i="3"/>
  <c r="BD94" i="3"/>
  <c r="BC94" i="3"/>
  <c r="BB94" i="3"/>
  <c r="BA94" i="3"/>
  <c r="AZ94" i="3"/>
  <c r="BK93" i="3"/>
  <c r="BJ93" i="3"/>
  <c r="BI93" i="3"/>
  <c r="BH93" i="3"/>
  <c r="BG93" i="3"/>
  <c r="BF93" i="3"/>
  <c r="BE93" i="3"/>
  <c r="BD93" i="3"/>
  <c r="BC93" i="3"/>
  <c r="BB93" i="3"/>
  <c r="BA93" i="3"/>
  <c r="AZ93" i="3"/>
  <c r="BK92" i="3"/>
  <c r="BJ92" i="3"/>
  <c r="BI92" i="3"/>
  <c r="BH92" i="3"/>
  <c r="BG92" i="3"/>
  <c r="BF92" i="3"/>
  <c r="BE92" i="3"/>
  <c r="BD92" i="3"/>
  <c r="BC92" i="3"/>
  <c r="BB92" i="3"/>
  <c r="BA92" i="3"/>
  <c r="AZ92" i="3"/>
  <c r="BK105" i="3"/>
  <c r="BK91" i="3"/>
  <c r="BK90" i="3"/>
  <c r="BJ105" i="3"/>
  <c r="BJ91" i="3"/>
  <c r="BJ90" i="3"/>
  <c r="BI105" i="3"/>
  <c r="BI91" i="3"/>
  <c r="BI90" i="3"/>
  <c r="BH105" i="3"/>
  <c r="BH91" i="3"/>
  <c r="BH90" i="3"/>
  <c r="BG105" i="3"/>
  <c r="BG91" i="3"/>
  <c r="BG90" i="3"/>
  <c r="BF105" i="3"/>
  <c r="BF91" i="3"/>
  <c r="BF90" i="3"/>
  <c r="BE105" i="3"/>
  <c r="BE91" i="3"/>
  <c r="BE90" i="3"/>
  <c r="BD105" i="3"/>
  <c r="BD91" i="3"/>
  <c r="BD90" i="3"/>
  <c r="BC105" i="3"/>
  <c r="BC91" i="3"/>
  <c r="BC90" i="3"/>
  <c r="BB105" i="3"/>
  <c r="BB91" i="3"/>
  <c r="BB90" i="3"/>
  <c r="BA105" i="3"/>
  <c r="BA91" i="3"/>
  <c r="BA90" i="3"/>
  <c r="AZ105" i="3"/>
  <c r="AZ91" i="3"/>
  <c r="AZ90" i="3"/>
  <c r="AY105" i="3"/>
  <c r="AY91" i="3"/>
  <c r="AY90" i="3"/>
  <c r="AW86" i="3"/>
  <c r="B91" i="3" s="1"/>
  <c r="D59" i="3"/>
  <c r="I59" i="3" s="1"/>
  <c r="F58" i="3"/>
  <c r="D58" i="3"/>
  <c r="A58" i="3"/>
  <c r="F57" i="3"/>
  <c r="A57" i="3"/>
  <c r="H56" i="3"/>
  <c r="G56" i="3"/>
  <c r="C56" i="3"/>
  <c r="B56" i="3"/>
  <c r="C54" i="3"/>
  <c r="C34" i="3"/>
  <c r="I33" i="3" s="1"/>
  <c r="I34" i="3" s="1"/>
  <c r="F32" i="3"/>
  <c r="I18" i="3"/>
  <c r="E18" i="3"/>
  <c r="D18" i="3"/>
  <c r="I27" i="3"/>
  <c r="E27" i="3"/>
  <c r="D27" i="3"/>
  <c r="I24" i="3"/>
  <c r="E24" i="3"/>
  <c r="D24" i="3"/>
  <c r="I26" i="3"/>
  <c r="E26" i="3"/>
  <c r="D26" i="3"/>
  <c r="I21" i="3"/>
  <c r="E21" i="3"/>
  <c r="D21" i="3"/>
  <c r="I17" i="3"/>
  <c r="E17" i="3"/>
  <c r="D17" i="3"/>
  <c r="I23" i="3"/>
  <c r="E23" i="3"/>
  <c r="D23" i="3"/>
  <c r="I16" i="3"/>
  <c r="E16" i="3"/>
  <c r="D16" i="3"/>
  <c r="I28" i="3"/>
  <c r="E28" i="3"/>
  <c r="D28" i="3"/>
  <c r="I25" i="3"/>
  <c r="E25" i="3"/>
  <c r="D25" i="3"/>
  <c r="I20" i="3"/>
  <c r="E20" i="3"/>
  <c r="D20" i="3"/>
  <c r="I15" i="3"/>
  <c r="E15" i="3"/>
  <c r="D15" i="3"/>
  <c r="I22" i="3"/>
  <c r="E22" i="3"/>
  <c r="D22" i="3"/>
  <c r="E19" i="3"/>
  <c r="D19" i="3"/>
  <c r="EQ155" i="3" l="1"/>
  <c r="B92" i="12"/>
  <c r="G94" i="12" a="1"/>
  <c r="G94" i="12" s="1"/>
  <c r="G86" i="12" a="1"/>
  <c r="G86" i="12" s="1"/>
  <c r="G85" i="20" a="1"/>
  <c r="G85" i="20" s="1"/>
  <c r="D85" i="20" s="1"/>
  <c r="E203" i="32"/>
  <c r="DR155" i="3"/>
  <c r="B86" i="12"/>
  <c r="D79" i="20"/>
  <c r="DL155" i="3"/>
  <c r="G17" i="20"/>
  <c r="CZ155" i="3"/>
  <c r="G90" i="12" a="1"/>
  <c r="G90" i="12" s="1"/>
  <c r="B85" i="20"/>
  <c r="CK155" i="3"/>
  <c r="G82" i="20" a="1"/>
  <c r="G82" i="20" s="1"/>
  <c r="BZ155" i="3"/>
  <c r="BL155" i="3"/>
  <c r="G92" i="20" a="1"/>
  <c r="G92" i="20" s="1"/>
  <c r="D92" i="20" s="1"/>
  <c r="D201" i="32"/>
  <c r="B58" i="32"/>
  <c r="B87" i="32"/>
  <c r="G87" i="32" s="1"/>
  <c r="C86" i="32"/>
  <c r="H86" i="32" s="1"/>
  <c r="E92" i="20"/>
  <c r="B92" i="20"/>
  <c r="B93" i="20"/>
  <c r="C47" i="20"/>
  <c r="H47" i="20" s="1"/>
  <c r="G93" i="20" a="1"/>
  <c r="G93" i="20" s="1"/>
  <c r="D93" i="20" s="1"/>
  <c r="F84" i="20"/>
  <c r="C84" i="20" s="1"/>
  <c r="G90" i="20" a="1"/>
  <c r="G90" i="20" s="1"/>
  <c r="D90" i="20" s="1"/>
  <c r="E82" i="20"/>
  <c r="B90" i="20"/>
  <c r="D91" i="20"/>
  <c r="F23" i="20"/>
  <c r="B83" i="20"/>
  <c r="E91" i="20"/>
  <c r="F19" i="20"/>
  <c r="F17" i="20"/>
  <c r="F15" i="20"/>
  <c r="F94" i="20"/>
  <c r="C94" i="20" s="1"/>
  <c r="E79" i="20"/>
  <c r="B49" i="20"/>
  <c r="G19" i="20"/>
  <c r="E85" i="20"/>
  <c r="B94" i="20"/>
  <c r="G20" i="20"/>
  <c r="F22" i="20"/>
  <c r="F88" i="20"/>
  <c r="C88" i="20" s="1"/>
  <c r="F20" i="20"/>
  <c r="F83" i="20"/>
  <c r="C83" i="20" s="1"/>
  <c r="D90" i="12"/>
  <c r="C90" i="12"/>
  <c r="G24" i="12"/>
  <c r="B90" i="12"/>
  <c r="G16" i="12"/>
  <c r="G19" i="12"/>
  <c r="F92" i="12"/>
  <c r="C92" i="12" s="1"/>
  <c r="F16" i="12"/>
  <c r="B94" i="12"/>
  <c r="F86" i="20"/>
  <c r="E86" i="20" s="1"/>
  <c r="F87" i="20"/>
  <c r="C87" i="20" s="1"/>
  <c r="B86" i="20"/>
  <c r="E93" i="20"/>
  <c r="E89" i="20"/>
  <c r="D89" i="20"/>
  <c r="C82" i="20"/>
  <c r="D82" i="20"/>
  <c r="G16" i="20"/>
  <c r="G15" i="20"/>
  <c r="G21" i="20"/>
  <c r="G22" i="20"/>
  <c r="F16" i="20"/>
  <c r="F21" i="20"/>
  <c r="F18" i="20"/>
  <c r="C55" i="20"/>
  <c r="C57" i="20" s="1"/>
  <c r="G11" i="20"/>
  <c r="G27" i="20"/>
  <c r="G95" i="12" a="1"/>
  <c r="G95" i="12" s="1"/>
  <c r="D95" i="12" s="1"/>
  <c r="B85" i="12"/>
  <c r="B84" i="12"/>
  <c r="G87" i="12" a="1"/>
  <c r="G87" i="12" s="1"/>
  <c r="D87" i="12" s="1"/>
  <c r="E94" i="12"/>
  <c r="E81" i="12"/>
  <c r="B95" i="12"/>
  <c r="F23" i="12"/>
  <c r="B11" i="3"/>
  <c r="DD155" i="3"/>
  <c r="EE179" i="3"/>
  <c r="CB179" i="3"/>
  <c r="BQ179" i="3"/>
  <c r="BU155" i="3"/>
  <c r="DL179" i="3"/>
  <c r="BP179" i="3"/>
  <c r="AW155" i="3"/>
  <c r="BI155" i="3"/>
  <c r="DG179" i="3"/>
  <c r="DO155" i="3"/>
  <c r="EJ179" i="3"/>
  <c r="CO179" i="3"/>
  <c r="D96" i="12"/>
  <c r="F89" i="12"/>
  <c r="C89" i="12" s="1"/>
  <c r="G18" i="12"/>
  <c r="F17" i="12"/>
  <c r="E86" i="12"/>
  <c r="B89" i="12"/>
  <c r="C84" i="12"/>
  <c r="C93" i="12"/>
  <c r="D93" i="12"/>
  <c r="E93" i="12"/>
  <c r="G84" i="12" a="1"/>
  <c r="G84" i="12" s="1"/>
  <c r="E84" i="12" s="1"/>
  <c r="D81" i="12"/>
  <c r="F19" i="12"/>
  <c r="D94" i="12"/>
  <c r="F15" i="12"/>
  <c r="E96" i="12"/>
  <c r="D91" i="12"/>
  <c r="F85" i="12"/>
  <c r="F88" i="12"/>
  <c r="G88" i="12" a="1"/>
  <c r="G88" i="12" s="1"/>
  <c r="E90" i="12"/>
  <c r="D86" i="12"/>
  <c r="F18" i="12"/>
  <c r="E91" i="12"/>
  <c r="G17" i="12"/>
  <c r="G23" i="12"/>
  <c r="H50" i="12"/>
  <c r="E52" i="12" s="1"/>
  <c r="E62" i="12" s="1"/>
  <c r="C49" i="12"/>
  <c r="H49" i="12" s="1"/>
  <c r="H51" i="12"/>
  <c r="B51" i="12"/>
  <c r="F20" i="12"/>
  <c r="G15" i="12"/>
  <c r="G20" i="12"/>
  <c r="F22" i="12"/>
  <c r="G22" i="12"/>
  <c r="F24" i="12"/>
  <c r="F21" i="12"/>
  <c r="AS59" i="12"/>
  <c r="C32" i="3"/>
  <c r="E32" i="3" s="1"/>
  <c r="I58" i="3"/>
  <c r="EA155" i="3"/>
  <c r="BG155" i="3"/>
  <c r="BO179" i="3"/>
  <c r="DA179" i="3"/>
  <c r="BK179" i="3"/>
  <c r="AY101" i="3"/>
  <c r="F101" i="3" s="1"/>
  <c r="CP155" i="3"/>
  <c r="EC155" i="3"/>
  <c r="BW155" i="3"/>
  <c r="AY99" i="3"/>
  <c r="G99" i="3" s="1" a="1"/>
  <c r="G99" i="3" s="1"/>
  <c r="B89" i="3"/>
  <c r="C66" i="3"/>
  <c r="CW155" i="3"/>
  <c r="D57" i="3"/>
  <c r="I57" i="3" s="1"/>
  <c r="EO155" i="3"/>
  <c r="CI155" i="3"/>
  <c r="AY103" i="3"/>
  <c r="F103" i="3" s="1"/>
  <c r="C103" i="3" s="1"/>
  <c r="AY104" i="3"/>
  <c r="G104" i="3" s="1" a="1"/>
  <c r="G104" i="3" s="1"/>
  <c r="AY92" i="3"/>
  <c r="G92" i="3" s="1" a="1"/>
  <c r="G92" i="3" s="1"/>
  <c r="I32" i="3"/>
  <c r="AY93" i="3"/>
  <c r="G93" i="3" s="1" a="1"/>
  <c r="G93" i="3" s="1"/>
  <c r="AY94" i="3"/>
  <c r="G94" i="3" s="1" a="1"/>
  <c r="G94" i="3" s="1"/>
  <c r="AY95" i="3"/>
  <c r="F95" i="3" s="1"/>
  <c r="C11" i="3"/>
  <c r="AY97" i="3"/>
  <c r="F97" i="3" s="1"/>
  <c r="C97" i="3" s="1"/>
  <c r="AY98" i="3"/>
  <c r="B98" i="3" s="1"/>
  <c r="AY102" i="3"/>
  <c r="G102" i="3" s="1" a="1"/>
  <c r="G102" i="3" s="1"/>
  <c r="AY96" i="3"/>
  <c r="G96" i="3" s="1" a="1"/>
  <c r="G96" i="3" s="1"/>
  <c r="AY100" i="3"/>
  <c r="G100" i="3" s="1" a="1"/>
  <c r="G100" i="3" s="1"/>
  <c r="AY155" i="3"/>
  <c r="ED155" i="3"/>
  <c r="DP155" i="3"/>
  <c r="DB155" i="3"/>
  <c r="CL155" i="3"/>
  <c r="BX155" i="3"/>
  <c r="BJ155" i="3"/>
  <c r="EP155" i="3"/>
  <c r="EB155" i="3"/>
  <c r="DN155" i="3"/>
  <c r="CX155" i="3"/>
  <c r="CJ155" i="3"/>
  <c r="BV155" i="3"/>
  <c r="BH155" i="3"/>
  <c r="EN155" i="3"/>
  <c r="DZ155" i="3"/>
  <c r="DJ155" i="3"/>
  <c r="CV155" i="3"/>
  <c r="CH155" i="3"/>
  <c r="BT155" i="3"/>
  <c r="BF155" i="3"/>
  <c r="EM155" i="3"/>
  <c r="DX155" i="3"/>
  <c r="DI155" i="3"/>
  <c r="CU155" i="3"/>
  <c r="CG155" i="3"/>
  <c r="BS155" i="3"/>
  <c r="BB155" i="3"/>
  <c r="CN179" i="3"/>
  <c r="BD179" i="3"/>
  <c r="EL155" i="3"/>
  <c r="DV155" i="3"/>
  <c r="DH155" i="3"/>
  <c r="CT155" i="3"/>
  <c r="CF155" i="3"/>
  <c r="BR155" i="3"/>
  <c r="BA155" i="3"/>
  <c r="DW179" i="3"/>
  <c r="CM179" i="3"/>
  <c r="BC179" i="3"/>
  <c r="EJ155" i="3"/>
  <c r="DU155" i="3"/>
  <c r="DG155" i="3"/>
  <c r="CS155" i="3"/>
  <c r="CE155" i="3"/>
  <c r="BP155" i="3"/>
  <c r="AZ155" i="3"/>
  <c r="EH155" i="3"/>
  <c r="DT155" i="3"/>
  <c r="DF155" i="3"/>
  <c r="CR155" i="3"/>
  <c r="CD155" i="3"/>
  <c r="BN155" i="3"/>
  <c r="ER155" i="3"/>
  <c r="DM179" i="3"/>
  <c r="CC179" i="3"/>
  <c r="EG155" i="3"/>
  <c r="DS155" i="3"/>
  <c r="DE155" i="3"/>
  <c r="CQ155" i="3"/>
  <c r="CB155" i="3"/>
  <c r="BM155" i="3"/>
  <c r="ES155" i="3"/>
  <c r="AX155" i="3"/>
  <c r="EE155" i="3"/>
  <c r="DQ155" i="3"/>
  <c r="DC155" i="3"/>
  <c r="CN155" i="3"/>
  <c r="BY155" i="3"/>
  <c r="BK155" i="3"/>
  <c r="AW179" i="3"/>
  <c r="EH179" i="3"/>
  <c r="DV179" i="3"/>
  <c r="DJ179" i="3"/>
  <c r="CX179" i="3"/>
  <c r="CL179" i="3"/>
  <c r="BZ179" i="3"/>
  <c r="BN179" i="3"/>
  <c r="BB179" i="3"/>
  <c r="AX179" i="3"/>
  <c r="EG179" i="3"/>
  <c r="DU179" i="3"/>
  <c r="DI179" i="3"/>
  <c r="CW179" i="3"/>
  <c r="CK179" i="3"/>
  <c r="BY179" i="3"/>
  <c r="BM179" i="3"/>
  <c r="BA179" i="3"/>
  <c r="AY179" i="3"/>
  <c r="EF179" i="3"/>
  <c r="DT179" i="3"/>
  <c r="DH179" i="3"/>
  <c r="CV179" i="3"/>
  <c r="CJ179" i="3"/>
  <c r="BX179" i="3"/>
  <c r="BL179" i="3"/>
  <c r="AZ179" i="3"/>
  <c r="ER179" i="3"/>
  <c r="EP179" i="3"/>
  <c r="ED179" i="3"/>
  <c r="DR179" i="3"/>
  <c r="DF179" i="3"/>
  <c r="CT179" i="3"/>
  <c r="CH179" i="3"/>
  <c r="BV179" i="3"/>
  <c r="BJ179" i="3"/>
  <c r="ES179" i="3"/>
  <c r="EO179" i="3"/>
  <c r="EC179" i="3"/>
  <c r="DQ179" i="3"/>
  <c r="DE179" i="3"/>
  <c r="CS179" i="3"/>
  <c r="CG179" i="3"/>
  <c r="BU179" i="3"/>
  <c r="BI179" i="3"/>
  <c r="EN179" i="3"/>
  <c r="EB179" i="3"/>
  <c r="DP179" i="3"/>
  <c r="DD179" i="3"/>
  <c r="CR179" i="3"/>
  <c r="CF179" i="3"/>
  <c r="BT179" i="3"/>
  <c r="BH179" i="3"/>
  <c r="EM179" i="3"/>
  <c r="EA179" i="3"/>
  <c r="DO179" i="3"/>
  <c r="DC179" i="3"/>
  <c r="CQ179" i="3"/>
  <c r="CE179" i="3"/>
  <c r="BS179" i="3"/>
  <c r="BG179" i="3"/>
  <c r="EL179" i="3"/>
  <c r="DZ179" i="3"/>
  <c r="DN179" i="3"/>
  <c r="DB179" i="3"/>
  <c r="CP179" i="3"/>
  <c r="CD179" i="3"/>
  <c r="BR179" i="3"/>
  <c r="EK155" i="3"/>
  <c r="DY155" i="3"/>
  <c r="DM155" i="3"/>
  <c r="DA155" i="3"/>
  <c r="CO155" i="3"/>
  <c r="CC155" i="3"/>
  <c r="BQ155" i="3"/>
  <c r="BE155" i="3"/>
  <c r="BD155" i="3"/>
  <c r="AV155" i="3"/>
  <c r="EI155" i="3"/>
  <c r="DW155" i="3"/>
  <c r="DK155" i="3"/>
  <c r="CY155" i="3"/>
  <c r="CM155" i="3"/>
  <c r="CA155" i="3"/>
  <c r="BO155" i="3"/>
  <c r="H59" i="3"/>
  <c r="B59" i="3"/>
  <c r="G59" i="3" s="1"/>
  <c r="C58" i="3"/>
  <c r="C57" i="3" s="1"/>
  <c r="H57" i="3" s="1"/>
  <c r="F92" i="3"/>
  <c r="C92" i="3" s="1"/>
  <c r="F98" i="3"/>
  <c r="C98" i="3" s="1"/>
  <c r="F104" i="3"/>
  <c r="F93" i="3"/>
  <c r="C93" i="3" s="1"/>
  <c r="F99" i="3"/>
  <c r="F102" i="3"/>
  <c r="F96" i="3"/>
  <c r="G97" i="3" a="1"/>
  <c r="G97" i="3" s="1"/>
  <c r="G103" i="3" a="1"/>
  <c r="G103" i="3" s="1"/>
  <c r="F14" i="3"/>
  <c r="H11" i="3"/>
  <c r="F21" i="3" s="1"/>
  <c r="E91" i="3"/>
  <c r="D91" i="3"/>
  <c r="G14" i="3"/>
  <c r="AW67" i="3"/>
  <c r="B103" i="3"/>
  <c r="B101" i="3"/>
  <c r="B100" i="3"/>
  <c r="B97" i="3"/>
  <c r="B96" i="3"/>
  <c r="B93" i="3"/>
  <c r="B92" i="3"/>
  <c r="AW89" i="3"/>
  <c r="AW88" i="3"/>
  <c r="G101" i="3" l="1" a="1"/>
  <c r="G101" i="3" s="1"/>
  <c r="B99" i="3"/>
  <c r="B94" i="3"/>
  <c r="E87" i="12"/>
  <c r="B102" i="3"/>
  <c r="F100" i="3"/>
  <c r="C100" i="3" s="1"/>
  <c r="E92" i="12"/>
  <c r="B86" i="32"/>
  <c r="G86" i="32" s="1"/>
  <c r="I86" i="32" s="1"/>
  <c r="C87" i="32"/>
  <c r="H87" i="32" s="1"/>
  <c r="I87" i="32" s="1"/>
  <c r="E89" i="32" s="1"/>
  <c r="E84" i="20"/>
  <c r="D84" i="20"/>
  <c r="E90" i="20"/>
  <c r="E94" i="20"/>
  <c r="E83" i="20"/>
  <c r="G49" i="20"/>
  <c r="B47" i="20"/>
  <c r="G47" i="20" s="1"/>
  <c r="D86" i="20"/>
  <c r="E88" i="20"/>
  <c r="D88" i="20"/>
  <c r="D83" i="20"/>
  <c r="D94" i="20"/>
  <c r="C86" i="20"/>
  <c r="E95" i="12"/>
  <c r="D92" i="12"/>
  <c r="D87" i="20"/>
  <c r="E87" i="20"/>
  <c r="G22" i="3"/>
  <c r="G27" i="3"/>
  <c r="E89" i="3"/>
  <c r="G19" i="3"/>
  <c r="F15" i="3"/>
  <c r="F94" i="3"/>
  <c r="D94" i="3" s="1"/>
  <c r="E89" i="12"/>
  <c r="D89" i="12"/>
  <c r="C88" i="12"/>
  <c r="D88" i="12"/>
  <c r="E88" i="12"/>
  <c r="D84" i="12"/>
  <c r="C85" i="12"/>
  <c r="D85" i="12"/>
  <c r="E85" i="12"/>
  <c r="G51" i="12"/>
  <c r="B49" i="12"/>
  <c r="G49" i="12" s="1"/>
  <c r="C57" i="12"/>
  <c r="C59" i="12" s="1"/>
  <c r="G11" i="12"/>
  <c r="G28" i="12"/>
  <c r="C94" i="3"/>
  <c r="E99" i="3"/>
  <c r="D104" i="3"/>
  <c r="F22" i="3"/>
  <c r="E104" i="3"/>
  <c r="B95" i="3"/>
  <c r="D89" i="3"/>
  <c r="G95" i="3" a="1"/>
  <c r="G95" i="3" s="1"/>
  <c r="D95" i="3" s="1"/>
  <c r="F18" i="3"/>
  <c r="F19" i="3"/>
  <c r="E92" i="3"/>
  <c r="E100" i="3"/>
  <c r="E103" i="3"/>
  <c r="E97" i="3"/>
  <c r="G16" i="3"/>
  <c r="D92" i="3"/>
  <c r="F24" i="3"/>
  <c r="G23" i="3"/>
  <c r="D96" i="3"/>
  <c r="E96" i="3"/>
  <c r="F28" i="3"/>
  <c r="D102" i="3"/>
  <c r="G20" i="3"/>
  <c r="G25" i="3"/>
  <c r="E93" i="3"/>
  <c r="D101" i="3"/>
  <c r="G98" i="3" a="1"/>
  <c r="G98" i="3" s="1"/>
  <c r="E98" i="3" s="1"/>
  <c r="G17" i="3"/>
  <c r="G15" i="3"/>
  <c r="G24" i="3"/>
  <c r="F20" i="3"/>
  <c r="F25" i="3"/>
  <c r="D93" i="3"/>
  <c r="B104" i="3"/>
  <c r="G26" i="3"/>
  <c r="F26" i="3"/>
  <c r="C104" i="3"/>
  <c r="D99" i="3"/>
  <c r="F27" i="3"/>
  <c r="F17" i="3"/>
  <c r="G18" i="3"/>
  <c r="F23" i="3"/>
  <c r="F16" i="3"/>
  <c r="G28" i="3"/>
  <c r="G21" i="3"/>
  <c r="E94" i="3"/>
  <c r="B58" i="3"/>
  <c r="H58" i="3"/>
  <c r="E60" i="3" s="1"/>
  <c r="E70" i="3" s="1"/>
  <c r="D103" i="3"/>
  <c r="C101" i="3"/>
  <c r="E101" i="3"/>
  <c r="D97" i="3"/>
  <c r="C99" i="3"/>
  <c r="C102" i="3"/>
  <c r="C96" i="3"/>
  <c r="E102" i="3"/>
  <c r="C65" i="3"/>
  <c r="C67" i="3" s="1"/>
  <c r="G11" i="3"/>
  <c r="G32" i="3"/>
  <c r="E95" i="3"/>
  <c r="C95" i="3"/>
  <c r="D100" i="3" l="1"/>
  <c r="H89" i="32"/>
  <c r="G88" i="32"/>
  <c r="H88" i="32"/>
  <c r="C88" i="32"/>
  <c r="B88" i="32" s="1"/>
  <c r="B89" i="32"/>
  <c r="H50" i="20"/>
  <c r="D60" i="20" s="1"/>
  <c r="B50" i="20"/>
  <c r="D98" i="3"/>
  <c r="H52" i="12"/>
  <c r="D62" i="12" s="1"/>
  <c r="B52" i="12"/>
  <c r="G58" i="3"/>
  <c r="B57" i="3"/>
  <c r="G57" i="3" s="1"/>
  <c r="I88" i="32" l="1"/>
  <c r="H60" i="3"/>
  <c r="D70" i="3" s="1"/>
  <c r="B6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FacDS - Bob Nau</author>
  </authors>
  <commentList>
    <comment ref="B1" authorId="0" shapeId="0" xr:uid="{00000000-0006-0000-0100-000001000000}">
      <text>
        <r>
          <rPr>
            <sz val="9"/>
            <color indexed="81"/>
            <rFont val="Tahoma"/>
            <family val="2"/>
          </rPr>
          <t>Model 1 (#vars=13, n=800, AdjRsq=0.367)
Dependent variable = Survived1st800 
Run time = 2/6/2019 11:13:57 AM
File name = TitanicData.xlsx
Computer name = FACDS414
Program file name = RegressItLogistic.xlam
Version number = 2019.02.04
Execution time = 00h:00m:06s</t>
        </r>
      </text>
    </comment>
    <comment ref="B10" authorId="0" shapeId="0" xr:uid="{00000000-0006-0000-0100-000002000000}">
      <text>
        <r>
          <rPr>
            <sz val="9"/>
            <color indexed="81"/>
            <rFont val="Tahoma"/>
            <family val="2"/>
          </rPr>
          <t>In a logistic regression model, R-squared is the estimated fraction
of *deviance* explained by the model, in comparison to a null model
that has no independent variables.   Deviance is equal to minus-2 times
the log likelihood function, which is analogous to error variance in
a linear regression model, and the estimation of model coefficients
is based on minimization of this quantity (i.e., maximization of the
likelihood).  There is more than one way to define R-squared for a
logistic regression model.   McFadden's definition, shown in this cell,
has exactly the same functional form as R-squared in a linear model,
with variance merely replaced by deviance.    See the analysis-of-deviance
table below for more details of this calculation as well as those of
several other R-squared definitions.</t>
        </r>
      </text>
    </comment>
    <comment ref="C10" authorId="0" shapeId="0" xr:uid="{00000000-0006-0000-0100-000003000000}">
      <text>
        <r>
          <rPr>
            <sz val="9"/>
            <color indexed="81"/>
            <rFont val="Tahoma"/>
            <family val="2"/>
          </rPr>
          <t>Adjusted R-squared is a less-biased estimate of the fraction of deviance
explained by the logistic model, and it is obtained from R-squared
by an adjustment that takes into account the number of independent
variables in the model, as in the case of linear regression.</t>
        </r>
      </text>
    </comment>
    <comment ref="D10" authorId="0" shapeId="0" xr:uid="{00000000-0006-0000-0100-000004000000}">
      <text>
        <r>
          <rPr>
            <sz val="9"/>
            <color indexed="81"/>
            <rFont val="Tahoma"/>
            <family val="2"/>
          </rPr>
          <t>Root-mean-squared-error is a measure of the typical size of the errors
that the model makes in predicting  0's and 1's in units of probability,
and it plays a role analogous to the standard error of the regression
in a linear regression model.  A predicted probability of p yields
an error of p if the true outcome is 0 and an error of 1-p if the true
outcome is 1, and RMSE is the square root of the average squared value
of such errors.   If the model includes a constant, the mean value
of its errors is zero (i.e., it is unbiased) and its RMSE is the same
as the population standard deviation of its errors.</t>
        </r>
      </text>
    </comment>
    <comment ref="E10" authorId="0" shapeId="0" xr:uid="{00000000-0006-0000-0100-000005000000}">
      <text>
        <r>
          <rPr>
            <sz val="9"/>
            <color indexed="81"/>
            <rFont val="Tahoma"/>
            <family val="2"/>
          </rPr>
          <t>The value in the cell below is the mean value of the dependent variable,
i.e., the fraction of outcomes that are 1's.  In a constant-only model,
this would be the prediction given for all observations of the dependent
variable, as in the case of linear regression.</t>
        </r>
      </text>
    </comment>
    <comment ref="A14" authorId="0" shapeId="0" xr:uid="{00000000-0006-0000-0100-000006000000}">
      <text>
        <r>
          <rPr>
            <sz val="9"/>
            <color indexed="81"/>
            <rFont val="Tahoma"/>
            <family val="2"/>
          </rPr>
          <t xml:space="preserve">In a logistic regression model, a linear function of the independent
variables is used to predict the LogOdds of the event that the dependent
variable will have a value of 1 rather than 0. LogOdds is equal to
LN(p/(1-p)) for an event with probability p, where LN is the natural
log function.  It is equal to zero if p=0.5 and approaches negative
or positive infinity as p goes to 0 or 1.  The value of LogOdds predicted
by the linear equation is then converted to units of probability by
the inverse transformation: p = 1/(1+exp(-LogOdds)).  The formulas
for these calculations are shown in rows 6 and 7 at the top left of
the worksheet:  you can unhide these rows by clicking the + symbol
in the sidebar. </t>
        </r>
      </text>
    </comment>
    <comment ref="B14" authorId="0" shapeId="0" xr:uid="{00000000-0006-0000-0100-000007000000}">
      <text>
        <r>
          <rPr>
            <sz val="9"/>
            <color indexed="81"/>
            <rFont val="Tahoma"/>
            <family val="2"/>
          </rPr>
          <t>The coefficient table of a logistic regression model has exactly the
same structure as that of a linear regression model.  Each estimated
coefficient has an associated standard error, which is the (estimated)
standard deviation of the error in the coefficient estimate.</t>
        </r>
      </text>
    </comment>
    <comment ref="D14" authorId="0" shapeId="0" xr:uid="{00000000-0006-0000-0100-000008000000}">
      <text>
        <r>
          <rPr>
            <sz val="9"/>
            <color indexed="81"/>
            <rFont val="Tahoma"/>
            <family val="2"/>
          </rPr>
          <t>The coefficient estimate divided by its own standard error is its z-statistic,
which is analogous to a t-statistic in a linear model and is subject
to the same rules of thumb.  In particular, a coefficient estimate
is significantly different from zero at approximately the 0.05 level
if its z-statistic is greater than 2 in magnitude.</t>
        </r>
      </text>
    </comment>
    <comment ref="E14" authorId="0" shapeId="0" xr:uid="{00000000-0006-0000-0100-000009000000}">
      <text>
        <r>
          <rPr>
            <sz val="9"/>
            <color indexed="81"/>
            <rFont val="Tahoma"/>
            <family val="2"/>
          </rPr>
          <t xml:space="preserve">The exact P-value for measuring the significance of the coefficient's
difference from zero is determined from a standard normal (z) distribution
rather than the t distribution that is used for this purpose in linear
regression, as shown the cell formulas in this column.   The z distribution
is used for this calculation because in a logistic model there is no
analogous adjustment for the number of coefficients estimated from
a sample of a given size. </t>
        </r>
      </text>
    </comment>
    <comment ref="A31" authorId="0" shapeId="0" xr:uid="{00000000-0006-0000-0100-00000A000000}">
      <text>
        <r>
          <rPr>
            <sz val="9"/>
            <color indexed="81"/>
            <rFont val="Tahoma"/>
            <family val="2"/>
          </rPr>
          <t>The analysis of deviance table is analogous to the analysis of variance
table in a linear model.  Deviance is equal to minus-2 times the log
likelihood function, and it plays a role analogous to that of the variance
of the dependent variable in a linear regression model.  In this table,
the deviance of a null (no-independent-variable) model is decomposed
into the sum of an explained (regression) part and an unexplained (residual)
part.  The regression deviance divided by the null deviance is McFadden's
R-squared.</t>
        </r>
      </text>
    </comment>
    <comment ref="E31" authorId="0" shapeId="0" xr:uid="{00000000-0006-0000-0100-00000B000000}">
      <text>
        <r>
          <rPr>
            <sz val="9"/>
            <color indexed="81"/>
            <rFont val="Tahoma"/>
            <family val="2"/>
          </rPr>
          <t>The P-value for the significance of the model as a whole is determined
from the regression deviance by reference to a chi-squared distribution
whose number of degrees of freedom is the number of model coefficients.
  Thus, the chi-squared distribution plays a role here that is analogous
to that of the F distribution in the analysis of variance table for
a linear regression model.</t>
        </r>
      </text>
    </comment>
    <comment ref="F31" authorId="0" shapeId="0" xr:uid="{00000000-0006-0000-0100-00000C000000}">
      <text>
        <r>
          <rPr>
            <sz val="9"/>
            <color indexed="81"/>
            <rFont val="Tahoma"/>
            <family val="2"/>
          </rPr>
          <t>The Akaike information criterion (AIC) is a measure of the information
lost by using the fitted model rather than the unknown true model to
predict the dependent variable. It is a measure of goodness of fit
that includes a penalty for the number of model parameters, and it
is widely used in machine learning.  The formula for the AIC is 2 times
k minus two times the log likelihood, where k is the number of model
parameters, including constant.
In the case of a  linear regression model with normally distributed
errors, choosing the model with the largest AIC is equivalent to choosing
the model with the smallest value of k + n*LN(RSS) where n is the sample
size and RSS is the sum of squared residuals.
This is a useful model-comparison statistic but it will not necessarily
pick the best model for your decision purposes or even a good one if
the data or the model set is poorly chosen.  You should also study
other properties of your models to fully understand their assumptions
and their validity and their appropriateness for your task.</t>
        </r>
      </text>
    </comment>
    <comment ref="G31" authorId="0" shapeId="0" xr:uid="{00000000-0006-0000-0100-00000D000000}">
      <text>
        <r>
          <rPr>
            <sz val="9"/>
            <color indexed="81"/>
            <rFont val="Tahoma"/>
            <family val="2"/>
          </rPr>
          <t>The area under the ROC curve is a measure of the model's classification
accuracy over the whole range of cutoff values that might be used to
convert a probabilistic prediction into a 0-1 prediction.  It has a
maximum possible value of 1.0 (corresponding to perfect accuracy in
predicting both positive and negative outcomes) and a minimum possible
value of 0.5 (corresponding to random predictions).</t>
        </r>
      </text>
    </comment>
    <comment ref="A53" authorId="0" shapeId="0" xr:uid="{00000000-0006-0000-0100-00000E000000}">
      <text>
        <r>
          <rPr>
            <sz val="9"/>
            <color indexed="81"/>
            <rFont val="Tahoma"/>
            <family val="2"/>
          </rPr>
          <t>The classification table shows the absolute and relative numbers of
correct predictions and false-positive and false-negative errors for
a given cutoff level that might be used to convert probabilistic predictions
to binary (0-1) predictions.  On this worksheet, the classification
table is interactive.  Use the spinner at the right to vary the cutoff
level in increments of 0.05 and watch how the numbers change.  To get
a finer scale, you can enter your own values in the cutoff level cell
in increments of 0.01.  The source data for classification is stored
in a table at the far right, beginning in column AP.
The true positive rate is the number of correctly predicted positive
outcomes (1's) divided by the total number of positive outcomes, as
seen in the cell formula.  The true negative rate is the number of
correctly predicted negative outcomes (0's) divided by the total number
of negative outcomes.</t>
        </r>
      </text>
    </comment>
    <comment ref="A62" authorId="0" shapeId="0" xr:uid="{00000000-0006-0000-0100-00000F000000}">
      <text>
        <r>
          <rPr>
            <sz val="9"/>
            <color indexed="81"/>
            <rFont val="Tahoma"/>
            <family val="2"/>
          </rPr>
          <t>The ROC curve is a graph of the true positive rate versus the false
positive rate (1 minus the true negative rate) as a function of the
cutoff level used for binary classification.  Thus, it sweeps out the
frontier of the error rates that are computed in the classification
table as the cutoff level is varied.  Ideally the area under the ROC
curve is close to 1, i.e., the curve bends far into the upper left
of the square. In the worse case (a completely uninformative model),
the curve is the 45-degree line, under which the area is 0.5. This
chart is also interactive on this worksheet: use the spinner to vary
the cutoff level and watch the movement of the red box along the curve.</t>
        </r>
      </text>
    </comment>
    <comment ref="A84" authorId="0" shapeId="0" xr:uid="{00000000-0006-0000-0100-000010000000}">
      <text>
        <r>
          <rPr>
            <sz val="9"/>
            <color indexed="81"/>
            <rFont val="Tahoma"/>
            <family val="2"/>
          </rPr>
          <t>The logistic curve plot shows the model's probabilistic predictions
for the dependent variable as a function of a selected independent
variable, holding other variables (if any) fixed at their mean values.
  This chart gives a nice visual representation of the predictive importance
of a variable.  Ideally it is S-shaped or reverse-S-shaped (rather
than flat) with relatively narrow confidence bands, indicating that
the selected independent variable is highly informative in predicting
outcomes.  Be aware, though, that if some of the independent variables
are themselves binary, it is not possible to set them equal to their
mean values or to abitrary values within their range.  In such a case
the logistic curve and confidence bands that surround it cannot be
interpreted to represent forecasts for specific scenarios.  Rather,
they represent the model's average forecasts within a hypothetical
large population of scenarios.</t>
        </r>
      </text>
    </comment>
    <comment ref="A107" authorId="0" shapeId="0" xr:uid="{00000000-0006-0000-0100-000011000000}">
      <text>
        <r>
          <rPr>
            <sz val="9"/>
            <color indexed="81"/>
            <rFont val="Tahoma"/>
            <family val="2"/>
          </rPr>
          <t>The distribution-of-outcomes plot provides another view of the model's
predictive accuracy.  It consists of back-to-back histogram plots showing
distributions of the probabilistic predictions that were made for the
outcomes that turned out to be positive and those that turned out to
be negative.  Ideally the negative outcomes were associated with small
predicted probabilities (i.e., the negative bars are shifted toward
the left) and the positive outcomes were associated with large predicted
probabilities (i.e., the positive bars are shifted toward the right).
 If the distributions of predictions are the same for positive and
negative outcomes (i.e., if the relative shapes of the two distributions
are the same above and below the x-axis) and/or if the predictions
all fall within the same narrow range, the model does not have much
predictive value.</t>
        </r>
      </text>
    </comment>
    <comment ref="A129" authorId="0" shapeId="0" xr:uid="{00000000-0006-0000-0100-000012000000}">
      <text>
        <r>
          <rPr>
            <sz val="9"/>
            <color indexed="81"/>
            <rFont val="Tahoma"/>
            <family val="2"/>
          </rPr>
          <t>The actual-and-predicted-vs-observation# chart shows the model's predictions
and the actual values that were observed by row order in the data set.
  It can help to show whether the data has been sorted or grouped in
some way that depends on the outcomes or predictions, or whether it
is randomly ordered.  It has the following relation to the distribution-of-outcomes
chart.  If you turn this chart on its right side and let the red and
blue points fall into separate bins at the bottom, you get the other
chart.</t>
        </r>
      </text>
    </comment>
    <comment ref="A151" authorId="0" shapeId="0" xr:uid="{00000000-0006-0000-0100-000013000000}">
      <text>
        <r>
          <rPr>
            <sz val="9"/>
            <color indexed="81"/>
            <rFont val="Tahoma"/>
            <family val="2"/>
          </rPr>
          <t>The sensitivity-and-specificity-vs-cutoff-value chart provides another
view of the model's classification accuracy as measured in terms of
sensitivity and specificity.  It is another way to visualize the same
information that is shown in the ROC curve.  On this chart, the spinner
can be used to adjust a weight that is used to compute a weighted average
of the two performance measures, which might help to determine a cutoff
value that makes an optimal tradeoff between the two.  A higher value
is better in these terms.</t>
        </r>
      </text>
    </comment>
    <comment ref="A174" authorId="0" shapeId="0" xr:uid="{00000000-0006-0000-0100-000014000000}">
      <text>
        <r>
          <rPr>
            <sz val="9"/>
            <color indexed="81"/>
            <rFont val="Tahoma"/>
            <family val="2"/>
          </rPr>
          <t xml:space="preserve"> The error-rate-versus-cutoff-value chart provides yet another view
of the model's classification accuracy.  Here the spinner can be adjusted
to vary the weight used in a weighted average of false positive and
false negative error rates.  A lower value is better in these terms.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FacDS - Bob Nau</author>
  </authors>
  <commentList>
    <comment ref="B1" authorId="0" shapeId="0" xr:uid="{00000000-0006-0000-0200-000001000000}">
      <text>
        <r>
          <rPr>
            <sz val="9"/>
            <color indexed="81"/>
            <rFont val="Tahoma"/>
            <family val="2"/>
          </rPr>
          <t>Model 2 (#vars=9, n=800, AdjRsq=0.373)
Dependent variable = Survived1st800 
Run time = 2/6/2019 11:19:01 AM
File name = Titanic_logistic_models.xlsx
Computer name = FACDS414
Program file name = RegressItLogistic.xlam
Version number = 2019.02.04
Execution time = 00h:00m:13s</t>
        </r>
      </text>
    </comment>
    <comment ref="B10" authorId="0" shapeId="0" xr:uid="{00000000-0006-0000-0200-000002000000}">
      <text>
        <r>
          <rPr>
            <sz val="9"/>
            <color indexed="81"/>
            <rFont val="Tahoma"/>
            <family val="2"/>
          </rPr>
          <t>In a logistic regression model, R-squared is the estimated fraction
of *deviance* explained by the model, in comparison to a null model
that has no independent variables.   Deviance is equal to minus-2 times
the log likelihood function, which is analogous to error variance in
a linear regression model, and the estimation of model coefficients
is based on minimization of this quantity (i.e., maximization of the
likelihood).  There is more than one way to define R-squared for a
logistic regression model.   McFadden's definition, shown in this cell,
has exactly the same functional form as R-squared in a linear model,
with variance merely replaced by deviance.    See the analysis-of-deviance
table below for more details of this calculation as well as those of
several other R-squared definitions.</t>
        </r>
      </text>
    </comment>
    <comment ref="C10" authorId="0" shapeId="0" xr:uid="{00000000-0006-0000-0200-000003000000}">
      <text>
        <r>
          <rPr>
            <sz val="9"/>
            <color indexed="81"/>
            <rFont val="Tahoma"/>
            <family val="2"/>
          </rPr>
          <t>Adjusted R-squared is a less-biased estimate of the fraction of deviance
explained by the logistic model, and it is obtained from R-squared
by an adjustment that takes into account the number of independent
variables in the model, as in the case of linear regression.</t>
        </r>
      </text>
    </comment>
    <comment ref="D10" authorId="0" shapeId="0" xr:uid="{00000000-0006-0000-0200-000004000000}">
      <text>
        <r>
          <rPr>
            <sz val="9"/>
            <color indexed="81"/>
            <rFont val="Tahoma"/>
            <family val="2"/>
          </rPr>
          <t>Root-mean-squared-error is a measure of the typical size of the errors
that the model makes in predicting  0's and 1's in units of probability,
and it plays a role analogous to the standard error of the regression
in a linear regression model.  A predicted probability of p yields
an error of p if the true outcome is 0 and an error of 1-p if the true
outcome is 1, and RMSE is the square root of the average squared value
of such errors.   If the model includes a constant, the mean value
of its errors is zero (i.e., it is unbiased) and its RMSE is the same
as the population standard deviation of its errors.</t>
        </r>
      </text>
    </comment>
    <comment ref="E10" authorId="0" shapeId="0" xr:uid="{00000000-0006-0000-0200-000005000000}">
      <text>
        <r>
          <rPr>
            <sz val="9"/>
            <color indexed="81"/>
            <rFont val="Tahoma"/>
            <family val="2"/>
          </rPr>
          <t>The value in the cell below is the mean value of the dependent variable,
i.e., the fraction of outcomes that are 1's.  In a constant-only model,
this would be the prediction given for all observations of the dependent
variable, as in the case of linear regression.</t>
        </r>
      </text>
    </comment>
    <comment ref="A14" authorId="0" shapeId="0" xr:uid="{00000000-0006-0000-0200-000006000000}">
      <text>
        <r>
          <rPr>
            <sz val="9"/>
            <color indexed="81"/>
            <rFont val="Tahoma"/>
            <family val="2"/>
          </rPr>
          <t xml:space="preserve">In a logistic regression model, a linear function of the independent
variables is used to predict the LogOdds of the event that the dependent
variable will have a value of 1 rather than 0. LogOdds is equal to
LN(p/(1-p)) for an event with probability p, where LN is the natural
log function.  It is equal to zero if p=0.5 and approaches negative
or positive infinity as p goes to 0 or 1.  The value of LogOdds predicted
by the linear equation is then converted to units of probability by
the inverse transformation: p = 1/(1+exp(-LogOdds)).  The formulas
for these calculations are shown in rows 6 and 7 at the top left of
the worksheet:  you can unhide these rows by clicking the + symbol
in the sidebar. </t>
        </r>
      </text>
    </comment>
    <comment ref="B14" authorId="0" shapeId="0" xr:uid="{00000000-0006-0000-0200-000007000000}">
      <text>
        <r>
          <rPr>
            <sz val="9"/>
            <color indexed="81"/>
            <rFont val="Tahoma"/>
            <family val="2"/>
          </rPr>
          <t>The coefficient table of a logistic regression model has exactly the
same structure as that of a linear regression model.  Each estimated
coefficient has an associated standard error, which is the (estimated)
standard deviation of the error in the coefficient estimate.</t>
        </r>
      </text>
    </comment>
    <comment ref="D14" authorId="0" shapeId="0" xr:uid="{00000000-0006-0000-0200-000008000000}">
      <text>
        <r>
          <rPr>
            <sz val="9"/>
            <color indexed="81"/>
            <rFont val="Tahoma"/>
            <family val="2"/>
          </rPr>
          <t>The coefficient estimate divided by its own standard error is its z-statistic,
which is analogous to a t-statistic in a linear model and is subject
to the same rules of thumb.  In particular, a coefficient estimate
is significantly different from zero at approximately the 0.05 level
if its z-statistic is greater than 2 in magnitude.</t>
        </r>
      </text>
    </comment>
    <comment ref="E14" authorId="0" shapeId="0" xr:uid="{00000000-0006-0000-0200-000009000000}">
      <text>
        <r>
          <rPr>
            <sz val="9"/>
            <color indexed="81"/>
            <rFont val="Tahoma"/>
            <family val="2"/>
          </rPr>
          <t xml:space="preserve">The exact P-value for measuring the significance of the coefficient's
difference from zero is determined from a standard normal (z) distribution
rather than the t distribution that is used for this purpose in linear
regression, as shown the cell formulas in this column.   The z distribution
is used for this calculation because in a logistic model there is no
analogous adjustment for the number of coefficients estimated from
a sample of a given size. </t>
        </r>
      </text>
    </comment>
    <comment ref="A27" authorId="0" shapeId="0" xr:uid="{00000000-0006-0000-0200-00000A000000}">
      <text>
        <r>
          <rPr>
            <sz val="9"/>
            <color indexed="81"/>
            <rFont val="Tahoma"/>
            <family val="2"/>
          </rPr>
          <t>The analysis of deviance table is analogous to the analysis of variance
table in a linear model.  Deviance is equal to minus-2 times the log
likelihood function, and it plays a role analogous to that of the variance
of the dependent variable in a linear regression model.  In this table,
the deviance of a null (no-independent-variable) model is decomposed
into the sum of an explained (regression) part and an unexplained (residual)
part.  The regression deviance divided by the null deviance is McFadden's
R-squared.</t>
        </r>
      </text>
    </comment>
    <comment ref="E27" authorId="0" shapeId="0" xr:uid="{00000000-0006-0000-0200-00000B000000}">
      <text>
        <r>
          <rPr>
            <sz val="9"/>
            <color indexed="81"/>
            <rFont val="Tahoma"/>
            <family val="2"/>
          </rPr>
          <t>The P-value for the significance of the model as a whole is determined
from the regression deviance by reference to a chi-squared distribution
whose number of degrees of freedom is the number of model coefficients.
  Thus, the chi-squared distribution plays a role here that is analogous
to that of the F distribution in the analysis of variance table for
a linear regression model.</t>
        </r>
      </text>
    </comment>
    <comment ref="F27" authorId="0" shapeId="0" xr:uid="{00000000-0006-0000-0200-00000C000000}">
      <text>
        <r>
          <rPr>
            <sz val="9"/>
            <color indexed="81"/>
            <rFont val="Tahoma"/>
            <family val="2"/>
          </rPr>
          <t>The Akaike information criterion (AIC) is a measure of the information
lost by using the fitted model rather than the unknown true model to
predict the dependent variable. It is a measure of goodness of fit
that includes a penalty for the number of model parameters, and it
is widely used in machine learning.  The formula for the AIC is 2 times
k minus two times the log likelihood, where k is the number of model
parameters, including constant.
In the case of a  linear regression model with normally distributed
errors, choosing the model with the largest AIC is equivalent to choosing
the model with the smallest value of k + n*LN(RSS) where n is the sample
size and RSS is the sum of squared residuals.
This is a useful model-comparison statistic but it will not necessarily
pick the best model for your decision purposes or even a good one if
the data or the model set is poorly chosen.  You should also study
other properties of your models to fully understand their assumptions
and their validity and their appropriateness for your task.</t>
        </r>
      </text>
    </comment>
    <comment ref="G27" authorId="0" shapeId="0" xr:uid="{00000000-0006-0000-0200-00000D000000}">
      <text>
        <r>
          <rPr>
            <sz val="9"/>
            <color indexed="81"/>
            <rFont val="Tahoma"/>
            <family val="2"/>
          </rPr>
          <t>The area under the ROC curve is a measure of the model's classification
accuracy over the whole range of cutoff values that might be used to
convert a probabilistic prediction into a 0-1 prediction.  It has a
maximum possible value of 1.0 (corresponding to perfect accuracy in
predicting both positive and negative outcomes) and a minimum possible
value of 0.5 (corresponding to random predictions).</t>
        </r>
      </text>
    </comment>
    <comment ref="A45" authorId="0" shapeId="0" xr:uid="{00000000-0006-0000-0200-00000E000000}">
      <text>
        <r>
          <rPr>
            <sz val="9"/>
            <color indexed="81"/>
            <rFont val="Tahoma"/>
            <family val="2"/>
          </rPr>
          <t>The classification table shows the absolute and relative numbers of
correct predictions and false-positive and false-negative errors for
a given cutoff level that might be used to convert probabilistic predictions
to binary (0-1) predictions.  On this worksheet, the classification
table is interactive.  Use the spinner at the right to vary the cutoff
level in increments of 0.05 and watch how the numbers change.  To get
a finer scale, you can enter your own values in the cutoff level cell
in increments of 0.01.  The source data for classification is stored
in a table at the far right, beginning in column AP.
The true positive rate is the number of correctly predicted positive
outcomes (1's) divided by the total number of positive outcomes, as
seen in the cell formula.  The true negative rate is the number of
correctly predicted negative outcomes (0's) divided by the total number
of negative outcomes.</t>
        </r>
      </text>
    </comment>
    <comment ref="A54" authorId="0" shapeId="0" xr:uid="{00000000-0006-0000-0200-00000F000000}">
      <text>
        <r>
          <rPr>
            <sz val="9"/>
            <color indexed="81"/>
            <rFont val="Tahoma"/>
            <family val="2"/>
          </rPr>
          <t>The ROC curve is a graph of the true positive rate versus the false
positive rate (1 minus the true negative rate) as a function of the
cutoff level used for binary classification.  Thus, it sweeps out the
frontier of the error rates that are computed in the classification
table as the cutoff level is varied.  Ideally the area under the ROC
curve is close to 1, i.e., the curve bends far into the upper left
of the square. In the worse case (a completely uninformative model),
the curve is the 45-degree line, under which the area is 0.5. This
chart is also interactive on this worksheet: use the spinner to vary
the cutoff level and watch the movement of the red box along the curve.</t>
        </r>
      </text>
    </comment>
    <comment ref="A76" authorId="0" shapeId="0" xr:uid="{00000000-0006-0000-0200-000010000000}">
      <text>
        <r>
          <rPr>
            <sz val="9"/>
            <color indexed="81"/>
            <rFont val="Tahoma"/>
            <family val="2"/>
          </rPr>
          <t>The logistic curve plot shows the model's probabilistic predictions
for the dependent variable as a function of a selected independent
variable, holding other variables (if any) fixed at their mean values.
  This chart gives a nice visual representation of the predictive importance
of a variable.  Ideally it is S-shaped or reverse-S-shaped (rather
than flat) with relatively narrow confidence bands, indicating that
the selected independent variable is highly informative in predicting
outcomes.  Be aware, though, that if some of the independent variables
are themselves binary, it is not possible to set them equal to their
mean values or to abitrary values within their range.  In such a case
the logistic curve and confidence bands that surround it cannot be
interpreted to represent forecasts for specific scenarios.  Rather,
they represent the model's average forecasts within a hypothetical
large population of scenarios.</t>
        </r>
      </text>
    </comment>
    <comment ref="A99" authorId="0" shapeId="0" xr:uid="{00000000-0006-0000-0200-000011000000}">
      <text>
        <r>
          <rPr>
            <sz val="9"/>
            <color indexed="81"/>
            <rFont val="Tahoma"/>
            <family val="2"/>
          </rPr>
          <t>The distribution-of-outcomes plot provides another view of the model's
predictive accuracy.  It consists of back-to-back histogram plots showing
distributions of the probabilistic predictions that were made for the
outcomes that turned out to be positive and those that turned out to
be negative.  Ideally the negative outcomes were associated with small
predicted probabilities (i.e., the negative bars are shifted toward
the left) and the positive outcomes were associated with large predicted
probabilities (i.e., the positive bars are shifted toward the right).
 If the distributions of predictions are the same for positive and
negative outcomes (i.e., if the relative shapes of the two distributions
are the same above and below the x-axis) and/or if the predictions
all fall within the same narrow range, the model does not have much
predictive value.</t>
        </r>
      </text>
    </comment>
    <comment ref="A121" authorId="0" shapeId="0" xr:uid="{00000000-0006-0000-0200-000012000000}">
      <text>
        <r>
          <rPr>
            <sz val="9"/>
            <color indexed="81"/>
            <rFont val="Tahoma"/>
            <family val="2"/>
          </rPr>
          <t>The actual-and-predicted-vs-observation# chart shows the model's predictions
and the actual values that were observed by row order in the data set.
  It can help to show whether the data has been sorted or grouped in
some way that depends on the outcomes or predictions, or whether it
is randomly ordered.  It has the following relation to the distribution-of-outcomes
chart.  If you turn this chart on its right side and let the red and
blue points fall into separate bins at the bottom, you get the other
chart.</t>
        </r>
      </text>
    </comment>
    <comment ref="A143" authorId="0" shapeId="0" xr:uid="{00000000-0006-0000-0200-000013000000}">
      <text>
        <r>
          <rPr>
            <sz val="9"/>
            <color indexed="81"/>
            <rFont val="Tahoma"/>
            <family val="2"/>
          </rPr>
          <t>The sensitivity-and-specificity-vs-cutoff-value chart provides another
view of the model's classification accuracy as measured in terms of
sensitivity and specificity.  It is another way to visualize the same
information that is shown in the ROC curve.  On this chart, the spinner
can be used to adjust a weight that is used to compute a weighted average
of the two performance measures, which might help to determine a cutoff
value that makes an optimal tradeoff between the two.  A higher value
is better in these terms.</t>
        </r>
      </text>
    </comment>
    <comment ref="A166" authorId="0" shapeId="0" xr:uid="{00000000-0006-0000-0200-000014000000}">
      <text>
        <r>
          <rPr>
            <sz val="9"/>
            <color indexed="81"/>
            <rFont val="Tahoma"/>
            <family val="2"/>
          </rPr>
          <t xml:space="preserve"> The error-rate-versus-cutoff-value chart provides yet another view
of the model's classification accuracy.  Here the spinner can be adjusted
to vary the weight used in a weighted average of false positive and
false negative error rates.  A lower value is better in these terms.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FacDS - Bob Nau</author>
  </authors>
  <commentList>
    <comment ref="B1" authorId="0" shapeId="0" xr:uid="{00000000-0006-0000-0300-000001000000}">
      <text>
        <r>
          <rPr>
            <sz val="9"/>
            <color indexed="81"/>
            <rFont val="Tahoma"/>
            <family val="2"/>
          </rPr>
          <t>Model 3 (#vars=8, n=800, AdjRsq=0.372)
Dependent variable = Survived1st800 
Run time = 2/6/2019 11:20:04 AM
File name = Titanic_logistic_models.xlsx
Computer name = FACDS414
Program file name = RegressItLogistic.xlam
Version number = 2019.02.04
Execution time = 00h:00m:03s</t>
        </r>
      </text>
    </comment>
    <comment ref="B10" authorId="0" shapeId="0" xr:uid="{00000000-0006-0000-0300-000002000000}">
      <text>
        <r>
          <rPr>
            <sz val="9"/>
            <color indexed="81"/>
            <rFont val="Tahoma"/>
            <family val="2"/>
          </rPr>
          <t>In a logistic regression model, R-squared is the estimated fraction
of *deviance* explained by the model, in comparison to a null model
that has no independent variables.   Deviance is equal to minus-2 times
the log likelihood function, which is analogous to error variance in
a linear regression model, and the estimation of model coefficients
is based on minimization of this quantity (i.e., maximization of the
likelihood).  There is more than one way to define R-squared for a
logistic regression model.   McFadden's definition, shown in this cell,
has exactly the same functional form as R-squared in a linear model,
with variance merely replaced by deviance.    See the analysis-of-deviance
table below for more details of this calculation as well as those of
several other R-squared definitions.</t>
        </r>
      </text>
    </comment>
    <comment ref="C10" authorId="0" shapeId="0" xr:uid="{00000000-0006-0000-0300-000003000000}">
      <text>
        <r>
          <rPr>
            <sz val="9"/>
            <color indexed="81"/>
            <rFont val="Tahoma"/>
            <family val="2"/>
          </rPr>
          <t>Adjusted R-squared is a less-biased estimate of the fraction of deviance
explained by the logistic model, and it is obtained from R-squared
by an adjustment that takes into account the number of independent
variables in the model, as in the case of linear regression.</t>
        </r>
      </text>
    </comment>
    <comment ref="D10" authorId="0" shapeId="0" xr:uid="{00000000-0006-0000-0300-000004000000}">
      <text>
        <r>
          <rPr>
            <sz val="9"/>
            <color indexed="81"/>
            <rFont val="Tahoma"/>
            <family val="2"/>
          </rPr>
          <t>Root-mean-squared-error is a measure of the typical size of the errors
that the model makes in predicting  0's and 1's in units of probability,
and it plays a role analogous to the standard error of the regression
in a linear regression model.  A predicted probability of p yields
an error of p if the true outcome is 0 and an error of 1-p if the true
outcome is 1, and RMSE is the square root of the average squared value
of such errors.   If the model includes a constant, the mean value
of its errors is zero (i.e., it is unbiased) and its RMSE is the same
as the population standard deviation of its errors.</t>
        </r>
      </text>
    </comment>
    <comment ref="E10" authorId="0" shapeId="0" xr:uid="{00000000-0006-0000-0300-000005000000}">
      <text>
        <r>
          <rPr>
            <sz val="9"/>
            <color indexed="81"/>
            <rFont val="Tahoma"/>
            <family val="2"/>
          </rPr>
          <t>The value in the cell below is the mean value of the dependent variable,
i.e., the fraction of outcomes that are 1's.  In a constant-only model,
this would be the prediction given for all observations of the dependent
variable, as in the case of linear regression.</t>
        </r>
      </text>
    </comment>
    <comment ref="A14" authorId="0" shapeId="0" xr:uid="{00000000-0006-0000-0300-000006000000}">
      <text>
        <r>
          <rPr>
            <sz val="9"/>
            <color indexed="81"/>
            <rFont val="Tahoma"/>
            <family val="2"/>
          </rPr>
          <t xml:space="preserve">In a logistic regression model, a linear function of the independent
variables is used to predict the LogOdds of the event that the dependent
variable will have a value of 1 rather than 0. LogOdds is equal to
LN(p/(1-p)) for an event with probability p, where LN is the natural
log function.  It is equal to zero if p=0.5 and approaches negative
or positive infinity as p goes to 0 or 1.  The value of LogOdds predicted
by the linear equation is then converted to units of probability by
the inverse transformation: p = 1/(1+exp(-LogOdds)).  The formulas
for these calculations are shown in rows 6 and 7 at the top left of
the worksheet:  you can unhide these rows by clicking the + symbol
in the sidebar. </t>
        </r>
      </text>
    </comment>
    <comment ref="B14" authorId="0" shapeId="0" xr:uid="{00000000-0006-0000-0300-000007000000}">
      <text>
        <r>
          <rPr>
            <sz val="9"/>
            <color indexed="81"/>
            <rFont val="Tahoma"/>
            <family val="2"/>
          </rPr>
          <t>The coefficient table of a logistic regression model has exactly the
same structure as that of a linear regression model.  Each estimated
coefficient has an associated standard error, which is the (estimated)
standard deviation of the error in the coefficient estimate.</t>
        </r>
      </text>
    </comment>
    <comment ref="D14" authorId="0" shapeId="0" xr:uid="{00000000-0006-0000-0300-000008000000}">
      <text>
        <r>
          <rPr>
            <sz val="9"/>
            <color indexed="81"/>
            <rFont val="Tahoma"/>
            <family val="2"/>
          </rPr>
          <t>The coefficient estimate divided by its own standard error is its z-statistic,
which is analogous to a t-statistic in a linear model and is subject
to the same rules of thumb.  In particular, a coefficient estimate
is significantly different from zero at approximately the 0.05 level
if its z-statistic is greater than 2 in magnitude.</t>
        </r>
      </text>
    </comment>
    <comment ref="E14" authorId="0" shapeId="0" xr:uid="{00000000-0006-0000-0300-000009000000}">
      <text>
        <r>
          <rPr>
            <sz val="9"/>
            <color indexed="81"/>
            <rFont val="Tahoma"/>
            <family val="2"/>
          </rPr>
          <t xml:space="preserve">The exact P-value for measuring the significance of the coefficient's
difference from zero is determined from a standard normal (z) distribution
rather than the t distribution that is used for this purpose in linear
regression, as shown the cell formulas in this column.   The z distribution
is used for this calculation because in a logistic model there is no
analogous adjustment for the number of coefficients estimated from
a sample of a given size. </t>
        </r>
      </text>
    </comment>
    <comment ref="A26" authorId="0" shapeId="0" xr:uid="{00000000-0006-0000-0300-00000A000000}">
      <text>
        <r>
          <rPr>
            <sz val="9"/>
            <color indexed="81"/>
            <rFont val="Tahoma"/>
            <family val="2"/>
          </rPr>
          <t>The analysis of deviance table is analogous to the analysis of variance
table in a linear model.  Deviance is equal to minus-2 times the log
likelihood function, and it plays a role analogous to that of the variance
of the dependent variable in a linear regression model.  In this table,
the deviance of a null (no-independent-variable) model is decomposed
into the sum of an explained (regression) part and an unexplained (residual)
part.  The regression deviance divided by the null deviance is McFadden's
R-squared.</t>
        </r>
      </text>
    </comment>
    <comment ref="E26" authorId="0" shapeId="0" xr:uid="{00000000-0006-0000-0300-00000B000000}">
      <text>
        <r>
          <rPr>
            <sz val="9"/>
            <color indexed="81"/>
            <rFont val="Tahoma"/>
            <family val="2"/>
          </rPr>
          <t>The P-value for the significance of the model as a whole is determined
from the regression deviance by reference to a chi-squared distribution
whose number of degrees of freedom is the number of model coefficients.
  Thus, the chi-squared distribution plays a role here that is analogous
to that of the F distribution in the analysis of variance table for
a linear regression model.</t>
        </r>
      </text>
    </comment>
    <comment ref="F26" authorId="0" shapeId="0" xr:uid="{00000000-0006-0000-0300-00000C000000}">
      <text>
        <r>
          <rPr>
            <sz val="9"/>
            <color indexed="81"/>
            <rFont val="Tahoma"/>
            <family val="2"/>
          </rPr>
          <t>The Akaike information criterion (AIC) is a measure of the information
lost by using the fitted model rather than the unknown true model to
predict the dependent variable. It is a measure of goodness of fit
that includes a penalty for the number of model parameters, and it
is widely used in machine learning.  The formula for the AIC is 2 times
k minus two times the log likelihood, where k is the number of model
parameters, including constant.
In the case of a  linear regression model with normally distributed
errors, choosing the model with the largest AIC is equivalent to choosing
the model with the smallest value of k + n*LN(RSS) where n is the sample
size and RSS is the sum of squared residuals.
This is a useful model-comparison statistic but it will not necessarily
pick the best model for your decision purposes or even a good one if
the data or the model set is poorly chosen.  You should also study
other properties of your models to fully understand their assumptions
and their validity and their appropriateness for your task.</t>
        </r>
      </text>
    </comment>
    <comment ref="G26" authorId="0" shapeId="0" xr:uid="{00000000-0006-0000-0300-00000D000000}">
      <text>
        <r>
          <rPr>
            <sz val="9"/>
            <color indexed="81"/>
            <rFont val="Tahoma"/>
            <family val="2"/>
          </rPr>
          <t>The area under the ROC curve is a measure of the model's classification
accuracy over the whole range of cutoff values that might be used to
convert a probabilistic prediction into a 0-1 prediction.  It has a
maximum possible value of 1.0 (corresponding to perfect accuracy in
predicting both positive and negative outcomes) and a minimum possible
value of 0.5 (corresponding to random predictions).</t>
        </r>
      </text>
    </comment>
    <comment ref="A43" authorId="0" shapeId="0" xr:uid="{00000000-0006-0000-0300-00000E000000}">
      <text>
        <r>
          <rPr>
            <sz val="9"/>
            <color indexed="81"/>
            <rFont val="Tahoma"/>
            <family val="2"/>
          </rPr>
          <t>The classification table shows the absolute and relative numbers of
correct predictions and false-positive and false-negative errors for
a given cutoff level that might be used to convert probabilistic predictions
to binary (0-1) predictions.  On this worksheet, the classification
table is interactive.  Use the spinner at the right to vary the cutoff
level in increments of 0.05 and watch how the numbers change.  To get
a finer scale, you can enter your own values in the cutoff level cell
in increments of 0.01.  The source data for classification is stored
in a table at the far right, beginning in column AP.
The true positive rate is the number of correctly predicted positive
outcomes (1's) divided by the total number of positive outcomes, as
seen in the cell formula.  The true negative rate is the number of
correctly predicted negative outcomes (0's) divided by the total number
of negative outcomes.</t>
        </r>
      </text>
    </comment>
    <comment ref="A52" authorId="0" shapeId="0" xr:uid="{00000000-0006-0000-0300-00000F000000}">
      <text>
        <r>
          <rPr>
            <sz val="9"/>
            <color indexed="81"/>
            <rFont val="Tahoma"/>
            <family val="2"/>
          </rPr>
          <t>The ROC curve is a graph of the true positive rate versus the false
positive rate (1 minus the true negative rate) as a function of the
cutoff level used for binary classification.  Thus, it sweeps out the
frontier of the error rates that are computed in the classification
table as the cutoff level is varied.  Ideally the area under the ROC
curve is close to 1, i.e., the curve bends far into the upper left
of the square. In the worse case (a completely uninformative model),
the curve is the 45-degree line, under which the area is 0.5. This
chart is also interactive on this worksheet: use the spinner to vary
the cutoff level and watch the movement of the red box along the curve.</t>
        </r>
      </text>
    </comment>
    <comment ref="A74" authorId="0" shapeId="0" xr:uid="{00000000-0006-0000-0300-000010000000}">
      <text>
        <r>
          <rPr>
            <sz val="9"/>
            <color indexed="81"/>
            <rFont val="Tahoma"/>
            <family val="2"/>
          </rPr>
          <t>The logistic curve plot shows the model's probabilistic predictions
for the dependent variable as a function of a selected independent
variable, holding other variables (if any) fixed at their mean values.
  This chart gives a nice visual representation of the predictive importance
of a variable.  Ideally it is S-shaped or reverse-S-shaped (rather
than flat) with relatively narrow confidence bands, indicating that
the selected independent variable is highly informative in predicting
outcomes.  Be aware, though, that if some of the independent variables
are themselves binary, it is not possible to set them equal to their
mean values or to abitrary values within their range.  In such a case
the logistic curve and confidence bands that surround it cannot be
interpreted to represent forecasts for specific scenarios.  Rather,
they represent the model's average forecasts within a hypothetical
large population of scenarios.</t>
        </r>
      </text>
    </comment>
    <comment ref="A97" authorId="0" shapeId="0" xr:uid="{00000000-0006-0000-0300-000011000000}">
      <text>
        <r>
          <rPr>
            <sz val="9"/>
            <color indexed="81"/>
            <rFont val="Tahoma"/>
            <family val="2"/>
          </rPr>
          <t>The distribution-of-outcomes plot provides another view of the model's
predictive accuracy.  It consists of back-to-back histogram plots showing
distributions of the probabilistic predictions that were made for the
outcomes that turned out to be positive and those that turned out to
be negative.  Ideally the negative outcomes were associated with small
predicted probabilities (i.e., the negative bars are shifted toward
the left) and the positive outcomes were associated with large predicted
probabilities (i.e., the positive bars are shifted toward the right).
 If the distributions of predictions are the same for positive and
negative outcomes (i.e., if the relative shapes of the two distributions
are the same above and below the x-axis) and/or if the predictions
all fall within the same narrow range, the model does not have much
predictive value.</t>
        </r>
      </text>
    </comment>
    <comment ref="A119" authorId="0" shapeId="0" xr:uid="{00000000-0006-0000-0300-000012000000}">
      <text>
        <r>
          <rPr>
            <sz val="9"/>
            <color indexed="81"/>
            <rFont val="Tahoma"/>
            <family val="2"/>
          </rPr>
          <t>The actual-and-predicted-vs-observation# chart shows the model's predictions
and the actual values that were observed by row order in the data set.
  It can help to show whether the data has been sorted or grouped in
some way that depends on the outcomes or predictions, or whether it
is randomly ordered.  It has the following relation to the distribution-of-outcomes
chart.  If you turn this chart on its right side and let the red and
blue points fall into separate bins at the bottom, you get the other
chart.</t>
        </r>
      </text>
    </comment>
    <comment ref="A141" authorId="0" shapeId="0" xr:uid="{00000000-0006-0000-0300-000013000000}">
      <text>
        <r>
          <rPr>
            <sz val="9"/>
            <color indexed="81"/>
            <rFont val="Tahoma"/>
            <family val="2"/>
          </rPr>
          <t>The sensitivity-and-specificity-vs-cutoff-value chart provides another
view of the model's classification accuracy as measured in terms of
sensitivity and specificity.  It is another way to visualize the same
information that is shown in the ROC curve.  On this chart, the spinner
can be used to adjust a weight that is used to compute a weighted average
of the two performance measures, which might help to determine a cutoff
value that makes an optimal tradeoff between the two.  A higher value
is better in these terms.</t>
        </r>
      </text>
    </comment>
    <comment ref="A164" authorId="0" shapeId="0" xr:uid="{00000000-0006-0000-0300-000014000000}">
      <text>
        <r>
          <rPr>
            <sz val="9"/>
            <color indexed="81"/>
            <rFont val="Tahoma"/>
            <family val="2"/>
          </rPr>
          <t xml:space="preserve"> The error-rate-versus-cutoff-value chart provides yet another view
of the model's classification accuracy.  Here the spinner can be adjusted
to vary the weight used in a weighted average of false positive and
false negative error rates.  A lower value is better in these terms.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FacDS - Bob Nau</author>
  </authors>
  <commentList>
    <comment ref="B1" authorId="0" shapeId="0" xr:uid="{00000000-0006-0000-0400-000001000000}">
      <text>
        <r>
          <rPr>
            <sz val="9"/>
            <color indexed="81"/>
            <rFont val="Tahoma"/>
            <family val="2"/>
          </rPr>
          <t>Titanic logistic model (#vars=7, n=800, AdjRsq=0.374)
Dependent variable = Survived1st800 
Run time = 2/6/2019 11:58:25 AM
File name = Titanic_logistic_models.xlsx
Computer name = FACDS414
Program file name = RegressItLogistic.xlam
Version number = 2019.02.04
Execution time = 00h:00m:13s</t>
        </r>
      </text>
    </comment>
    <comment ref="B10" authorId="0" shapeId="0" xr:uid="{00000000-0006-0000-0400-000002000000}">
      <text>
        <r>
          <rPr>
            <sz val="9"/>
            <color indexed="81"/>
            <rFont val="Tahoma"/>
            <family val="2"/>
          </rPr>
          <t>In a logistic regression model, R-squared is the estimated fraction
of *deviance* explained by the model, in comparison to a null model
that has no independent variables.   Deviance is equal to minus-2 times
the log likelihood function, which is analogous to error variance in
a linear regression model, and the estimation of model coefficients
is based on minimization of this quantity (i.e., maximization of the
likelihood).  There is more than one way to define R-squared for a
logistic regression model.   McFadden's definition, shown in this cell,
has exactly the same functional form as R-squared in a linear model,
with variance merely replaced by deviance.    See the analysis-of-deviance
table below for more details of this calculation as well as those of
several other R-squared definitions.</t>
        </r>
      </text>
    </comment>
    <comment ref="C10" authorId="0" shapeId="0" xr:uid="{00000000-0006-0000-0400-000003000000}">
      <text>
        <r>
          <rPr>
            <sz val="9"/>
            <color indexed="81"/>
            <rFont val="Tahoma"/>
            <family val="2"/>
          </rPr>
          <t>Adjusted R-squared is a less-biased estimate of the fraction of deviance
explained by the logistic model, and it is obtained from R-squared
by an adjustment that takes into account the number of independent
variables in the model, as in the case of linear regression.</t>
        </r>
      </text>
    </comment>
    <comment ref="D10" authorId="0" shapeId="0" xr:uid="{00000000-0006-0000-0400-000004000000}">
      <text>
        <r>
          <rPr>
            <sz val="9"/>
            <color indexed="81"/>
            <rFont val="Tahoma"/>
            <family val="2"/>
          </rPr>
          <t>Root-mean-squared-error is a measure of the typical size of the errors
that the model makes in predicting  0's and 1's in units of probability,
and it plays a role analogous to the standard error of the regression
in a linear regression model.  A predicted probability of p yields
an error of p if the true outcome is 0 and an error of 1-p if the true
outcome is 1, and RMSE is the square root of the average squared value
of such errors.   If the model includes a constant, the mean value
of its errors is zero (i.e., it is unbiased) and its RMSE is the same
as the population standard deviation of its errors.</t>
        </r>
      </text>
    </comment>
    <comment ref="E10" authorId="0" shapeId="0" xr:uid="{00000000-0006-0000-0400-000005000000}">
      <text>
        <r>
          <rPr>
            <sz val="9"/>
            <color indexed="81"/>
            <rFont val="Tahoma"/>
            <family val="2"/>
          </rPr>
          <t>The value in the cell below is the mean value of the dependent variable,
i.e., the fraction of outcomes that are 1's.  In a constant-only model,
this would be the prediction given for all observations of the dependent
variable, as in the case of linear regression.</t>
        </r>
      </text>
    </comment>
    <comment ref="A14" authorId="0" shapeId="0" xr:uid="{00000000-0006-0000-0400-000006000000}">
      <text>
        <r>
          <rPr>
            <sz val="9"/>
            <color indexed="81"/>
            <rFont val="Tahoma"/>
            <family val="2"/>
          </rPr>
          <t xml:space="preserve">In a logistic regression model, a linear function of the independent
variables is used to predict the LogOdds of the event that the dependent
variable will have a value of 1 rather than 0. LogOdds is equal to
LN(p/(1-p)) for an event with probability p, where LN is the natural
log function.  It is equal to zero if p=0.5 and approaches negative
or positive infinity as p goes to 0 or 1.  The value of LogOdds predicted
by the linear equation is then converted to units of probability by
the inverse transformation: p = 1/(1+exp(-LogOdds)).  The formulas
for these calculations are shown in rows 6 and 7 at the top left of
the worksheet:  you can unhide these rows by clicking the + symbol
in the sidebar. </t>
        </r>
      </text>
    </comment>
    <comment ref="B14" authorId="0" shapeId="0" xr:uid="{00000000-0006-0000-0400-000007000000}">
      <text>
        <r>
          <rPr>
            <sz val="9"/>
            <color indexed="81"/>
            <rFont val="Tahoma"/>
            <family val="2"/>
          </rPr>
          <t>The coefficient table of a logistic regression model has exactly the
same structure as that of a linear regression model.  Each estimated
coefficient has an associated standard error, which is the (estimated)
standard deviation of the error in the coefficient estimate.</t>
        </r>
      </text>
    </comment>
    <comment ref="D14" authorId="0" shapeId="0" xr:uid="{00000000-0006-0000-0400-000008000000}">
      <text>
        <r>
          <rPr>
            <sz val="9"/>
            <color indexed="81"/>
            <rFont val="Tahoma"/>
            <family val="2"/>
          </rPr>
          <t>The coefficient estimate divided by its own standard error is its z-statistic,
which is analogous to a t-statistic in a linear model and is subject
to the same rules of thumb.  In particular, a coefficient estimate
is significantly different from zero at approximately the 0.05 level
if its z-statistic is greater than 2 in magnitude.</t>
        </r>
      </text>
    </comment>
    <comment ref="E14" authorId="0" shapeId="0" xr:uid="{00000000-0006-0000-0400-000009000000}">
      <text>
        <r>
          <rPr>
            <sz val="9"/>
            <color indexed="81"/>
            <rFont val="Tahoma"/>
            <family val="2"/>
          </rPr>
          <t xml:space="preserve">The exact P-value for measuring the significance of the coefficient's
difference from zero is determined from a standard normal (z) distribution
rather than the t distribution that is used for this purpose in linear
regression, as shown the cell formulas in this column.   The z distribution
is used for this calculation because in a logistic model there is no
analogous adjustment for the number of coefficients estimated from
a sample of a given size. </t>
        </r>
      </text>
    </comment>
    <comment ref="A35" authorId="0" shapeId="0" xr:uid="{00000000-0006-0000-0400-00000A000000}">
      <text>
        <r>
          <rPr>
            <sz val="9"/>
            <color indexed="81"/>
            <rFont val="Tahoma"/>
            <family val="2"/>
          </rPr>
          <t>The analysis of deviance table is analogous to the analysis of variance
table in a linear model.  Deviance is equal to minus-2 times the log
likelihood function, and it plays a role analogous to that of the variance
of the dependent variable in a linear regression model.  In this table,
the deviance of a null (no-independent-variable) model is decomposed
into the sum of an explained (regression) part and an unexplained (residual)
part.  The regression deviance divided by the null deviance is McFadden's
R-squared.</t>
        </r>
      </text>
    </comment>
    <comment ref="E35" authorId="0" shapeId="0" xr:uid="{00000000-0006-0000-0400-00000B000000}">
      <text>
        <r>
          <rPr>
            <sz val="9"/>
            <color indexed="81"/>
            <rFont val="Tahoma"/>
            <family val="2"/>
          </rPr>
          <t>The P-value for the significance of the model as a whole is determined
from the regression deviance by reference to a chi-squared distribution
whose number of degrees of freedom is the number of model coefficients.
  Thus, the chi-squared distribution plays a role here that is analogous
to that of the F distribution in the analysis of variance table for
a linear regression model.</t>
        </r>
      </text>
    </comment>
    <comment ref="F35" authorId="0" shapeId="0" xr:uid="{00000000-0006-0000-0400-00000C000000}">
      <text>
        <r>
          <rPr>
            <sz val="9"/>
            <color indexed="81"/>
            <rFont val="Tahoma"/>
            <family val="2"/>
          </rPr>
          <t>The Akaike information criterion (AIC) is a measure of the information
lost by using the fitted model rather than the unknown true model to
predict the dependent variable. It is a measure of goodness of fit
that includes a penalty for the number of model parameters, and it
is widely used in machine learning.  The formula for the AIC is 2 times
k minus two times the log likelihood, where k is the number of model
parameters, including constant.
In the case of a  linear regression model with normally distributed
errors, choosing the model with the largest AIC is equivalent to choosing
the model with the smallest value of k + n*LN(RSS) where n is the sample
size and RSS is the sum of squared residuals.
This is a useful model-comparison statistic but it will not necessarily
pick the best model for your decision purposes or even a good one if
the data or the model set is poorly chosen.  You should also study
other properties of your models to fully understand their assumptions
and their validity and their appropriateness for your task.</t>
        </r>
      </text>
    </comment>
    <comment ref="G35" authorId="0" shapeId="0" xr:uid="{00000000-0006-0000-0400-00000D000000}">
      <text>
        <r>
          <rPr>
            <sz val="9"/>
            <color indexed="81"/>
            <rFont val="Tahoma"/>
            <family val="2"/>
          </rPr>
          <t>The area under the ROC curve is a measure of the model's classification
accuracy over the whole range of cutoff values that might be used to
convert a probabilistic prediction into a 0-1 prediction.  It has a
maximum possible value of 1.0 (corresponding to perfect accuracy in
predicting both positive and negative outcomes) and a minimum possible
value of 0.5 (corresponding to random predictions).</t>
        </r>
      </text>
    </comment>
    <comment ref="A51" authorId="0" shapeId="0" xr:uid="{00000000-0006-0000-0400-00000E000000}">
      <text>
        <r>
          <rPr>
            <sz val="9"/>
            <color indexed="81"/>
            <rFont val="Tahoma"/>
            <family val="2"/>
          </rPr>
          <t>The classification table shows the absolute and relative numbers of
correct predictions and false-positive and false-negative errors for
a given cutoff level that might be used to convert probabilistic predictions
to binary (0-1) predictions.  On this worksheet, the classification
table is interactive.  Use the spinner at the right to vary the cutoff
level in increments of 0.05 and watch how the numbers change.  To get
a finer scale, you can enter your own values in the cutoff level cell
in increments of 0.01.  The source data for classification is stored
in a table at the far right, beginning in column AP.
The true positive rate is the number of correctly predicted positive
outcomes (1's) divided by the total number of positive outcomes, as
seen in the cell formula.  The true negative rate is the number of
correctly predicted negative outcomes (0's) divided by the total number
of negative outcomes.</t>
        </r>
      </text>
    </comment>
    <comment ref="A60" authorId="0" shapeId="0" xr:uid="{00000000-0006-0000-0400-00000F000000}">
      <text>
        <r>
          <rPr>
            <sz val="9"/>
            <color indexed="81"/>
            <rFont val="Tahoma"/>
            <family val="2"/>
          </rPr>
          <t>The ROC curve is a graph of the true positive rate versus the false
positive rate (1 minus the true negative rate) as a function of the
cutoff level used for binary classification.  Thus, it sweeps out the
frontier of the error rates that are computed in the classification
table as the cutoff level is varied.  Ideally the area under the ROC
curve is close to 1, i.e., the curve bends far into the upper left
of the square. In the worse case (a completely uninformative model),
the curve is the 45-degree line, under which the area is 0.5. This
chart is also interactive on this worksheet: use the spinner to vary
the cutoff level and watch the movement of the red box along the curve.</t>
        </r>
      </text>
    </comment>
    <comment ref="A82" authorId="0" shapeId="0" xr:uid="{00000000-0006-0000-0400-000010000000}">
      <text>
        <r>
          <rPr>
            <sz val="9"/>
            <color indexed="81"/>
            <rFont val="Tahoma"/>
            <family val="2"/>
          </rPr>
          <t>If the out-of-sample-test option has been used and a test variable
with held-out values of the dependent variable has been specifiied,
this table shows the model's classification performance on the test
data.  Ideally the error rates are comparable to those for the sample
data to which the model was fitted.  The cutoff level used in this
table can also be interactively adjusted.</t>
        </r>
      </text>
    </comment>
    <comment ref="A91" authorId="0" shapeId="0" xr:uid="{00000000-0006-0000-0400-000011000000}">
      <text>
        <r>
          <rPr>
            <sz val="9"/>
            <color indexed="81"/>
            <rFont val="Tahoma"/>
            <family val="2"/>
          </rPr>
          <t>The forecast table shows the model's forecasts for values of the dependent
variable in rows of the data set for which values of all the independent
variables are present and the value of the dependent variable is missing.
 Forecasts are shown both in probabilistic and binary terms, where
the cutoff value that is used for binary predictions is the same as
the one in the out-of-sample classification table.  Use the spinner
to vary the cutoff level and watch how the predictions change.  If
test values are available for the out-of-sample forecasts, they are
also shown in the forecast table.</t>
        </r>
      </text>
    </comment>
    <comment ref="G92" authorId="0" shapeId="0" xr:uid="{00000000-0006-0000-0400-000012000000}">
      <text>
        <r>
          <rPr>
            <sz val="9"/>
            <color indexed="81"/>
            <rFont val="Tahoma"/>
            <family val="2"/>
          </rPr>
          <t>Paste actual values in this column to compute out-of-sample error stats.</t>
        </r>
      </text>
    </comment>
    <comment ref="A185" authorId="0" shapeId="0" xr:uid="{00000000-0006-0000-0400-000013000000}">
      <text>
        <r>
          <rPr>
            <sz val="9"/>
            <color indexed="81"/>
            <rFont val="Tahoma"/>
            <family val="2"/>
          </rPr>
          <t>The logistic curve plot shows the model's probabilistic predictions
for the dependent variable as a function of a selected independent
variable, holding other variables (if any) fixed at their mean values.
  This chart gives a nice visual representation of the predictive importance
of a variable.  Ideally it is S-shaped or reverse-S-shaped (rather
than flat) with relatively narrow confidence bands, indicating that
the selected independent variable is highly informative in predicting
outcomes.  Be aware, though, that if some of the independent variables
are themselves binary, it is not possible to set them equal to their
mean values or to abitrary values within their range.  In such a case
the logistic curve and confidence bands that surround it cannot be
interpreted to represent forecasts for specific scenarios.  Rather,
they represent the model's average forecasts within a hypothetical
large population of scenarios.</t>
        </r>
      </text>
    </comment>
    <comment ref="A208" authorId="0" shapeId="0" xr:uid="{00000000-0006-0000-0400-000014000000}">
      <text>
        <r>
          <rPr>
            <sz val="9"/>
            <color indexed="81"/>
            <rFont val="Tahoma"/>
            <family val="2"/>
          </rPr>
          <t>The distribution-of-outcomes plot provides another view of the model's
predictive accuracy.  It consists of back-to-back histogram plots showing
distributions of the probabilistic predictions that were made for the
outcomes that turned out to be positive and those that turned out to
be negative.  Ideally the negative outcomes were associated with small
predicted probabilities (i.e., the negative bars are shifted toward
the left) and the positive outcomes were associated with large predicted
probabilities (i.e., the positive bars are shifted toward the right).
 If the distributions of predictions are the same for positive and
negative outcomes (i.e., if the relative shapes of the two distributions
are the same above and below the x-axis) and/or if the predictions
all fall within the same narrow range, the model does not have much
predictive value.</t>
        </r>
      </text>
    </comment>
    <comment ref="A230" authorId="0" shapeId="0" xr:uid="{00000000-0006-0000-0400-000015000000}">
      <text>
        <r>
          <rPr>
            <sz val="9"/>
            <color indexed="81"/>
            <rFont val="Tahoma"/>
            <family val="2"/>
          </rPr>
          <t>The actual-and-predicted-vs-observation# chart shows the model's predictions
and the actual values that were observed by row order in the data set.
  It can help to show whether the data has been sorted or grouped in
some way that depends on the outcomes or predictions, or whether it
is randomly ordered.  It has the following relation to the distribution-of-outcomes
chart.  If you turn this chart on its right side and let the red and
blue points fall into separate bins at the bottom, you get the other
chart.</t>
        </r>
      </text>
    </comment>
    <comment ref="A252" authorId="0" shapeId="0" xr:uid="{00000000-0006-0000-0400-000016000000}">
      <text>
        <r>
          <rPr>
            <sz val="9"/>
            <color indexed="81"/>
            <rFont val="Tahoma"/>
            <family val="2"/>
          </rPr>
          <t>The sensitivity-and-specificity-vs-cutoff-value chart provides another
view of the model's classification accuracy as measured in terms of
sensitivity and specificity.  It is another way to visualize the same
information that is shown in the ROC curve.  On this chart, the spinner
can be used to adjust a weight that is used to compute a weighted average
of the two performance measures, which might help to determine a cutoff
value that makes an optimal tradeoff between the two.  A higher value
is better in these terms.</t>
        </r>
      </text>
    </comment>
    <comment ref="A275" authorId="0" shapeId="0" xr:uid="{00000000-0006-0000-0400-000017000000}">
      <text>
        <r>
          <rPr>
            <sz val="9"/>
            <color indexed="81"/>
            <rFont val="Tahoma"/>
            <family val="2"/>
          </rPr>
          <t xml:space="preserve"> The error-rate-versus-cutoff-value chart provides yet another view
of the model's classification accuracy.  Here the spinner can be adjusted
to vary the weight used in a weighted average of false positive and
false negative error rates.  A lower value is better in these terms.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FacDS - Bob Nau</author>
  </authors>
  <commentList>
    <comment ref="B4" authorId="0" shapeId="0" xr:uid="{00000000-0006-0000-0500-000001000000}">
      <text>
        <r>
          <rPr>
            <sz val="9"/>
            <color indexed="81"/>
            <rFont val="Tahoma"/>
            <family val="2"/>
          </rPr>
          <t>Model 1 (#vars=13, n=800, AdjRsq=0.367)
Dependent variable = Survived1st800 
Run time = 2/6/2019 11:13:57 AM
File name = TitanicData.xlsx
Computer name = FACDS414
Program file name = RegressItLogistic.xlam
Version number = 2019.02.04
Execution time = 00h:00m:06s</t>
        </r>
      </text>
    </comment>
    <comment ref="C4" authorId="0" shapeId="0" xr:uid="{00000000-0006-0000-0500-000002000000}">
      <text>
        <r>
          <rPr>
            <sz val="9"/>
            <color indexed="81"/>
            <rFont val="Tahoma"/>
            <family val="2"/>
          </rPr>
          <t>Model 2 (#vars=9, n=800, AdjRsq=0.373)
Dependent variable = Survived1st800 
Run time = 2/6/2019 11:19:01 AM
File name = Titanic_logistic_models.xlsx
Computer name = FACDS414
Program file name = RegressItLogistic.xlam
Version number = 2019.02.04
Execution time = 00h:00m:13s</t>
        </r>
      </text>
    </comment>
    <comment ref="D4" authorId="0" shapeId="0" xr:uid="{00000000-0006-0000-0500-000003000000}">
      <text>
        <r>
          <rPr>
            <sz val="9"/>
            <color indexed="81"/>
            <rFont val="Tahoma"/>
            <family val="2"/>
          </rPr>
          <t>Model 3 (#vars=8, n=800, AdjRsq=0.372)
Dependent variable = Survived1st800 
Run time = 2/6/2019 11:20:04 AM
File name = Titanic_logistic_models.xlsx
Computer name = FACDS414
Program file name = RegressItLogistic.xlam
Version number = 2019.02.04
Execution time = 00h:00m:03s</t>
        </r>
      </text>
    </comment>
    <comment ref="E4" authorId="0" shapeId="0" xr:uid="{00000000-0006-0000-0500-000004000000}">
      <text>
        <r>
          <rPr>
            <sz val="9"/>
            <color indexed="81"/>
            <rFont val="Tahoma"/>
            <family val="2"/>
          </rPr>
          <t>Titanic logistic model (#vars=7, n=800, AdjRsq=0.374)
Dependent variable = Survived1st800 
Run time = 2/6/2019 11:58:25 AM
File name = Titanic_logistic_models.xlsx
Computer name = FACDS414
Program file name = RegressItLogistic.xlam
Version number = 2019.02.04
Execution time = 00h:00m:13s</t>
        </r>
      </text>
    </comment>
    <comment ref="B10" authorId="0" shapeId="0" xr:uid="{00000000-0006-0000-0500-000005000000}">
      <text>
        <r>
          <rPr>
            <sz val="9"/>
            <color indexed="81"/>
            <rFont val="Tahoma"/>
            <family val="2"/>
          </rPr>
          <t>McFadden R-squared for Logit</t>
        </r>
      </text>
    </comment>
    <comment ref="C10" authorId="0" shapeId="0" xr:uid="{00000000-0006-0000-0500-000006000000}">
      <text>
        <r>
          <rPr>
            <sz val="9"/>
            <color indexed="81"/>
            <rFont val="Tahoma"/>
            <family val="2"/>
          </rPr>
          <t>McFadden R-squared for Logit</t>
        </r>
      </text>
    </comment>
    <comment ref="D10" authorId="0" shapeId="0" xr:uid="{00000000-0006-0000-0500-000007000000}">
      <text>
        <r>
          <rPr>
            <sz val="9"/>
            <color indexed="81"/>
            <rFont val="Tahoma"/>
            <family val="2"/>
          </rPr>
          <t>McFadden R-squared for Logit</t>
        </r>
      </text>
    </comment>
    <comment ref="E10" authorId="0" shapeId="0" xr:uid="{00000000-0006-0000-0500-000008000000}">
      <text>
        <r>
          <rPr>
            <sz val="9"/>
            <color indexed="81"/>
            <rFont val="Tahoma"/>
            <family val="2"/>
          </rPr>
          <t>McFadden R-squared for Logit</t>
        </r>
      </text>
    </comment>
    <comment ref="B25" authorId="0" shapeId="0" xr:uid="{00000000-0006-0000-0500-000009000000}">
      <text>
        <r>
          <rPr>
            <sz val="9"/>
            <color indexed="81"/>
            <rFont val="Tahoma"/>
            <family val="2"/>
          </rPr>
          <t>Model = Model 1
Variable =  Constant
Coeff = -1.57966
StdErr = 0.53885
z-stat = -2.932
P-value = 0.003
VIF = 0
StdCoeff = 0
ExpCoeff = 0.206</t>
        </r>
      </text>
    </comment>
    <comment ref="C25" authorId="0" shapeId="0" xr:uid="{00000000-0006-0000-0500-00000A000000}">
      <text>
        <r>
          <rPr>
            <sz val="9"/>
            <color indexed="81"/>
            <rFont val="Tahoma"/>
            <family val="2"/>
          </rPr>
          <t>Model = Model 2
Variable =  Constant
Coeff = -1.33825
StdErr = 0.315061
z-stat = -4.248
P-value = 0
VIF = 0
StdCoeff = 0
ExpCoeff = 0.262</t>
        </r>
      </text>
    </comment>
    <comment ref="D25" authorId="0" shapeId="0" xr:uid="{00000000-0006-0000-0500-00000B000000}">
      <text>
        <r>
          <rPr>
            <sz val="9"/>
            <color indexed="81"/>
            <rFont val="Tahoma"/>
            <family val="2"/>
          </rPr>
          <t>Model = Model 3
Variable =  Constant
Coeff = -1.38653
StdErr = 0.315524
z-stat = -4.394
P-value = 0
VIF = 0
StdCoeff = 0
ExpCoeff = 0.25</t>
        </r>
      </text>
    </comment>
    <comment ref="E25" authorId="0" shapeId="0" xr:uid="{00000000-0006-0000-0500-00000C000000}">
      <text>
        <r>
          <rPr>
            <sz val="9"/>
            <color indexed="81"/>
            <rFont val="Tahoma"/>
            <family val="2"/>
          </rPr>
          <t>Model = Titanic logistic model
Variable =  Constant
Coeff = 0.4756
StdErr = 0.40719
z-stat = 1.168
P-value = 0.243
VIF = 0
StdCoeff = 0
ExpCoeff = 1.609</t>
        </r>
      </text>
    </comment>
    <comment ref="B26" authorId="0" shapeId="0" xr:uid="{00000000-0006-0000-0500-00000D000000}">
      <text>
        <r>
          <rPr>
            <sz val="9"/>
            <color indexed="81"/>
            <rFont val="Tahoma"/>
            <family val="2"/>
          </rPr>
          <t>Model = Model 1
Variable = Age
Coeff = -0.0234015
StdErr = 0.0093597
z-stat = -2.5
P-value = 0.012
VIF = 1.411
StdCoeff = -0.16742
ExpCoeff = 1.024</t>
        </r>
      </text>
    </comment>
    <comment ref="C26" authorId="0" shapeId="0" xr:uid="{00000000-0006-0000-0500-00000E000000}">
      <text>
        <r>
          <rPr>
            <sz val="9"/>
            <color indexed="81"/>
            <rFont val="Tahoma"/>
            <family val="2"/>
          </rPr>
          <t>Model = Model 2
Variable = Age
Coeff = -0.0240598
StdErr = 0.009285
z-stat = -2.591
P-value = 0.01
VIF = 1.392
StdCoeff = -0.17213
ExpCoeff = 0.976</t>
        </r>
      </text>
    </comment>
    <comment ref="D26" authorId="0" shapeId="0" xr:uid="{00000000-0006-0000-0500-00000F000000}">
      <text>
        <r>
          <rPr>
            <sz val="9"/>
            <color indexed="81"/>
            <rFont val="Tahoma"/>
            <family val="2"/>
          </rPr>
          <t>Model = Model 3
Variable = Age
Coeff = -0.0250101
StdErr = 0.0092997
z-stat = -2.689
P-value = 0.007
VIF = 1.383
StdCoeff = -0.17893
ExpCoeff = 0.975</t>
        </r>
      </text>
    </comment>
    <comment ref="E26" authorId="0" shapeId="0" xr:uid="{00000000-0006-0000-0500-000010000000}">
      <text>
        <r>
          <rPr>
            <sz val="9"/>
            <color indexed="81"/>
            <rFont val="Tahoma"/>
            <family val="2"/>
          </rPr>
          <t>Model = Titanic logistic model
Variable = Age
Coeff = -0.0247324
StdErr = 0.0092829
z-stat = -2.664
P-value = 0.008
VIF = 1.364
StdCoeff = -0.17694
ExpCoeff = 0.976</t>
        </r>
      </text>
    </comment>
    <comment ref="B27" authorId="0" shapeId="0" xr:uid="{00000000-0006-0000-0500-000011000000}">
      <text>
        <r>
          <rPr>
            <sz val="9"/>
            <color indexed="81"/>
            <rFont val="Tahoma"/>
            <family val="2"/>
          </rPr>
          <t>Model = Model 1
Variable = Class1
Coeff = 1.80018
StdErr = 0.284964
z-stat = 6.317
P-value = 0
VIF = 1.771
StdCoeff = 0.42639
ExpCoeff = 6.051</t>
        </r>
      </text>
    </comment>
    <comment ref="C27" authorId="0" shapeId="0" xr:uid="{00000000-0006-0000-0500-000012000000}">
      <text>
        <r>
          <rPr>
            <sz val="9"/>
            <color indexed="81"/>
            <rFont val="Tahoma"/>
            <family val="2"/>
          </rPr>
          <t>Model = Model 2
Variable = Class1
Coeff = 1.81608
StdErr = 0.26927
z-stat = 6.744
P-value = 0
VIF = 1.506
StdCoeff = 0.43015
ExpCoeff = 6.148</t>
        </r>
      </text>
    </comment>
    <comment ref="D27" authorId="0" shapeId="0" xr:uid="{00000000-0006-0000-0500-000013000000}">
      <text>
        <r>
          <rPr>
            <sz val="9"/>
            <color indexed="81"/>
            <rFont val="Tahoma"/>
            <family val="2"/>
          </rPr>
          <t>Model = Model 3
Variable = Class1
Coeff = 1.88748
StdErr = 0.267032
z-stat = 7.068
P-value = 0
VIF = 1.47
StdCoeff = 0.44706
ExpCoeff = 6.603</t>
        </r>
      </text>
    </comment>
    <comment ref="B28" authorId="0" shapeId="0" xr:uid="{00000000-0006-0000-0500-000014000000}">
      <text>
        <r>
          <rPr>
            <sz val="9"/>
            <color indexed="81"/>
            <rFont val="Tahoma"/>
            <family val="2"/>
          </rPr>
          <t>Model = Model 1
Variable = Class2
Coeff = 1.81042
StdErr = 0.62089
z-stat = 2.916
P-value = 0.004
VIF = 4.233
StdCoeff = 0.40501
ExpCoeff = 6.113</t>
        </r>
      </text>
    </comment>
    <comment ref="C28" authorId="0" shapeId="0" xr:uid="{00000000-0006-0000-0500-000015000000}">
      <text>
        <r>
          <rPr>
            <sz val="9"/>
            <color indexed="81"/>
            <rFont val="Tahoma"/>
            <family val="2"/>
          </rPr>
          <t>Model = Model 2
Variable = Class2
Coeff = 1.62248
StdErr = 0.55084
z-stat = 2.945
P-value = 0.003
VIF = 3.354
StdCoeff = 0.36297
ExpCoeff = 5.066</t>
        </r>
      </text>
    </comment>
    <comment ref="D28" authorId="0" shapeId="0" xr:uid="{00000000-0006-0000-0500-000016000000}">
      <text>
        <r>
          <rPr>
            <sz val="9"/>
            <color indexed="81"/>
            <rFont val="Tahoma"/>
            <family val="2"/>
          </rPr>
          <t>Model = Model 3
Variable = Class2
Coeff = 1.65203
StdErr = 0.55145
z-stat = 2.996
P-value = 0.003
VIF = 3.343
StdCoeff = 0.36958
ExpCoeff = 5.218</t>
        </r>
      </text>
    </comment>
    <comment ref="E29" authorId="0" shapeId="0" xr:uid="{00000000-0006-0000-0500-000017000000}">
      <text>
        <r>
          <rPr>
            <sz val="9"/>
            <color indexed="81"/>
            <rFont val="Tahoma"/>
            <family val="2"/>
          </rPr>
          <t>Model = Titanic logistic model
Variable = Class3
Coeff = -1.85697
StdErr = 0.255692
z-stat = -7.262
P-value = 0
VIF = 1.84
StdCoeff = -0.50978
ExpCoeff = 0.156</t>
        </r>
      </text>
    </comment>
    <comment ref="B30" authorId="0" shapeId="0" xr:uid="{00000000-0006-0000-0500-000018000000}">
      <text>
        <r>
          <rPr>
            <sz val="9"/>
            <color indexed="81"/>
            <rFont val="Tahoma"/>
            <family val="2"/>
          </rPr>
          <t>Model = Model 1
Variable = EmbarkedC
Coeff = 0.28105
StdErr = 0.280007
z-stat = 1.004
P-value = 0.316
VIF = 1.272
StdCoeff = 0.06052
ExpCoeff = 1.325</t>
        </r>
      </text>
    </comment>
    <comment ref="B31" authorId="0" shapeId="0" xr:uid="{00000000-0006-0000-0500-000019000000}">
      <text>
        <r>
          <rPr>
            <sz val="9"/>
            <color indexed="81"/>
            <rFont val="Tahoma"/>
            <family val="2"/>
          </rPr>
          <t>Model = Model 1
Variable = EmbarkedQ
Coeff = 0.258409
StdErr = 0.57475
z-stat = 0.45
P-value = 0.653
VIF = 3.027
StdCoeff = 0.04105
ExpCoeff = 1.295</t>
        </r>
      </text>
    </comment>
    <comment ref="B32" authorId="0" shapeId="0" xr:uid="{00000000-0006-0000-0500-00001A000000}">
      <text>
        <r>
          <rPr>
            <sz val="9"/>
            <color indexed="81"/>
            <rFont val="Tahoma"/>
            <family val="2"/>
          </rPr>
          <t>Model = Model 1
Variable = Female
Coeff = 3.09242
StdErr = 0.53814
z-stat = 5.746
P-value = 0
VIF = 5.925
StdCoeff = 0.8157
ExpCoeff = 22.03</t>
        </r>
      </text>
    </comment>
    <comment ref="C32" authorId="0" shapeId="0" xr:uid="{00000000-0006-0000-0500-00001B000000}">
      <text>
        <r>
          <rPr>
            <sz val="9"/>
            <color indexed="81"/>
            <rFont val="Tahoma"/>
            <family val="2"/>
          </rPr>
          <t>Model = Model 2
Variable = Female
Coeff = 3.08104
StdErr = 0.300511
z-stat = 10.253
P-value = 0
VIF = 2.09
StdCoeff = 0.8127
ExpCoeff = 21.781</t>
        </r>
      </text>
    </comment>
    <comment ref="D32" authorId="0" shapeId="0" xr:uid="{00000000-0006-0000-0500-00001C000000}">
      <text>
        <r>
          <rPr>
            <sz val="9"/>
            <color indexed="81"/>
            <rFont val="Tahoma"/>
            <family val="2"/>
          </rPr>
          <t>Model = Model 3
Variable = Female
Coeff = 3.13494
StdErr = 0.300271
z-stat = 10.44
P-value = 0
VIF = 2.077
StdCoeff = 0.82691
ExpCoeff = 22.987</t>
        </r>
      </text>
    </comment>
    <comment ref="E32" authorId="0" shapeId="0" xr:uid="{00000000-0006-0000-0500-00001D000000}">
      <text>
        <r>
          <rPr>
            <sz val="9"/>
            <color indexed="81"/>
            <rFont val="Tahoma"/>
            <family val="2"/>
          </rPr>
          <t>Model = Titanic logistic model
Variable = Female
Coeff = 3.08403
StdErr = 0.270893
z-stat = 11.385
P-value = 0
VIF = 1.793
StdCoeff = 0.81348
ExpCoeff = 21.846</t>
        </r>
      </text>
    </comment>
    <comment ref="B33" authorId="0" shapeId="0" xr:uid="{00000000-0006-0000-0500-00001E000000}">
      <text>
        <r>
          <rPr>
            <sz val="9"/>
            <color indexed="81"/>
            <rFont val="Tahoma"/>
            <family val="2"/>
          </rPr>
          <t>Model = Model 1
Variable = FemaleClass3S
Coeff = -1.06787
StdErr = 0.4765
z-stat = -2.241
P-value = 0.025
VIF = 2.321
StdCoeff = -0.17673
ExpCoeff = 2.909</t>
        </r>
      </text>
    </comment>
    <comment ref="C33" authorId="0" shapeId="0" xr:uid="{00000000-0006-0000-0500-00001F000000}">
      <text>
        <r>
          <rPr>
            <sz val="9"/>
            <color indexed="81"/>
            <rFont val="Tahoma"/>
            <family val="2"/>
          </rPr>
          <t>Model = Model 2
Variable = FemaleClass3S
Coeff = -1.27849
StdErr = 0.36997
z-stat = -3.456
P-value = 0.001
VIF = 1.761
StdCoeff = -0.21159
ExpCoeff = 0.278</t>
        </r>
      </text>
    </comment>
    <comment ref="D33" authorId="0" shapeId="0" xr:uid="{00000000-0006-0000-0500-000020000000}">
      <text>
        <r>
          <rPr>
            <sz val="9"/>
            <color indexed="81"/>
            <rFont val="Tahoma"/>
            <family val="2"/>
          </rPr>
          <t>Model = Model 3
Variable = FemaleClass3S
Coeff = -1.25265
StdErr = 0.37002
z-stat = -3.385
P-value = 0.001
VIF = 1.754
StdCoeff = -0.20732
ExpCoeff = 0.286</t>
        </r>
      </text>
    </comment>
    <comment ref="E33" authorId="0" shapeId="0" xr:uid="{00000000-0006-0000-0500-000021000000}">
      <text>
        <r>
          <rPr>
            <sz val="9"/>
            <color indexed="81"/>
            <rFont val="Tahoma"/>
            <family val="2"/>
          </rPr>
          <t>Model = Titanic logistic model
Variable = FemaleClass3S
Coeff = -1.21352
StdErr = 0.35566
z-stat = -3.412
P-value = 0.001
VIF = 1.666
StdCoeff = -0.20084
ExpCoeff = 0.297</t>
        </r>
      </text>
    </comment>
    <comment ref="B34" authorId="0" shapeId="0" xr:uid="{00000000-0006-0000-0500-000022000000}">
      <text>
        <r>
          <rPr>
            <sz val="9"/>
            <color indexed="81"/>
            <rFont val="Tahoma"/>
            <family val="2"/>
          </rPr>
          <t>Model = Model 1
Variable = MaleAge_0_9
Coeff = 3.2354
StdErr = 0.74874
z-stat = 4.321
P-value = 0
VIF = 1.707
StdCoeff = 0.3165
ExpCoeff = 25.416</t>
        </r>
      </text>
    </comment>
    <comment ref="C34" authorId="0" shapeId="0" xr:uid="{00000000-0006-0000-0500-000023000000}">
      <text>
        <r>
          <rPr>
            <sz val="9"/>
            <color indexed="81"/>
            <rFont val="Tahoma"/>
            <family val="2"/>
          </rPr>
          <t>Model = Model 2
Variable = MaleAge_0_9
Coeff = 2.99231
StdErr = 0.64011
z-stat = 4.675
P-value = 0
VIF = 1.346
StdCoeff = 0.29272
ExpCoeff = 19.932</t>
        </r>
      </text>
    </comment>
    <comment ref="D34" authorId="0" shapeId="0" xr:uid="{00000000-0006-0000-0500-000024000000}">
      <text>
        <r>
          <rPr>
            <sz val="9"/>
            <color indexed="81"/>
            <rFont val="Tahoma"/>
            <family val="2"/>
          </rPr>
          <t>Model = Model 3
Variable = MaleAge_0_9
Coeff = 2.90777
StdErr = 0.62758
z-stat = 4.633
P-value = 0
VIF = 1.338
StdCoeff = 0.28445
ExpCoeff = 18.316</t>
        </r>
      </text>
    </comment>
    <comment ref="E34" authorId="0" shapeId="0" xr:uid="{00000000-0006-0000-0500-000025000000}">
      <text>
        <r>
          <rPr>
            <sz val="9"/>
            <color indexed="81"/>
            <rFont val="Tahoma"/>
            <family val="2"/>
          </rPr>
          <t>Model = Titanic logistic model
Variable = MaleAge_0_9
Coeff = 2.90726
StdErr = 0.62737
z-stat = 4.634
P-value = 0
VIF = 1.337
StdCoeff = 0.2844
ExpCoeff = 18.307</t>
        </r>
      </text>
    </comment>
    <comment ref="B35" authorId="0" shapeId="0" xr:uid="{00000000-0006-0000-0500-000026000000}">
      <text>
        <r>
          <rPr>
            <sz val="9"/>
            <color indexed="81"/>
            <rFont val="Tahoma"/>
            <family val="2"/>
          </rPr>
          <t>Model = Model 1
Variable = MaleClass2
Coeff = -1.82582
StdErr = 0.6934
z-stat = -2.633
P-value = 0.008
VIF = 3.415
StdCoeff = -0.32732
ExpCoeff = 6.208</t>
        </r>
      </text>
    </comment>
    <comment ref="C35" authorId="0" shapeId="0" xr:uid="{00000000-0006-0000-0500-000027000000}">
      <text>
        <r>
          <rPr>
            <sz val="9"/>
            <color indexed="81"/>
            <rFont val="Tahoma"/>
            <family val="2"/>
          </rPr>
          <t>Model = Model 2
Variable = MaleClass2
Coeff = -1.65503
StdErr = 0.65146
z-stat = -2.541
P-value = 0.011
VIF = 3.032
StdCoeff = -0.2967
ExpCoeff = 0.191</t>
        </r>
      </text>
    </comment>
    <comment ref="D35" authorId="0" shapeId="0" xr:uid="{00000000-0006-0000-0500-000028000000}">
      <text>
        <r>
          <rPr>
            <sz val="9"/>
            <color indexed="81"/>
            <rFont val="Tahoma"/>
            <family val="2"/>
          </rPr>
          <t>Model = Model 3
Variable = MaleClass2
Coeff = -1.6045
StdErr = 0.6513
z-stat = -2.464
P-value = 0.014
VIF = 3.026
StdCoeff = -0.28764
ExpCoeff = 0.201</t>
        </r>
      </text>
    </comment>
    <comment ref="E35" authorId="0" shapeId="0" xr:uid="{00000000-0006-0000-0500-000029000000}">
      <text>
        <r>
          <rPr>
            <sz val="9"/>
            <color indexed="81"/>
            <rFont val="Tahoma"/>
            <family val="2"/>
          </rPr>
          <t>Model = Titanic logistic model
Variable = MaleClass2
Coeff = -1.82232
StdErr = 0.39035
z-stat = -4.668
P-value = 0
VIF = 1.5
StdCoeff = -0.32669
ExpCoeff = 0.162</t>
        </r>
      </text>
    </comment>
    <comment ref="B36" authorId="0" shapeId="0" xr:uid="{00000000-0006-0000-0500-00002A000000}">
      <text>
        <r>
          <rPr>
            <sz val="9"/>
            <color indexed="81"/>
            <rFont val="Tahoma"/>
            <family val="2"/>
          </rPr>
          <t>Model = Model 1
Variable = MaleParentChild0
Coeff = 0.36929
StdErr = 0.43564
z-stat = 0.848
P-value = 0.397
VIF = 5.041
StdCoeff = 0.10147
ExpCoeff = 1.447</t>
        </r>
      </text>
    </comment>
    <comment ref="B37" authorId="0" shapeId="0" xr:uid="{00000000-0006-0000-0500-00002B000000}">
      <text>
        <r>
          <rPr>
            <sz val="9"/>
            <color indexed="81"/>
            <rFont val="Tahoma"/>
            <family val="2"/>
          </rPr>
          <t>Model = Model 1
Variable = MaleQ
Coeff = -1.35005
StdErr = 0.93999
z-stat = -1.436
P-value = 0.151
VIF = 2.547
StdCoeff = -0.15842
ExpCoeff = 3.858</t>
        </r>
      </text>
    </comment>
    <comment ref="C37" authorId="0" shapeId="0" xr:uid="{00000000-0006-0000-0500-00002C000000}">
      <text>
        <r>
          <rPr>
            <sz val="9"/>
            <color indexed="81"/>
            <rFont val="Tahoma"/>
            <family val="2"/>
          </rPr>
          <t>Model = Model 2
Variable = MaleQ
Coeff = -1.09751
StdErr = 0.76357
z-stat = -1.437
P-value = 0.151
VIF = 1.076
StdCoeff = -0.12879
ExpCoeff = 0.334</t>
        </r>
      </text>
    </comment>
    <comment ref="B38" authorId="0" shapeId="0" xr:uid="{00000000-0006-0000-0500-00002D000000}">
      <text>
        <r>
          <rPr>
            <sz val="9"/>
            <color indexed="81"/>
            <rFont val="Tahoma"/>
            <family val="2"/>
          </rPr>
          <t>Model = Model 1
Variable = MaleSiblingSpouse0
Coeff = -0.224518
StdErr = 0.306004
z-stat = -0.734
P-value = 0.463
VIF = 2.742
StdCoeff = -0.06188
ExpCoeff = 1.252</t>
        </r>
      </text>
    </comment>
    <comment ref="B39" authorId="0" shapeId="0" xr:uid="{00000000-0006-0000-0500-00002E000000}">
      <text>
        <r>
          <rPr>
            <sz val="9"/>
            <color indexed="81"/>
            <rFont val="Tahoma"/>
            <family val="2"/>
          </rPr>
          <t>Model = Model 1
Variable = SiblingSpouseGT2
Coeff = -2.22731
StdErr = 0.56847
z-stat = -3.918
P-value = 0
VIF = 1.334
StdCoeff = -0.2678
ExpCoeff = 9.275</t>
        </r>
      </text>
    </comment>
    <comment ref="C39" authorId="0" shapeId="0" xr:uid="{00000000-0006-0000-0500-00002F000000}">
      <text>
        <r>
          <rPr>
            <sz val="9"/>
            <color indexed="81"/>
            <rFont val="Tahoma"/>
            <family val="2"/>
          </rPr>
          <t>Model = Model 2
Variable = SiblingSpouseGT2
Coeff = -2.26129
StdErr = 0.568
z-stat = -3.981
P-value = 0
VIF = 1.255
StdCoeff = -0.27189
ExpCoeff = 0.104</t>
        </r>
      </text>
    </comment>
    <comment ref="D39" authorId="0" shapeId="0" xr:uid="{00000000-0006-0000-0500-000030000000}">
      <text>
        <r>
          <rPr>
            <sz val="9"/>
            <color indexed="81"/>
            <rFont val="Tahoma"/>
            <family val="2"/>
          </rPr>
          <t>Model = Model 3
Variable = SiblingSpouseGT2
Coeff = -2.35265
StdErr = 0.56765
z-stat = -4.145
P-value = 0
VIF = 1.253
StdCoeff = -0.28287
ExpCoeff = 0.095</t>
        </r>
      </text>
    </comment>
    <comment ref="E39" authorId="0" shapeId="0" xr:uid="{00000000-0006-0000-0500-000031000000}">
      <text>
        <r>
          <rPr>
            <sz val="9"/>
            <color indexed="81"/>
            <rFont val="Tahoma"/>
            <family val="2"/>
          </rPr>
          <t>Model = Titanic logistic model
Variable = SiblingSpouseGT2
Coeff = -2.35675
StdErr = 0.56787
z-stat = -4.15
P-value = 0
VIF = 1.253
StdCoeff = -0.28336
ExpCoeff = 0.095</t>
        </r>
      </text>
    </comment>
  </commentList>
</comments>
</file>

<file path=xl/sharedStrings.xml><?xml version="1.0" encoding="utf-8"?>
<sst xmlns="http://schemas.openxmlformats.org/spreadsheetml/2006/main" count="8055" uniqueCount="1204">
  <si>
    <t>Passenger</t>
  </si>
  <si>
    <t>First800</t>
  </si>
  <si>
    <t>Survived</t>
  </si>
  <si>
    <t>Survived1st800</t>
  </si>
  <si>
    <t>Survived1st800_</t>
  </si>
  <si>
    <t>Sex</t>
  </si>
  <si>
    <t>Female</t>
  </si>
  <si>
    <t>Male</t>
  </si>
  <si>
    <t>FemaleClass3S</t>
  </si>
  <si>
    <t>MaleClass2</t>
  </si>
  <si>
    <t>MaleSiblingSpouse0</t>
  </si>
  <si>
    <t>MaleParentChild0</t>
  </si>
  <si>
    <t>MaleAge_0_9</t>
  </si>
  <si>
    <t>MaleClass3Q</t>
  </si>
  <si>
    <t>MaleQ</t>
  </si>
  <si>
    <t>Age</t>
  </si>
  <si>
    <t>AgeRange</t>
  </si>
  <si>
    <t>Age_0_9</t>
  </si>
  <si>
    <t>Age_10_19</t>
  </si>
  <si>
    <t>Age_20_29</t>
  </si>
  <si>
    <t>Age_30_39</t>
  </si>
  <si>
    <t>Age_40_49</t>
  </si>
  <si>
    <t>Age_50_59</t>
  </si>
  <si>
    <t>Age_60_69</t>
  </si>
  <si>
    <t>Age_70_plus</t>
  </si>
  <si>
    <t>Class</t>
  </si>
  <si>
    <t>Class_</t>
  </si>
  <si>
    <t>Class1</t>
  </si>
  <si>
    <t>Class2</t>
  </si>
  <si>
    <t>Class3</t>
  </si>
  <si>
    <t>SiblingSpouse</t>
  </si>
  <si>
    <t>SiblingSpouse0</t>
  </si>
  <si>
    <t>SiblingSpouse1</t>
  </si>
  <si>
    <t>SiblingSpouse2</t>
  </si>
  <si>
    <t>SiblingSpouse3</t>
  </si>
  <si>
    <t>SiblingSpouse4</t>
  </si>
  <si>
    <t>SiblingSpouse5</t>
  </si>
  <si>
    <t>SiblingSpouse8</t>
  </si>
  <si>
    <t>SiblingSpouseGT2</t>
  </si>
  <si>
    <t>SiblingSpouse_</t>
  </si>
  <si>
    <t>ParentChild</t>
  </si>
  <si>
    <t>ParentChild0</t>
  </si>
  <si>
    <t>ParentChild1</t>
  </si>
  <si>
    <t>ParentChild2</t>
  </si>
  <si>
    <t>ParentChild3</t>
  </si>
  <si>
    <t>ParentChild4</t>
  </si>
  <si>
    <t>ParentChild5</t>
  </si>
  <si>
    <t>ParentChild6</t>
  </si>
  <si>
    <t>ParentChild_</t>
  </si>
  <si>
    <t>Embarked</t>
  </si>
  <si>
    <t>EmbarkedC</t>
  </si>
  <si>
    <t>EmbarkedQ</t>
  </si>
  <si>
    <t>EmbarkedS</t>
  </si>
  <si>
    <t>Embarked_</t>
  </si>
  <si>
    <t>Fare</t>
  </si>
  <si>
    <t>Name</t>
  </si>
  <si>
    <t>S</t>
  </si>
  <si>
    <t>Southampton</t>
  </si>
  <si>
    <t>Braund, Mr. Owen Harris</t>
  </si>
  <si>
    <t>C</t>
  </si>
  <si>
    <t>Cherbourg</t>
  </si>
  <si>
    <t>Cumings, Mrs. John Bradley (Florence Briggs Thayer)</t>
  </si>
  <si>
    <t>Heikkinen, Miss. Laina</t>
  </si>
  <si>
    <t>Futrelle, Mrs. Jacques Heath (Lily May Peel)</t>
  </si>
  <si>
    <t>Allen, Mr. William Henry</t>
  </si>
  <si>
    <t>Q</t>
  </si>
  <si>
    <t>Queenstown</t>
  </si>
  <si>
    <t>Moran, Mr. James</t>
  </si>
  <si>
    <t>McCarthy, Mr. Timothy J</t>
  </si>
  <si>
    <t>Palsson, Master. Gosta Leonard</t>
  </si>
  <si>
    <t>Johnson, Mrs. Oscar W (Elisabeth Vilhelmina Berg)</t>
  </si>
  <si>
    <t>Nasser, Mrs. Nicholas (Adele Achem)</t>
  </si>
  <si>
    <t>Sandstrom, Miss. Marguerite Rut</t>
  </si>
  <si>
    <t>Bonnell, Miss. Elizabeth</t>
  </si>
  <si>
    <t>Saundercock, Mr. William Henry</t>
  </si>
  <si>
    <t>Andersson, Mr. Anders Johan</t>
  </si>
  <si>
    <t>Vestrom, Miss. Hulda Amanda Adolfina</t>
  </si>
  <si>
    <t xml:space="preserve">Hewlett, Mrs. (Mary D Kingcome) </t>
  </si>
  <si>
    <t>Rice, Master. Eugene</t>
  </si>
  <si>
    <t>Williams, Mr. Charles Eugene</t>
  </si>
  <si>
    <t>Vander Planke, Mrs. Julius (Emelia Maria Vandemoortele)</t>
  </si>
  <si>
    <t>Masselmani, Mrs. Fatima</t>
  </si>
  <si>
    <t>Fynney, Mr. Joseph J</t>
  </si>
  <si>
    <t>Beesley, Mr. Lawrence</t>
  </si>
  <si>
    <t>McGowan, Miss. Anna "Annie"</t>
  </si>
  <si>
    <t>Sloper, Mr. William Thompson</t>
  </si>
  <si>
    <t>Palsson, Miss. Torborg Danira</t>
  </si>
  <si>
    <t>Asplund, Mrs. Carl Oscar (Selma Augusta Emilia Johansson)</t>
  </si>
  <si>
    <t>Emir, Mr. Farred Chehab</t>
  </si>
  <si>
    <t>Fortune, Mr. Charles Alexander</t>
  </si>
  <si>
    <t>O'Dwyer, Miss. Ellen "Nellie"</t>
  </si>
  <si>
    <t>Todoroff, Mr. Lalio</t>
  </si>
  <si>
    <t>Uruchurtu, Don. Manuel E</t>
  </si>
  <si>
    <t>Spencer, Mrs. William Augustus (Marie Eugenie)</t>
  </si>
  <si>
    <t>Glynn, Miss. Mary Agatha</t>
  </si>
  <si>
    <t>Wheadon, Mr. Edward H</t>
  </si>
  <si>
    <t>Meyer, Mr. Edgar Joseph</t>
  </si>
  <si>
    <t>Holverson, Mr. Alexander Oskar</t>
  </si>
  <si>
    <t>Mamee, Mr. Hanna</t>
  </si>
  <si>
    <t>Cann, Mr. Ernest Charles</t>
  </si>
  <si>
    <t>Vander Planke, Miss. Augusta Maria</t>
  </si>
  <si>
    <t>Nicola-Yarred, Miss. Jamila</t>
  </si>
  <si>
    <t>Ahlin, Mrs. Johan (Johanna Persdotter Larsson)</t>
  </si>
  <si>
    <t>Turpin, Mrs. William John Robert (Dorothy Ann Wonnacott)</t>
  </si>
  <si>
    <t>Kraeff, Mr. Theodor</t>
  </si>
  <si>
    <t>Laroche, Miss. Simonne Marie Anne Andree</t>
  </si>
  <si>
    <t>Devaney, Miss. Margaret Delia</t>
  </si>
  <si>
    <t>Rogers, Mr. William John</t>
  </si>
  <si>
    <t>Lennon, Mr. Denis</t>
  </si>
  <si>
    <t>O'Driscoll, Miss. Bridget</t>
  </si>
  <si>
    <t>Samaan, Mr. Youssef</t>
  </si>
  <si>
    <t>Arnold-Franchi, Mrs. Josef (Josefine Franchi)</t>
  </si>
  <si>
    <t>Panula, Master. Juha Niilo</t>
  </si>
  <si>
    <t>Nosworthy, Mr. Richard Cater</t>
  </si>
  <si>
    <t>Harper, Mrs. Henry Sleeper (Myna Haxtun)</t>
  </si>
  <si>
    <t>Faunthorpe, Mrs. Lizzie (Elizabeth Anne Wilkinson)</t>
  </si>
  <si>
    <t>Ostby, Mr. Engelhart Cornelius</t>
  </si>
  <si>
    <t>Woolner, Mr. Hugh</t>
  </si>
  <si>
    <t>Rugg, Miss. Emily</t>
  </si>
  <si>
    <t>Novel, Mr. Mansouer</t>
  </si>
  <si>
    <t>West, Miss. Constance Mirium</t>
  </si>
  <si>
    <t>Goodwin, Master. William Frederick</t>
  </si>
  <si>
    <t>Sirayanian, Mr. Orsen</t>
  </si>
  <si>
    <t>Icard, Miss. Amelie</t>
  </si>
  <si>
    <t>Harris, Mr. Henry Birkhardt</t>
  </si>
  <si>
    <t>Skoog, Master. Harald</t>
  </si>
  <si>
    <t>Stewart, Mr. Albert A</t>
  </si>
  <si>
    <t>Moubarek, Master. Gerios</t>
  </si>
  <si>
    <t>Nye, Mrs. (Elizabeth Ramell)</t>
  </si>
  <si>
    <t>Crease, Mr. Ernest James</t>
  </si>
  <si>
    <t>Andersson, Miss. Erna Alexandra</t>
  </si>
  <si>
    <t>Kink, Mr. Vincenz</t>
  </si>
  <si>
    <t>Jenkin, Mr. Stephen Curnow</t>
  </si>
  <si>
    <t>Goodwin, Miss. Lillian Amy</t>
  </si>
  <si>
    <t>Hood, Mr. Ambrose Jr</t>
  </si>
  <si>
    <t>Chronopoulos, Mr. Apostolos</t>
  </si>
  <si>
    <t>Bing, Mr. Lee</t>
  </si>
  <si>
    <t>Moen, Mr. Sigurd Hansen</t>
  </si>
  <si>
    <t>Staneff, Mr. Ivan</t>
  </si>
  <si>
    <t>Moutal, Mr. Rahamin Haim</t>
  </si>
  <si>
    <t>Caldwell, Master. Alden Gates</t>
  </si>
  <si>
    <t>Dowdell, Miss. Elizabeth</t>
  </si>
  <si>
    <t>Waelens, Mr. Achille</t>
  </si>
  <si>
    <t>Sheerlinck, Mr. Jan Baptist</t>
  </si>
  <si>
    <t>McDermott, Miss. Brigdet Delia</t>
  </si>
  <si>
    <t>Carrau, Mr. Francisco M</t>
  </si>
  <si>
    <t>Ilett, Miss. Bertha</t>
  </si>
  <si>
    <t>Backstrom, Mrs. Karl Alfred (Maria Mathilda Gustafsson)</t>
  </si>
  <si>
    <t>Ford, Mr. William Neal</t>
  </si>
  <si>
    <t>Slocovski, Mr. Selman Francis</t>
  </si>
  <si>
    <t>Fortune, Miss. Mabel Helen</t>
  </si>
  <si>
    <t>Celotti, Mr. Francesco</t>
  </si>
  <si>
    <t>Christmann, Mr. Emil</t>
  </si>
  <si>
    <t>Andreasson, Mr. Paul Edvin</t>
  </si>
  <si>
    <t>Chaffee, Mr. Herbert Fuller</t>
  </si>
  <si>
    <t>Dean, Mr. Bertram Frank</t>
  </si>
  <si>
    <t>Coxon, Mr. Daniel</t>
  </si>
  <si>
    <t>Shorney, Mr. Charles Joseph</t>
  </si>
  <si>
    <t>Goldschmidt, Mr. George B</t>
  </si>
  <si>
    <t>Greenfield, Mr. William Bertram</t>
  </si>
  <si>
    <t>Doling, Mrs. John T (Ada Julia Bone)</t>
  </si>
  <si>
    <t>Kantor, Mr. Sinai</t>
  </si>
  <si>
    <t>Petranec, Miss. Matilda</t>
  </si>
  <si>
    <t>Petroff, Mr. Pastcho ("Pentcho")</t>
  </si>
  <si>
    <t>White, Mr. Richard Frasar</t>
  </si>
  <si>
    <t>Johansson, Mr. Gustaf Joel</t>
  </si>
  <si>
    <t>Gustafsson, Mr. Anders Vilhelm</t>
  </si>
  <si>
    <t>Mionoff, Mr. Stoytcho</t>
  </si>
  <si>
    <t>Salkjelsvik, Miss. Anna Kristine</t>
  </si>
  <si>
    <t>Moss, Mr. Albert Johan</t>
  </si>
  <si>
    <t>Rekic, Mr. Tido</t>
  </si>
  <si>
    <t>Moran, Miss. Bertha</t>
  </si>
  <si>
    <t>Porter, Mr. Walter Chamberlain</t>
  </si>
  <si>
    <t>Zabour, Miss. Hileni</t>
  </si>
  <si>
    <t>Barton, Mr. David John</t>
  </si>
  <si>
    <t>Jussila, Miss. Katriina</t>
  </si>
  <si>
    <t>Attalah, Miss. Malake</t>
  </si>
  <si>
    <t>Pekoniemi, Mr. Edvard</t>
  </si>
  <si>
    <t>Connors, Mr. Patrick</t>
  </si>
  <si>
    <t>Turpin, Mr. William John Robert</t>
  </si>
  <si>
    <t>Baxter, Mr. Quigg Edmond</t>
  </si>
  <si>
    <t>Andersson, Miss. Ellis Anna Maria</t>
  </si>
  <si>
    <t>Hickman, Mr. Stanley George</t>
  </si>
  <si>
    <t>Moore, Mr. Leonard Charles</t>
  </si>
  <si>
    <t>Nasser, Mr. Nicholas</t>
  </si>
  <si>
    <t>Webber, Miss. Susan</t>
  </si>
  <si>
    <t>White, Mr. Percival Wayland</t>
  </si>
  <si>
    <t>Nicola-Yarred, Master. Elias</t>
  </si>
  <si>
    <t>McMahon, Mr. Martin</t>
  </si>
  <si>
    <t>Madsen, Mr. Fridtjof Arne</t>
  </si>
  <si>
    <t>Peter, Miss. Anna</t>
  </si>
  <si>
    <t>Ekstrom, Mr. Johan</t>
  </si>
  <si>
    <t>Drazenoic, Mr. Jozef</t>
  </si>
  <si>
    <t>Coelho, Mr. Domingos Fernandeo</t>
  </si>
  <si>
    <t>Robins, Mrs. Alexander A (Grace Charity Laury)</t>
  </si>
  <si>
    <t>Weisz, Mrs. Leopold (Mathilde Francoise Pede)</t>
  </si>
  <si>
    <t>Sobey, Mr. Samuel James Hayden</t>
  </si>
  <si>
    <t>Richard, Mr. Emile</t>
  </si>
  <si>
    <t>Newsom, Miss. Helen Monypeny</t>
  </si>
  <si>
    <t>Futrelle, Mr. Jacques Heath</t>
  </si>
  <si>
    <t>Osen, Mr. Olaf Elon</t>
  </si>
  <si>
    <t>Giglio, Mr. Victor</t>
  </si>
  <si>
    <t>Boulos, Mrs. Joseph (Sultana)</t>
  </si>
  <si>
    <t>Nysten, Miss. Anna Sofia</t>
  </si>
  <si>
    <t>Hakkarainen, Mrs. Pekka Pietari (Elin Matilda Dolck)</t>
  </si>
  <si>
    <t>Burke, Mr. Jeremiah</t>
  </si>
  <si>
    <t>Andrew, Mr. Edgardo Samuel</t>
  </si>
  <si>
    <t>Nicholls, Mr. Joseph Charles</t>
  </si>
  <si>
    <t>Andersson, Mr. August Edvard ("Wennerstrom")</t>
  </si>
  <si>
    <t>Ford, Miss. Robina Maggie "Ruby"</t>
  </si>
  <si>
    <t>Navratil, Mr. Michel ("Louis M Hoffman")</t>
  </si>
  <si>
    <t>Byles, Rev. Thomas Roussel Davids</t>
  </si>
  <si>
    <t>Bateman, Rev. Robert James</t>
  </si>
  <si>
    <t>Pears, Mrs. Thomas (Edith Wearne)</t>
  </si>
  <si>
    <t>Meo, Mr. Alfonzo</t>
  </si>
  <si>
    <t>van Billiard, Mr. Austin Blyler</t>
  </si>
  <si>
    <t>Olsen, Mr. Ole Martin</t>
  </si>
  <si>
    <t>Williams, Mr. Charles Duane</t>
  </si>
  <si>
    <t>Gilnagh, Miss. Katherine "Katie"</t>
  </si>
  <si>
    <t>Corn, Mr. Harry</t>
  </si>
  <si>
    <t>Smiljanic, Mr. Mile</t>
  </si>
  <si>
    <t>Sage, Master. Thomas Henry</t>
  </si>
  <si>
    <t>Cribb, Mr. John Hatfield</t>
  </si>
  <si>
    <t>Watt, Mrs. James (Elizabeth "Bessie" Inglis Milne)</t>
  </si>
  <si>
    <t>Bengtsson, Mr. John Viktor</t>
  </si>
  <si>
    <t>Calic, Mr. Jovo</t>
  </si>
  <si>
    <t>Panula, Master. Eino Viljami</t>
  </si>
  <si>
    <t>Goldsmith, Master. Frank John William "Frankie"</t>
  </si>
  <si>
    <t>Chibnall, Mrs. (Edith Martha Bowerman)</t>
  </si>
  <si>
    <t>Skoog, Mrs. William (Anna Bernhardina Karlsson)</t>
  </si>
  <si>
    <t>Baumann, Mr. John D</t>
  </si>
  <si>
    <t>Ling, Mr. Lee</t>
  </si>
  <si>
    <t>Van der hoef, Mr. Wyckoff</t>
  </si>
  <si>
    <t>Rice, Master. Arthur</t>
  </si>
  <si>
    <t>Johnson, Miss. Eleanor Ileen</t>
  </si>
  <si>
    <t>Sivola, Mr. Antti Wilhelm</t>
  </si>
  <si>
    <t>Smith, Mr. James Clinch</t>
  </si>
  <si>
    <t>Klasen, Mr. Klas Albin</t>
  </si>
  <si>
    <t>Lefebre, Master. Henry Forbes</t>
  </si>
  <si>
    <t>Isham, Miss. Ann Elizabeth</t>
  </si>
  <si>
    <t>Hale, Mr. Reginald</t>
  </si>
  <si>
    <t>Leonard, Mr. Lionel</t>
  </si>
  <si>
    <t>Sage, Miss. Constance Gladys</t>
  </si>
  <si>
    <t>Pernot, Mr. Rene</t>
  </si>
  <si>
    <t>Asplund, Master. Clarence Gustaf Hugo</t>
  </si>
  <si>
    <t>Becker, Master. Richard F</t>
  </si>
  <si>
    <t>Kink-Heilmann, Miss. Luise Gretchen</t>
  </si>
  <si>
    <t>Rood, Mr. Hugh Roscoe</t>
  </si>
  <si>
    <t>O'Brien, Mrs. Thomas (Johanna "Hannah" Godfrey)</t>
  </si>
  <si>
    <t>Romaine, Mr. Charles Hallace ("Mr C Rolmane")</t>
  </si>
  <si>
    <t>Bourke, Mr. John</t>
  </si>
  <si>
    <t>Turcin, Mr. Stjepan</t>
  </si>
  <si>
    <t>Pinsky, Mrs. (Rosa)</t>
  </si>
  <si>
    <t>Carbines, Mr. William</t>
  </si>
  <si>
    <t>Andersen-Jensen, Miss. Carla Christine Nielsine</t>
  </si>
  <si>
    <t>Navratil, Master. Michel M</t>
  </si>
  <si>
    <t>Brown, Mrs. James Joseph (Margaret Tobin)</t>
  </si>
  <si>
    <t>Lurette, Miss. Elise</t>
  </si>
  <si>
    <t>Mernagh, Mr. Robert</t>
  </si>
  <si>
    <t>Olsen, Mr. Karl Siegwart Andreas</t>
  </si>
  <si>
    <t>Madigan, Miss. Margaret "Maggie"</t>
  </si>
  <si>
    <t>Yrois, Miss. Henriette ("Mrs Harbeck")</t>
  </si>
  <si>
    <t>Vande Walle, Mr. Nestor Cyriel</t>
  </si>
  <si>
    <t>Sage, Mr. Frederick</t>
  </si>
  <si>
    <t>Johanson, Mr. Jakob Alfred</t>
  </si>
  <si>
    <t>Youseff, Mr. Gerious</t>
  </si>
  <si>
    <t>Cohen, Mr. Gurshon "Gus"</t>
  </si>
  <si>
    <t>Strom, Miss. Telma Matilda</t>
  </si>
  <si>
    <t>Backstrom, Mr. Karl Alfred</t>
  </si>
  <si>
    <t>Albimona, Mr. Nassef Cassem</t>
  </si>
  <si>
    <t>Carr, Miss. Helen "Ellen"</t>
  </si>
  <si>
    <t>Blank, Mr. Henry</t>
  </si>
  <si>
    <t>Ali, Mr. Ahmed</t>
  </si>
  <si>
    <t>Cameron, Miss. Clear Annie</t>
  </si>
  <si>
    <t>Perkin, Mr. John Henry</t>
  </si>
  <si>
    <t>Givard, Mr. Hans Kristensen</t>
  </si>
  <si>
    <t>Kiernan, Mr. Philip</t>
  </si>
  <si>
    <t>Newell, Miss. Madeleine</t>
  </si>
  <si>
    <t>Honkanen, Miss. Eliina</t>
  </si>
  <si>
    <t>Jacobsohn, Mr. Sidney Samuel</t>
  </si>
  <si>
    <t>Bazzani, Miss. Albina</t>
  </si>
  <si>
    <t>Harris, Mr. Walter</t>
  </si>
  <si>
    <t>Sunderland, Mr. Victor Francis</t>
  </si>
  <si>
    <t>Bracken, Mr. James H</t>
  </si>
  <si>
    <t>Green, Mr. George Henry</t>
  </si>
  <si>
    <t>Nenkoff, Mr. Christo</t>
  </si>
  <si>
    <t>Hoyt, Mr. Frederick Maxfield</t>
  </si>
  <si>
    <t>Berglund, Mr. Karl Ivar Sven</t>
  </si>
  <si>
    <t>Mellors, Mr. William John</t>
  </si>
  <si>
    <t>Lovell, Mr. John Hall ("Henry")</t>
  </si>
  <si>
    <t>Fahlstrom, Mr. Arne Jonas</t>
  </si>
  <si>
    <t>Lefebre, Miss. Mathilde</t>
  </si>
  <si>
    <t>Harris, Mrs. Henry Birkhardt (Irene Wallach)</t>
  </si>
  <si>
    <t>Larsson, Mr. Bengt Edvin</t>
  </si>
  <si>
    <t>Sjostedt, Mr. Ernst Adolf</t>
  </si>
  <si>
    <t>Asplund, Miss. Lillian Gertrud</t>
  </si>
  <si>
    <t>Leyson, Mr. Robert William Norman</t>
  </si>
  <si>
    <t>Harknett, Miss. Alice Phoebe</t>
  </si>
  <si>
    <t>Hold, Mr. Stephen</t>
  </si>
  <si>
    <t>Collyer, Miss. Marjorie "Lottie"</t>
  </si>
  <si>
    <t>Pengelly, Mr. Frederick William</t>
  </si>
  <si>
    <t>Hunt, Mr. George Henry</t>
  </si>
  <si>
    <t>Zabour, Miss. Thamine</t>
  </si>
  <si>
    <t>Murphy, Miss. Katherine "Kate"</t>
  </si>
  <si>
    <t>Coleridge, Mr. Reginald Charles</t>
  </si>
  <si>
    <t>Maenpaa, Mr. Matti Alexanteri</t>
  </si>
  <si>
    <t>Attalah, Mr. Sleiman</t>
  </si>
  <si>
    <t>Minahan, Dr. William Edward</t>
  </si>
  <si>
    <t>Lindahl, Miss. Agda Thorilda Viktoria</t>
  </si>
  <si>
    <t>Hamalainen, Mrs. William (Anna)</t>
  </si>
  <si>
    <t>Beckwith, Mr. Richard Leonard</t>
  </si>
  <si>
    <t>Carter, Rev. Ernest Courtenay</t>
  </si>
  <si>
    <t>Reed, Mr. James George</t>
  </si>
  <si>
    <t>Strom, Mrs. Wilhelm (Elna Matilda Persson)</t>
  </si>
  <si>
    <t>Stead, Mr. William Thomas</t>
  </si>
  <si>
    <t>Lobb, Mr. William Arthur</t>
  </si>
  <si>
    <t>Rosblom, Mrs. Viktor (Helena Wilhelmina)</t>
  </si>
  <si>
    <t>Touma, Mrs. Darwis (Hanne Youssef Razi)</t>
  </si>
  <si>
    <t>Thorne, Mrs. Gertrude Maybelle</t>
  </si>
  <si>
    <t>Cherry, Miss. Gladys</t>
  </si>
  <si>
    <t>Ward, Miss. Anna</t>
  </si>
  <si>
    <t>Parrish, Mrs. (Lutie Davis)</t>
  </si>
  <si>
    <t>Smith, Mr. Thomas</t>
  </si>
  <si>
    <t>Asplund, Master. Edvin Rojj Felix</t>
  </si>
  <si>
    <t>Taussig, Mr. Emil</t>
  </si>
  <si>
    <t>Harrison, Mr. William</t>
  </si>
  <si>
    <t>Henry, Miss. Delia</t>
  </si>
  <si>
    <t>Reeves, Mr. David</t>
  </si>
  <si>
    <t>Panula, Mr. Ernesti Arvid</t>
  </si>
  <si>
    <t>Persson, Mr. Ernst Ulrik</t>
  </si>
  <si>
    <t>Graham, Mrs. William Thompson (Edith Junkins)</t>
  </si>
  <si>
    <t>Bissette, Miss. Amelia</t>
  </si>
  <si>
    <t>Cairns, Mr. Alexander</t>
  </si>
  <si>
    <t>Tornquist, Mr. William Henry</t>
  </si>
  <si>
    <t>Mellinger, Mrs. (Elizabeth Anne Maidment)</t>
  </si>
  <si>
    <t>Natsch, Mr. Charles H</t>
  </si>
  <si>
    <t>Healy, Miss. Hanora "Nora"</t>
  </si>
  <si>
    <t>Andrews, Miss. Kornelia Theodosia</t>
  </si>
  <si>
    <t>Lindblom, Miss. Augusta Charlotta</t>
  </si>
  <si>
    <t>Parkes, Mr. Francis "Frank"</t>
  </si>
  <si>
    <t>Rice, Master. Eric</t>
  </si>
  <si>
    <t>Abbott, Mrs. Stanton (Rosa Hunt)</t>
  </si>
  <si>
    <t>Duane, Mr. Frank</t>
  </si>
  <si>
    <t>Olsson, Mr. Nils Johan Goransson</t>
  </si>
  <si>
    <t>de Pelsmaeker, Mr. Alfons</t>
  </si>
  <si>
    <t>Dorking, Mr. Edward Arthur</t>
  </si>
  <si>
    <t>Smith, Mr. Richard William</t>
  </si>
  <si>
    <t>Stankovic, Mr. Ivan</t>
  </si>
  <si>
    <t>de Mulder, Mr. Theodore</t>
  </si>
  <si>
    <t>Naidenoff, Mr. Penko</t>
  </si>
  <si>
    <t>Hosono, Mr. Masabumi</t>
  </si>
  <si>
    <t>Connolly, Miss. Kate</t>
  </si>
  <si>
    <t>Barber, Miss. Ellen "Nellie"</t>
  </si>
  <si>
    <t>Bishop, Mrs. Dickinson H (Helen Walton)</t>
  </si>
  <si>
    <t>Levy, Mr. Rene Jacques</t>
  </si>
  <si>
    <t>Haas, Miss. Aloisia</t>
  </si>
  <si>
    <t>Mineff, Mr. Ivan</t>
  </si>
  <si>
    <t>Lewy, Mr. Ervin G</t>
  </si>
  <si>
    <t>Hanna, Mr. Mansour</t>
  </si>
  <si>
    <t>Allison, Miss. Helen Loraine</t>
  </si>
  <si>
    <t>Saalfeld, Mr. Adolphe</t>
  </si>
  <si>
    <t>Baxter, Mrs. James (Helene DeLaudeniere Chaput)</t>
  </si>
  <si>
    <t>Kelly, Miss. Anna Katherine "Annie Kate"</t>
  </si>
  <si>
    <t>McCoy, Mr. Bernard</t>
  </si>
  <si>
    <t>Johnson, Mr. William Cahoone Jr</t>
  </si>
  <si>
    <t>Keane, Miss. Nora A</t>
  </si>
  <si>
    <t>Williams, Mr. Howard Hugh "Harry"</t>
  </si>
  <si>
    <t>Allison, Master. Hudson Trevor</t>
  </si>
  <si>
    <t>Fleming, Miss. Margaret</t>
  </si>
  <si>
    <t>Penasco y Castellana, Mrs. Victor de Satode (Maria Josefa Perez de Soto y Vallejo)</t>
  </si>
  <si>
    <t>Abelson, Mr. Samuel</t>
  </si>
  <si>
    <t>Francatelli, Miss. Laura Mabel</t>
  </si>
  <si>
    <t>Hays, Miss. Margaret Bechstein</t>
  </si>
  <si>
    <t>Ryerson, Miss. Emily Borie</t>
  </si>
  <si>
    <t>Lahtinen, Mrs. William (Anna Sylfven)</t>
  </si>
  <si>
    <t>Hendekovic, Mr. Ignjac</t>
  </si>
  <si>
    <t>Hart, Mr. Benjamin</t>
  </si>
  <si>
    <t>Nilsson, Miss. Helmina Josefina</t>
  </si>
  <si>
    <t>Kantor, Mrs. Sinai (Miriam Sternin)</t>
  </si>
  <si>
    <t>Moraweck, Dr. Ernest</t>
  </si>
  <si>
    <t>Wick, Miss. Mary Natalie</t>
  </si>
  <si>
    <t>Spedden, Mrs. Frederic Oakley (Margaretta Corning Stone)</t>
  </si>
  <si>
    <t>Dennis, Mr. Samuel</t>
  </si>
  <si>
    <t>Danoff, Mr. Yoto</t>
  </si>
  <si>
    <t>Slayter, Miss. Hilda Mary</t>
  </si>
  <si>
    <t>Caldwell, Mrs. Albert Francis (Sylvia Mae Harbaugh)</t>
  </si>
  <si>
    <t>Sage, Mr. George John Jr</t>
  </si>
  <si>
    <t>Young, Miss. Marie Grice</t>
  </si>
  <si>
    <t>Nysveen, Mr. Johan Hansen</t>
  </si>
  <si>
    <t>Ball, Mrs. (Ada E Hall)</t>
  </si>
  <si>
    <t>Goldsmith, Mrs. Frank John (Emily Alice Brown)</t>
  </si>
  <si>
    <t>Hippach, Miss. Jean Gertrude</t>
  </si>
  <si>
    <t>McCoy, Miss. Agnes</t>
  </si>
  <si>
    <t>Partner, Mr. Austen</t>
  </si>
  <si>
    <t>Graham, Mr. George Edward</t>
  </si>
  <si>
    <t>Vander Planke, Mr. Leo Edmondus</t>
  </si>
  <si>
    <t>Frauenthal, Mrs. Henry William (Clara Heinsheimer)</t>
  </si>
  <si>
    <t>Denkoff, Mr. Mitto</t>
  </si>
  <si>
    <t>Pears, Mr. Thomas Clinton</t>
  </si>
  <si>
    <t>Burns, Miss. Elizabeth Margaret</t>
  </si>
  <si>
    <t>Dahl, Mr. Karl Edwart</t>
  </si>
  <si>
    <t>Blackwell, Mr. Stephen Weart</t>
  </si>
  <si>
    <t>Navratil, Master. Edmond Roger</t>
  </si>
  <si>
    <t>Fortune, Miss. Alice Elizabeth</t>
  </si>
  <si>
    <t>Collander, Mr. Erik Gustaf</t>
  </si>
  <si>
    <t>Sedgwick, Mr. Charles Frederick Waddington</t>
  </si>
  <si>
    <t>Fox, Mr. Stanley Hubert</t>
  </si>
  <si>
    <t>Brown, Miss. Amelia "Mildred"</t>
  </si>
  <si>
    <t>Smith, Miss. Marion Elsie</t>
  </si>
  <si>
    <t>Davison, Mrs. Thomas Henry (Mary E Finck)</t>
  </si>
  <si>
    <t>Coutts, Master. William Loch "William"</t>
  </si>
  <si>
    <t>Dimic, Mr. Jovan</t>
  </si>
  <si>
    <t>Odahl, Mr. Nils Martin</t>
  </si>
  <si>
    <t>Williams-Lambert, Mr. Fletcher Fellows</t>
  </si>
  <si>
    <t>Elias, Mr. Tannous</t>
  </si>
  <si>
    <t>Arnold-Franchi, Mr. Josef</t>
  </si>
  <si>
    <t>Yousif, Mr. Wazli</t>
  </si>
  <si>
    <t>Vanden Steen, Mr. Leo Peter</t>
  </si>
  <si>
    <t>Bowerman, Miss. Elsie Edith</t>
  </si>
  <si>
    <t>Funk, Miss. Annie Clemmer</t>
  </si>
  <si>
    <t>McGovern, Miss. Mary</t>
  </si>
  <si>
    <t>Mockler, Miss. Helen Mary "Ellie"</t>
  </si>
  <si>
    <t>Skoog, Mr. Wilhelm</t>
  </si>
  <si>
    <t>del Carlo, Mr. Sebastiano</t>
  </si>
  <si>
    <t>Barbara, Mrs. (Catherine David)</t>
  </si>
  <si>
    <t>Asim, Mr. Adola</t>
  </si>
  <si>
    <t>O'Brien, Mr. Thomas</t>
  </si>
  <si>
    <t>Adahl, Mr. Mauritz Nils Martin</t>
  </si>
  <si>
    <t>Warren, Mrs. Frank Manley (Anna Sophia Atkinson)</t>
  </si>
  <si>
    <t>Moussa, Mrs. (Mantoura Boulos)</t>
  </si>
  <si>
    <t>Jermyn, Miss. Annie</t>
  </si>
  <si>
    <t>Aubart, Mme. Leontine Pauline</t>
  </si>
  <si>
    <t>Harder, Mr. George Achilles</t>
  </si>
  <si>
    <t>Wiklund, Mr. Jakob Alfred</t>
  </si>
  <si>
    <t>Beavan, Mr. William Thomas</t>
  </si>
  <si>
    <t>Ringhini, Mr. Sante</t>
  </si>
  <si>
    <t>Palsson, Miss. Stina Viola</t>
  </si>
  <si>
    <t>Meyer, Mrs. Edgar Joseph (Leila Saks)</t>
  </si>
  <si>
    <t>Landergren, Miss. Aurora Adelia</t>
  </si>
  <si>
    <t>Widener, Mr. Harry Elkins</t>
  </si>
  <si>
    <t>Betros, Mr. Tannous</t>
  </si>
  <si>
    <t>Gustafsson, Mr. Karl Gideon</t>
  </si>
  <si>
    <t>Bidois, Miss. Rosalie</t>
  </si>
  <si>
    <t>Nakid, Miss. Maria ("Mary")</t>
  </si>
  <si>
    <t>Tikkanen, Mr. Juho</t>
  </si>
  <si>
    <t>Holverson, Mrs. Alexander Oskar (Mary Aline Towner)</t>
  </si>
  <si>
    <t>Plotcharsky, Mr. Vasil</t>
  </si>
  <si>
    <t>Davies, Mr. Charles Henry</t>
  </si>
  <si>
    <t>Goodwin, Master. Sidney Leonard</t>
  </si>
  <si>
    <t>Buss, Miss. Kate</t>
  </si>
  <si>
    <t>Sadlier, Mr. Matthew</t>
  </si>
  <si>
    <t>Lehmann, Miss. Bertha</t>
  </si>
  <si>
    <t>Carter, Mr. William Ernest</t>
  </si>
  <si>
    <t>Jansson, Mr. Carl Olof</t>
  </si>
  <si>
    <t>Gustafsson, Mr. Johan Birger</t>
  </si>
  <si>
    <t>Newell, Miss. Marjorie</t>
  </si>
  <si>
    <t>Sandstrom, Mrs. Hjalmar (Agnes Charlotta Bengtsson)</t>
  </si>
  <si>
    <t>Johansson, Mr. Erik</t>
  </si>
  <si>
    <t>Olsson, Miss. Elina</t>
  </si>
  <si>
    <t>McKane, Mr. Peter David</t>
  </si>
  <si>
    <t>Pain, Dr. Alfred</t>
  </si>
  <si>
    <t>Trout, Mrs. William H (Jessie L)</t>
  </si>
  <si>
    <t>Niskanen, Mr. Juha</t>
  </si>
  <si>
    <t>Adams, Mr. John</t>
  </si>
  <si>
    <t>Jussila, Miss. Mari Aina</t>
  </si>
  <si>
    <t>Hakkarainen, Mr. Pekka Pietari</t>
  </si>
  <si>
    <t>Oreskovic, Miss. Marija</t>
  </si>
  <si>
    <t>Gale, Mr. Shadrach</t>
  </si>
  <si>
    <t>Widegren, Mr. Carl/Charles Peter</t>
  </si>
  <si>
    <t>Richards, Master. William Rowe</t>
  </si>
  <si>
    <t>Birkeland, Mr. Hans Martin Monsen</t>
  </si>
  <si>
    <t>Lefebre, Miss. Ida</t>
  </si>
  <si>
    <t>Sdycoff, Mr. Todor</t>
  </si>
  <si>
    <t>Hart, Mr. Henry</t>
  </si>
  <si>
    <t>Minahan, Miss. Daisy E</t>
  </si>
  <si>
    <t>Cunningham, Mr. Alfred Fleming</t>
  </si>
  <si>
    <t>Sundman, Mr. Johan Julian</t>
  </si>
  <si>
    <t>Meek, Mrs. Thomas (Annie Louise Rowley)</t>
  </si>
  <si>
    <t>Drew, Mrs. James Vivian (Lulu Thorne Christian)</t>
  </si>
  <si>
    <t>Silven, Miss. Lyyli Karoliina</t>
  </si>
  <si>
    <t>Matthews, Mr. William John</t>
  </si>
  <si>
    <t>Van Impe, Miss. Catharina</t>
  </si>
  <si>
    <t>Gheorgheff, Mr. Stanio</t>
  </si>
  <si>
    <t>Charters, Mr. David</t>
  </si>
  <si>
    <t>Zimmerman, Mr. Leo</t>
  </si>
  <si>
    <t>Danbom, Mrs. Ernst Gilbert (Anna Sigrid Maria Brogren)</t>
  </si>
  <si>
    <t>Rosblom, Mr. Viktor Richard</t>
  </si>
  <si>
    <t>Wiseman, Mr. Phillippe</t>
  </si>
  <si>
    <t>Clarke, Mrs. Charles V (Ada Maria Winfield)</t>
  </si>
  <si>
    <t>Phillips, Miss. Kate Florence ("Mrs Kate Louise Phillips Marshall")</t>
  </si>
  <si>
    <t>Flynn, Mr. James</t>
  </si>
  <si>
    <t>Pickard, Mr. Berk (Berk Trembisky)</t>
  </si>
  <si>
    <t>Bjornstrom-Steffansson, Mr. Mauritz Hakan</t>
  </si>
  <si>
    <t>Thorneycroft, Mrs. Percival (Florence Kate White)</t>
  </si>
  <si>
    <t>Louch, Mrs. Charles Alexander (Alice Adelaide Slow)</t>
  </si>
  <si>
    <t>Kallio, Mr. Nikolai Erland</t>
  </si>
  <si>
    <t>Silvey, Mr. William Baird</t>
  </si>
  <si>
    <t>Carter, Miss. Lucile Polk</t>
  </si>
  <si>
    <t>Ford, Miss. Doolina Margaret "Daisy"</t>
  </si>
  <si>
    <t>Richards, Mrs. Sidney (Emily Hocking)</t>
  </si>
  <si>
    <t>Fortune, Mr. Mark</t>
  </si>
  <si>
    <t>Kvillner, Mr. Johan Henrik Johannesson</t>
  </si>
  <si>
    <t>Hart, Mrs. Benjamin (Esther Ada Bloomfield)</t>
  </si>
  <si>
    <t>Hampe, Mr. Leon</t>
  </si>
  <si>
    <t>Petterson, Mr. Johan Emil</t>
  </si>
  <si>
    <t>Reynaldo, Ms. Encarnacion</t>
  </si>
  <si>
    <t>Johannesen-Bratthammer, Mr. Bernt</t>
  </si>
  <si>
    <t>Dodge, Master. Washington</t>
  </si>
  <si>
    <t>Mellinger, Miss. Madeleine Violet</t>
  </si>
  <si>
    <t>Seward, Mr. Frederic Kimber</t>
  </si>
  <si>
    <t>Baclini, Miss. Marie Catherine</t>
  </si>
  <si>
    <t>Peuchen, Major. Arthur Godfrey</t>
  </si>
  <si>
    <t>West, Mr. Edwy Arthur</t>
  </si>
  <si>
    <t>Hagland, Mr. Ingvald Olai Olsen</t>
  </si>
  <si>
    <t>Foreman, Mr. Benjamin Laventall</t>
  </si>
  <si>
    <t>Goldenberg, Mr. Samuel L</t>
  </si>
  <si>
    <t>Peduzzi, Mr. Joseph</t>
  </si>
  <si>
    <t>Jalsevac, Mr. Ivan</t>
  </si>
  <si>
    <t>Millet, Mr. Francis Davis</t>
  </si>
  <si>
    <t>Kenyon, Mrs. Frederick R (Marion)</t>
  </si>
  <si>
    <t>Toomey, Miss. Ellen</t>
  </si>
  <si>
    <t>O'Connor, Mr. Maurice</t>
  </si>
  <si>
    <t>Anderson, Mr. Harry</t>
  </si>
  <si>
    <t>Morley, Mr. William</t>
  </si>
  <si>
    <t>Gee, Mr. Arthur H</t>
  </si>
  <si>
    <t>Milling, Mr. Jacob Christian</t>
  </si>
  <si>
    <t>Maisner, Mr. Simon</t>
  </si>
  <si>
    <t>Goncalves, Mr. Manuel Estanslas</t>
  </si>
  <si>
    <t>Campbell, Mr. William</t>
  </si>
  <si>
    <t>Smart, Mr. John Montgomery</t>
  </si>
  <si>
    <t>Scanlan, Mr. James</t>
  </si>
  <si>
    <t>Baclini, Miss. Helene Barbara</t>
  </si>
  <si>
    <t>Keefe, Mr. Arthur</t>
  </si>
  <si>
    <t>Cacic, Mr. Luka</t>
  </si>
  <si>
    <t>West, Mrs. Edwy Arthur (Ada Mary Worth)</t>
  </si>
  <si>
    <t>Jerwan, Mrs. Amin S (Marie Marthe Thuillard)</t>
  </si>
  <si>
    <t>Strandberg, Miss. Ida Sofia</t>
  </si>
  <si>
    <t>Clifford, Mr. George Quincy</t>
  </si>
  <si>
    <t>Renouf, Mr. Peter Henry</t>
  </si>
  <si>
    <t>Braund, Mr. Lewis Richard</t>
  </si>
  <si>
    <t>Karlsson, Mr. Nils August</t>
  </si>
  <si>
    <t>Hirvonen, Miss. Hildur E</t>
  </si>
  <si>
    <t>Goodwin, Master. Harold Victor</t>
  </si>
  <si>
    <t>Frost, Mr. Anthony Wood "Archie"</t>
  </si>
  <si>
    <t>Rouse, Mr. Richard Henry</t>
  </si>
  <si>
    <t>Turkula, Mrs. (Hedwig)</t>
  </si>
  <si>
    <t>Bishop, Mr. Dickinson H</t>
  </si>
  <si>
    <t>Lefebre, Miss. Jeannie</t>
  </si>
  <si>
    <t>Hoyt, Mrs. Frederick Maxfield (Jane Anne Forby)</t>
  </si>
  <si>
    <t>Kent, Mr. Edward Austin</t>
  </si>
  <si>
    <t>Somerton, Mr. Francis William</t>
  </si>
  <si>
    <t>Coutts, Master. Eden Leslie "Neville"</t>
  </si>
  <si>
    <t>Hagland, Mr. Konrad Mathias Reiersen</t>
  </si>
  <si>
    <t>Windelov, Mr. Einar</t>
  </si>
  <si>
    <t>Molson, Mr. Harry Markland</t>
  </si>
  <si>
    <t>Artagaveytia, Mr. Ramon</t>
  </si>
  <si>
    <t>Stanley, Mr. Edward Roland</t>
  </si>
  <si>
    <t>Yousseff, Mr. Gerious</t>
  </si>
  <si>
    <t>Eustis, Miss. Elizabeth Mussey</t>
  </si>
  <si>
    <t>Shellard, Mr. Frederick William</t>
  </si>
  <si>
    <t>Allison, Mrs. Hudson J C (Bessie Waldo Daniels)</t>
  </si>
  <si>
    <t>Svensson, Mr. Olof</t>
  </si>
  <si>
    <t>Calic, Mr. Petar</t>
  </si>
  <si>
    <t>Canavan, Miss. Mary</t>
  </si>
  <si>
    <t>O'Sullivan, Miss. Bridget Mary</t>
  </si>
  <si>
    <t>Laitinen, Miss. Kristina Sofia</t>
  </si>
  <si>
    <t>Maioni, Miss. Roberta</t>
  </si>
  <si>
    <t>Penasco y Castellana, Mr. Victor de Satode</t>
  </si>
  <si>
    <t>Quick, Mrs. Frederick Charles (Jane Richards)</t>
  </si>
  <si>
    <t>Bradley, Mr. George ("George Arthur Brayton")</t>
  </si>
  <si>
    <t>Olsen, Mr. Henry Margido</t>
  </si>
  <si>
    <t>Lang, Mr. Fang</t>
  </si>
  <si>
    <t>Daly, Mr. Eugene Patrick</t>
  </si>
  <si>
    <t>Webber, Mr. James</t>
  </si>
  <si>
    <t>McGough, Mr. James Robert</t>
  </si>
  <si>
    <t>Rothschild, Mrs. Martin (Elizabeth L. Barrett)</t>
  </si>
  <si>
    <t>Coleff, Mr. Satio</t>
  </si>
  <si>
    <t>Walker, Mr. William Anderson</t>
  </si>
  <si>
    <t>Lemore, Mrs. (Amelia Milley)</t>
  </si>
  <si>
    <t>Ryan, Mr. Patrick</t>
  </si>
  <si>
    <t>Angle, Mrs. William A (Florence "Mary" Agnes Hughes)</t>
  </si>
  <si>
    <t>Pavlovic, Mr. Stefo</t>
  </si>
  <si>
    <t>Perreault, Miss. Anne</t>
  </si>
  <si>
    <t>Vovk, Mr. Janko</t>
  </si>
  <si>
    <t>Lahoud, Mr. Sarkis</t>
  </si>
  <si>
    <t>Hippach, Mrs. Louis Albert (Ida Sophia Fischer)</t>
  </si>
  <si>
    <t>Kassem, Mr. Fared</t>
  </si>
  <si>
    <t>Farrell, Mr. James</t>
  </si>
  <si>
    <t>Ridsdale, Miss. Lucy</t>
  </si>
  <si>
    <t>Farthing, Mr. John</t>
  </si>
  <si>
    <t>Salonen, Mr. Johan Werner</t>
  </si>
  <si>
    <t>Hocking, Mr. Richard George</t>
  </si>
  <si>
    <t>Quick, Miss. Phyllis May</t>
  </si>
  <si>
    <t>Toufik, Mr. Nakli</t>
  </si>
  <si>
    <t>Elias, Mr. Joseph Jr</t>
  </si>
  <si>
    <t>Peter, Mrs. Catherine (Catherine Rizk)</t>
  </si>
  <si>
    <t>Cacic, Miss. Marija</t>
  </si>
  <si>
    <t>Hart, Miss. Eva Miriam</t>
  </si>
  <si>
    <t>Butt, Major. Archibald Willingham</t>
  </si>
  <si>
    <t>LeRoy, Miss. Bertha</t>
  </si>
  <si>
    <t>Risien, Mr. Samuel Beard</t>
  </si>
  <si>
    <t>Frolicher, Miss. Hedwig Margaritha</t>
  </si>
  <si>
    <t>Crosby, Miss. Harriet R</t>
  </si>
  <si>
    <t>Andersson, Miss. Ingeborg Constanzia</t>
  </si>
  <si>
    <t>Andersson, Miss. Sigrid Elisabeth</t>
  </si>
  <si>
    <t>Beane, Mr. Edward</t>
  </si>
  <si>
    <t>Douglas, Mr. Walter Donald</t>
  </si>
  <si>
    <t>Nicholson, Mr. Arthur Ernest</t>
  </si>
  <si>
    <t>Beane, Mrs. Edward (Ethel Clarke)</t>
  </si>
  <si>
    <t>Padro y Manent, Mr. Julian</t>
  </si>
  <si>
    <t>Goldsmith, Mr. Frank John</t>
  </si>
  <si>
    <t>Davies, Master. John Morgan Jr</t>
  </si>
  <si>
    <t>Thayer, Mr. John Borland Jr</t>
  </si>
  <si>
    <t>Sharp, Mr. Percival James R</t>
  </si>
  <si>
    <t>O'Brien, Mr. Timothy</t>
  </si>
  <si>
    <t>Leeni, Mr. Fahim ("Philip Zenni")</t>
  </si>
  <si>
    <t>Ohman, Miss. Velin</t>
  </si>
  <si>
    <t>Wright, Mr. George</t>
  </si>
  <si>
    <t>Duff Gordon, Lady. (Lucille Christiana Sutherland) ("Mrs Morgan")</t>
  </si>
  <si>
    <t>Robbins, Mr. Victor</t>
  </si>
  <si>
    <t>Taussig, Mrs. Emil (Tillie Mandelbaum)</t>
  </si>
  <si>
    <t>de Messemaeker, Mrs. Guillaume Joseph (Emma)</t>
  </si>
  <si>
    <t>Morrow, Mr. Thomas Rowan</t>
  </si>
  <si>
    <t>Sivic, Mr. Husein</t>
  </si>
  <si>
    <t>Norman, Mr. Robert Douglas</t>
  </si>
  <si>
    <t>Simmons, Mr. John</t>
  </si>
  <si>
    <t>Meanwell, Miss. (Marion Ogden)</t>
  </si>
  <si>
    <t>Davies, Mr. Alfred J</t>
  </si>
  <si>
    <t>Stoytcheff, Mr. Ilia</t>
  </si>
  <si>
    <t>Palsson, Mrs. Nils (Alma Cornelia Berglund)</t>
  </si>
  <si>
    <t>Doharr, Mr. Tannous</t>
  </si>
  <si>
    <t>Jonsson, Mr. Carl</t>
  </si>
  <si>
    <t>Harris, Mr. George</t>
  </si>
  <si>
    <t>Appleton, Mrs. Edward Dale (Charlotte Lamson)</t>
  </si>
  <si>
    <t>Flynn, Mr. John Irwin ("Irving")</t>
  </si>
  <si>
    <t>Kelly, Miss. Mary</t>
  </si>
  <si>
    <t>Rush, Mr. Alfred George John</t>
  </si>
  <si>
    <t>Patchett, Mr. George</t>
  </si>
  <si>
    <t>Garside, Miss. Ethel</t>
  </si>
  <si>
    <t>Silvey, Mrs. William Baird (Alice Munger)</t>
  </si>
  <si>
    <t>Caram, Mrs. Joseph (Maria Elias)</t>
  </si>
  <si>
    <t>Jussila, Mr. Eiriik</t>
  </si>
  <si>
    <t>Christy, Miss. Julie Rachel</t>
  </si>
  <si>
    <t>Thayer, Mrs. John Borland (Marian Longstreth Morris)</t>
  </si>
  <si>
    <t>Downton, Mr. William James</t>
  </si>
  <si>
    <t>Ross, Mr. John Hugo</t>
  </si>
  <si>
    <t>Paulner, Mr. Uscher</t>
  </si>
  <si>
    <t>Taussig, Miss. Ruth</t>
  </si>
  <si>
    <t>Jarvis, Mr. John Denzil</t>
  </si>
  <si>
    <t>Frolicher-Stehli, Mr. Maxmillian</t>
  </si>
  <si>
    <t>Gilinski, Mr. Eliezer</t>
  </si>
  <si>
    <t>Murdlin, Mr. Joseph</t>
  </si>
  <si>
    <t>Rintamaki, Mr. Matti</t>
  </si>
  <si>
    <t>Stephenson, Mrs. Walter Bertram (Martha Eustis)</t>
  </si>
  <si>
    <t>Elsbury, Mr. William James</t>
  </si>
  <si>
    <t>Bourke, Miss. Mary</t>
  </si>
  <si>
    <t>Chapman, Mr. John Henry</t>
  </si>
  <si>
    <t>Van Impe, Mr. Jean Baptiste</t>
  </si>
  <si>
    <t>Leitch, Miss. Jessie Wills</t>
  </si>
  <si>
    <t>Johnson, Mr. Alfred</t>
  </si>
  <si>
    <t>Boulos, Mr. Hanna</t>
  </si>
  <si>
    <t>Duff Gordon, Sir. Cosmo Edmund ("Mr Morgan")</t>
  </si>
  <si>
    <t>Jacobsohn, Mrs. Sidney Samuel (Amy Frances Christy)</t>
  </si>
  <si>
    <t>Slabenoff, Mr. Petco</t>
  </si>
  <si>
    <t>Harrington, Mr. Charles H</t>
  </si>
  <si>
    <t>Torber, Mr. Ernst William</t>
  </si>
  <si>
    <t>Homer, Mr. Harry ("Mr E Haven")</t>
  </si>
  <si>
    <t>Lindell, Mr. Edvard Bengtsson</t>
  </si>
  <si>
    <t>Karaic, Mr. Milan</t>
  </si>
  <si>
    <t>Daniel, Mr. Robert Williams</t>
  </si>
  <si>
    <t>Laroche, Mrs. Joseph (Juliette Marie Louise Lafargue)</t>
  </si>
  <si>
    <t>Shutes, Miss. Elizabeth W</t>
  </si>
  <si>
    <t>Andersson, Mrs. Anders Johan (Alfrida Konstantia Brogren)</t>
  </si>
  <si>
    <t>Jardin, Mr. Jose Neto</t>
  </si>
  <si>
    <t>Murphy, Miss. Margaret Jane</t>
  </si>
  <si>
    <t>Horgan, Mr. John</t>
  </si>
  <si>
    <t>Brocklebank, Mr. William Alfred</t>
  </si>
  <si>
    <t>Herman, Miss. Alice</t>
  </si>
  <si>
    <t>Danbom, Mr. Ernst Gilbert</t>
  </si>
  <si>
    <t>Lobb, Mrs. William Arthur (Cordelia K Stanlick)</t>
  </si>
  <si>
    <t>Becker, Miss. Marion Louise</t>
  </si>
  <si>
    <t>Gavey, Mr. Lawrence</t>
  </si>
  <si>
    <t>Yasbeck, Mr. Antoni</t>
  </si>
  <si>
    <t>Kimball, Mr. Edwin Nelson Jr</t>
  </si>
  <si>
    <t>Nakid, Mr. Sahid</t>
  </si>
  <si>
    <t>Hansen, Mr. Henry Damsgaard</t>
  </si>
  <si>
    <t>Bowen, Mr. David John "Dai"</t>
  </si>
  <si>
    <t>Sutton, Mr. Frederick</t>
  </si>
  <si>
    <t>Kirkland, Rev. Charles Leonard</t>
  </si>
  <si>
    <t>Longley, Miss. Gretchen Fiske</t>
  </si>
  <si>
    <t>Bostandyeff, Mr. Guentcho</t>
  </si>
  <si>
    <t>O'Connell, Mr. Patrick D</t>
  </si>
  <si>
    <t>Barkworth, Mr. Algernon Henry Wilson</t>
  </si>
  <si>
    <t>Lundahl, Mr. Johan Svensson</t>
  </si>
  <si>
    <t>Stahelin-Maeglin, Dr. Max</t>
  </si>
  <si>
    <t>Parr, Mr. William Henry Marsh</t>
  </si>
  <si>
    <t>Skoog, Miss. Mabel</t>
  </si>
  <si>
    <t>Davis, Miss. Mary</t>
  </si>
  <si>
    <t>Leinonen, Mr. Antti Gustaf</t>
  </si>
  <si>
    <t>Collyer, Mr. Harvey</t>
  </si>
  <si>
    <t>Panula, Mrs. Juha (Maria Emilia Ojala)</t>
  </si>
  <si>
    <t>Thorneycroft, Mr. Percival</t>
  </si>
  <si>
    <t>Jensen, Mr. Hans Peder</t>
  </si>
  <si>
    <t>Sagesser, Mlle. Emma</t>
  </si>
  <si>
    <t>Skoog, Miss. Margit Elizabeth</t>
  </si>
  <si>
    <t>Foo, Mr. Choong</t>
  </si>
  <si>
    <t>Baclini, Miss. Eugenie</t>
  </si>
  <si>
    <t>Harper, Mr. Henry Sleeper</t>
  </si>
  <si>
    <t>Cor, Mr. Liudevit</t>
  </si>
  <si>
    <t>Simonius-Blumer, Col. Oberst Alfons</t>
  </si>
  <si>
    <t>Willey, Mr. Edward</t>
  </si>
  <si>
    <t>Stanley, Miss. Amy Zillah Elsie</t>
  </si>
  <si>
    <t>Mitkoff, Mr. Mito</t>
  </si>
  <si>
    <t>Doling, Miss. Elsie</t>
  </si>
  <si>
    <t>Kalvik, Mr. Johannes Halvorsen</t>
  </si>
  <si>
    <t>O'Leary, Miss. Hanora "Norah"</t>
  </si>
  <si>
    <t>Hegarty, Miss. Hanora "Nora"</t>
  </si>
  <si>
    <t>Hickman, Mr. Leonard Mark</t>
  </si>
  <si>
    <t>Radeff, Mr. Alexander</t>
  </si>
  <si>
    <t>Bourke, Mrs. John (Catherine)</t>
  </si>
  <si>
    <t>Eitemiller, Mr. George Floyd</t>
  </si>
  <si>
    <t>Newell, Mr. Arthur Webster</t>
  </si>
  <si>
    <t>Frauenthal, Dr. Henry William</t>
  </si>
  <si>
    <t>Badt, Mr. Mohamed</t>
  </si>
  <si>
    <t>Colley, Mr. Edward Pomeroy</t>
  </si>
  <si>
    <t>Coleff, Mr. Peju</t>
  </si>
  <si>
    <t>Lindqvist, Mr. Eino William</t>
  </si>
  <si>
    <t>Hickman, Mr. Lewis</t>
  </si>
  <si>
    <t>Butler, Mr. Reginald Fenton</t>
  </si>
  <si>
    <t>Rommetvedt, Mr. Knud Paust</t>
  </si>
  <si>
    <t>Cook, Mr. Jacob</t>
  </si>
  <si>
    <t>Taylor, Mrs. Elmer Zebley (Juliet Cummins Wright)</t>
  </si>
  <si>
    <t>Brown, Mrs. Thomas William Solomon (Elizabeth Catherine Ford)</t>
  </si>
  <si>
    <t>Davidson, Mr. Thornton</t>
  </si>
  <si>
    <t>Mitchell, Mr. Henry Michael</t>
  </si>
  <si>
    <t>Wilhelms, Mr. Charles</t>
  </si>
  <si>
    <t>Watson, Mr. Ennis Hastings</t>
  </si>
  <si>
    <t>Edvardsson, Mr. Gustaf Hjalmar</t>
  </si>
  <si>
    <t>Sawyer, Mr. Frederick Charles</t>
  </si>
  <si>
    <t>Turja, Miss. Anna Sofia</t>
  </si>
  <si>
    <t>Goodwin, Mrs. Frederick (Augusta Tyler)</t>
  </si>
  <si>
    <t>Cardeza, Mr. Thomas Drake Martinez</t>
  </si>
  <si>
    <t>Peters, Miss. Katie</t>
  </si>
  <si>
    <t>Hassab, Mr. Hammad</t>
  </si>
  <si>
    <t>Olsvigen, Mr. Thor Anderson</t>
  </si>
  <si>
    <t>Goodwin, Mr. Charles Edward</t>
  </si>
  <si>
    <t>Brown, Mr. Thomas William Solomon</t>
  </si>
  <si>
    <t>Laroche, Mr. Joseph Philippe Lemercier</t>
  </si>
  <si>
    <t>Panula, Mr. Jaako Arnold</t>
  </si>
  <si>
    <t>Dakic, Mr. Branko</t>
  </si>
  <si>
    <t>Fischer, Mr. Eberhard Thelander</t>
  </si>
  <si>
    <t>Madill, Miss. Georgette Alexandra</t>
  </si>
  <si>
    <t>Dick, Mr. Albert Adrian</t>
  </si>
  <si>
    <t>Karun, Miss. Manca</t>
  </si>
  <si>
    <t>Lam, Mr. Ali</t>
  </si>
  <si>
    <t>Saad, Mr. Khalil</t>
  </si>
  <si>
    <t>Weir, Col. John</t>
  </si>
  <si>
    <t>Chapman, Mr. Charles Henry</t>
  </si>
  <si>
    <t>Kelly, Mr. James</t>
  </si>
  <si>
    <t>Mullens, Miss. Katherine "Katie"</t>
  </si>
  <si>
    <t>Thayer, Mr. John Borland</t>
  </si>
  <si>
    <t>Humblen, Mr. Adolf Mathias Nicolai Olsen</t>
  </si>
  <si>
    <t>Astor, Mrs. John Jacob (Madeleine Talmadge Force)</t>
  </si>
  <si>
    <t>Silverthorne, Mr. Spencer Victor</t>
  </si>
  <si>
    <t>Barbara, Miss. Saiide</t>
  </si>
  <si>
    <t>Gallagher, Mr. Martin</t>
  </si>
  <si>
    <t>Hansen, Mr. Henrik Juul</t>
  </si>
  <si>
    <t>Morley, Mr. Henry Samuel ("Mr Henry Marshall")</t>
  </si>
  <si>
    <t>Kelly, Mrs. Florence "Fannie"</t>
  </si>
  <si>
    <t>Calderhead, Mr. Edward Pennington</t>
  </si>
  <si>
    <t>Cleaver, Miss. Alice</t>
  </si>
  <si>
    <t>Moubarek, Master. Halim Gonios ("William George")</t>
  </si>
  <si>
    <t>Mayne, Mlle. Berthe Antonine ("Mrs de Villiers")</t>
  </si>
  <si>
    <t>Klaber, Mr. Herman</t>
  </si>
  <si>
    <t>Taylor, Mr. Elmer Zebley</t>
  </si>
  <si>
    <t>Larsson, Mr. August Viktor</t>
  </si>
  <si>
    <t>Greenberg, Mr. Samuel</t>
  </si>
  <si>
    <t>Soholt, Mr. Peter Andreas Lauritz Andersen</t>
  </si>
  <si>
    <t>Endres, Miss. Caroline Louise</t>
  </si>
  <si>
    <t>Troutt, Miss. Edwina Celia "Winnie"</t>
  </si>
  <si>
    <t>McEvoy, Mr. Michael</t>
  </si>
  <si>
    <t>Johnson, Mr. Malkolm Joackim</t>
  </si>
  <si>
    <t>Harper, Miss. Annie Jessie "Nina"</t>
  </si>
  <si>
    <t>Jensen, Mr. Svend Lauritz</t>
  </si>
  <si>
    <t>Gillespie, Mr. William Henry</t>
  </si>
  <si>
    <t>Hodges, Mr. Henry Price</t>
  </si>
  <si>
    <t>Chambers, Mr. Norman Campbell</t>
  </si>
  <si>
    <t>Oreskovic, Mr. Luka</t>
  </si>
  <si>
    <t>Renouf, Mrs. Peter Henry (Lillian Jefferys)</t>
  </si>
  <si>
    <t>Mannion, Miss. Margareth</t>
  </si>
  <si>
    <t>Bryhl, Mr. Kurt Arnold Gottfrid</t>
  </si>
  <si>
    <t>Ilmakangas, Miss. Pieta Sofia</t>
  </si>
  <si>
    <t>Allen, Miss. Elisabeth Walton</t>
  </si>
  <si>
    <t>Hassan, Mr. Houssein G N</t>
  </si>
  <si>
    <t>Knight, Mr. Robert J</t>
  </si>
  <si>
    <t>Berriman, Mr. William John</t>
  </si>
  <si>
    <t>Troupiansky, Mr. Moses Aaron</t>
  </si>
  <si>
    <t>Williams, Mr. Leslie</t>
  </si>
  <si>
    <t>Ford, Mrs. Edward (Margaret Ann Watson)</t>
  </si>
  <si>
    <t>Lesurer, Mr. Gustave J</t>
  </si>
  <si>
    <t>Ivanoff, Mr. Kanio</t>
  </si>
  <si>
    <t>Nankoff, Mr. Minko</t>
  </si>
  <si>
    <t>Hawksford, Mr. Walter James</t>
  </si>
  <si>
    <t>Cavendish, Mr. Tyrell William</t>
  </si>
  <si>
    <t>Ryerson, Miss. Susan Parker "Suzette"</t>
  </si>
  <si>
    <t>McNamee, Mr. Neal</t>
  </si>
  <si>
    <t>Stranden, Mr. Juho</t>
  </si>
  <si>
    <t>Crosby, Capt. Edward Gifford</t>
  </si>
  <si>
    <t>Abbott, Mr. Rossmore Edward</t>
  </si>
  <si>
    <t>Sinkkonen, Miss. Anna</t>
  </si>
  <si>
    <t>Marvin, Mr. Daniel Warner</t>
  </si>
  <si>
    <t>Connaghton, Mr. Michael</t>
  </si>
  <si>
    <t>Wells, Miss. Joan</t>
  </si>
  <si>
    <t>Moor, Master. Meier</t>
  </si>
  <si>
    <t>Vande Velde, Mr. Johannes Joseph</t>
  </si>
  <si>
    <t>Jonkoff, Mr. Lalio</t>
  </si>
  <si>
    <t>Herman, Mrs. Samuel (Jane Laver)</t>
  </si>
  <si>
    <t>Hamalainen, Master. Viljo</t>
  </si>
  <si>
    <t>Carlsson, Mr. August Sigfrid</t>
  </si>
  <si>
    <t>Bailey, Mr. Percy Andrew</t>
  </si>
  <si>
    <t>Theobald, Mr. Thomas Leonard</t>
  </si>
  <si>
    <t>Rothes, the Countess. of (Lucy Noel Martha Dyer-Edwards)</t>
  </si>
  <si>
    <t>Garfirth, Mr. John</t>
  </si>
  <si>
    <t>Nirva, Mr. Iisakki Antino Aijo</t>
  </si>
  <si>
    <t>Barah, Mr. Hanna Assi</t>
  </si>
  <si>
    <t>Carter, Mrs. William Ernest (Lucile Polk)</t>
  </si>
  <si>
    <t>Eklund, Mr. Hans Linus</t>
  </si>
  <si>
    <t>Hogeboom, Mrs. John C (Anna Andrews)</t>
  </si>
  <si>
    <t>Brewe, Dr. Arthur Jackson</t>
  </si>
  <si>
    <t>Mangan, Miss. Mary</t>
  </si>
  <si>
    <t>Moran, Mr. Daniel J</t>
  </si>
  <si>
    <t>Gronnestad, Mr. Daniel Danielsen</t>
  </si>
  <si>
    <t>Lievens, Mr. Rene Aime</t>
  </si>
  <si>
    <t>Jensen, Mr. Niels Peder</t>
  </si>
  <si>
    <t>Mack, Mrs. (Mary)</t>
  </si>
  <si>
    <t>Elias, Mr. Dibo</t>
  </si>
  <si>
    <t>Hocking, Mrs. Elizabeth (Eliza Needs)</t>
  </si>
  <si>
    <t>Myhrman, Mr. Pehr Fabian Oliver Malkolm</t>
  </si>
  <si>
    <t>Tobin, Mr. Roger</t>
  </si>
  <si>
    <t>Emanuel, Miss. Virginia Ethel</t>
  </si>
  <si>
    <t>Kilgannon, Mr. Thomas J</t>
  </si>
  <si>
    <t>Robert, Mrs. Edward Scott (Elisabeth Walton McMillan)</t>
  </si>
  <si>
    <t>Ayoub, Miss. Banoura</t>
  </si>
  <si>
    <t>Dick, Mrs. Albert Adrian (Vera Gillespie)</t>
  </si>
  <si>
    <t>Long, Mr. Milton Clyde</t>
  </si>
  <si>
    <t>Johnston, Mr. Andrew G</t>
  </si>
  <si>
    <t>Ali, Mr. William</t>
  </si>
  <si>
    <t>Harmer, Mr. Abraham (David Lishin)</t>
  </si>
  <si>
    <t>Sjoblom, Miss. Anna Sofia</t>
  </si>
  <si>
    <t>Rice, Master. George Hugh</t>
  </si>
  <si>
    <t>Dean, Master. Bertram Vere</t>
  </si>
  <si>
    <t>Guggenheim, Mr. Benjamin</t>
  </si>
  <si>
    <t>Keane, Mr. Andrew "Andy"</t>
  </si>
  <si>
    <t>Gaskell, Mr. Alfred</t>
  </si>
  <si>
    <t>Sage, Miss. Stella Anna</t>
  </si>
  <si>
    <t>Hoyt, Mr. William Fisher</t>
  </si>
  <si>
    <t>Dantcheff, Mr. Ristiu</t>
  </si>
  <si>
    <t>Otter, Mr. Richard</t>
  </si>
  <si>
    <t>Leader, Dr. Alice (Farnham)</t>
  </si>
  <si>
    <t>Osman, Mrs. Mara</t>
  </si>
  <si>
    <t>Ibrahim Shawah, Mr. Yousseff</t>
  </si>
  <si>
    <t>Van Impe, Mrs. Jean Baptiste (Rosalie Paula Govaert)</t>
  </si>
  <si>
    <t>Ponesell, Mr. Martin</t>
  </si>
  <si>
    <t>Collyer, Mrs. Harvey (Charlotte Annie Tate)</t>
  </si>
  <si>
    <t>Carter, Master. William Thornton II</t>
  </si>
  <si>
    <t>Thomas, Master. Assad Alexander</t>
  </si>
  <si>
    <t>Hedman, Mr. Oskar Arvid</t>
  </si>
  <si>
    <t>Johansson, Mr. Karl Johan</t>
  </si>
  <si>
    <t>Andrews, Mr. Thomas Jr</t>
  </si>
  <si>
    <t>Pettersson, Miss. Ellen Natalia</t>
  </si>
  <si>
    <t>Meyer, Mr. August</t>
  </si>
  <si>
    <t>Chambers, Mrs. Norman Campbell (Bertha Griggs)</t>
  </si>
  <si>
    <t>Alexander, Mr. William</t>
  </si>
  <si>
    <t>Lester, Mr. James</t>
  </si>
  <si>
    <t>Slemen, Mr. Richard James</t>
  </si>
  <si>
    <t>Andersson, Miss. Ebba Iris Alfrida</t>
  </si>
  <si>
    <t>Tomlin, Mr. Ernest Portage</t>
  </si>
  <si>
    <t>Fry, Mr. Richard</t>
  </si>
  <si>
    <t>Heininen, Miss. Wendla Maria</t>
  </si>
  <si>
    <t>Mallet, Mr. Albert</t>
  </si>
  <si>
    <t>Holm, Mr. John Fredrik Alexander</t>
  </si>
  <si>
    <t>Skoog, Master. Karl Thorsten</t>
  </si>
  <si>
    <t>Hays, Mrs. Charles Melville (Clara Jennings Gregg)</t>
  </si>
  <si>
    <t>Lulic, Mr. Nikola</t>
  </si>
  <si>
    <t>Reuchlin, Jonkheer. John George</t>
  </si>
  <si>
    <t>Moor, Mrs. (Beila)</t>
  </si>
  <si>
    <t>Panula, Master. Urho Abraham</t>
  </si>
  <si>
    <t>Flynn, Mr. John</t>
  </si>
  <si>
    <t>Lam, Mr. Len</t>
  </si>
  <si>
    <t>Mallet, Master. Andre</t>
  </si>
  <si>
    <t>McCormack, Mr. Thomas Joseph</t>
  </si>
  <si>
    <t>Stone, Mrs. George Nelson (Martha Evelyn)</t>
  </si>
  <si>
    <t>Yasbeck, Mrs. Antoni (Selini Alexander)</t>
  </si>
  <si>
    <t>Richards, Master. George Sibley</t>
  </si>
  <si>
    <t>Saad, Mr. Amin</t>
  </si>
  <si>
    <t>Augustsson, Mr. Albert</t>
  </si>
  <si>
    <t>Allum, Mr. Owen George</t>
  </si>
  <si>
    <t>Compton, Miss. Sara Rebecca</t>
  </si>
  <si>
    <t>Pasic, Mr. Jakob</t>
  </si>
  <si>
    <t>Sirota, Mr. Maurice</t>
  </si>
  <si>
    <t>Chip, Mr. Chang</t>
  </si>
  <si>
    <t>Marechal, Mr. Pierre</t>
  </si>
  <si>
    <t>Alhomaki, Mr. Ilmari Rudolf</t>
  </si>
  <si>
    <t>Mudd, Mr. Thomas Charles</t>
  </si>
  <si>
    <t>Serepeca, Miss. Augusta</t>
  </si>
  <si>
    <t>Lemberopolous, Mr. Peter L</t>
  </si>
  <si>
    <t>Culumovic, Mr. Jeso</t>
  </si>
  <si>
    <t>Abbing, Mr. Anthony</t>
  </si>
  <si>
    <t>Sage, Mr. Douglas Bullen</t>
  </si>
  <si>
    <t>Markoff, Mr. Marin</t>
  </si>
  <si>
    <t>Harper, Rev. John</t>
  </si>
  <si>
    <t>Goldenberg, Mrs. Samuel L (Edwiga Grabowska)</t>
  </si>
  <si>
    <t>Andersson, Master. Sigvard Harald Elias</t>
  </si>
  <si>
    <t>Svensson, Mr. Johan</t>
  </si>
  <si>
    <t>Boulos, Miss. Nourelain</t>
  </si>
  <si>
    <t>Lines, Miss. Mary Conover</t>
  </si>
  <si>
    <t>Carter, Mrs. Ernest Courtenay (Lilian Hughes)</t>
  </si>
  <si>
    <t>Aks, Mrs. Sam (Leah Rosen)</t>
  </si>
  <si>
    <t>Wick, Mrs. George Dennick (Mary Hitchcock)</t>
  </si>
  <si>
    <t xml:space="preserve">Daly, Mr. Peter Denis </t>
  </si>
  <si>
    <t>Baclini, Mrs. Solomon (Latifa Qurban)</t>
  </si>
  <si>
    <t>Razi, Mr. Raihed</t>
  </si>
  <si>
    <t>Hansen, Mr. Claus Peter</t>
  </si>
  <si>
    <t>Giles, Mr. Frederick Edward</t>
  </si>
  <si>
    <t>Swift, Mrs. Frederick Joel (Margaret Welles Barron)</t>
  </si>
  <si>
    <t>Sage, Miss. Dorothy Edith "Dolly"</t>
  </si>
  <si>
    <t>Gill, Mr. John William</t>
  </si>
  <si>
    <t>Bystrom, Mrs. (Karolina)</t>
  </si>
  <si>
    <t>Duran y More, Miss. Asuncion</t>
  </si>
  <si>
    <t>Roebling, Mr. Washington Augustus II</t>
  </si>
  <si>
    <t>van Melkebeke, Mr. Philemon</t>
  </si>
  <si>
    <t>Johnson, Master. Harold Theodor</t>
  </si>
  <si>
    <t>Balkic, Mr. Cerin</t>
  </si>
  <si>
    <t>Beckwith, Mrs. Richard Leonard (Sallie Monypeny)</t>
  </si>
  <si>
    <t>Carlsson, Mr. Frans Olof</t>
  </si>
  <si>
    <t>Vander Cruyssen, Mr. Victor</t>
  </si>
  <si>
    <t>Abelson, Mrs. Samuel (Hannah Wizosky)</t>
  </si>
  <si>
    <t>Najib, Miss. Adele Kiamie "Jane"</t>
  </si>
  <si>
    <t>Gustafsson, Mr. Alfred Ossian</t>
  </si>
  <si>
    <t>Petroff, Mr. Nedelio</t>
  </si>
  <si>
    <t>Laleff, Mr. Kristo</t>
  </si>
  <si>
    <t>Potter, Mrs. Thomas Jr (Lily Alexenia Wilson)</t>
  </si>
  <si>
    <t>Shelley, Mrs. William (Imanita Parrish Hall)</t>
  </si>
  <si>
    <t>Markun, Mr. Johann</t>
  </si>
  <si>
    <t>Dahlberg, Miss. Gerda Ulrika</t>
  </si>
  <si>
    <t>Banfield, Mr. Frederick James</t>
  </si>
  <si>
    <t>Sutehall, Mr. Henry Jr</t>
  </si>
  <si>
    <t>Rice, Mrs. William (Margaret Norton)</t>
  </si>
  <si>
    <t>Montvila, Rev. Juozas</t>
  </si>
  <si>
    <t>Graham, Miss. Margaret Edith</t>
  </si>
  <si>
    <t>Johnston, Miss. Catherine Helen "Carrie"</t>
  </si>
  <si>
    <t>Behr, Mr. Karl Howell</t>
  </si>
  <si>
    <t>Dooley, Mr. Patrick</t>
  </si>
  <si>
    <t>Model:</t>
  </si>
  <si>
    <t>Model 1</t>
  </si>
  <si>
    <t>Editable</t>
  </si>
  <si>
    <t>2/6/19 11:13 AM + FACDS414 + TitanicData.xlsx + TitanicData + RegressItLogistic.xlam 2019.02.04</t>
  </si>
  <si>
    <t>Binary Dependent Variable:</t>
  </si>
  <si>
    <t>0-1 value labels:</t>
  </si>
  <si>
    <t>Dead</t>
  </si>
  <si>
    <t>Alive</t>
  </si>
  <si>
    <t>Independent Variables:</t>
  </si>
  <si>
    <t>Age, Class1, Class2, EmbarkedC, EmbarkedQ, Female, FemaleClass3S, MaleAge_0_9, MaleClass2, MaleParentChild0, MaleQ, MaleSiblingSpouse0, SiblingSpouseGT2</t>
  </si>
  <si>
    <t>Logistic Regression Equation:</t>
  </si>
  <si>
    <t>Predicted probability of "Survived1st800 = Alive" is equal to exp(LogOdds)/(1+exp(LogOdds)) = 1/(1+exp(-LogOdds))</t>
  </si>
  <si>
    <t>where LogOdds = -1.580 - 0.023*Age + 1.8*Class1 + 1.81*Class2 + 0.281*EmbarkedC + 0.258*EmbarkedQ + 3.092*Female - 1.068*FemaleClass3S + 3.235*MaleAge_0_9 - 1.826*MaleClass2 + 0.369*MaleParentChild0 - 1.35*MaleQ - 0.225*MaleSiblingSpouse0 - 2.227*SiblingSpouseGT2</t>
  </si>
  <si>
    <t>Logistic Regression Statistics:    Model 1 for Survived1st800    (13 variables, n=800)</t>
  </si>
  <si>
    <t>R-squared (McFadden)</t>
  </si>
  <si>
    <t>Adj.R-Sqr.</t>
  </si>
  <si>
    <t>RMSE</t>
  </si>
  <si>
    <t>Mean</t>
  </si>
  <si>
    <t># Fitted</t>
  </si>
  <si>
    <t>ROC area</t>
  </si>
  <si>
    <t>Critical z</t>
  </si>
  <si>
    <t>Conf. level</t>
  </si>
  <si>
    <t>Logistic Regression Coefficient Estimates:    Model 1 for Survived1st800    (13 variables, n=800)</t>
  </si>
  <si>
    <t>Variable</t>
  </si>
  <si>
    <t>Coefficient</t>
  </si>
  <si>
    <t>Std.Err.</t>
  </si>
  <si>
    <t>z-statistic</t>
  </si>
  <si>
    <t>P-value</t>
  </si>
  <si>
    <t>Std. coeff.</t>
  </si>
  <si>
    <t>VIF</t>
  </si>
  <si>
    <t xml:space="preserve"> Constant</t>
  </si>
  <si>
    <t>Variance/Covariance Matrix</t>
  </si>
  <si>
    <t>Analysis of Deviance:     Model 1 for Survived1st800    (13 variables, n=800)</t>
  </si>
  <si>
    <t>Source</t>
  </si>
  <si>
    <t>Deg.Freedom</t>
  </si>
  <si>
    <t>Deviance</t>
  </si>
  <si>
    <t>AIC</t>
  </si>
  <si>
    <t>R-squared</t>
  </si>
  <si>
    <t>Regression</t>
  </si>
  <si>
    <t>= Chi-square</t>
  </si>
  <si>
    <t>McFadden</t>
  </si>
  <si>
    <t>Residual</t>
  </si>
  <si>
    <t>= -2 * log likelihood</t>
  </si>
  <si>
    <t>Cox-Snell</t>
  </si>
  <si>
    <t>Null</t>
  </si>
  <si>
    <t>= -2 * null model log likelihood</t>
  </si>
  <si>
    <t>Nagelkerke</t>
  </si>
  <si>
    <t>Correlation Matrix of Coefficient Estimates : Model 1 for Survived1st800    (13 variables, n=800)</t>
  </si>
  <si>
    <t xml:space="preserve">       Constant</t>
  </si>
  <si>
    <t xml:space="preserve">           Age</t>
  </si>
  <si>
    <t xml:space="preserve">        Class1</t>
  </si>
  <si>
    <t xml:space="preserve">        Class2</t>
  </si>
  <si>
    <t xml:space="preserve">      EmbarkedC</t>
  </si>
  <si>
    <t xml:space="preserve">      EmbarkedQ</t>
  </si>
  <si>
    <t xml:space="preserve">        Female</t>
  </si>
  <si>
    <t xml:space="preserve">      FemaleClass3S</t>
  </si>
  <si>
    <t xml:space="preserve">      MaleAge_0_9</t>
  </si>
  <si>
    <t xml:space="preserve">      MaleClass2</t>
  </si>
  <si>
    <t xml:space="preserve">      MaleParentChild0</t>
  </si>
  <si>
    <t xml:space="preserve">         MaleQ</t>
  </si>
  <si>
    <t xml:space="preserve">      MaleSiblingSpouse0</t>
  </si>
  <si>
    <t xml:space="preserve">      SiblingSpouseGT2</t>
  </si>
  <si>
    <t>Classification Table: Model 1 for Survived1st800    (13 variables, n=800)</t>
  </si>
  <si>
    <t>RMSE =</t>
  </si>
  <si>
    <t>Predicted:</t>
  </si>
  <si>
    <t xml:space="preserve">           Actual:</t>
  </si>
  <si>
    <t>Total</t>
  </si>
  <si>
    <t>Actual:</t>
  </si>
  <si>
    <t>Percent correct =</t>
  </si>
  <si>
    <t>True positive rate =</t>
  </si>
  <si>
    <t>True negative rate =</t>
  </si>
  <si>
    <t>Receiver Operating Characteristic (ROC) Curve</t>
  </si>
  <si>
    <t>Logistic Curve Plot</t>
  </si>
  <si>
    <t>Forecast</t>
  </si>
  <si>
    <t>Log Odds</t>
  </si>
  <si>
    <t>Variable number</t>
  </si>
  <si>
    <t>Variable name</t>
  </si>
  <si>
    <t>Chart titles:</t>
  </si>
  <si>
    <t>Start and step values can be overtyped to customize x-axis scale</t>
  </si>
  <si>
    <t>Default limits are min and max for integer data, mean +/- 3 std. dev. for continuous data</t>
  </si>
  <si>
    <t>Min</t>
  </si>
  <si>
    <t>Max</t>
  </si>
  <si>
    <t>START</t>
  </si>
  <si>
    <t>STEP</t>
  </si>
  <si>
    <t>Distribution of Outcomes -vs- Predictions</t>
  </si>
  <si>
    <t>Actual and Predicted -vs- Observation #</t>
  </si>
  <si>
    <t>Sensitivity and Specificity -vs- Cutoff Value</t>
  </si>
  <si>
    <t>Percentage of False Positives and False Negatives -vs- Cutoff Value</t>
  </si>
  <si>
    <t>Data for Classification Table</t>
  </si>
  <si>
    <t>Cutoff</t>
  </si>
  <si>
    <t>Predicted true</t>
  </si>
  <si>
    <t>True positive</t>
  </si>
  <si>
    <t>False positive</t>
  </si>
  <si>
    <t>True negative</t>
  </si>
  <si>
    <t>False negative</t>
  </si>
  <si>
    <t>Data for ROC curve chart:</t>
  </si>
  <si>
    <t>True positive rate</t>
  </si>
  <si>
    <t>False positive rate</t>
  </si>
  <si>
    <t>Area</t>
  </si>
  <si>
    <t>Total area</t>
  </si>
  <si>
    <t>Chart legend:</t>
  </si>
  <si>
    <t>Chart title:</t>
  </si>
  <si>
    <t>Coordinates for plotting:</t>
  </si>
  <si>
    <t>Data for distribution of outcomes chart:</t>
  </si>
  <si>
    <t>Cumulative</t>
  </si>
  <si>
    <t>1's</t>
  </si>
  <si>
    <t>0's</t>
  </si>
  <si>
    <t>Non-cumulative</t>
  </si>
  <si>
    <t>Relative weight on specificity for weighted average:</t>
  </si>
  <si>
    <t>Relative weight on % false negatives for weighted average:</t>
  </si>
  <si>
    <t>Sensitivity</t>
  </si>
  <si>
    <t>Specificity</t>
  </si>
  <si>
    <t xml:space="preserve">Relative weight on % false negatives for weighted average: </t>
  </si>
  <si>
    <t>% False Positive</t>
  </si>
  <si>
    <t>% False Negative</t>
  </si>
  <si>
    <t>Total % False</t>
  </si>
  <si>
    <t>Confidence Index</t>
  </si>
  <si>
    <t>Confidence Level</t>
  </si>
  <si>
    <t>Variable Selector</t>
  </si>
  <si>
    <t>Summary of Regression Model Results</t>
  </si>
  <si>
    <t>Logistic Model For Survived1st800</t>
  </si>
  <si>
    <t>Run Time</t>
  </si>
  <si>
    <t>Standard Deviation</t>
  </si>
  <si>
    <t># Variables</t>
  </si>
  <si>
    <t>Adjusted R-squared</t>
  </si>
  <si>
    <t>Maximum VIF</t>
  </si>
  <si>
    <t>Area Under ROC Curve</t>
  </si>
  <si>
    <t>Cutoff Level</t>
  </si>
  <si>
    <t>Percent Correct</t>
  </si>
  <si>
    <t>True Positive Rate</t>
  </si>
  <si>
    <t>True Negative Rate</t>
  </si>
  <si>
    <t>Test Variable</t>
  </si>
  <si>
    <t>Coefficients</t>
  </si>
  <si>
    <t>Model 1 (#vars=13, n=800, AdjRsq=0.367): Survived1st800 &lt;&lt; Age, Class1, Class2, EmbarkedC, EmbarkedQ, Female, FemaleClass3S, MaleAge_0_9, MaleClass2, MaleParentChild0, MaleQ, MaleSiblingSpouse0, SiblingSpouseGT2</t>
  </si>
  <si>
    <t>-1.58  (0.003)</t>
  </si>
  <si>
    <t>-0.023  (0.012)</t>
  </si>
  <si>
    <t>1.8  (0.000)</t>
  </si>
  <si>
    <t>1.81  (0.004)</t>
  </si>
  <si>
    <t>0.281  (0.316)</t>
  </si>
  <si>
    <t>0.258  (0.653)</t>
  </si>
  <si>
    <t>3.092  (0.000)</t>
  </si>
  <si>
    <t>-1.068  (0.025)</t>
  </si>
  <si>
    <t>3.235  (0.000)</t>
  </si>
  <si>
    <t>-1.826  (0.008)</t>
  </si>
  <si>
    <t>0.369  (0.397)</t>
  </si>
  <si>
    <t>-1.35  (0.151)</t>
  </si>
  <si>
    <t>-0.225  (0.463)</t>
  </si>
  <si>
    <t>-2.227  (0.000)</t>
  </si>
  <si>
    <t>R code:</t>
  </si>
  <si>
    <t>Model.1 &lt;- glm(Survived1st800 ~ Age+Class1+Class2+EmbarkedC+EmbarkedQ+Female+FemaleClass3S+MaleAge_0_9+MaleClass2+MaleParentChild0+MaleQ+MaleSiblingSpouse0+SiblingSpouseGT2, family = binomial(link = "logit"), data = TitanicData)</t>
  </si>
  <si>
    <t>Color</t>
  </si>
  <si>
    <t>Font</t>
  </si>
  <si>
    <t>Model 2</t>
  </si>
  <si>
    <t>2/6/19 11:19 AM + FACDS414 + Titanic_logistic_models.xlsx + TitanicData + RegressItLogistic.xlam 2019.02.04</t>
  </si>
  <si>
    <t>Age, Class1, Class2, Female, FemaleClass3S, MaleAge_0_9, MaleClass2, MaleQ, SiblingSpouseGT2</t>
  </si>
  <si>
    <t>where LogOdds = -1.338 - 0.024*Age + 1.816*Class1 + 1.622*Class2 + 3.081*Female - 1.278*FemaleClass3S + 2.992*MaleAge_0_9 - 1.655*MaleClass2 - 1.098*MaleQ - 2.261*SiblingSpouseGT2</t>
  </si>
  <si>
    <t>Logistic Regression Statistics:    Model 2 for Survived1st800    (9 variables, n=800)</t>
  </si>
  <si>
    <t>Logistic Regression Coefficient Estimates:    Model 2 for Survived1st800    (9 variables, n=800)</t>
  </si>
  <si>
    <t>Analysis of Deviance:     Model 2 for Survived1st800    (9 variables, n=800)</t>
  </si>
  <si>
    <t>Correlation Matrix of Coefficient Estimates : Model 2 for Survived1st800    (9 variables, n=800)</t>
  </si>
  <si>
    <t>Classification Table: Model 2 for Survived1st800    (9 variables, n=800)</t>
  </si>
  <si>
    <t>Model 2 (#vars=9, n=800, AdjRsq=0.373): Survived1st800 &lt;&lt; Age, Class1, Class2, Female, FemaleClass3S, MaleAge_0_9, MaleClass2, MaleQ, SiblingSpouseGT2</t>
  </si>
  <si>
    <t>-1.338  (0.000)</t>
  </si>
  <si>
    <t>-0.024  (0.010)</t>
  </si>
  <si>
    <t>1.816  (0.000)</t>
  </si>
  <si>
    <t>1.622  (0.003)</t>
  </si>
  <si>
    <t>3.081  (0.000)</t>
  </si>
  <si>
    <t>-1.278  (0.001)</t>
  </si>
  <si>
    <t>2.992  (0.000)</t>
  </si>
  <si>
    <t>-1.655  (0.011)</t>
  </si>
  <si>
    <t>-1.098  (0.151)</t>
  </si>
  <si>
    <t>-2.261  (0.000)</t>
  </si>
  <si>
    <t>Model.2 &lt;- glm(Survived1st800 ~ Age+Class1+Class2+Female+FemaleClass3S+MaleAge_0_9+MaleClass2+MaleQ+SiblingSpouseGT2, family = binomial(link = "logit"), data = TitanicData)</t>
  </si>
  <si>
    <t>Model 3</t>
  </si>
  <si>
    <t>2/6/19 11:20 AM + FACDS414 + Titanic_logistic_models.xlsx + TitanicData + RegressItLogistic.xlam 2019.02.04</t>
  </si>
  <si>
    <t>Age, Class1, Class2, Female, FemaleClass3S, MaleAge_0_9, MaleClass2, SiblingSpouseGT2</t>
  </si>
  <si>
    <t>where LogOdds = -1.387 - 0.025*Age + 1.887*Class1 + 1.652*Class2 + 3.135*Female - 1.253*FemaleClass3S + 2.908*MaleAge_0_9 - 1.604*MaleClass2 - 2.353*SiblingSpouseGT2</t>
  </si>
  <si>
    <t>Logistic Regression Statistics:    Model 3 for Survived1st800    (8 variables, n=800)</t>
  </si>
  <si>
    <t>Logistic Regression Coefficient Estimates:    Model 3 for Survived1st800    (8 variables, n=800)</t>
  </si>
  <si>
    <t>Analysis of Deviance:     Model 3 for Survived1st800    (8 variables, n=800)</t>
  </si>
  <si>
    <t>Correlation Matrix of Coefficient Estimates : Model 3 for Survived1st800    (8 variables, n=800)</t>
  </si>
  <si>
    <t>Classification Table: Model 3 for Survived1st800    (8 variables, n=800)</t>
  </si>
  <si>
    <t>Model 3 (#vars=8, n=800, AdjRsq=0.372): Survived1st800 &lt;&lt; Age, Class1, Class2, Female, FemaleClass3S, MaleAge_0_9, MaleClass2, SiblingSpouseGT2</t>
  </si>
  <si>
    <t>-1.387  (0.000)</t>
  </si>
  <si>
    <t>-0.025  (0.007)</t>
  </si>
  <si>
    <t>1.887  (0.000)</t>
  </si>
  <si>
    <t>1.652  (0.003)</t>
  </si>
  <si>
    <t>3.135  (0.000)</t>
  </si>
  <si>
    <t>-1.253  (0.001)</t>
  </si>
  <si>
    <t>2.908  (0.000)</t>
  </si>
  <si>
    <t>-1.604  (0.014)</t>
  </si>
  <si>
    <t>-2.353  (0.000)</t>
  </si>
  <si>
    <t>Model.3 &lt;- glm(Survived1st800 ~ Age+Class1+Class2+Female+FemaleClass3S+MaleAge_0_9+MaleClass2+SiblingSpouseGT2, family = binomial(link = "logit"), data = TitanicData)</t>
  </si>
  <si>
    <t>Titanic logistic model</t>
  </si>
  <si>
    <t>Age, Class3, Female, FemaleClass3S, MaleAge_0_9, MaleClass2, SiblingSpouseGT2</t>
  </si>
  <si>
    <t>where LogOdds = 0.476 - 0.025*Age - 1.857*Class3 + 3.084*Female - 1.214*FemaleClass3S + 2.907*MaleAge_0_9 - 1.822*MaleClass2 - 2.357*SiblingSpouseGT2</t>
  </si>
  <si>
    <t>Logistic Regression Statistics:    Titanic logistic model for Survived1st800    (7 variables, n=800)</t>
  </si>
  <si>
    <t>Logistic Regression Coefficient Estimates:    Titanic logistic model for Survived1st800    (7 variables, n=800)</t>
  </si>
  <si>
    <t>Analysis of Deviance:     Titanic logistic model for Survived1st800    (7 variables, n=800)</t>
  </si>
  <si>
    <t>Correlation Matrix of Coefficient Estimates : Titanic logistic model for Survived1st800    (7 variables, n=800)</t>
  </si>
  <si>
    <t xml:space="preserve">        Class3</t>
  </si>
  <si>
    <t>Classification Table: Titanic logistic model for Survived1st800    (7 variables, n=800)</t>
  </si>
  <si>
    <t>Out-of-Sample Classification:  Titanic logistic model for Survived1st800    (7 variables, n=800), Test Data = Survived</t>
  </si>
  <si>
    <t>Out-of-Sample Forecasts:  Titanic logistic model for Survived1st800    (7 variables, n=800)</t>
  </si>
  <si>
    <t>Obs#</t>
  </si>
  <si>
    <t>Probability</t>
  </si>
  <si>
    <t>Actual</t>
  </si>
  <si>
    <t>0-1 Actual</t>
  </si>
  <si>
    <t xml:space="preserve">         Age</t>
  </si>
  <si>
    <t xml:space="preserve">      Class3</t>
  </si>
  <si>
    <t xml:space="preserve">      Female</t>
  </si>
  <si>
    <t xml:space="preserve">   FemaleClass3S</t>
  </si>
  <si>
    <t xml:space="preserve">   MaleAge_0_9</t>
  </si>
  <si>
    <t xml:space="preserve">   MaleClass2</t>
  </si>
  <si>
    <t xml:space="preserve">   SiblingSpouseGT2</t>
  </si>
  <si>
    <t>0-1 Forecast</t>
  </si>
  <si>
    <t>Log Fcst.</t>
  </si>
  <si>
    <t>LogStdErr</t>
  </si>
  <si>
    <t>Actual and Predicted Values: Titanic logistic model for Survived1st800    (7 variables, n=800)</t>
  </si>
  <si>
    <t>Observation #</t>
  </si>
  <si>
    <t>Predicted</t>
  </si>
  <si>
    <t>Dev.Resid.</t>
  </si>
  <si>
    <t>Pearson's.Res.</t>
  </si>
  <si>
    <t>Leverage</t>
  </si>
  <si>
    <t>Cook's D</t>
  </si>
  <si>
    <t>Stud.Res.</t>
  </si>
  <si>
    <t>1-Actual</t>
  </si>
  <si>
    <t>Actual 0</t>
  </si>
  <si>
    <t>Actual 1</t>
  </si>
  <si>
    <t>Titanic logistic model (#vars=7, n=800, AdjRsq=0.374): Survived1st800 &lt;&lt; Age, Class3, Female, FemaleClass3S, MaleAge_0_9, MaleClass2, SiblingSpouseGT2</t>
  </si>
  <si>
    <t>0.476  (0.243)</t>
  </si>
  <si>
    <t>-0.025  (0.008)</t>
  </si>
  <si>
    <t>-1.857  (0.000)</t>
  </si>
  <si>
    <t>3.084  (0.000)</t>
  </si>
  <si>
    <t>-1.214  (0.001)</t>
  </si>
  <si>
    <t>2.907  (0.000)</t>
  </si>
  <si>
    <t>-1.822  (0.000)</t>
  </si>
  <si>
    <t>-2.357  (0.000)</t>
  </si>
  <si>
    <t>Titanic.logistic.model &lt;- glm(Survived1st800 ~ Age+Class3+Female+FemaleClass3S+MaleAge_0_9+MaleClass2+SiblingSpouseGT2, family = binomial(link = "logit"), data = TitanicData)</t>
  </si>
  <si>
    <t>Row Labels</t>
  </si>
  <si>
    <t>Grand Total</t>
  </si>
  <si>
    <t>Count of Survived1st800</t>
  </si>
  <si>
    <t>Average of Survived1st800_</t>
  </si>
  <si>
    <t>(All)</t>
  </si>
  <si>
    <t>Gridlines</t>
  </si>
  <si>
    <t>2/6/19 11:58 AM + FACDS414 + Titanic_logistic_models.xlsx + TitanicData + RegressItLogistic.xlam 2019.02.04</t>
  </si>
  <si>
    <t>Exponentiated Coefficients (Odds Ratios):     Titanic logistic model for Survived1st800    (7 variables, n=800)</t>
  </si>
  <si>
    <t>Exp(Coeff)</t>
  </si>
  <si>
    <t>Exp(z*SE)</t>
  </si>
  <si>
    <t xml:space="preserve">  Exp(Std.coeff.)</t>
  </si>
  <si>
    <t>NoGridlines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</si>
</sst>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
    <numFmt numFmtId="166" formatCode="0.0%"/>
    <numFmt numFmtId="167" formatCode="0.000000"/>
    <numFmt numFmtId="168" formatCode="[$-409]m/d/yy\ h:mm\ AM/PM;@"/>
  </numFmts>
  <fonts count="3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sz val="8"/>
      <color rgb="FFFFFFFF"/>
      <name val="Arial"/>
      <family val="2"/>
    </font>
    <font>
      <i/>
      <sz val="8"/>
      <color theme="1"/>
      <name val="Arial"/>
      <family val="2"/>
    </font>
    <font>
      <b/>
      <u/>
      <sz val="8"/>
      <color theme="1"/>
      <name val="Arial"/>
      <family val="2"/>
    </font>
    <font>
      <b/>
      <sz val="7"/>
      <color theme="1"/>
      <name val="Arial"/>
      <family val="2"/>
    </font>
    <font>
      <sz val="9"/>
      <color indexed="81"/>
      <name val="Tahoma"/>
      <family val="2"/>
    </font>
    <font>
      <sz val="8"/>
      <color rgb="FFB2B2B2"/>
      <name val="Arial"/>
      <family val="2"/>
    </font>
    <font>
      <sz val="8"/>
      <color rgb="FFB4B4B4"/>
      <name val="Arial"/>
      <family val="2"/>
    </font>
    <font>
      <sz val="8"/>
      <color rgb="FF000000"/>
      <name val="Arial"/>
      <family val="2"/>
    </font>
    <font>
      <sz val="8"/>
      <color rgb="FF010101"/>
      <name val="Arial"/>
      <family val="2"/>
    </font>
    <font>
      <sz val="8"/>
      <color rgb="FF020202"/>
      <name val="Arial"/>
      <family val="2"/>
    </font>
    <font>
      <sz val="8"/>
      <color theme="0"/>
      <name val="Arial"/>
      <family val="2"/>
    </font>
    <font>
      <sz val="8"/>
      <color rgb="FF000000"/>
      <name val="Arial Black"/>
      <family val="2"/>
    </font>
    <font>
      <sz val="8"/>
      <color rgb="FF808080"/>
      <name val="Arial"/>
      <family val="2"/>
    </font>
    <font>
      <b/>
      <sz val="8"/>
      <color rgb="FF000000"/>
      <name val="Arial"/>
      <family val="2"/>
    </font>
    <font>
      <sz val="8"/>
      <color rgb="FFA6A6A6"/>
      <name val="Arial"/>
      <family val="2"/>
    </font>
    <font>
      <i/>
      <sz val="8"/>
      <color theme="0" tint="-4.9989318521683403E-2"/>
      <name val="Arial"/>
      <family val="2"/>
    </font>
    <font>
      <b/>
      <sz val="8"/>
      <color theme="0" tint="-4.9989318521683403E-2"/>
      <name val="Arial"/>
      <family val="2"/>
    </font>
    <font>
      <sz val="8"/>
      <color theme="0" tint="-4.9989318521683403E-2"/>
      <name val="Arial"/>
      <family val="2"/>
    </font>
  </fonts>
  <fills count="1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D2D2"/>
        <bgColor indexed="64"/>
      </patternFill>
    </fill>
    <fill>
      <patternFill patternType="solid">
        <fgColor theme="0" tint="-4.9989318521683403E-2"/>
        <bgColor indexed="64"/>
      </patternFill>
    </fill>
    <fill>
      <patternFill patternType="solid">
        <fgColor rgb="FFE6E6E6"/>
        <bgColor indexed="64"/>
      </patternFill>
    </fill>
    <fill>
      <patternFill patternType="solid">
        <fgColor rgb="FFFFDDDD"/>
        <bgColor indexed="64"/>
      </patternFill>
    </fill>
    <fill>
      <patternFill patternType="solid">
        <fgColor rgb="FFABABFF"/>
        <bgColor indexed="64"/>
      </patternFill>
    </fill>
    <fill>
      <patternFill patternType="solid">
        <fgColor rgb="FFD9D9FF"/>
        <bgColor indexed="64"/>
      </patternFill>
    </fill>
    <fill>
      <patternFill patternType="solid">
        <fgColor rgb="FFF2F2FF"/>
        <bgColor indexed="64"/>
      </patternFill>
    </fill>
    <fill>
      <patternFill patternType="solid">
        <fgColor rgb="FFFAFAFF"/>
        <bgColor indexed="64"/>
      </patternFill>
    </fill>
    <fill>
      <patternFill patternType="solid">
        <fgColor rgb="FFB3B3FF"/>
        <bgColor indexed="64"/>
      </patternFill>
    </fill>
    <fill>
      <patternFill patternType="solid">
        <fgColor rgb="FFFFE1E1"/>
        <bgColor indexed="64"/>
      </patternFill>
    </fill>
    <fill>
      <patternFill patternType="solid">
        <fgColor rgb="FFC6C6FF"/>
        <bgColor indexed="64"/>
      </patternFill>
    </fill>
    <fill>
      <patternFill patternType="solid">
        <fgColor rgb="FFFFDBDB"/>
        <bgColor indexed="64"/>
      </patternFill>
    </fill>
    <fill>
      <patternFill patternType="solid">
        <fgColor rgb="FFF4F4FF"/>
        <bgColor indexed="64"/>
      </patternFill>
    </fill>
    <fill>
      <patternFill patternType="solid">
        <fgColor rgb="FFFFEBEB"/>
        <bgColor indexed="64"/>
      </patternFill>
    </fill>
    <fill>
      <patternFill patternType="solid">
        <fgColor rgb="FFFFF5F5"/>
        <bgColor indexed="64"/>
      </patternFill>
    </fill>
    <fill>
      <patternFill patternType="solid">
        <fgColor rgb="FFFFCACA"/>
        <bgColor indexed="64"/>
      </patternFill>
    </fill>
    <fill>
      <patternFill patternType="solid">
        <fgColor rgb="FFFFE5E5"/>
        <bgColor indexed="64"/>
      </patternFill>
    </fill>
    <fill>
      <patternFill patternType="solid">
        <fgColor rgb="FFFFF8F8"/>
        <bgColor indexed="64"/>
      </patternFill>
    </fill>
    <fill>
      <patternFill patternType="solid">
        <fgColor rgb="FFF0F0FF"/>
        <bgColor indexed="64"/>
      </patternFill>
    </fill>
    <fill>
      <patternFill patternType="solid">
        <fgColor rgb="FFFDFDFF"/>
        <bgColor indexed="64"/>
      </patternFill>
    </fill>
    <fill>
      <patternFill patternType="solid">
        <fgColor rgb="FFFFF9F9"/>
        <bgColor indexed="64"/>
      </patternFill>
    </fill>
    <fill>
      <patternFill patternType="solid">
        <fgColor rgb="FFFFFCFC"/>
        <bgColor indexed="64"/>
      </patternFill>
    </fill>
    <fill>
      <patternFill patternType="solid">
        <fgColor rgb="FFF1F1FF"/>
        <bgColor indexed="64"/>
      </patternFill>
    </fill>
    <fill>
      <patternFill patternType="solid">
        <fgColor rgb="FFE3E3FF"/>
        <bgColor indexed="64"/>
      </patternFill>
    </fill>
    <fill>
      <patternFill patternType="solid">
        <fgColor rgb="FFEFEFFF"/>
        <bgColor indexed="64"/>
      </patternFill>
    </fill>
    <fill>
      <patternFill patternType="solid">
        <fgColor rgb="FFFBFBFF"/>
        <bgColor indexed="64"/>
      </patternFill>
    </fill>
    <fill>
      <patternFill patternType="solid">
        <fgColor rgb="FFFFFFFF"/>
        <bgColor indexed="64"/>
      </patternFill>
    </fill>
    <fill>
      <patternFill patternType="solid">
        <fgColor rgb="FFFFE8E8"/>
        <bgColor indexed="64"/>
      </patternFill>
    </fill>
    <fill>
      <patternFill patternType="solid">
        <fgColor rgb="FFFFFBFB"/>
        <bgColor indexed="64"/>
      </patternFill>
    </fill>
    <fill>
      <patternFill patternType="solid">
        <fgColor rgb="FFFFE6E6"/>
        <bgColor indexed="64"/>
      </patternFill>
    </fill>
    <fill>
      <patternFill patternType="solid">
        <fgColor rgb="FFFFFDFD"/>
        <bgColor indexed="64"/>
      </patternFill>
    </fill>
    <fill>
      <patternFill patternType="solid">
        <fgColor rgb="FFEEEEFF"/>
        <bgColor indexed="64"/>
      </patternFill>
    </fill>
    <fill>
      <patternFill patternType="solid">
        <fgColor rgb="FFDADAFF"/>
        <bgColor indexed="64"/>
      </patternFill>
    </fill>
    <fill>
      <patternFill patternType="solid">
        <fgColor rgb="FFEBEBFF"/>
        <bgColor indexed="64"/>
      </patternFill>
    </fill>
    <fill>
      <patternFill patternType="solid">
        <fgColor rgb="FFD5D5FF"/>
        <bgColor indexed="64"/>
      </patternFill>
    </fill>
    <fill>
      <patternFill patternType="solid">
        <fgColor rgb="FFFFE0E0"/>
        <bgColor indexed="64"/>
      </patternFill>
    </fill>
    <fill>
      <patternFill patternType="solid">
        <fgColor rgb="FFF8F8FF"/>
        <bgColor indexed="64"/>
      </patternFill>
    </fill>
    <fill>
      <patternFill patternType="solid">
        <fgColor rgb="FFE5E5FF"/>
        <bgColor indexed="64"/>
      </patternFill>
    </fill>
    <fill>
      <patternFill patternType="solid">
        <fgColor rgb="FFF9F9FF"/>
        <bgColor indexed="64"/>
      </patternFill>
    </fill>
    <fill>
      <patternFill patternType="solid">
        <fgColor rgb="FFFCFCFF"/>
        <bgColor indexed="64"/>
      </patternFill>
    </fill>
    <fill>
      <patternFill patternType="solid">
        <fgColor rgb="FFFFBBBB"/>
        <bgColor indexed="64"/>
      </patternFill>
    </fill>
    <fill>
      <patternFill patternType="solid">
        <fgColor rgb="FFFFEAEA"/>
        <bgColor indexed="64"/>
      </patternFill>
    </fill>
    <fill>
      <patternFill patternType="solid">
        <fgColor rgb="FFE9E9FF"/>
        <bgColor indexed="64"/>
      </patternFill>
    </fill>
    <fill>
      <patternFill patternType="solid">
        <fgColor rgb="FFFFE3E3"/>
        <bgColor indexed="64"/>
      </patternFill>
    </fill>
    <fill>
      <patternFill patternType="solid">
        <fgColor rgb="FFFFFAFA"/>
        <bgColor indexed="64"/>
      </patternFill>
    </fill>
    <fill>
      <patternFill patternType="solid">
        <fgColor rgb="FFFEFEFF"/>
        <bgColor indexed="64"/>
      </patternFill>
    </fill>
    <fill>
      <patternFill patternType="solid">
        <fgColor rgb="FFF7F7FF"/>
        <bgColor indexed="64"/>
      </patternFill>
    </fill>
    <fill>
      <patternFill patternType="solid">
        <fgColor rgb="FFD8D8FF"/>
        <bgColor indexed="64"/>
      </patternFill>
    </fill>
    <fill>
      <patternFill patternType="solid">
        <fgColor rgb="FFE0E0FF"/>
        <bgColor indexed="64"/>
      </patternFill>
    </fill>
    <fill>
      <patternFill patternType="solid">
        <fgColor rgb="FFFFFEFE"/>
        <bgColor indexed="64"/>
      </patternFill>
    </fill>
    <fill>
      <patternFill patternType="solid">
        <fgColor rgb="FFFFF1F1"/>
        <bgColor indexed="64"/>
      </patternFill>
    </fill>
    <fill>
      <patternFill patternType="solid">
        <fgColor rgb="FFFFF7F7"/>
        <bgColor indexed="64"/>
      </patternFill>
    </fill>
    <fill>
      <patternFill patternType="solid">
        <fgColor rgb="FFFFD7D7"/>
        <bgColor indexed="64"/>
      </patternFill>
    </fill>
    <fill>
      <patternFill patternType="solid">
        <fgColor rgb="FFF3F3FF"/>
        <bgColor indexed="64"/>
      </patternFill>
    </fill>
    <fill>
      <patternFill patternType="solid">
        <fgColor rgb="FFFFF0F0"/>
        <bgColor indexed="64"/>
      </patternFill>
    </fill>
    <fill>
      <patternFill patternType="solid">
        <fgColor rgb="FFFFDCDC"/>
        <bgColor indexed="64"/>
      </patternFill>
    </fill>
    <fill>
      <patternFill patternType="solid">
        <fgColor rgb="FFA6A6FF"/>
        <bgColor indexed="64"/>
      </patternFill>
    </fill>
    <fill>
      <patternFill patternType="solid">
        <fgColor rgb="FF9B9BFF"/>
        <bgColor indexed="64"/>
      </patternFill>
    </fill>
    <fill>
      <patternFill patternType="solid">
        <fgColor rgb="FFFFD0D0"/>
        <bgColor indexed="64"/>
      </patternFill>
    </fill>
    <fill>
      <patternFill patternType="solid">
        <fgColor rgb="FFC1C1FF"/>
        <bgColor indexed="64"/>
      </patternFill>
    </fill>
    <fill>
      <patternFill patternType="solid">
        <fgColor rgb="FFFFC9C9"/>
        <bgColor indexed="64"/>
      </patternFill>
    </fill>
    <fill>
      <patternFill patternType="solid">
        <fgColor rgb="FFFFE4E4"/>
        <bgColor indexed="64"/>
      </patternFill>
    </fill>
    <fill>
      <patternFill patternType="solid">
        <fgColor rgb="FFE7E7FF"/>
        <bgColor indexed="64"/>
      </patternFill>
    </fill>
    <fill>
      <patternFill patternType="solid">
        <fgColor rgb="FFFFD5D5"/>
        <bgColor indexed="64"/>
      </patternFill>
    </fill>
    <fill>
      <patternFill patternType="solid">
        <fgColor rgb="FFEDEDFF"/>
        <bgColor indexed="64"/>
      </patternFill>
    </fill>
    <fill>
      <patternFill patternType="solid">
        <fgColor rgb="FFFFBEBE"/>
        <bgColor indexed="64"/>
      </patternFill>
    </fill>
    <fill>
      <patternFill patternType="solid">
        <fgColor rgb="FFE2E2FF"/>
        <bgColor indexed="64"/>
      </patternFill>
    </fill>
    <fill>
      <patternFill patternType="solid">
        <fgColor rgb="FFFFEDED"/>
        <bgColor indexed="64"/>
      </patternFill>
    </fill>
    <fill>
      <patternFill patternType="solid">
        <fgColor rgb="FFFFE2E2"/>
        <bgColor indexed="64"/>
      </patternFill>
    </fill>
    <fill>
      <patternFill patternType="solid">
        <fgColor rgb="FFA1A1FF"/>
        <bgColor indexed="64"/>
      </patternFill>
    </fill>
    <fill>
      <patternFill patternType="solid">
        <fgColor rgb="FFFFD1D1"/>
        <bgColor indexed="64"/>
      </patternFill>
    </fill>
    <fill>
      <patternFill patternType="solid">
        <fgColor rgb="FFC2C2FF"/>
        <bgColor indexed="64"/>
      </patternFill>
    </fill>
    <fill>
      <patternFill patternType="solid">
        <fgColor rgb="FFFFDEDE"/>
        <bgColor indexed="64"/>
      </patternFill>
    </fill>
    <fill>
      <patternFill patternType="solid">
        <fgColor rgb="FFFFC7C7"/>
        <bgColor indexed="64"/>
      </patternFill>
    </fill>
    <fill>
      <patternFill patternType="solid">
        <fgColor rgb="FFF5F5FF"/>
        <bgColor indexed="64"/>
      </patternFill>
    </fill>
    <fill>
      <patternFill patternType="solid">
        <fgColor rgb="FFE8E8FF"/>
        <bgColor indexed="64"/>
      </patternFill>
    </fill>
    <fill>
      <patternFill patternType="solid">
        <fgColor rgb="FFFFD4D4"/>
        <bgColor indexed="64"/>
      </patternFill>
    </fill>
    <fill>
      <patternFill patternType="solid">
        <fgColor rgb="FFFFBDBD"/>
        <bgColor indexed="64"/>
      </patternFill>
    </fill>
    <fill>
      <patternFill patternType="solid">
        <fgColor rgb="FFFF9E9E"/>
        <bgColor indexed="64"/>
      </patternFill>
    </fill>
    <fill>
      <patternFill patternType="solid">
        <fgColor rgb="FFFFC0C0"/>
        <bgColor indexed="64"/>
      </patternFill>
    </fill>
    <fill>
      <patternFill patternType="solid">
        <fgColor rgb="FFE6E6FF"/>
        <bgColor indexed="64"/>
      </patternFill>
    </fill>
    <fill>
      <patternFill patternType="solid">
        <fgColor rgb="FFFFECEC"/>
        <bgColor indexed="64"/>
      </patternFill>
    </fill>
    <fill>
      <patternFill patternType="solid">
        <fgColor rgb="FFFFD8D8"/>
        <bgColor indexed="64"/>
      </patternFill>
    </fill>
    <fill>
      <patternFill patternType="solid">
        <fgColor rgb="FFFFF4F4"/>
        <bgColor indexed="64"/>
      </patternFill>
    </fill>
    <fill>
      <patternFill patternType="solid">
        <fgColor rgb="FFC0C0FF"/>
        <bgColor indexed="64"/>
      </patternFill>
    </fill>
    <fill>
      <patternFill patternType="solid">
        <fgColor rgb="FFD4D4FF"/>
        <bgColor indexed="64"/>
      </patternFill>
    </fill>
    <fill>
      <patternFill patternType="solid">
        <fgColor rgb="FFBCBCFF"/>
        <bgColor indexed="64"/>
      </patternFill>
    </fill>
    <fill>
      <patternFill patternType="solid">
        <fgColor rgb="FFD1D1FF"/>
        <bgColor indexed="64"/>
      </patternFill>
    </fill>
    <fill>
      <patternFill patternType="solid">
        <fgColor rgb="FFB9B9FF"/>
        <bgColor indexed="64"/>
      </patternFill>
    </fill>
    <fill>
      <patternFill patternType="solid">
        <fgColor rgb="FFFFB6B6"/>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18"/>
      </bottom>
      <diagonal/>
    </border>
    <border>
      <left style="medium">
        <color indexed="18"/>
      </left>
      <right/>
      <top/>
      <bottom style="medium">
        <color indexed="18"/>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1">
    <xf numFmtId="0" fontId="0" fillId="0" borderId="0" xfId="0"/>
    <xf numFmtId="164" fontId="18" fillId="0" borderId="0" xfId="0" applyNumberFormat="1" applyFont="1" applyAlignment="1"/>
    <xf numFmtId="164" fontId="19" fillId="0" borderId="0" xfId="0" applyNumberFormat="1" applyFont="1" applyAlignment="1"/>
    <xf numFmtId="164" fontId="20" fillId="0" borderId="0" xfId="0" applyNumberFormat="1" applyFont="1" applyAlignment="1"/>
    <xf numFmtId="164" fontId="21" fillId="0" borderId="0" xfId="0" applyNumberFormat="1" applyFont="1" applyAlignment="1"/>
    <xf numFmtId="164" fontId="18" fillId="0" borderId="0" xfId="0" quotePrefix="1" applyNumberFormat="1" applyFont="1" applyAlignment="1"/>
    <xf numFmtId="164" fontId="19" fillId="0" borderId="0" xfId="0" quotePrefix="1" applyNumberFormat="1" applyFont="1" applyAlignment="1">
      <alignment horizontal="right"/>
    </xf>
    <xf numFmtId="164" fontId="18" fillId="33" borderId="13" xfId="0" applyNumberFormat="1" applyFont="1" applyFill="1" applyBorder="1" applyAlignment="1">
      <alignment horizontal="center"/>
    </xf>
    <xf numFmtId="164" fontId="18" fillId="34" borderId="10" xfId="0" applyNumberFormat="1" applyFont="1" applyFill="1" applyBorder="1" applyAlignment="1">
      <alignment horizontal="center"/>
    </xf>
    <xf numFmtId="164" fontId="18" fillId="34" borderId="11" xfId="0" applyNumberFormat="1" applyFont="1" applyFill="1" applyBorder="1" applyAlignment="1">
      <alignment horizontal="center"/>
    </xf>
    <xf numFmtId="164" fontId="18" fillId="34" borderId="13" xfId="0" applyNumberFormat="1" applyFont="1" applyFill="1" applyBorder="1" applyAlignment="1">
      <alignment horizontal="center"/>
    </xf>
    <xf numFmtId="164" fontId="22" fillId="0" borderId="0" xfId="0" applyNumberFormat="1" applyFont="1" applyAlignment="1"/>
    <xf numFmtId="164" fontId="18" fillId="0" borderId="15" xfId="0" applyNumberFormat="1" applyFont="1" applyBorder="1" applyAlignment="1"/>
    <xf numFmtId="164" fontId="23" fillId="0" borderId="15" xfId="0" applyNumberFormat="1" applyFont="1" applyBorder="1" applyAlignment="1">
      <alignment horizontal="right"/>
    </xf>
    <xf numFmtId="165" fontId="18" fillId="0" borderId="0" xfId="0" applyNumberFormat="1" applyFont="1" applyAlignment="1"/>
    <xf numFmtId="164" fontId="23" fillId="0" borderId="15" xfId="0" applyNumberFormat="1" applyFont="1" applyBorder="1" applyAlignment="1">
      <alignment horizontal="center"/>
    </xf>
    <xf numFmtId="1" fontId="18" fillId="0" borderId="0" xfId="0" applyNumberFormat="1" applyFont="1" applyAlignment="1"/>
    <xf numFmtId="165" fontId="18" fillId="0" borderId="0" xfId="0" applyNumberFormat="1" applyFont="1" applyAlignment="1">
      <alignment horizontal="center"/>
    </xf>
    <xf numFmtId="164" fontId="18" fillId="0" borderId="0" xfId="0" applyNumberFormat="1" applyFont="1" applyAlignment="1">
      <alignment horizontal="center"/>
    </xf>
    <xf numFmtId="1" fontId="18" fillId="0" borderId="0" xfId="0" applyNumberFormat="1" applyFont="1" applyAlignment="1">
      <alignment horizontal="center"/>
    </xf>
    <xf numFmtId="2" fontId="18" fillId="0" borderId="0" xfId="0" applyNumberFormat="1" applyFont="1" applyAlignment="1">
      <alignment horizontal="center"/>
    </xf>
    <xf numFmtId="166" fontId="18" fillId="0" borderId="0" xfId="0" applyNumberFormat="1" applyFont="1" applyAlignment="1">
      <alignment horizontal="center"/>
    </xf>
    <xf numFmtId="164" fontId="18" fillId="0" borderId="0" xfId="0" applyNumberFormat="1" applyFont="1" applyAlignment="1">
      <alignment horizontal="left"/>
    </xf>
    <xf numFmtId="167" fontId="18" fillId="0" borderId="0" xfId="0" applyNumberFormat="1" applyFont="1" applyAlignment="1"/>
    <xf numFmtId="164" fontId="23" fillId="0" borderId="0" xfId="0" applyNumberFormat="1" applyFont="1" applyAlignment="1">
      <alignment horizontal="right"/>
    </xf>
    <xf numFmtId="164" fontId="23" fillId="0" borderId="15" xfId="0" applyNumberFormat="1" applyFont="1" applyBorder="1" applyAlignment="1">
      <alignment horizontal="left"/>
    </xf>
    <xf numFmtId="164" fontId="18" fillId="0" borderId="0" xfId="0" applyNumberFormat="1" applyFont="1" applyAlignment="1">
      <alignment horizontal="right"/>
    </xf>
    <xf numFmtId="164" fontId="18" fillId="0" borderId="15" xfId="0" applyNumberFormat="1" applyFont="1" applyBorder="1" applyAlignment="1">
      <alignment horizontal="right"/>
    </xf>
    <xf numFmtId="164" fontId="25" fillId="0" borderId="0" xfId="0" applyNumberFormat="1" applyFont="1" applyAlignment="1">
      <alignment horizontal="center"/>
    </xf>
    <xf numFmtId="164" fontId="18" fillId="0" borderId="16" xfId="0" applyNumberFormat="1" applyFont="1" applyBorder="1" applyAlignment="1">
      <alignment horizontal="center"/>
    </xf>
    <xf numFmtId="164" fontId="18" fillId="34" borderId="17" xfId="0" applyNumberFormat="1" applyFont="1" applyFill="1" applyBorder="1" applyAlignment="1">
      <alignment horizontal="center"/>
    </xf>
    <xf numFmtId="164" fontId="18" fillId="34" borderId="19" xfId="0" applyNumberFormat="1" applyFont="1" applyFill="1" applyBorder="1" applyAlignment="1">
      <alignment horizontal="center"/>
    </xf>
    <xf numFmtId="164" fontId="18" fillId="34" borderId="0" xfId="0" applyNumberFormat="1" applyFont="1" applyFill="1" applyBorder="1" applyAlignment="1">
      <alignment horizontal="center"/>
    </xf>
    <xf numFmtId="164" fontId="18" fillId="34" borderId="20" xfId="0" applyNumberFormat="1" applyFont="1" applyFill="1" applyBorder="1" applyAlignment="1">
      <alignment horizontal="center"/>
    </xf>
    <xf numFmtId="164" fontId="18" fillId="34" borderId="14" xfId="0" applyNumberFormat="1" applyFont="1" applyFill="1" applyBorder="1" applyAlignment="1">
      <alignment horizontal="center"/>
    </xf>
    <xf numFmtId="164" fontId="18" fillId="34" borderId="21" xfId="0" applyNumberFormat="1" applyFont="1" applyFill="1" applyBorder="1" applyAlignment="1">
      <alignment horizontal="center"/>
    </xf>
    <xf numFmtId="164" fontId="18" fillId="34" borderId="17" xfId="0" applyNumberFormat="1" applyFont="1" applyFill="1" applyBorder="1" applyAlignment="1">
      <alignment horizontal="right"/>
    </xf>
    <xf numFmtId="2" fontId="18" fillId="0" borderId="13" xfId="0" applyNumberFormat="1" applyFont="1" applyFill="1" applyBorder="1" applyAlignment="1">
      <alignment horizontal="center"/>
    </xf>
    <xf numFmtId="164" fontId="18" fillId="34" borderId="17" xfId="0" applyNumberFormat="1" applyFont="1" applyFill="1" applyBorder="1" applyAlignment="1">
      <alignment horizontal="left"/>
    </xf>
    <xf numFmtId="164" fontId="18" fillId="34" borderId="0" xfId="0" applyNumberFormat="1" applyFont="1" applyFill="1" applyBorder="1" applyAlignment="1">
      <alignment horizontal="left"/>
    </xf>
    <xf numFmtId="164" fontId="18" fillId="34" borderId="10" xfId="0" applyNumberFormat="1" applyFont="1" applyFill="1" applyBorder="1" applyAlignment="1">
      <alignment horizontal="left"/>
    </xf>
    <xf numFmtId="164" fontId="18" fillId="34" borderId="10" xfId="0" applyNumberFormat="1" applyFont="1" applyFill="1" applyBorder="1" applyAlignment="1">
      <alignment horizontal="right"/>
    </xf>
    <xf numFmtId="164" fontId="18" fillId="34" borderId="0" xfId="0" applyNumberFormat="1" applyFont="1" applyFill="1" applyBorder="1" applyAlignment="1">
      <alignment horizontal="right"/>
    </xf>
    <xf numFmtId="164" fontId="18" fillId="34" borderId="18" xfId="0" applyNumberFormat="1" applyFont="1" applyFill="1" applyBorder="1" applyAlignment="1">
      <alignment horizontal="right"/>
    </xf>
    <xf numFmtId="166" fontId="18" fillId="0" borderId="13" xfId="0" applyNumberFormat="1" applyFont="1" applyFill="1" applyBorder="1" applyAlignment="1">
      <alignment horizontal="center"/>
    </xf>
    <xf numFmtId="164" fontId="18" fillId="34" borderId="14" xfId="0" applyNumberFormat="1" applyFont="1" applyFill="1" applyBorder="1" applyAlignment="1">
      <alignment horizontal="right"/>
    </xf>
    <xf numFmtId="1" fontId="18" fillId="0" borderId="11" xfId="0" applyNumberFormat="1" applyFont="1" applyFill="1" applyBorder="1" applyAlignment="1">
      <alignment horizontal="center"/>
    </xf>
    <xf numFmtId="1" fontId="19" fillId="0" borderId="22" xfId="0" applyNumberFormat="1" applyFont="1" applyFill="1" applyBorder="1" applyAlignment="1">
      <alignment horizontal="center"/>
    </xf>
    <xf numFmtId="1" fontId="18" fillId="34" borderId="0" xfId="0" applyNumberFormat="1" applyFont="1" applyFill="1" applyBorder="1" applyAlignment="1">
      <alignment horizontal="center"/>
    </xf>
    <xf numFmtId="1" fontId="18" fillId="0" borderId="12" xfId="0" applyNumberFormat="1" applyFont="1" applyFill="1" applyBorder="1" applyAlignment="1">
      <alignment horizontal="center"/>
    </xf>
    <xf numFmtId="1" fontId="18" fillId="0" borderId="13" xfId="0" applyNumberFormat="1" applyFont="1" applyFill="1" applyBorder="1" applyAlignment="1">
      <alignment horizontal="center"/>
    </xf>
    <xf numFmtId="9" fontId="18" fillId="0" borderId="11" xfId="0" applyNumberFormat="1" applyFont="1" applyFill="1" applyBorder="1" applyAlignment="1">
      <alignment horizontal="center"/>
    </xf>
    <xf numFmtId="9" fontId="18" fillId="0" borderId="22" xfId="0" applyNumberFormat="1" applyFont="1" applyFill="1" applyBorder="1" applyAlignment="1">
      <alignment horizontal="center"/>
    </xf>
    <xf numFmtId="9" fontId="18" fillId="34" borderId="20" xfId="0" applyNumberFormat="1" applyFont="1" applyFill="1" applyBorder="1" applyAlignment="1">
      <alignment horizontal="center"/>
    </xf>
    <xf numFmtId="9" fontId="18" fillId="0" borderId="12" xfId="0" applyNumberFormat="1" applyFont="1" applyFill="1" applyBorder="1" applyAlignment="1">
      <alignment horizontal="center"/>
    </xf>
    <xf numFmtId="9" fontId="18" fillId="0" borderId="13" xfId="0" applyNumberFormat="1" applyFont="1" applyFill="1" applyBorder="1" applyAlignment="1">
      <alignment horizontal="center"/>
    </xf>
    <xf numFmtId="9" fontId="18" fillId="34" borderId="0" xfId="0" applyNumberFormat="1" applyFont="1" applyFill="1" applyBorder="1" applyAlignment="1">
      <alignment horizontal="center"/>
    </xf>
    <xf numFmtId="9" fontId="19" fillId="0" borderId="13" xfId="0" applyNumberFormat="1" applyFont="1" applyFill="1" applyBorder="1" applyAlignment="1"/>
    <xf numFmtId="164" fontId="26" fillId="0" borderId="0" xfId="0" applyNumberFormat="1" applyFont="1" applyAlignment="1"/>
    <xf numFmtId="164" fontId="22" fillId="0" borderId="0" xfId="0" applyNumberFormat="1" applyFont="1" applyAlignment="1">
      <alignment horizontal="right"/>
    </xf>
    <xf numFmtId="164" fontId="18" fillId="35" borderId="0" xfId="0" applyNumberFormat="1" applyFont="1" applyFill="1" applyAlignment="1">
      <alignment horizontal="right"/>
    </xf>
    <xf numFmtId="164" fontId="19" fillId="35" borderId="0" xfId="0" applyNumberFormat="1" applyFont="1" applyFill="1" applyAlignment="1">
      <alignment horizontal="left"/>
    </xf>
    <xf numFmtId="164" fontId="19" fillId="0" borderId="0" xfId="0" applyNumberFormat="1" applyFont="1" applyAlignment="1">
      <alignment horizontal="right"/>
    </xf>
    <xf numFmtId="164" fontId="20" fillId="0" borderId="0" xfId="0" applyNumberFormat="1" applyFont="1" applyAlignment="1">
      <alignment horizontal="right"/>
    </xf>
    <xf numFmtId="168" fontId="18" fillId="0" borderId="0" xfId="0" applyNumberFormat="1" applyFont="1" applyAlignment="1">
      <alignment horizontal="right"/>
    </xf>
    <xf numFmtId="1" fontId="18" fillId="0" borderId="0" xfId="0" applyNumberFormat="1" applyFont="1" applyAlignment="1">
      <alignment horizontal="right"/>
    </xf>
    <xf numFmtId="165" fontId="18" fillId="0" borderId="0" xfId="0" applyNumberFormat="1" applyFont="1" applyAlignment="1">
      <alignment horizontal="right"/>
    </xf>
    <xf numFmtId="166" fontId="18" fillId="0" borderId="0" xfId="0" applyNumberFormat="1" applyFont="1" applyAlignment="1">
      <alignment horizontal="right"/>
    </xf>
    <xf numFmtId="164" fontId="18" fillId="0" borderId="0" xfId="0" applyNumberFormat="1" applyFont="1" applyFill="1" applyAlignment="1">
      <alignment horizontal="right"/>
    </xf>
    <xf numFmtId="164" fontId="27" fillId="0" borderId="0" xfId="0" applyNumberFormat="1" applyFont="1" applyFill="1" applyAlignment="1">
      <alignment horizontal="right"/>
    </xf>
    <xf numFmtId="164" fontId="26" fillId="0" borderId="0" xfId="0" applyNumberFormat="1" applyFont="1" applyAlignment="1">
      <alignment horizontal="right"/>
    </xf>
    <xf numFmtId="164" fontId="28" fillId="0" borderId="0" xfId="0" applyNumberFormat="1" applyFont="1" applyAlignment="1"/>
    <xf numFmtId="164" fontId="29" fillId="0" borderId="0" xfId="0" applyNumberFormat="1" applyFont="1" applyAlignment="1"/>
    <xf numFmtId="164" fontId="30" fillId="0" borderId="0" xfId="0" applyNumberFormat="1" applyFont="1" applyAlignment="1"/>
    <xf numFmtId="165" fontId="27" fillId="36" borderId="0" xfId="0" applyNumberFormat="1" applyFont="1" applyFill="1" applyAlignment="1"/>
    <xf numFmtId="165" fontId="31" fillId="37" borderId="0" xfId="0" applyNumberFormat="1" applyFont="1" applyFill="1" applyAlignment="1"/>
    <xf numFmtId="165" fontId="27" fillId="38" borderId="0" xfId="0" applyNumberFormat="1" applyFont="1" applyFill="1" applyAlignment="1"/>
    <xf numFmtId="165" fontId="33" fillId="41" borderId="0" xfId="0" applyNumberFormat="1" applyFont="1" applyFill="1" applyAlignment="1"/>
    <xf numFmtId="165" fontId="27" fillId="42" borderId="0" xfId="0" applyNumberFormat="1" applyFont="1" applyFill="1" applyAlignment="1"/>
    <xf numFmtId="165" fontId="33" fillId="43" borderId="0" xfId="0" applyNumberFormat="1" applyFont="1" applyFill="1" applyAlignment="1"/>
    <xf numFmtId="165" fontId="27" fillId="44" borderId="0" xfId="0" applyNumberFormat="1" applyFont="1" applyFill="1" applyAlignment="1"/>
    <xf numFmtId="165" fontId="27" fillId="46" borderId="0" xfId="0" applyNumberFormat="1" applyFont="1" applyFill="1" applyAlignment="1"/>
    <xf numFmtId="165" fontId="33" fillId="48" borderId="0" xfId="0" applyNumberFormat="1" applyFont="1" applyFill="1" applyAlignment="1"/>
    <xf numFmtId="164" fontId="27" fillId="49" borderId="0" xfId="0" applyNumberFormat="1" applyFont="1" applyFill="1" applyAlignment="1">
      <alignment horizontal="center"/>
    </xf>
    <xf numFmtId="164" fontId="27" fillId="50" borderId="0" xfId="0" applyNumberFormat="1" applyFont="1" applyFill="1" applyAlignment="1">
      <alignment horizontal="center"/>
    </xf>
    <xf numFmtId="164" fontId="27" fillId="51" borderId="0" xfId="0" applyNumberFormat="1" applyFont="1" applyFill="1" applyAlignment="1">
      <alignment horizontal="center"/>
    </xf>
    <xf numFmtId="164" fontId="32" fillId="52" borderId="0" xfId="0" applyNumberFormat="1" applyFont="1" applyFill="1" applyAlignment="1">
      <alignment horizontal="center"/>
    </xf>
    <xf numFmtId="164" fontId="32" fillId="53" borderId="0" xfId="0" applyNumberFormat="1" applyFont="1" applyFill="1" applyAlignment="1">
      <alignment horizontal="center"/>
    </xf>
    <xf numFmtId="164" fontId="27" fillId="39" borderId="0" xfId="0" applyNumberFormat="1" applyFont="1" applyFill="1" applyAlignment="1">
      <alignment horizontal="center"/>
    </xf>
    <xf numFmtId="164" fontId="32" fillId="54" borderId="0" xfId="0" applyNumberFormat="1" applyFont="1" applyFill="1" applyAlignment="1">
      <alignment horizontal="center"/>
    </xf>
    <xf numFmtId="164" fontId="27" fillId="55" borderId="0" xfId="0" applyNumberFormat="1" applyFont="1" applyFill="1" applyAlignment="1">
      <alignment horizontal="center"/>
    </xf>
    <xf numFmtId="164" fontId="27" fillId="56" borderId="0" xfId="0" applyNumberFormat="1" applyFont="1" applyFill="1" applyAlignment="1">
      <alignment horizontal="center"/>
    </xf>
    <xf numFmtId="164" fontId="27" fillId="57" borderId="0" xfId="0" applyNumberFormat="1" applyFont="1" applyFill="1" applyAlignment="1">
      <alignment horizontal="center"/>
    </xf>
    <xf numFmtId="164" fontId="32" fillId="58" borderId="0" xfId="0" applyNumberFormat="1" applyFont="1" applyFill="1" applyAlignment="1">
      <alignment horizontal="center"/>
    </xf>
    <xf numFmtId="164" fontId="32" fillId="59" borderId="0" xfId="0" applyNumberFormat="1" applyFont="1" applyFill="1" applyAlignment="1">
      <alignment horizontal="center"/>
    </xf>
    <xf numFmtId="164" fontId="27" fillId="60" borderId="0" xfId="0" applyNumberFormat="1" applyFont="1" applyFill="1" applyAlignment="1">
      <alignment horizontal="center"/>
    </xf>
    <xf numFmtId="164" fontId="32" fillId="61" borderId="0" xfId="0" applyNumberFormat="1" applyFont="1" applyFill="1" applyAlignment="1">
      <alignment horizontal="center"/>
    </xf>
    <xf numFmtId="164" fontId="27" fillId="62" borderId="0" xfId="0" applyNumberFormat="1" applyFont="1" applyFill="1" applyAlignment="1">
      <alignment horizontal="center"/>
    </xf>
    <xf numFmtId="164" fontId="32" fillId="63" borderId="0" xfId="0" applyNumberFormat="1" applyFont="1" applyFill="1" applyAlignment="1">
      <alignment horizontal="center"/>
    </xf>
    <xf numFmtId="164" fontId="27" fillId="64" borderId="0" xfId="0" applyNumberFormat="1" applyFont="1" applyFill="1" applyAlignment="1">
      <alignment horizontal="center"/>
    </xf>
    <xf numFmtId="164" fontId="33" fillId="65" borderId="0" xfId="0" applyNumberFormat="1" applyFont="1" applyFill="1" applyAlignment="1">
      <alignment horizontal="center"/>
    </xf>
    <xf numFmtId="164" fontId="27" fillId="66" borderId="0" xfId="0" applyNumberFormat="1" applyFont="1" applyFill="1" applyAlignment="1">
      <alignment horizontal="center"/>
    </xf>
    <xf numFmtId="164" fontId="33" fillId="67" borderId="0" xfId="0" applyNumberFormat="1" applyFont="1" applyFill="1" applyAlignment="1">
      <alignment horizontal="center"/>
    </xf>
    <xf numFmtId="164" fontId="27" fillId="68" borderId="0" xfId="0" applyNumberFormat="1" applyFont="1" applyFill="1" applyAlignment="1">
      <alignment horizontal="center"/>
    </xf>
    <xf numFmtId="164" fontId="27" fillId="69" borderId="0" xfId="0" applyNumberFormat="1" applyFont="1" applyFill="1" applyAlignment="1">
      <alignment horizontal="center"/>
    </xf>
    <xf numFmtId="164" fontId="27" fillId="70" borderId="0" xfId="0" applyNumberFormat="1" applyFont="1" applyFill="1" applyAlignment="1">
      <alignment horizontal="center"/>
    </xf>
    <xf numFmtId="164" fontId="27" fillId="71" borderId="0" xfId="0" applyNumberFormat="1" applyFont="1" applyFill="1" applyAlignment="1">
      <alignment horizontal="center"/>
    </xf>
    <xf numFmtId="164" fontId="32" fillId="72" borderId="0" xfId="0" applyNumberFormat="1" applyFont="1" applyFill="1" applyAlignment="1">
      <alignment horizontal="center"/>
    </xf>
    <xf numFmtId="164" fontId="31" fillId="73" borderId="0" xfId="0" applyNumberFormat="1" applyFont="1" applyFill="1" applyAlignment="1">
      <alignment horizontal="center"/>
    </xf>
    <xf numFmtId="164" fontId="27" fillId="47" borderId="0" xfId="0" applyNumberFormat="1" applyFont="1" applyFill="1" applyAlignment="1">
      <alignment horizontal="center"/>
    </xf>
    <xf numFmtId="164" fontId="27" fillId="74" borderId="0" xfId="0" applyNumberFormat="1" applyFont="1" applyFill="1" applyAlignment="1">
      <alignment horizontal="center"/>
    </xf>
    <xf numFmtId="164" fontId="27" fillId="75" borderId="0" xfId="0" applyNumberFormat="1" applyFont="1" applyFill="1" applyAlignment="1">
      <alignment horizontal="center"/>
    </xf>
    <xf numFmtId="164" fontId="27" fillId="76" borderId="0" xfId="0" applyNumberFormat="1" applyFont="1" applyFill="1" applyAlignment="1">
      <alignment horizontal="center"/>
    </xf>
    <xf numFmtId="164" fontId="32" fillId="77" borderId="0" xfId="0" applyNumberFormat="1" applyFont="1" applyFill="1" applyAlignment="1">
      <alignment horizontal="center"/>
    </xf>
    <xf numFmtId="164" fontId="32" fillId="78" borderId="0" xfId="0" applyNumberFormat="1" applyFont="1" applyFill="1" applyAlignment="1">
      <alignment horizontal="center"/>
    </xf>
    <xf numFmtId="164" fontId="27" fillId="79" borderId="0" xfId="0" applyNumberFormat="1" applyFont="1" applyFill="1" applyAlignment="1">
      <alignment horizontal="center"/>
    </xf>
    <xf numFmtId="164" fontId="33" fillId="80" borderId="0" xfId="0" applyNumberFormat="1" applyFont="1" applyFill="1" applyAlignment="1">
      <alignment horizontal="center"/>
    </xf>
    <xf numFmtId="164" fontId="27" fillId="81" borderId="0" xfId="0" applyNumberFormat="1" applyFont="1" applyFill="1" applyAlignment="1">
      <alignment horizontal="center"/>
    </xf>
    <xf numFmtId="164" fontId="32" fillId="82" borderId="0" xfId="0" applyNumberFormat="1" applyFont="1" applyFill="1" applyAlignment="1">
      <alignment horizontal="center"/>
    </xf>
    <xf numFmtId="164" fontId="27" fillId="83" borderId="0" xfId="0" applyNumberFormat="1" applyFont="1" applyFill="1" applyAlignment="1">
      <alignment horizontal="center"/>
    </xf>
    <xf numFmtId="164" fontId="27" fillId="84" borderId="0" xfId="0" applyNumberFormat="1" applyFont="1" applyFill="1" applyAlignment="1">
      <alignment horizontal="center"/>
    </xf>
    <xf numFmtId="164" fontId="33" fillId="85" borderId="0" xfId="0" applyNumberFormat="1" applyFont="1" applyFill="1" applyAlignment="1">
      <alignment horizontal="center"/>
    </xf>
    <xf numFmtId="164" fontId="27" fillId="46" borderId="0" xfId="0" applyNumberFormat="1" applyFont="1" applyFill="1" applyAlignment="1">
      <alignment horizontal="center"/>
    </xf>
    <xf numFmtId="164" fontId="27" fillId="86" borderId="0" xfId="0" applyNumberFormat="1" applyFont="1" applyFill="1" applyAlignment="1">
      <alignment horizontal="center"/>
    </xf>
    <xf numFmtId="164" fontId="32" fillId="40" borderId="0" xfId="0" applyNumberFormat="1" applyFont="1" applyFill="1" applyAlignment="1">
      <alignment horizontal="center"/>
    </xf>
    <xf numFmtId="164" fontId="27" fillId="87" borderId="0" xfId="0" applyNumberFormat="1" applyFont="1" applyFill="1" applyAlignment="1">
      <alignment horizontal="center"/>
    </xf>
    <xf numFmtId="164" fontId="34" fillId="0" borderId="0" xfId="0" applyNumberFormat="1" applyFont="1" applyAlignment="1">
      <alignment horizontal="left"/>
    </xf>
    <xf numFmtId="165" fontId="34" fillId="0" borderId="0" xfId="0" applyNumberFormat="1" applyFont="1" applyAlignment="1"/>
    <xf numFmtId="165" fontId="34" fillId="39" borderId="0" xfId="0" applyNumberFormat="1" applyFont="1" applyFill="1" applyAlignment="1"/>
    <xf numFmtId="165" fontId="34" fillId="45" borderId="0" xfId="0" applyNumberFormat="1" applyFont="1" applyFill="1" applyAlignment="1"/>
    <xf numFmtId="165" fontId="34" fillId="47" borderId="0" xfId="0" applyNumberFormat="1" applyFont="1" applyFill="1" applyAlignment="1"/>
    <xf numFmtId="165" fontId="34" fillId="40" borderId="0" xfId="0" applyNumberFormat="1" applyFont="1" applyFill="1" applyAlignment="1"/>
    <xf numFmtId="165" fontId="18" fillId="0" borderId="0" xfId="0" applyNumberFormat="1" applyFont="1" applyFill="1" applyAlignment="1">
      <alignment horizontal="right"/>
    </xf>
    <xf numFmtId="1" fontId="18" fillId="0" borderId="0" xfId="0" applyNumberFormat="1" applyFont="1" applyFill="1" applyAlignment="1">
      <alignment horizontal="right"/>
    </xf>
    <xf numFmtId="166" fontId="18" fillId="0" borderId="0" xfId="0" applyNumberFormat="1" applyFont="1" applyFill="1" applyAlignment="1">
      <alignment horizontal="right"/>
    </xf>
    <xf numFmtId="165" fontId="27" fillId="88" borderId="0" xfId="0" applyNumberFormat="1" applyFont="1" applyFill="1" applyAlignment="1"/>
    <xf numFmtId="165" fontId="31" fillId="89" borderId="0" xfId="0" applyNumberFormat="1" applyFont="1" applyFill="1" applyAlignment="1"/>
    <xf numFmtId="165" fontId="27" fillId="80" borderId="0" xfId="0" applyNumberFormat="1" applyFont="1" applyFill="1" applyAlignment="1"/>
    <xf numFmtId="165" fontId="31" fillId="90" borderId="0" xfId="0" applyNumberFormat="1" applyFont="1" applyFill="1" applyAlignment="1"/>
    <xf numFmtId="165" fontId="33" fillId="91" borderId="0" xfId="0" applyNumberFormat="1" applyFont="1" applyFill="1" applyAlignment="1"/>
    <xf numFmtId="165" fontId="33" fillId="92" borderId="0" xfId="0" applyNumberFormat="1" applyFont="1" applyFill="1" applyAlignment="1"/>
    <xf numFmtId="165" fontId="33" fillId="93" borderId="0" xfId="0" applyNumberFormat="1" applyFont="1" applyFill="1" applyAlignment="1"/>
    <xf numFmtId="164" fontId="27" fillId="45" borderId="0" xfId="0" applyNumberFormat="1" applyFont="1" applyFill="1" applyAlignment="1">
      <alignment horizontal="center"/>
    </xf>
    <xf numFmtId="164" fontId="27" fillId="94" borderId="0" xfId="0" applyNumberFormat="1" applyFont="1" applyFill="1" applyAlignment="1">
      <alignment horizontal="center"/>
    </xf>
    <xf numFmtId="164" fontId="27" fillId="95" borderId="0" xfId="0" applyNumberFormat="1" applyFont="1" applyFill="1" applyAlignment="1">
      <alignment horizontal="center"/>
    </xf>
    <xf numFmtId="164" fontId="33" fillId="96" borderId="0" xfId="0" applyNumberFormat="1" applyFont="1" applyFill="1" applyAlignment="1">
      <alignment horizontal="center"/>
    </xf>
    <xf numFmtId="164" fontId="27" fillId="97" borderId="0" xfId="0" applyNumberFormat="1" applyFont="1" applyFill="1" applyAlignment="1">
      <alignment horizontal="center"/>
    </xf>
    <xf numFmtId="164" fontId="31" fillId="98" borderId="0" xfId="0" applyNumberFormat="1" applyFont="1" applyFill="1" applyAlignment="1">
      <alignment horizontal="center"/>
    </xf>
    <xf numFmtId="164" fontId="27" fillId="99" borderId="0" xfId="0" applyNumberFormat="1" applyFont="1" applyFill="1" applyAlignment="1">
      <alignment horizontal="center"/>
    </xf>
    <xf numFmtId="164" fontId="27" fillId="100" borderId="0" xfId="0" applyNumberFormat="1" applyFont="1" applyFill="1" applyAlignment="1">
      <alignment horizontal="center"/>
    </xf>
    <xf numFmtId="164" fontId="27" fillId="101" borderId="0" xfId="0" applyNumberFormat="1" applyFont="1" applyFill="1" applyAlignment="1">
      <alignment horizontal="center"/>
    </xf>
    <xf numFmtId="165" fontId="34" fillId="46" borderId="0" xfId="0" applyNumberFormat="1" applyFont="1" applyFill="1" applyAlignment="1"/>
    <xf numFmtId="165" fontId="31" fillId="102" borderId="0" xfId="0" applyNumberFormat="1" applyFont="1" applyFill="1" applyAlignment="1"/>
    <xf numFmtId="165" fontId="33" fillId="103" borderId="0" xfId="0" applyNumberFormat="1" applyFont="1" applyFill="1" applyAlignment="1"/>
    <xf numFmtId="165" fontId="33" fillId="104" borderId="0" xfId="0" applyNumberFormat="1" applyFont="1" applyFill="1" applyAlignment="1"/>
    <xf numFmtId="165" fontId="27" fillId="105" borderId="0" xfId="0" applyNumberFormat="1" applyFont="1" applyFill="1" applyAlignment="1"/>
    <xf numFmtId="165" fontId="33" fillId="106" borderId="0" xfId="0" applyNumberFormat="1" applyFont="1" applyFill="1" applyAlignment="1"/>
    <xf numFmtId="164" fontId="27" fillId="107" borderId="0" xfId="0" applyNumberFormat="1" applyFont="1" applyFill="1" applyAlignment="1">
      <alignment horizontal="center"/>
    </xf>
    <xf numFmtId="164" fontId="27" fillId="108" borderId="0" xfId="0" applyNumberFormat="1" applyFont="1" applyFill="1" applyAlignment="1">
      <alignment horizontal="center"/>
    </xf>
    <xf numFmtId="164" fontId="33" fillId="109" borderId="0" xfId="0" applyNumberFormat="1" applyFont="1" applyFill="1" applyAlignment="1">
      <alignment horizontal="center"/>
    </xf>
    <xf numFmtId="164" fontId="31" fillId="110" borderId="0" xfId="0" applyNumberFormat="1" applyFont="1" applyFill="1" applyAlignment="1">
      <alignment horizontal="center"/>
    </xf>
    <xf numFmtId="164" fontId="23" fillId="0" borderId="0" xfId="0" applyNumberFormat="1" applyFont="1" applyAlignment="1">
      <alignment horizontal="center"/>
    </xf>
    <xf numFmtId="164" fontId="23" fillId="0" borderId="0" xfId="0" applyNumberFormat="1" applyFont="1" applyAlignment="1">
      <alignment horizontal="left"/>
    </xf>
    <xf numFmtId="1" fontId="35" fillId="34" borderId="17" xfId="0" applyNumberFormat="1" applyFont="1" applyFill="1" applyBorder="1" applyAlignment="1">
      <alignment horizontal="center"/>
    </xf>
    <xf numFmtId="1" fontId="35" fillId="34" borderId="19" xfId="0" applyNumberFormat="1" applyFont="1" applyFill="1" applyBorder="1" applyAlignment="1">
      <alignment horizontal="center"/>
    </xf>
    <xf numFmtId="164" fontId="37" fillId="34" borderId="17" xfId="0" applyNumberFormat="1" applyFont="1" applyFill="1" applyBorder="1" applyAlignment="1">
      <alignment horizontal="right"/>
    </xf>
    <xf numFmtId="164" fontId="37" fillId="34" borderId="17" xfId="0" applyNumberFormat="1" applyFont="1" applyFill="1" applyBorder="1" applyAlignment="1">
      <alignment horizontal="left"/>
    </xf>
    <xf numFmtId="1" fontId="19" fillId="0" borderId="13" xfId="0" applyNumberFormat="1" applyFont="1" applyFill="1" applyBorder="1" applyAlignment="1">
      <alignment horizontal="center"/>
    </xf>
    <xf numFmtId="1" fontId="36" fillId="34" borderId="0" xfId="0" applyNumberFormat="1" applyFont="1" applyFill="1" applyBorder="1" applyAlignment="1">
      <alignment horizontal="center"/>
    </xf>
    <xf numFmtId="1" fontId="37" fillId="34" borderId="0" xfId="0" applyNumberFormat="1" applyFont="1" applyFill="1" applyBorder="1" applyAlignment="1">
      <alignment horizontal="center"/>
    </xf>
    <xf numFmtId="9" fontId="37" fillId="34" borderId="0" xfId="0" applyNumberFormat="1" applyFont="1" applyFill="1" applyBorder="1" applyAlignment="1">
      <alignment horizontal="center"/>
    </xf>
    <xf numFmtId="166" fontId="37" fillId="34" borderId="14" xfId="0" applyNumberFormat="1" applyFont="1" applyFill="1" applyBorder="1" applyAlignment="1">
      <alignment horizontal="center"/>
    </xf>
    <xf numFmtId="1" fontId="23" fillId="0" borderId="15" xfId="0" applyNumberFormat="1" applyFont="1" applyBorder="1" applyAlignment="1">
      <alignment horizontal="center"/>
    </xf>
    <xf numFmtId="1" fontId="26" fillId="0" borderId="0" xfId="0" applyNumberFormat="1" applyFont="1" applyAlignment="1"/>
    <xf numFmtId="164" fontId="26" fillId="0" borderId="0" xfId="0" quotePrefix="1" applyNumberFormat="1" applyFont="1" applyAlignment="1"/>
    <xf numFmtId="165" fontId="31" fillId="111" borderId="0" xfId="0" applyNumberFormat="1" applyFont="1" applyFill="1" applyAlignment="1"/>
    <xf numFmtId="165" fontId="33" fillId="112" borderId="0" xfId="0" applyNumberFormat="1" applyFont="1" applyFill="1" applyAlignment="1"/>
    <xf numFmtId="164" fontId="27" fillId="113" borderId="0" xfId="0" applyNumberFormat="1" applyFont="1" applyFill="1" applyAlignment="1">
      <alignment horizontal="center"/>
    </xf>
    <xf numFmtId="164" fontId="27" fillId="114" borderId="0" xfId="0" applyNumberFormat="1" applyFont="1" applyFill="1" applyAlignment="1">
      <alignment horizontal="center"/>
    </xf>
    <xf numFmtId="164" fontId="33" fillId="115" borderId="0" xfId="0" applyNumberFormat="1" applyFont="1" applyFill="1" applyAlignment="1">
      <alignment horizontal="center"/>
    </xf>
    <xf numFmtId="164" fontId="27" fillId="107" borderId="0" xfId="0" applyNumberFormat="1" applyFont="1" applyFill="1" applyAlignment="1">
      <alignment horizontal="right"/>
    </xf>
    <xf numFmtId="164" fontId="27" fillId="62" borderId="0" xfId="0" applyNumberFormat="1" applyFont="1" applyFill="1" applyAlignment="1">
      <alignment horizontal="right"/>
    </xf>
    <xf numFmtId="164" fontId="27" fillId="99" borderId="0" xfId="0" applyNumberFormat="1" applyFont="1" applyFill="1" applyAlignment="1">
      <alignment horizontal="right"/>
    </xf>
    <xf numFmtId="164" fontId="27" fillId="60" borderId="0" xfId="0" applyNumberFormat="1" applyFont="1" applyFill="1" applyAlignment="1">
      <alignment horizontal="right"/>
    </xf>
    <xf numFmtId="164" fontId="27" fillId="94" borderId="0" xfId="0" applyNumberFormat="1" applyFont="1" applyFill="1" applyAlignment="1">
      <alignment horizontal="right"/>
    </xf>
    <xf numFmtId="164" fontId="27" fillId="87" borderId="0" xfId="0" applyNumberFormat="1" applyFont="1" applyFill="1" applyAlignment="1">
      <alignment horizontal="right"/>
    </xf>
    <xf numFmtId="164" fontId="27" fillId="49" borderId="0" xfId="0" applyNumberFormat="1" applyFont="1" applyFill="1" applyAlignment="1">
      <alignment horizontal="right"/>
    </xf>
    <xf numFmtId="164" fontId="31" fillId="107" borderId="0" xfId="0" applyNumberFormat="1" applyFont="1" applyFill="1" applyAlignment="1">
      <alignment horizontal="right"/>
    </xf>
    <xf numFmtId="164" fontId="32" fillId="59" borderId="0" xfId="0" applyNumberFormat="1" applyFont="1" applyFill="1" applyAlignment="1">
      <alignment horizontal="right"/>
    </xf>
    <xf numFmtId="164" fontId="31" fillId="116" borderId="0" xfId="0" applyNumberFormat="1" applyFont="1" applyFill="1" applyAlignment="1">
      <alignment horizontal="right"/>
    </xf>
    <xf numFmtId="164" fontId="31" fillId="117" borderId="0" xfId="0" applyNumberFormat="1" applyFont="1" applyFill="1" applyAlignment="1">
      <alignment horizontal="right"/>
    </xf>
    <xf numFmtId="164" fontId="32" fillId="58" borderId="0" xfId="0" applyNumberFormat="1" applyFont="1" applyFill="1" applyAlignment="1">
      <alignment horizontal="right"/>
    </xf>
    <xf numFmtId="164" fontId="33" fillId="43" borderId="0" xfId="0" applyNumberFormat="1" applyFont="1" applyFill="1" applyAlignment="1">
      <alignment horizontal="right"/>
    </xf>
    <xf numFmtId="164" fontId="33" fillId="118" borderId="0" xfId="0" applyNumberFormat="1" applyFont="1" applyFill="1" applyAlignment="1">
      <alignment horizontal="right"/>
    </xf>
    <xf numFmtId="164" fontId="32" fillId="79" borderId="0" xfId="0" applyNumberFormat="1" applyFont="1" applyFill="1" applyAlignment="1">
      <alignment horizontal="right"/>
    </xf>
    <xf numFmtId="164" fontId="32" fillId="84" borderId="0" xfId="0" applyNumberFormat="1" applyFont="1" applyFill="1" applyAlignment="1">
      <alignment horizontal="right"/>
    </xf>
    <xf numFmtId="164" fontId="33" fillId="85" borderId="0" xfId="0" applyNumberFormat="1" applyFont="1" applyFill="1" applyAlignment="1">
      <alignment horizontal="right"/>
    </xf>
    <xf numFmtId="164" fontId="31" fillId="119" borderId="0" xfId="0" applyNumberFormat="1" applyFont="1" applyFill="1" applyAlignment="1">
      <alignment horizontal="right"/>
    </xf>
    <xf numFmtId="164" fontId="31" fillId="90" borderId="0" xfId="0" applyNumberFormat="1" applyFont="1" applyFill="1" applyAlignment="1">
      <alignment horizontal="right"/>
    </xf>
    <xf numFmtId="164" fontId="33" fillId="88" borderId="0" xfId="0" applyNumberFormat="1" applyFont="1" applyFill="1" applyAlignment="1">
      <alignment horizontal="right"/>
    </xf>
    <xf numFmtId="164" fontId="33" fillId="120" borderId="0" xfId="0" applyNumberFormat="1" applyFont="1" applyFill="1" applyAlignment="1">
      <alignment horizontal="right"/>
    </xf>
    <xf numFmtId="164" fontId="31" fillId="121" borderId="0" xfId="0" applyNumberFormat="1" applyFont="1" applyFill="1" applyAlignment="1">
      <alignment horizontal="right"/>
    </xf>
    <xf numFmtId="164" fontId="33" fillId="36" borderId="0" xfId="0" applyNumberFormat="1" applyFont="1" applyFill="1" applyAlignment="1">
      <alignment horizontal="right"/>
    </xf>
    <xf numFmtId="164" fontId="33" fillId="96" borderId="0" xfId="0" applyNumberFormat="1" applyFont="1" applyFill="1" applyAlignment="1">
      <alignment horizontal="right"/>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9" fontId="0" fillId="0" borderId="0" xfId="0" applyNumberFormat="1"/>
    <xf numFmtId="164" fontId="31" fillId="122" borderId="0" xfId="0" applyNumberFormat="1" applyFont="1" applyFill="1" applyAlignment="1">
      <alignment horizontal="right"/>
    </xf>
    <xf numFmtId="164" fontId="33" fillId="91" borderId="0" xfId="0" applyNumberFormat="1" applyFont="1" applyFill="1" applyAlignment="1">
      <alignment horizontal="righ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
    <dxf>
      <numFmt numFmtId="13" formatCode="0%"/>
    </dxf>
    <dxf>
      <fill>
        <patternFill>
          <fgColor indexed="64"/>
          <bgColor rgb="FFFFD2D2"/>
        </patternFill>
      </fill>
    </dxf>
    <dxf>
      <fill>
        <patternFill>
          <fgColor indexed="64"/>
          <bgColor theme="0" tint="-4.9989318521683403E-2"/>
        </patternFill>
      </fill>
    </dxf>
    <dxf>
      <font>
        <color theme="1"/>
      </font>
      <fill>
        <patternFill>
          <fgColor indexed="64"/>
          <bgColor theme="0"/>
        </patternFill>
      </fill>
      <border>
        <left style="thin">
          <color auto="1"/>
        </left>
        <right style="thin">
          <color auto="1"/>
        </right>
        <top style="thin">
          <color auto="1"/>
        </top>
        <bottom style="thin">
          <color auto="1"/>
        </bottom>
      </border>
    </dxf>
    <dxf>
      <font>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1'!$AW$88</c:f>
          <c:strCache>
            <c:ptCount val="1"/>
            <c:pt idx="0">
              <c:v>Logistic Regression Curve -vs- Age 
Model 1 for Survived1st800    (13 variables, n=800)</c:v>
            </c:pt>
          </c:strCache>
        </c:strRef>
      </c:tx>
      <c:overlay val="0"/>
      <c:txPr>
        <a:bodyPr/>
        <a:lstStyle/>
        <a:p>
          <a:pPr>
            <a:defRPr sz="1000"/>
          </a:pPr>
          <a:endParaRPr lang="en-US"/>
        </a:p>
      </c:txPr>
    </c:title>
    <c:autoTitleDeleted val="0"/>
    <c:plotArea>
      <c:layout/>
      <c:scatterChart>
        <c:scatterStyle val="lineMarker"/>
        <c:varyColors val="0"/>
        <c:ser>
          <c:idx val="1"/>
          <c:order val="0"/>
          <c:tx>
            <c:strRef>
              <c:f>'Model 1'!$E$91</c:f>
              <c:strCache>
                <c:ptCount val="1"/>
                <c:pt idx="0">
                  <c:v>Upper 95%</c:v>
                </c:pt>
              </c:strCache>
            </c:strRef>
          </c:tx>
          <c:spPr>
            <a:ln w="12700">
              <a:solidFill>
                <a:srgbClr val="FF0000"/>
              </a:solidFill>
              <a:prstDash val="dash"/>
            </a:ln>
          </c:spPr>
          <c:marker>
            <c:symbol val="none"/>
          </c:marker>
          <c:xVal>
            <c:numRef>
              <c:f>'Model 1'!$B$92:$B$104</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'Model 1'!$E$92:$E$104</c:f>
              <c:numCache>
                <c:formatCode>#,##0.000</c:formatCode>
                <c:ptCount val="13"/>
                <c:pt idx="0">
                  <c:v>0.97961231931943815</c:v>
                </c:pt>
                <c:pt idx="1">
                  <c:v>0.9999999999692597</c:v>
                </c:pt>
                <c:pt idx="2">
                  <c:v>1</c:v>
                </c:pt>
                <c:pt idx="3">
                  <c:v>1</c:v>
                </c:pt>
                <c:pt idx="4">
                  <c:v>1</c:v>
                </c:pt>
                <c:pt idx="5">
                  <c:v>1</c:v>
                </c:pt>
                <c:pt idx="6">
                  <c:v>1</c:v>
                </c:pt>
                <c:pt idx="7">
                  <c:v>1</c:v>
                </c:pt>
                <c:pt idx="8">
                  <c:v>1</c:v>
                </c:pt>
                <c:pt idx="9">
                  <c:v>1</c:v>
                </c:pt>
                <c:pt idx="10">
                  <c:v>1</c:v>
                </c:pt>
                <c:pt idx="11">
                  <c:v>1</c:v>
                </c:pt>
                <c:pt idx="12">
                  <c:v>1</c:v>
                </c:pt>
              </c:numCache>
            </c:numRef>
          </c:yVal>
          <c:smooth val="1"/>
          <c:extLst>
            <c:ext xmlns:c16="http://schemas.microsoft.com/office/drawing/2014/chart" uri="{C3380CC4-5D6E-409C-BE32-E72D297353CC}">
              <c16:uniqueId val="{00000001-6843-408E-9416-D3E8B00A7E2A}"/>
            </c:ext>
          </c:extLst>
        </c:ser>
        <c:ser>
          <c:idx val="2"/>
          <c:order val="1"/>
          <c:tx>
            <c:v>Forecast</c:v>
          </c:tx>
          <c:spPr>
            <a:ln w="19050">
              <a:solidFill>
                <a:srgbClr val="FF0000"/>
              </a:solidFill>
            </a:ln>
          </c:spPr>
          <c:marker>
            <c:symbol val="none"/>
          </c:marker>
          <c:xVal>
            <c:numRef>
              <c:f>'Model 1'!$B$92:$B$104</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'Model 1'!$C$92:$C$104</c:f>
              <c:numCache>
                <c:formatCode>#,##0.000</c:formatCode>
                <c:ptCount val="13"/>
                <c:pt idx="0">
                  <c:v>0.96436538721346021</c:v>
                </c:pt>
                <c:pt idx="1">
                  <c:v>0.99999999995111799</c:v>
                </c:pt>
                <c:pt idx="2">
                  <c:v>1</c:v>
                </c:pt>
                <c:pt idx="3">
                  <c:v>1</c:v>
                </c:pt>
                <c:pt idx="4">
                  <c:v>1</c:v>
                </c:pt>
                <c:pt idx="5">
                  <c:v>1</c:v>
                </c:pt>
                <c:pt idx="6">
                  <c:v>1</c:v>
                </c:pt>
                <c:pt idx="7">
                  <c:v>1</c:v>
                </c:pt>
                <c:pt idx="8">
                  <c:v>1</c:v>
                </c:pt>
                <c:pt idx="9">
                  <c:v>1</c:v>
                </c:pt>
                <c:pt idx="10">
                  <c:v>1</c:v>
                </c:pt>
                <c:pt idx="11">
                  <c:v>1</c:v>
                </c:pt>
                <c:pt idx="12">
                  <c:v>1</c:v>
                </c:pt>
              </c:numCache>
            </c:numRef>
          </c:yVal>
          <c:smooth val="1"/>
          <c:extLst>
            <c:ext xmlns:c16="http://schemas.microsoft.com/office/drawing/2014/chart" uri="{C3380CC4-5D6E-409C-BE32-E72D297353CC}">
              <c16:uniqueId val="{00000002-6843-408E-9416-D3E8B00A7E2A}"/>
            </c:ext>
          </c:extLst>
        </c:ser>
        <c:ser>
          <c:idx val="3"/>
          <c:order val="2"/>
          <c:tx>
            <c:strRef>
              <c:f>'Model 1'!$D$91</c:f>
              <c:strCache>
                <c:ptCount val="1"/>
                <c:pt idx="0">
                  <c:v>Lower 95%</c:v>
                </c:pt>
              </c:strCache>
            </c:strRef>
          </c:tx>
          <c:spPr>
            <a:ln w="12700">
              <a:solidFill>
                <a:srgbClr val="FF0000"/>
              </a:solidFill>
              <a:prstDash val="dash"/>
            </a:ln>
          </c:spPr>
          <c:marker>
            <c:symbol val="none"/>
          </c:marker>
          <c:xVal>
            <c:numRef>
              <c:f>'Model 1'!$B$92:$B$104</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'Model 1'!$D$92:$D$104</c:f>
              <c:numCache>
                <c:formatCode>#,##0.000</c:formatCode>
                <c:ptCount val="13"/>
                <c:pt idx="0">
                  <c:v>0.93843266026567329</c:v>
                </c:pt>
                <c:pt idx="1">
                  <c:v>0.99999999992227018</c:v>
                </c:pt>
                <c:pt idx="2">
                  <c:v>1</c:v>
                </c:pt>
                <c:pt idx="3">
                  <c:v>1</c:v>
                </c:pt>
                <c:pt idx="4">
                  <c:v>1</c:v>
                </c:pt>
                <c:pt idx="5">
                  <c:v>1</c:v>
                </c:pt>
                <c:pt idx="6">
                  <c:v>1</c:v>
                </c:pt>
                <c:pt idx="7">
                  <c:v>1</c:v>
                </c:pt>
                <c:pt idx="8">
                  <c:v>1</c:v>
                </c:pt>
                <c:pt idx="9">
                  <c:v>1</c:v>
                </c:pt>
                <c:pt idx="10">
                  <c:v>1</c:v>
                </c:pt>
                <c:pt idx="11">
                  <c:v>1</c:v>
                </c:pt>
                <c:pt idx="12">
                  <c:v>1</c:v>
                </c:pt>
              </c:numCache>
            </c:numRef>
          </c:yVal>
          <c:smooth val="1"/>
          <c:extLst>
            <c:ext xmlns:c16="http://schemas.microsoft.com/office/drawing/2014/chart" uri="{C3380CC4-5D6E-409C-BE32-E72D297353CC}">
              <c16:uniqueId val="{00000003-6843-408E-9416-D3E8B00A7E2A}"/>
            </c:ext>
          </c:extLst>
        </c:ser>
        <c:ser>
          <c:idx val="0"/>
          <c:order val="3"/>
          <c:tx>
            <c:v>Mean</c:v>
          </c:tx>
          <c:spPr>
            <a:ln w="25400">
              <a:noFill/>
            </a:ln>
          </c:spPr>
          <c:marker>
            <c:symbol val="diamond"/>
            <c:size val="8"/>
            <c:spPr>
              <a:solidFill>
                <a:srgbClr val="9999FF"/>
              </a:solidFill>
              <a:ln w="9525" cap="rnd" cmpd="sng" algn="ctr">
                <a:solidFill>
                  <a:srgbClr val="0000FF"/>
                </a:solidFill>
                <a:prstDash val="solid"/>
                <a:round/>
                <a:headEnd type="none" w="med" len="med"/>
                <a:tailEnd type="none" w="med" len="med"/>
              </a:ln>
            </c:spPr>
          </c:marker>
          <c:xVal>
            <c:numRef>
              <c:f>'Model 1'!$B$89</c:f>
              <c:numCache>
                <c:formatCode>#,##0.000</c:formatCode>
                <c:ptCount val="1"/>
                <c:pt idx="0">
                  <c:v>29.877025000000049</c:v>
                </c:pt>
              </c:numCache>
            </c:numRef>
          </c:xVal>
          <c:yVal>
            <c:numRef>
              <c:f>'Model 1'!$C$89</c:f>
              <c:numCache>
                <c:formatCode>#,##0.000</c:formatCode>
                <c:ptCount val="1"/>
                <c:pt idx="0">
                  <c:v>1</c:v>
                </c:pt>
              </c:numCache>
            </c:numRef>
          </c:yVal>
          <c:smooth val="0"/>
          <c:extLst>
            <c:ext xmlns:c16="http://schemas.microsoft.com/office/drawing/2014/chart" uri="{C3380CC4-5D6E-409C-BE32-E72D297353CC}">
              <c16:uniqueId val="{00000000-6843-408E-9416-D3E8B00A7E2A}"/>
            </c:ext>
          </c:extLst>
        </c:ser>
        <c:dLbls>
          <c:showLegendKey val="0"/>
          <c:showVal val="0"/>
          <c:showCatName val="0"/>
          <c:showSerName val="0"/>
          <c:showPercent val="0"/>
          <c:showBubbleSize val="0"/>
        </c:dLbls>
        <c:axId val="787464879"/>
        <c:axId val="787462383"/>
      </c:scatterChart>
      <c:valAx>
        <c:axId val="787464879"/>
        <c:scaling>
          <c:orientation val="minMax"/>
        </c:scaling>
        <c:delete val="0"/>
        <c:axPos val="b"/>
        <c:majorGridlines>
          <c:spPr>
            <a:ln w="3175">
              <a:solidFill>
                <a:srgbClr val="C0C0C0"/>
              </a:solidFill>
              <a:prstDash val="solid"/>
            </a:ln>
          </c:spPr>
        </c:majorGridlines>
        <c:title>
          <c:tx>
            <c:strRef>
              <c:f>'Model 1'!$AW$89</c:f>
              <c:strCache>
                <c:ptCount val="1"/>
                <c:pt idx="0">
                  <c:v>Age (min to max) 
Other Variables = Means</c:v>
                </c:pt>
              </c:strCache>
            </c:strRef>
          </c:tx>
          <c:overlay val="0"/>
        </c:title>
        <c:numFmt formatCode="General" sourceLinked="0"/>
        <c:majorTickMark val="out"/>
        <c:minorTickMark val="none"/>
        <c:tickLblPos val="nextTo"/>
        <c:crossAx val="787462383"/>
        <c:crosses val="autoZero"/>
        <c:crossBetween val="midCat"/>
      </c:valAx>
      <c:valAx>
        <c:axId val="787462383"/>
        <c:scaling>
          <c:orientation val="minMax"/>
          <c:max val="1"/>
          <c:min val="0"/>
        </c:scaling>
        <c:delete val="0"/>
        <c:axPos val="l"/>
        <c:majorGridlines>
          <c:spPr>
            <a:ln w="3175">
              <a:solidFill>
                <a:srgbClr val="C0C0C0"/>
              </a:solidFill>
              <a:prstDash val="solid"/>
            </a:ln>
          </c:spPr>
        </c:majorGridlines>
        <c:numFmt formatCode="0.0" sourceLinked="0"/>
        <c:majorTickMark val="out"/>
        <c:minorTickMark val="none"/>
        <c:tickLblPos val="nextTo"/>
        <c:crossAx val="787464879"/>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Error Rates- vs- Cutoff Value
</a:t>
            </a:r>
            <a:r>
              <a:rPr lang="en-US" sz="1000"/>
              <a:t>Model 2 for Survived1st800    (9 variables, n=800)</a:t>
            </a:r>
          </a:p>
        </c:rich>
      </c:tx>
      <c:overlay val="0"/>
    </c:title>
    <c:autoTitleDeleted val="0"/>
    <c:plotArea>
      <c:layout/>
      <c:scatterChart>
        <c:scatterStyle val="lineMarker"/>
        <c:varyColors val="0"/>
        <c:ser>
          <c:idx val="0"/>
          <c:order val="0"/>
          <c:tx>
            <c:v>% False Positive</c:v>
          </c:tx>
          <c:spPr>
            <a:ln w="28575">
              <a:solidFill>
                <a:srgbClr val="0000FF"/>
              </a:solidFill>
            </a:ln>
          </c:spPr>
          <c:marker>
            <c:symbol val="none"/>
          </c:marker>
          <c:xVal>
            <c:numRef>
              <c:f>'Model 2'!$AS$167:$EO$167</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2'!$AS$168:$EO$168</c:f>
              <c:numCache>
                <c:formatCode>#,##0.000</c:formatCode>
                <c:ptCount val="101"/>
                <c:pt idx="0">
                  <c:v>0.61499999999999999</c:v>
                </c:pt>
                <c:pt idx="1">
                  <c:v>0.61499999999999999</c:v>
                </c:pt>
                <c:pt idx="2">
                  <c:v>0.60650000000000004</c:v>
                </c:pt>
                <c:pt idx="3">
                  <c:v>0.59675</c:v>
                </c:pt>
                <c:pt idx="4">
                  <c:v>0.58550000000000002</c:v>
                </c:pt>
                <c:pt idx="5">
                  <c:v>0.57474999999999998</c:v>
                </c:pt>
                <c:pt idx="6">
                  <c:v>0.5605</c:v>
                </c:pt>
                <c:pt idx="7">
                  <c:v>0.54349999999999998</c:v>
                </c:pt>
                <c:pt idx="8">
                  <c:v>0.52649999999999997</c:v>
                </c:pt>
                <c:pt idx="9">
                  <c:v>0.50224999999999997</c:v>
                </c:pt>
                <c:pt idx="10">
                  <c:v>0.45649999999999996</c:v>
                </c:pt>
                <c:pt idx="11">
                  <c:v>0.40475</c:v>
                </c:pt>
                <c:pt idx="12">
                  <c:v>0.34549999999999997</c:v>
                </c:pt>
                <c:pt idx="13">
                  <c:v>0.28575</c:v>
                </c:pt>
                <c:pt idx="14">
                  <c:v>0.23250000000000001</c:v>
                </c:pt>
                <c:pt idx="15">
                  <c:v>0.20225000000000001</c:v>
                </c:pt>
                <c:pt idx="16">
                  <c:v>0.182</c:v>
                </c:pt>
                <c:pt idx="17">
                  <c:v>0.17274999999999999</c:v>
                </c:pt>
                <c:pt idx="18">
                  <c:v>0.17024999999999998</c:v>
                </c:pt>
                <c:pt idx="19">
                  <c:v>0.17</c:v>
                </c:pt>
                <c:pt idx="20">
                  <c:v>0.17</c:v>
                </c:pt>
                <c:pt idx="21">
                  <c:v>0.16949999999999998</c:v>
                </c:pt>
                <c:pt idx="22">
                  <c:v>0.16875000000000001</c:v>
                </c:pt>
                <c:pt idx="23">
                  <c:v>0.16800000000000001</c:v>
                </c:pt>
                <c:pt idx="24">
                  <c:v>0.16625000000000001</c:v>
                </c:pt>
                <c:pt idx="25">
                  <c:v>0.16399999999999998</c:v>
                </c:pt>
                <c:pt idx="26">
                  <c:v>0.16149999999999998</c:v>
                </c:pt>
                <c:pt idx="27">
                  <c:v>0.15875</c:v>
                </c:pt>
                <c:pt idx="28">
                  <c:v>0.1555</c:v>
                </c:pt>
                <c:pt idx="29">
                  <c:v>0.152</c:v>
                </c:pt>
                <c:pt idx="30">
                  <c:v>0.14849999999999999</c:v>
                </c:pt>
                <c:pt idx="31">
                  <c:v>0.14499999999999999</c:v>
                </c:pt>
                <c:pt idx="32">
                  <c:v>0.14099999999999999</c:v>
                </c:pt>
                <c:pt idx="33">
                  <c:v>0.13525000000000001</c:v>
                </c:pt>
                <c:pt idx="34">
                  <c:v>0.12925</c:v>
                </c:pt>
                <c:pt idx="35">
                  <c:v>0.12325</c:v>
                </c:pt>
                <c:pt idx="36">
                  <c:v>0.11724999999999999</c:v>
                </c:pt>
                <c:pt idx="37">
                  <c:v>0.1115</c:v>
                </c:pt>
                <c:pt idx="38">
                  <c:v>0.107</c:v>
                </c:pt>
                <c:pt idx="39">
                  <c:v>0.10349999999999999</c:v>
                </c:pt>
                <c:pt idx="40">
                  <c:v>0.10050000000000001</c:v>
                </c:pt>
                <c:pt idx="41">
                  <c:v>9.824999999999999E-2</c:v>
                </c:pt>
                <c:pt idx="42">
                  <c:v>9.0749999999999997E-2</c:v>
                </c:pt>
                <c:pt idx="43">
                  <c:v>8.2750000000000004E-2</c:v>
                </c:pt>
                <c:pt idx="44">
                  <c:v>7.4249999999999997E-2</c:v>
                </c:pt>
                <c:pt idx="45">
                  <c:v>6.5250000000000002E-2</c:v>
                </c:pt>
                <c:pt idx="46">
                  <c:v>5.5500000000000001E-2</c:v>
                </c:pt>
                <c:pt idx="47">
                  <c:v>5.0750000000000003E-2</c:v>
                </c:pt>
                <c:pt idx="48">
                  <c:v>4.675E-2</c:v>
                </c:pt>
                <c:pt idx="49">
                  <c:v>4.2999999999999997E-2</c:v>
                </c:pt>
                <c:pt idx="50">
                  <c:v>3.95E-2</c:v>
                </c:pt>
                <c:pt idx="51">
                  <c:v>3.6749999999999998E-2</c:v>
                </c:pt>
                <c:pt idx="52">
                  <c:v>3.4750000000000003E-2</c:v>
                </c:pt>
                <c:pt idx="53">
                  <c:v>3.3500000000000002E-2</c:v>
                </c:pt>
                <c:pt idx="54">
                  <c:v>3.2750000000000001E-2</c:v>
                </c:pt>
                <c:pt idx="55">
                  <c:v>3.2000000000000001E-2</c:v>
                </c:pt>
                <c:pt idx="56">
                  <c:v>3.125E-2</c:v>
                </c:pt>
                <c:pt idx="57">
                  <c:v>3.0750000000000003E-2</c:v>
                </c:pt>
                <c:pt idx="58">
                  <c:v>3.0249999999999999E-2</c:v>
                </c:pt>
                <c:pt idx="59">
                  <c:v>2.9750000000000002E-2</c:v>
                </c:pt>
                <c:pt idx="60">
                  <c:v>2.9500000000000002E-2</c:v>
                </c:pt>
                <c:pt idx="61">
                  <c:v>2.9249999999999998E-2</c:v>
                </c:pt>
                <c:pt idx="62">
                  <c:v>2.8999999999999998E-2</c:v>
                </c:pt>
                <c:pt idx="63">
                  <c:v>2.8750000000000001E-2</c:v>
                </c:pt>
                <c:pt idx="64">
                  <c:v>2.8500000000000001E-2</c:v>
                </c:pt>
                <c:pt idx="65">
                  <c:v>2.8250000000000001E-2</c:v>
                </c:pt>
                <c:pt idx="66">
                  <c:v>2.7999999999999997E-2</c:v>
                </c:pt>
                <c:pt idx="67">
                  <c:v>2.775E-2</c:v>
                </c:pt>
                <c:pt idx="68">
                  <c:v>2.75E-2</c:v>
                </c:pt>
                <c:pt idx="69">
                  <c:v>2.75E-2</c:v>
                </c:pt>
                <c:pt idx="70">
                  <c:v>2.75E-2</c:v>
                </c:pt>
                <c:pt idx="71">
                  <c:v>2.725E-2</c:v>
                </c:pt>
                <c:pt idx="72">
                  <c:v>2.5000000000000001E-2</c:v>
                </c:pt>
                <c:pt idx="73">
                  <c:v>2.2749999999999999E-2</c:v>
                </c:pt>
                <c:pt idx="74">
                  <c:v>2.0499999999999997E-2</c:v>
                </c:pt>
                <c:pt idx="75">
                  <c:v>1.8249999999999999E-2</c:v>
                </c:pt>
                <c:pt idx="76">
                  <c:v>1.6E-2</c:v>
                </c:pt>
                <c:pt idx="77">
                  <c:v>1.525E-2</c:v>
                </c:pt>
                <c:pt idx="78">
                  <c:v>1.4250000000000001E-2</c:v>
                </c:pt>
                <c:pt idx="79">
                  <c:v>1.3000000000000001E-2</c:v>
                </c:pt>
                <c:pt idx="80">
                  <c:v>1.175E-2</c:v>
                </c:pt>
                <c:pt idx="81">
                  <c:v>1.0749999999999999E-2</c:v>
                </c:pt>
                <c:pt idx="82">
                  <c:v>1.0249999999999999E-2</c:v>
                </c:pt>
                <c:pt idx="83">
                  <c:v>0.01</c:v>
                </c:pt>
                <c:pt idx="84">
                  <c:v>0.01</c:v>
                </c:pt>
                <c:pt idx="85">
                  <c:v>0.01</c:v>
                </c:pt>
                <c:pt idx="86">
                  <c:v>0.01</c:v>
                </c:pt>
                <c:pt idx="87">
                  <c:v>9.75E-3</c:v>
                </c:pt>
                <c:pt idx="88">
                  <c:v>9.4999999999999998E-3</c:v>
                </c:pt>
                <c:pt idx="89">
                  <c:v>9.2500000000000013E-3</c:v>
                </c:pt>
                <c:pt idx="90">
                  <c:v>8.7500000000000008E-3</c:v>
                </c:pt>
                <c:pt idx="91">
                  <c:v>8.0000000000000002E-3</c:v>
                </c:pt>
                <c:pt idx="92">
                  <c:v>6.9999999999999993E-3</c:v>
                </c:pt>
                <c:pt idx="93">
                  <c:v>5.7499999999999999E-3</c:v>
                </c:pt>
                <c:pt idx="94">
                  <c:v>4.2500000000000003E-3</c:v>
                </c:pt>
                <c:pt idx="95">
                  <c:v>3.0000000000000001E-3</c:v>
                </c:pt>
                <c:pt idx="96">
                  <c:v>1.7499999999999998E-3</c:v>
                </c:pt>
                <c:pt idx="97">
                  <c:v>1E-3</c:v>
                </c:pt>
                <c:pt idx="98">
                  <c:v>5.0000000000000001E-4</c:v>
                </c:pt>
                <c:pt idx="99">
                  <c:v>0</c:v>
                </c:pt>
                <c:pt idx="100">
                  <c:v>0</c:v>
                </c:pt>
              </c:numCache>
            </c:numRef>
          </c:yVal>
          <c:smooth val="0"/>
          <c:extLst>
            <c:ext xmlns:c16="http://schemas.microsoft.com/office/drawing/2014/chart" uri="{C3380CC4-5D6E-409C-BE32-E72D297353CC}">
              <c16:uniqueId val="{00000000-CD5F-4ADA-A03F-68893F9CA20A}"/>
            </c:ext>
          </c:extLst>
        </c:ser>
        <c:ser>
          <c:idx val="1"/>
          <c:order val="1"/>
          <c:tx>
            <c:v>% False Negative</c:v>
          </c:tx>
          <c:spPr>
            <a:ln w="28575">
              <a:solidFill>
                <a:srgbClr val="FF0000"/>
              </a:solidFill>
            </a:ln>
          </c:spPr>
          <c:marker>
            <c:symbol val="none"/>
          </c:marker>
          <c:xVal>
            <c:numRef>
              <c:f>'Model 2'!$AS$167:$EO$167</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2'!$AS$169:$EO$169</c:f>
              <c:numCache>
                <c:formatCode>#,##0.000</c:formatCode>
                <c:ptCount val="101"/>
                <c:pt idx="0">
                  <c:v>0</c:v>
                </c:pt>
                <c:pt idx="1">
                  <c:v>0</c:v>
                </c:pt>
                <c:pt idx="2">
                  <c:v>0</c:v>
                </c:pt>
                <c:pt idx="3">
                  <c:v>5.0000000000000001E-4</c:v>
                </c:pt>
                <c:pt idx="4">
                  <c:v>1.25E-3</c:v>
                </c:pt>
                <c:pt idx="5">
                  <c:v>2.2500000000000003E-3</c:v>
                </c:pt>
                <c:pt idx="6">
                  <c:v>3.2500000000000003E-3</c:v>
                </c:pt>
                <c:pt idx="7">
                  <c:v>5.0000000000000001E-3</c:v>
                </c:pt>
                <c:pt idx="8">
                  <c:v>6.7500000000000008E-3</c:v>
                </c:pt>
                <c:pt idx="9">
                  <c:v>0.01</c:v>
                </c:pt>
                <c:pt idx="10">
                  <c:v>1.6250000000000001E-2</c:v>
                </c:pt>
                <c:pt idx="11">
                  <c:v>2.4249999999999997E-2</c:v>
                </c:pt>
                <c:pt idx="12">
                  <c:v>3.3000000000000002E-2</c:v>
                </c:pt>
                <c:pt idx="13">
                  <c:v>4.1749999999999995E-2</c:v>
                </c:pt>
                <c:pt idx="14">
                  <c:v>4.9000000000000002E-2</c:v>
                </c:pt>
                <c:pt idx="15">
                  <c:v>5.3249999999999999E-2</c:v>
                </c:pt>
                <c:pt idx="16">
                  <c:v>5.5750000000000001E-2</c:v>
                </c:pt>
                <c:pt idx="17">
                  <c:v>5.6749999999999995E-2</c:v>
                </c:pt>
                <c:pt idx="18">
                  <c:v>5.7500000000000002E-2</c:v>
                </c:pt>
                <c:pt idx="19">
                  <c:v>5.7999999999999996E-2</c:v>
                </c:pt>
                <c:pt idx="20">
                  <c:v>5.8250000000000003E-2</c:v>
                </c:pt>
                <c:pt idx="21">
                  <c:v>5.8499999999999996E-2</c:v>
                </c:pt>
                <c:pt idx="22">
                  <c:v>5.8749999999999997E-2</c:v>
                </c:pt>
                <c:pt idx="23">
                  <c:v>5.8749999999999997E-2</c:v>
                </c:pt>
                <c:pt idx="24">
                  <c:v>5.9000000000000004E-2</c:v>
                </c:pt>
                <c:pt idx="25">
                  <c:v>5.9249999999999997E-2</c:v>
                </c:pt>
                <c:pt idx="26">
                  <c:v>5.9749999999999998E-2</c:v>
                </c:pt>
                <c:pt idx="27">
                  <c:v>6.0250000000000005E-2</c:v>
                </c:pt>
                <c:pt idx="28">
                  <c:v>6.0999999999999999E-2</c:v>
                </c:pt>
                <c:pt idx="29">
                  <c:v>6.1500000000000006E-2</c:v>
                </c:pt>
                <c:pt idx="30">
                  <c:v>6.225E-2</c:v>
                </c:pt>
                <c:pt idx="31">
                  <c:v>6.3E-2</c:v>
                </c:pt>
                <c:pt idx="32">
                  <c:v>6.5250000000000002E-2</c:v>
                </c:pt>
                <c:pt idx="33">
                  <c:v>6.724999999999999E-2</c:v>
                </c:pt>
                <c:pt idx="34">
                  <c:v>6.9500000000000006E-2</c:v>
                </c:pt>
                <c:pt idx="35">
                  <c:v>7.2000000000000008E-2</c:v>
                </c:pt>
                <c:pt idx="36">
                  <c:v>7.4249999999999997E-2</c:v>
                </c:pt>
                <c:pt idx="37">
                  <c:v>7.5499999999999998E-2</c:v>
                </c:pt>
                <c:pt idx="38">
                  <c:v>7.7249999999999999E-2</c:v>
                </c:pt>
                <c:pt idx="39">
                  <c:v>8.1000000000000003E-2</c:v>
                </c:pt>
                <c:pt idx="40">
                  <c:v>8.4499999999999992E-2</c:v>
                </c:pt>
                <c:pt idx="41">
                  <c:v>8.8249999999999995E-2</c:v>
                </c:pt>
                <c:pt idx="42">
                  <c:v>9.4E-2</c:v>
                </c:pt>
                <c:pt idx="43">
                  <c:v>9.9250000000000005E-2</c:v>
                </c:pt>
                <c:pt idx="44">
                  <c:v>0.1045</c:v>
                </c:pt>
                <c:pt idx="45">
                  <c:v>0.11</c:v>
                </c:pt>
                <c:pt idx="46">
                  <c:v>0.11599999999999999</c:v>
                </c:pt>
                <c:pt idx="47">
                  <c:v>0.12075</c:v>
                </c:pt>
                <c:pt idx="48">
                  <c:v>0.1255</c:v>
                </c:pt>
                <c:pt idx="49">
                  <c:v>0.12875</c:v>
                </c:pt>
                <c:pt idx="50">
                  <c:v>0.13175000000000001</c:v>
                </c:pt>
                <c:pt idx="51">
                  <c:v>0.13400000000000001</c:v>
                </c:pt>
                <c:pt idx="52">
                  <c:v>0.13500000000000001</c:v>
                </c:pt>
                <c:pt idx="53">
                  <c:v>0.13600000000000001</c:v>
                </c:pt>
                <c:pt idx="54">
                  <c:v>0.13625000000000001</c:v>
                </c:pt>
                <c:pt idx="55">
                  <c:v>0.13625000000000001</c:v>
                </c:pt>
                <c:pt idx="56">
                  <c:v>0.13625000000000001</c:v>
                </c:pt>
                <c:pt idx="57">
                  <c:v>0.13650000000000001</c:v>
                </c:pt>
                <c:pt idx="58">
                  <c:v>0.13750000000000001</c:v>
                </c:pt>
                <c:pt idx="59">
                  <c:v>0.13900000000000001</c:v>
                </c:pt>
                <c:pt idx="60">
                  <c:v>0.14050000000000001</c:v>
                </c:pt>
                <c:pt idx="61">
                  <c:v>0.14199999999999999</c:v>
                </c:pt>
                <c:pt idx="62">
                  <c:v>0.14324999999999999</c:v>
                </c:pt>
                <c:pt idx="63">
                  <c:v>0.14374999999999999</c:v>
                </c:pt>
                <c:pt idx="64">
                  <c:v>0.14374999999999999</c:v>
                </c:pt>
                <c:pt idx="65">
                  <c:v>0.14374999999999999</c:v>
                </c:pt>
                <c:pt idx="66">
                  <c:v>0.14425000000000002</c:v>
                </c:pt>
                <c:pt idx="67">
                  <c:v>0.14474999999999999</c:v>
                </c:pt>
                <c:pt idx="68">
                  <c:v>0.14524999999999999</c:v>
                </c:pt>
                <c:pt idx="69">
                  <c:v>0.14574999999999999</c:v>
                </c:pt>
                <c:pt idx="70">
                  <c:v>0.14624999999999999</c:v>
                </c:pt>
                <c:pt idx="71">
                  <c:v>0.14624999999999999</c:v>
                </c:pt>
                <c:pt idx="72">
                  <c:v>0.15225</c:v>
                </c:pt>
                <c:pt idx="73">
                  <c:v>0.15825</c:v>
                </c:pt>
                <c:pt idx="74">
                  <c:v>0.16425000000000001</c:v>
                </c:pt>
                <c:pt idx="75">
                  <c:v>0.17024999999999998</c:v>
                </c:pt>
                <c:pt idx="76">
                  <c:v>0.17649999999999999</c:v>
                </c:pt>
                <c:pt idx="77">
                  <c:v>0.17699999999999999</c:v>
                </c:pt>
                <c:pt idx="78">
                  <c:v>0.17824999999999999</c:v>
                </c:pt>
                <c:pt idx="79">
                  <c:v>0.18074999999999999</c:v>
                </c:pt>
                <c:pt idx="80">
                  <c:v>0.18350000000000002</c:v>
                </c:pt>
                <c:pt idx="81">
                  <c:v>0.187</c:v>
                </c:pt>
                <c:pt idx="82">
                  <c:v>0.19175</c:v>
                </c:pt>
                <c:pt idx="83">
                  <c:v>0.19649999999999998</c:v>
                </c:pt>
                <c:pt idx="84">
                  <c:v>0.2</c:v>
                </c:pt>
                <c:pt idx="85">
                  <c:v>0.20324999999999999</c:v>
                </c:pt>
                <c:pt idx="86">
                  <c:v>0.20550000000000002</c:v>
                </c:pt>
                <c:pt idx="87">
                  <c:v>0.20699999999999999</c:v>
                </c:pt>
                <c:pt idx="88">
                  <c:v>0.20949999999999999</c:v>
                </c:pt>
                <c:pt idx="89">
                  <c:v>0.21375</c:v>
                </c:pt>
                <c:pt idx="90">
                  <c:v>0.2205</c:v>
                </c:pt>
                <c:pt idx="91">
                  <c:v>0.23125000000000001</c:v>
                </c:pt>
                <c:pt idx="92">
                  <c:v>0.24875</c:v>
                </c:pt>
                <c:pt idx="93">
                  <c:v>0.27300000000000002</c:v>
                </c:pt>
                <c:pt idx="94">
                  <c:v>0.30175000000000002</c:v>
                </c:pt>
                <c:pt idx="95">
                  <c:v>0.33075000000000004</c:v>
                </c:pt>
                <c:pt idx="96">
                  <c:v>0.35575000000000001</c:v>
                </c:pt>
                <c:pt idx="97">
                  <c:v>0.37325000000000003</c:v>
                </c:pt>
                <c:pt idx="98">
                  <c:v>0.38225000000000003</c:v>
                </c:pt>
                <c:pt idx="99">
                  <c:v>0.38500000000000001</c:v>
                </c:pt>
                <c:pt idx="100">
                  <c:v>0.38500000000000001</c:v>
                </c:pt>
              </c:numCache>
            </c:numRef>
          </c:yVal>
          <c:smooth val="0"/>
          <c:extLst>
            <c:ext xmlns:c16="http://schemas.microsoft.com/office/drawing/2014/chart" uri="{C3380CC4-5D6E-409C-BE32-E72D297353CC}">
              <c16:uniqueId val="{00000001-CD5F-4ADA-A03F-68893F9CA20A}"/>
            </c:ext>
          </c:extLst>
        </c:ser>
        <c:ser>
          <c:idx val="2"/>
          <c:order val="2"/>
          <c:tx>
            <c:v>Total % False</c:v>
          </c:tx>
          <c:spPr>
            <a:ln w="28575" cap="rnd" cmpd="sng" algn="ctr">
              <a:solidFill>
                <a:sysClr val="window" lastClr="FFFFFF">
                  <a:lumMod val="65000"/>
                </a:sysClr>
              </a:solidFill>
              <a:prstDash val="sysDash"/>
              <a:round/>
              <a:headEnd type="none" w="med" len="med"/>
              <a:tailEnd type="none" w="med" len="med"/>
            </a:ln>
          </c:spPr>
          <c:marker>
            <c:symbol val="none"/>
          </c:marker>
          <c:xVal>
            <c:numRef>
              <c:f>'Model 2'!$AS$167:$EO$167</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2'!$AS$170:$EO$170</c:f>
              <c:numCache>
                <c:formatCode>#,##0.000</c:formatCode>
                <c:ptCount val="101"/>
                <c:pt idx="0">
                  <c:v>0.61499999999999999</c:v>
                </c:pt>
                <c:pt idx="1">
                  <c:v>0.61499999999999999</c:v>
                </c:pt>
                <c:pt idx="2">
                  <c:v>0.60650000000000004</c:v>
                </c:pt>
                <c:pt idx="3">
                  <c:v>0.59724999999999995</c:v>
                </c:pt>
                <c:pt idx="4">
                  <c:v>0.58674999999999999</c:v>
                </c:pt>
                <c:pt idx="5">
                  <c:v>0.57699999999999996</c:v>
                </c:pt>
                <c:pt idx="6">
                  <c:v>0.56374999999999997</c:v>
                </c:pt>
                <c:pt idx="7">
                  <c:v>0.54849999999999999</c:v>
                </c:pt>
                <c:pt idx="8">
                  <c:v>0.53325</c:v>
                </c:pt>
                <c:pt idx="9">
                  <c:v>0.51224999999999998</c:v>
                </c:pt>
                <c:pt idx="10">
                  <c:v>0.47274999999999995</c:v>
                </c:pt>
                <c:pt idx="11">
                  <c:v>0.42899999999999999</c:v>
                </c:pt>
                <c:pt idx="12">
                  <c:v>0.37849999999999995</c:v>
                </c:pt>
                <c:pt idx="13">
                  <c:v>0.32750000000000001</c:v>
                </c:pt>
                <c:pt idx="14">
                  <c:v>0.28150000000000003</c:v>
                </c:pt>
                <c:pt idx="15">
                  <c:v>0.2555</c:v>
                </c:pt>
                <c:pt idx="16">
                  <c:v>0.23774999999999999</c:v>
                </c:pt>
                <c:pt idx="17">
                  <c:v>0.22949999999999998</c:v>
                </c:pt>
                <c:pt idx="18">
                  <c:v>0.22774999999999998</c:v>
                </c:pt>
                <c:pt idx="19">
                  <c:v>0.22800000000000001</c:v>
                </c:pt>
                <c:pt idx="20">
                  <c:v>0.22825000000000001</c:v>
                </c:pt>
                <c:pt idx="21">
                  <c:v>0.22799999999999998</c:v>
                </c:pt>
                <c:pt idx="22">
                  <c:v>0.22750000000000001</c:v>
                </c:pt>
                <c:pt idx="23">
                  <c:v>0.22675000000000001</c:v>
                </c:pt>
                <c:pt idx="24">
                  <c:v>0.22525000000000001</c:v>
                </c:pt>
                <c:pt idx="25">
                  <c:v>0.22324999999999998</c:v>
                </c:pt>
                <c:pt idx="26">
                  <c:v>0.22124999999999997</c:v>
                </c:pt>
                <c:pt idx="27">
                  <c:v>0.219</c:v>
                </c:pt>
                <c:pt idx="28">
                  <c:v>0.2165</c:v>
                </c:pt>
                <c:pt idx="29">
                  <c:v>0.2135</c:v>
                </c:pt>
                <c:pt idx="30">
                  <c:v>0.21074999999999999</c:v>
                </c:pt>
                <c:pt idx="31">
                  <c:v>0.20799999999999999</c:v>
                </c:pt>
                <c:pt idx="32">
                  <c:v>0.20624999999999999</c:v>
                </c:pt>
                <c:pt idx="33">
                  <c:v>0.20250000000000001</c:v>
                </c:pt>
                <c:pt idx="34">
                  <c:v>0.19875000000000001</c:v>
                </c:pt>
                <c:pt idx="35">
                  <c:v>0.19525000000000001</c:v>
                </c:pt>
                <c:pt idx="36">
                  <c:v>0.1915</c:v>
                </c:pt>
                <c:pt idx="37">
                  <c:v>0.187</c:v>
                </c:pt>
                <c:pt idx="38">
                  <c:v>0.18425</c:v>
                </c:pt>
                <c:pt idx="39">
                  <c:v>0.1845</c:v>
                </c:pt>
                <c:pt idx="40">
                  <c:v>0.185</c:v>
                </c:pt>
                <c:pt idx="41">
                  <c:v>0.1865</c:v>
                </c:pt>
                <c:pt idx="42">
                  <c:v>0.18475</c:v>
                </c:pt>
                <c:pt idx="43">
                  <c:v>0.182</c:v>
                </c:pt>
                <c:pt idx="44">
                  <c:v>0.17874999999999999</c:v>
                </c:pt>
                <c:pt idx="45">
                  <c:v>0.17525000000000002</c:v>
                </c:pt>
                <c:pt idx="46">
                  <c:v>0.17149999999999999</c:v>
                </c:pt>
                <c:pt idx="47">
                  <c:v>0.17149999999999999</c:v>
                </c:pt>
                <c:pt idx="48">
                  <c:v>0.17225000000000001</c:v>
                </c:pt>
                <c:pt idx="49">
                  <c:v>0.17175000000000001</c:v>
                </c:pt>
                <c:pt idx="50">
                  <c:v>0.17125000000000001</c:v>
                </c:pt>
                <c:pt idx="51">
                  <c:v>0.17075000000000001</c:v>
                </c:pt>
                <c:pt idx="52">
                  <c:v>0.16975000000000001</c:v>
                </c:pt>
                <c:pt idx="53">
                  <c:v>0.16950000000000001</c:v>
                </c:pt>
                <c:pt idx="54">
                  <c:v>0.16900000000000001</c:v>
                </c:pt>
                <c:pt idx="55">
                  <c:v>0.16825000000000001</c:v>
                </c:pt>
                <c:pt idx="56">
                  <c:v>0.16750000000000001</c:v>
                </c:pt>
                <c:pt idx="57">
                  <c:v>0.16725000000000001</c:v>
                </c:pt>
                <c:pt idx="58">
                  <c:v>0.16775000000000001</c:v>
                </c:pt>
                <c:pt idx="59">
                  <c:v>0.16875000000000001</c:v>
                </c:pt>
                <c:pt idx="60">
                  <c:v>0.17</c:v>
                </c:pt>
                <c:pt idx="61">
                  <c:v>0.17124999999999999</c:v>
                </c:pt>
                <c:pt idx="62">
                  <c:v>0.17224999999999999</c:v>
                </c:pt>
                <c:pt idx="63">
                  <c:v>0.17249999999999999</c:v>
                </c:pt>
                <c:pt idx="64">
                  <c:v>0.17224999999999999</c:v>
                </c:pt>
                <c:pt idx="65">
                  <c:v>0.17199999999999999</c:v>
                </c:pt>
                <c:pt idx="66">
                  <c:v>0.17225000000000001</c:v>
                </c:pt>
                <c:pt idx="67">
                  <c:v>0.17249999999999999</c:v>
                </c:pt>
                <c:pt idx="68">
                  <c:v>0.17274999999999999</c:v>
                </c:pt>
                <c:pt idx="69">
                  <c:v>0.17324999999999999</c:v>
                </c:pt>
                <c:pt idx="70">
                  <c:v>0.17374999999999999</c:v>
                </c:pt>
                <c:pt idx="71">
                  <c:v>0.17349999999999999</c:v>
                </c:pt>
                <c:pt idx="72">
                  <c:v>0.17724999999999999</c:v>
                </c:pt>
                <c:pt idx="73">
                  <c:v>0.18099999999999999</c:v>
                </c:pt>
                <c:pt idx="74">
                  <c:v>0.18475</c:v>
                </c:pt>
                <c:pt idx="75">
                  <c:v>0.18849999999999997</c:v>
                </c:pt>
                <c:pt idx="76">
                  <c:v>0.1925</c:v>
                </c:pt>
                <c:pt idx="77">
                  <c:v>0.19224999999999998</c:v>
                </c:pt>
                <c:pt idx="78">
                  <c:v>0.1925</c:v>
                </c:pt>
                <c:pt idx="79">
                  <c:v>0.19375000000000001</c:v>
                </c:pt>
                <c:pt idx="80">
                  <c:v>0.19525000000000003</c:v>
                </c:pt>
                <c:pt idx="81">
                  <c:v>0.19775000000000001</c:v>
                </c:pt>
                <c:pt idx="82">
                  <c:v>0.20200000000000001</c:v>
                </c:pt>
                <c:pt idx="83">
                  <c:v>0.20649999999999999</c:v>
                </c:pt>
                <c:pt idx="84">
                  <c:v>0.21000000000000002</c:v>
                </c:pt>
                <c:pt idx="85">
                  <c:v>0.21325</c:v>
                </c:pt>
                <c:pt idx="86">
                  <c:v>0.21550000000000002</c:v>
                </c:pt>
                <c:pt idx="87">
                  <c:v>0.21675</c:v>
                </c:pt>
                <c:pt idx="88">
                  <c:v>0.219</c:v>
                </c:pt>
                <c:pt idx="89">
                  <c:v>0.223</c:v>
                </c:pt>
                <c:pt idx="90">
                  <c:v>0.22925000000000001</c:v>
                </c:pt>
                <c:pt idx="91">
                  <c:v>0.23925000000000002</c:v>
                </c:pt>
                <c:pt idx="92">
                  <c:v>0.25574999999999998</c:v>
                </c:pt>
                <c:pt idx="93">
                  <c:v>0.27875</c:v>
                </c:pt>
                <c:pt idx="94">
                  <c:v>0.30599999999999999</c:v>
                </c:pt>
                <c:pt idx="95">
                  <c:v>0.33375000000000005</c:v>
                </c:pt>
                <c:pt idx="96">
                  <c:v>0.35749999999999998</c:v>
                </c:pt>
                <c:pt idx="97">
                  <c:v>0.37425000000000003</c:v>
                </c:pt>
                <c:pt idx="98">
                  <c:v>0.38275000000000003</c:v>
                </c:pt>
                <c:pt idx="99">
                  <c:v>0.38500000000000001</c:v>
                </c:pt>
                <c:pt idx="100">
                  <c:v>0.38500000000000001</c:v>
                </c:pt>
              </c:numCache>
            </c:numRef>
          </c:yVal>
          <c:smooth val="0"/>
          <c:extLst>
            <c:ext xmlns:c16="http://schemas.microsoft.com/office/drawing/2014/chart" uri="{C3380CC4-5D6E-409C-BE32-E72D297353CC}">
              <c16:uniqueId val="{00000002-CD5F-4ADA-A03F-68893F9CA20A}"/>
            </c:ext>
          </c:extLst>
        </c:ser>
        <c:ser>
          <c:idx val="3"/>
          <c:order val="3"/>
          <c:tx>
            <c:strRef>
              <c:f>'Model 2'!$AR$171</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2'!$AS$167:$EO$167</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2'!$AS$171:$EO$171</c:f>
              <c:numCache>
                <c:formatCode>#,##0.000</c:formatCode>
                <c:ptCount val="101"/>
                <c:pt idx="0">
                  <c:v>0.3075</c:v>
                </c:pt>
                <c:pt idx="1">
                  <c:v>0.3075</c:v>
                </c:pt>
                <c:pt idx="2">
                  <c:v>0.30325000000000002</c:v>
                </c:pt>
                <c:pt idx="3">
                  <c:v>0.29862499999999997</c:v>
                </c:pt>
                <c:pt idx="4">
                  <c:v>0.293375</c:v>
                </c:pt>
                <c:pt idx="5">
                  <c:v>0.28849999999999998</c:v>
                </c:pt>
                <c:pt idx="6">
                  <c:v>0.28187499999999999</c:v>
                </c:pt>
                <c:pt idx="7">
                  <c:v>0.27424999999999999</c:v>
                </c:pt>
                <c:pt idx="8">
                  <c:v>0.266625</c:v>
                </c:pt>
                <c:pt idx="9">
                  <c:v>0.25612499999999999</c:v>
                </c:pt>
                <c:pt idx="10">
                  <c:v>0.23637499999999997</c:v>
                </c:pt>
                <c:pt idx="11">
                  <c:v>0.2145</c:v>
                </c:pt>
                <c:pt idx="12">
                  <c:v>0.18924999999999997</c:v>
                </c:pt>
                <c:pt idx="13">
                  <c:v>0.16375000000000001</c:v>
                </c:pt>
                <c:pt idx="14">
                  <c:v>0.14075000000000001</c:v>
                </c:pt>
                <c:pt idx="15">
                  <c:v>0.12775</c:v>
                </c:pt>
                <c:pt idx="16">
                  <c:v>0.11887499999999999</c:v>
                </c:pt>
                <c:pt idx="17">
                  <c:v>0.11474999999999999</c:v>
                </c:pt>
                <c:pt idx="18">
                  <c:v>0.11387499999999999</c:v>
                </c:pt>
                <c:pt idx="19">
                  <c:v>0.114</c:v>
                </c:pt>
                <c:pt idx="20">
                  <c:v>0.114125</c:v>
                </c:pt>
                <c:pt idx="21">
                  <c:v>0.11399999999999999</c:v>
                </c:pt>
                <c:pt idx="22">
                  <c:v>0.11375</c:v>
                </c:pt>
                <c:pt idx="23">
                  <c:v>0.113375</c:v>
                </c:pt>
                <c:pt idx="24">
                  <c:v>0.112625</c:v>
                </c:pt>
                <c:pt idx="25">
                  <c:v>0.11162499999999999</c:v>
                </c:pt>
                <c:pt idx="26">
                  <c:v>0.11062499999999999</c:v>
                </c:pt>
                <c:pt idx="27">
                  <c:v>0.1095</c:v>
                </c:pt>
                <c:pt idx="28">
                  <c:v>0.10825</c:v>
                </c:pt>
                <c:pt idx="29">
                  <c:v>0.10675</c:v>
                </c:pt>
                <c:pt idx="30">
                  <c:v>0.105375</c:v>
                </c:pt>
                <c:pt idx="31">
                  <c:v>0.104</c:v>
                </c:pt>
                <c:pt idx="32">
                  <c:v>0.10312499999999999</c:v>
                </c:pt>
                <c:pt idx="33">
                  <c:v>0.10125000000000001</c:v>
                </c:pt>
                <c:pt idx="34">
                  <c:v>9.9375000000000005E-2</c:v>
                </c:pt>
                <c:pt idx="35">
                  <c:v>9.7625000000000003E-2</c:v>
                </c:pt>
                <c:pt idx="36">
                  <c:v>9.5750000000000002E-2</c:v>
                </c:pt>
                <c:pt idx="37">
                  <c:v>9.35E-2</c:v>
                </c:pt>
                <c:pt idx="38">
                  <c:v>9.2124999999999999E-2</c:v>
                </c:pt>
                <c:pt idx="39">
                  <c:v>9.2249999999999999E-2</c:v>
                </c:pt>
                <c:pt idx="40">
                  <c:v>9.2499999999999999E-2</c:v>
                </c:pt>
                <c:pt idx="41">
                  <c:v>9.325E-2</c:v>
                </c:pt>
                <c:pt idx="42">
                  <c:v>9.2374999999999999E-2</c:v>
                </c:pt>
                <c:pt idx="43">
                  <c:v>9.0999999999999998E-2</c:v>
                </c:pt>
                <c:pt idx="44">
                  <c:v>8.9374999999999996E-2</c:v>
                </c:pt>
                <c:pt idx="45">
                  <c:v>8.7625000000000008E-2</c:v>
                </c:pt>
                <c:pt idx="46">
                  <c:v>8.5749999999999993E-2</c:v>
                </c:pt>
                <c:pt idx="47">
                  <c:v>8.5749999999999993E-2</c:v>
                </c:pt>
                <c:pt idx="48">
                  <c:v>8.6125000000000007E-2</c:v>
                </c:pt>
                <c:pt idx="49">
                  <c:v>8.5875000000000007E-2</c:v>
                </c:pt>
                <c:pt idx="50">
                  <c:v>8.5625000000000007E-2</c:v>
                </c:pt>
                <c:pt idx="51">
                  <c:v>8.5375000000000006E-2</c:v>
                </c:pt>
                <c:pt idx="52">
                  <c:v>8.4875000000000006E-2</c:v>
                </c:pt>
                <c:pt idx="53">
                  <c:v>8.4750000000000006E-2</c:v>
                </c:pt>
                <c:pt idx="54">
                  <c:v>8.4500000000000006E-2</c:v>
                </c:pt>
                <c:pt idx="55">
                  <c:v>8.4125000000000005E-2</c:v>
                </c:pt>
                <c:pt idx="56">
                  <c:v>8.3750000000000005E-2</c:v>
                </c:pt>
                <c:pt idx="57">
                  <c:v>8.3625000000000005E-2</c:v>
                </c:pt>
                <c:pt idx="58">
                  <c:v>8.3875000000000005E-2</c:v>
                </c:pt>
                <c:pt idx="59">
                  <c:v>8.4375000000000006E-2</c:v>
                </c:pt>
                <c:pt idx="60">
                  <c:v>8.5000000000000006E-2</c:v>
                </c:pt>
                <c:pt idx="61">
                  <c:v>8.5624999999999993E-2</c:v>
                </c:pt>
                <c:pt idx="62">
                  <c:v>8.6124999999999993E-2</c:v>
                </c:pt>
                <c:pt idx="63">
                  <c:v>8.6249999999999993E-2</c:v>
                </c:pt>
                <c:pt idx="64">
                  <c:v>8.6124999999999993E-2</c:v>
                </c:pt>
                <c:pt idx="65">
                  <c:v>8.5999999999999993E-2</c:v>
                </c:pt>
                <c:pt idx="66">
                  <c:v>8.6125000000000007E-2</c:v>
                </c:pt>
                <c:pt idx="67">
                  <c:v>8.6249999999999993E-2</c:v>
                </c:pt>
                <c:pt idx="68">
                  <c:v>8.6374999999999993E-2</c:v>
                </c:pt>
                <c:pt idx="69">
                  <c:v>8.6624999999999994E-2</c:v>
                </c:pt>
                <c:pt idx="70">
                  <c:v>8.6874999999999994E-2</c:v>
                </c:pt>
                <c:pt idx="71">
                  <c:v>8.6749999999999994E-2</c:v>
                </c:pt>
                <c:pt idx="72">
                  <c:v>8.8624999999999995E-2</c:v>
                </c:pt>
                <c:pt idx="73">
                  <c:v>9.0499999999999997E-2</c:v>
                </c:pt>
                <c:pt idx="74">
                  <c:v>9.2374999999999999E-2</c:v>
                </c:pt>
                <c:pt idx="75">
                  <c:v>9.4249999999999987E-2</c:v>
                </c:pt>
                <c:pt idx="76">
                  <c:v>9.6250000000000002E-2</c:v>
                </c:pt>
                <c:pt idx="77">
                  <c:v>9.6124999999999988E-2</c:v>
                </c:pt>
                <c:pt idx="78">
                  <c:v>9.6250000000000002E-2</c:v>
                </c:pt>
                <c:pt idx="79">
                  <c:v>9.6875000000000003E-2</c:v>
                </c:pt>
                <c:pt idx="80">
                  <c:v>9.7625000000000017E-2</c:v>
                </c:pt>
                <c:pt idx="81">
                  <c:v>9.8875000000000005E-2</c:v>
                </c:pt>
                <c:pt idx="82">
                  <c:v>0.10100000000000001</c:v>
                </c:pt>
                <c:pt idx="83">
                  <c:v>0.10324999999999999</c:v>
                </c:pt>
                <c:pt idx="84">
                  <c:v>0.10500000000000001</c:v>
                </c:pt>
                <c:pt idx="85">
                  <c:v>0.106625</c:v>
                </c:pt>
                <c:pt idx="86">
                  <c:v>0.10775000000000001</c:v>
                </c:pt>
                <c:pt idx="87">
                  <c:v>0.108375</c:v>
                </c:pt>
                <c:pt idx="88">
                  <c:v>0.1095</c:v>
                </c:pt>
                <c:pt idx="89">
                  <c:v>0.1115</c:v>
                </c:pt>
                <c:pt idx="90">
                  <c:v>0.114625</c:v>
                </c:pt>
                <c:pt idx="91">
                  <c:v>0.11962500000000001</c:v>
                </c:pt>
                <c:pt idx="92">
                  <c:v>0.12787499999999999</c:v>
                </c:pt>
                <c:pt idx="93">
                  <c:v>0.139375</c:v>
                </c:pt>
                <c:pt idx="94">
                  <c:v>0.153</c:v>
                </c:pt>
                <c:pt idx="95">
                  <c:v>0.16687500000000002</c:v>
                </c:pt>
                <c:pt idx="96">
                  <c:v>0.17874999999999999</c:v>
                </c:pt>
                <c:pt idx="97">
                  <c:v>0.18712500000000001</c:v>
                </c:pt>
                <c:pt idx="98">
                  <c:v>0.19137500000000002</c:v>
                </c:pt>
                <c:pt idx="99">
                  <c:v>0.1925</c:v>
                </c:pt>
                <c:pt idx="100">
                  <c:v>0.1925</c:v>
                </c:pt>
              </c:numCache>
            </c:numRef>
          </c:yVal>
          <c:smooth val="0"/>
          <c:extLst>
            <c:ext xmlns:c16="http://schemas.microsoft.com/office/drawing/2014/chart" uri="{C3380CC4-5D6E-409C-BE32-E72D297353CC}">
              <c16:uniqueId val="{00000003-CD5F-4ADA-A03F-68893F9CA20A}"/>
            </c:ext>
          </c:extLst>
        </c:ser>
        <c:dLbls>
          <c:showLegendKey val="0"/>
          <c:showVal val="0"/>
          <c:showCatName val="0"/>
          <c:showSerName val="0"/>
          <c:showPercent val="0"/>
          <c:showBubbleSize val="0"/>
        </c:dLbls>
        <c:axId val="901198143"/>
        <c:axId val="901202719"/>
      </c:scatterChart>
      <c:valAx>
        <c:axId val="901198143"/>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901202719"/>
        <c:crosses val="autoZero"/>
        <c:crossBetween val="midCat"/>
      </c:valAx>
      <c:valAx>
        <c:axId val="901202719"/>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901198143"/>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3'!$AR$78</c:f>
          <c:strCache>
            <c:ptCount val="1"/>
            <c:pt idx="0">
              <c:v>Logistic Regression Curve -vs- Age 
Model 3 for Survived1st800    (8 variables, n=800)</c:v>
            </c:pt>
          </c:strCache>
        </c:strRef>
      </c:tx>
      <c:overlay val="0"/>
      <c:txPr>
        <a:bodyPr/>
        <a:lstStyle/>
        <a:p>
          <a:pPr>
            <a:defRPr sz="1000"/>
          </a:pPr>
          <a:endParaRPr lang="en-US"/>
        </a:p>
      </c:txPr>
    </c:title>
    <c:autoTitleDeleted val="0"/>
    <c:plotArea>
      <c:layout/>
      <c:scatterChart>
        <c:scatterStyle val="lineMarker"/>
        <c:varyColors val="0"/>
        <c:ser>
          <c:idx val="1"/>
          <c:order val="0"/>
          <c:tx>
            <c:strRef>
              <c:f>'Model 3'!$E$81</c:f>
              <c:strCache>
                <c:ptCount val="1"/>
                <c:pt idx="0">
                  <c:v>Upper 95%</c:v>
                </c:pt>
              </c:strCache>
            </c:strRef>
          </c:tx>
          <c:spPr>
            <a:ln w="12700">
              <a:solidFill>
                <a:srgbClr val="FF0000"/>
              </a:solidFill>
              <a:prstDash val="dash"/>
            </a:ln>
          </c:spPr>
          <c:marker>
            <c:symbol val="none"/>
          </c:marker>
          <c:xVal>
            <c:numRef>
              <c:f>'Model 3'!$B$82:$B$94</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'Model 3'!$E$82:$E$94</c:f>
              <c:numCache>
                <c:formatCode>#,##0.000</c:formatCode>
                <c:ptCount val="13"/>
                <c:pt idx="0">
                  <c:v>0.67609425645548116</c:v>
                </c:pt>
                <c:pt idx="1">
                  <c:v>0.61307799829311926</c:v>
                </c:pt>
                <c:pt idx="2">
                  <c:v>0.54769909663557459</c:v>
                </c:pt>
                <c:pt idx="3">
                  <c:v>0.48430245861184079</c:v>
                </c:pt>
                <c:pt idx="4">
                  <c:v>0.42976320667961992</c:v>
                </c:pt>
                <c:pt idx="5">
                  <c:v>0.39146009148112076</c:v>
                </c:pt>
                <c:pt idx="6">
                  <c:v>0.36762140856293324</c:v>
                </c:pt>
                <c:pt idx="7">
                  <c:v>0.35096410384133425</c:v>
                </c:pt>
                <c:pt idx="8">
                  <c:v>0.33742767256210848</c:v>
                </c:pt>
                <c:pt idx="9">
                  <c:v>0.3254261654752123</c:v>
                </c:pt>
                <c:pt idx="10">
                  <c:v>0.31431032797552322</c:v>
                </c:pt>
                <c:pt idx="11">
                  <c:v>0.30378175751992142</c:v>
                </c:pt>
                <c:pt idx="12">
                  <c:v>0.29368851089207954</c:v>
                </c:pt>
              </c:numCache>
            </c:numRef>
          </c:yVal>
          <c:smooth val="1"/>
          <c:extLst>
            <c:ext xmlns:c16="http://schemas.microsoft.com/office/drawing/2014/chart" uri="{C3380CC4-5D6E-409C-BE32-E72D297353CC}">
              <c16:uniqueId val="{00000001-66F9-48CF-9143-DBEA188E8600}"/>
            </c:ext>
          </c:extLst>
        </c:ser>
        <c:ser>
          <c:idx val="2"/>
          <c:order val="1"/>
          <c:tx>
            <c:v>Forecast</c:v>
          </c:tx>
          <c:spPr>
            <a:ln w="19050">
              <a:solidFill>
                <a:srgbClr val="FF0000"/>
              </a:solidFill>
            </a:ln>
          </c:spPr>
          <c:marker>
            <c:symbol val="none"/>
          </c:marker>
          <c:xVal>
            <c:numRef>
              <c:f>'Model 3'!$B$82:$B$94</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'Model 3'!$C$82:$C$94</c:f>
              <c:numCache>
                <c:formatCode>#,##0.000</c:formatCode>
                <c:ptCount val="13"/>
                <c:pt idx="0">
                  <c:v>0.54181120235506708</c:v>
                </c:pt>
                <c:pt idx="1">
                  <c:v>0.50057467694400193</c:v>
                </c:pt>
                <c:pt idx="2">
                  <c:v>0.45933033236023607</c:v>
                </c:pt>
                <c:pt idx="3">
                  <c:v>0.41863571202643995</c:v>
                </c:pt>
                <c:pt idx="4">
                  <c:v>0.37901903095406753</c:v>
                </c:pt>
                <c:pt idx="5">
                  <c:v>0.34095268994463507</c:v>
                </c:pt>
                <c:pt idx="6">
                  <c:v>0.30483275608525395</c:v>
                </c:pt>
                <c:pt idx="7">
                  <c:v>0.27096605389814038</c:v>
                </c:pt>
                <c:pt idx="8">
                  <c:v>0.23956528016559681</c:v>
                </c:pt>
                <c:pt idx="9">
                  <c:v>0.21075143606044064</c:v>
                </c:pt>
                <c:pt idx="10">
                  <c:v>0.18456207059499541</c:v>
                </c:pt>
                <c:pt idx="11">
                  <c:v>0.16096343652874659</c:v>
                </c:pt>
                <c:pt idx="12">
                  <c:v>0.13986464604819226</c:v>
                </c:pt>
              </c:numCache>
            </c:numRef>
          </c:yVal>
          <c:smooth val="1"/>
          <c:extLst>
            <c:ext xmlns:c16="http://schemas.microsoft.com/office/drawing/2014/chart" uri="{C3380CC4-5D6E-409C-BE32-E72D297353CC}">
              <c16:uniqueId val="{00000002-66F9-48CF-9143-DBEA188E8600}"/>
            </c:ext>
          </c:extLst>
        </c:ser>
        <c:ser>
          <c:idx val="3"/>
          <c:order val="2"/>
          <c:tx>
            <c:strRef>
              <c:f>'Model 3'!$D$81</c:f>
              <c:strCache>
                <c:ptCount val="1"/>
                <c:pt idx="0">
                  <c:v>Lower 95%</c:v>
                </c:pt>
              </c:strCache>
            </c:strRef>
          </c:tx>
          <c:spPr>
            <a:ln w="12700">
              <a:solidFill>
                <a:srgbClr val="FF0000"/>
              </a:solidFill>
              <a:prstDash val="dash"/>
            </a:ln>
          </c:spPr>
          <c:marker>
            <c:symbol val="none"/>
          </c:marker>
          <c:xVal>
            <c:numRef>
              <c:f>'Model 3'!$B$82:$B$94</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'Model 3'!$D$82:$D$94</c:f>
              <c:numCache>
                <c:formatCode>#,##0.000</c:formatCode>
                <c:ptCount val="13"/>
                <c:pt idx="0">
                  <c:v>0.4011664211226918</c:v>
                </c:pt>
                <c:pt idx="1">
                  <c:v>0.38801313592904113</c:v>
                </c:pt>
                <c:pt idx="2">
                  <c:v>0.37344727414226497</c:v>
                </c:pt>
                <c:pt idx="3">
                  <c:v>0.35573087066526715</c:v>
                </c:pt>
                <c:pt idx="4">
                  <c:v>0.33079076794283052</c:v>
                </c:pt>
                <c:pt idx="5">
                  <c:v>0.29381555183900043</c:v>
                </c:pt>
                <c:pt idx="6">
                  <c:v>0.24855316124232824</c:v>
                </c:pt>
                <c:pt idx="7">
                  <c:v>0.20348568940444345</c:v>
                </c:pt>
                <c:pt idx="8">
                  <c:v>0.16309876857203762</c:v>
                </c:pt>
                <c:pt idx="9">
                  <c:v>0.12877223014851943</c:v>
                </c:pt>
                <c:pt idx="10">
                  <c:v>0.10052230645250325</c:v>
                </c:pt>
                <c:pt idx="11">
                  <c:v>7.7787102916641232E-2</c:v>
                </c:pt>
                <c:pt idx="12">
                  <c:v>5.978843764761866E-2</c:v>
                </c:pt>
              </c:numCache>
            </c:numRef>
          </c:yVal>
          <c:smooth val="1"/>
          <c:extLst>
            <c:ext xmlns:c16="http://schemas.microsoft.com/office/drawing/2014/chart" uri="{C3380CC4-5D6E-409C-BE32-E72D297353CC}">
              <c16:uniqueId val="{00000003-66F9-48CF-9143-DBEA188E8600}"/>
            </c:ext>
          </c:extLst>
        </c:ser>
        <c:ser>
          <c:idx val="0"/>
          <c:order val="3"/>
          <c:tx>
            <c:v>Mean</c:v>
          </c:tx>
          <c:spPr>
            <a:ln w="25400">
              <a:noFill/>
            </a:ln>
          </c:spPr>
          <c:marker>
            <c:symbol val="diamond"/>
            <c:size val="8"/>
            <c:spPr>
              <a:solidFill>
                <a:srgbClr val="9999FF"/>
              </a:solidFill>
              <a:ln w="9525" cap="rnd" cmpd="sng" algn="ctr">
                <a:solidFill>
                  <a:srgbClr val="0000FF"/>
                </a:solidFill>
                <a:prstDash val="solid"/>
                <a:round/>
                <a:headEnd type="none" w="med" len="med"/>
                <a:tailEnd type="none" w="med" len="med"/>
              </a:ln>
            </c:spPr>
          </c:marker>
          <c:xVal>
            <c:numRef>
              <c:f>'Model 3'!$B$79</c:f>
              <c:numCache>
                <c:formatCode>#,##0.000</c:formatCode>
                <c:ptCount val="1"/>
                <c:pt idx="0">
                  <c:v>29.877025000000049</c:v>
                </c:pt>
              </c:numCache>
            </c:numRef>
          </c:xVal>
          <c:yVal>
            <c:numRef>
              <c:f>'Model 3'!$C$79</c:f>
              <c:numCache>
                <c:formatCode>#,##0.000</c:formatCode>
                <c:ptCount val="1"/>
                <c:pt idx="0">
                  <c:v>0.36289193169569212</c:v>
                </c:pt>
              </c:numCache>
            </c:numRef>
          </c:yVal>
          <c:smooth val="0"/>
          <c:extLst>
            <c:ext xmlns:c16="http://schemas.microsoft.com/office/drawing/2014/chart" uri="{C3380CC4-5D6E-409C-BE32-E72D297353CC}">
              <c16:uniqueId val="{00000000-66F9-48CF-9143-DBEA188E8600}"/>
            </c:ext>
          </c:extLst>
        </c:ser>
        <c:dLbls>
          <c:showLegendKey val="0"/>
          <c:showVal val="0"/>
          <c:showCatName val="0"/>
          <c:showSerName val="0"/>
          <c:showPercent val="0"/>
          <c:showBubbleSize val="0"/>
        </c:dLbls>
        <c:axId val="787461135"/>
        <c:axId val="787465711"/>
      </c:scatterChart>
      <c:valAx>
        <c:axId val="787461135"/>
        <c:scaling>
          <c:orientation val="minMax"/>
        </c:scaling>
        <c:delete val="0"/>
        <c:axPos val="b"/>
        <c:majorGridlines>
          <c:spPr>
            <a:ln w="3175">
              <a:solidFill>
                <a:srgbClr val="C0C0C0"/>
              </a:solidFill>
              <a:prstDash val="solid"/>
            </a:ln>
          </c:spPr>
        </c:majorGridlines>
        <c:title>
          <c:tx>
            <c:strRef>
              <c:f>'Model 3'!$AR$79</c:f>
              <c:strCache>
                <c:ptCount val="1"/>
                <c:pt idx="0">
                  <c:v>Age (min to max) 
Other Variables = Means</c:v>
                </c:pt>
              </c:strCache>
            </c:strRef>
          </c:tx>
          <c:overlay val="0"/>
        </c:title>
        <c:numFmt formatCode="General" sourceLinked="0"/>
        <c:majorTickMark val="out"/>
        <c:minorTickMark val="none"/>
        <c:tickLblPos val="nextTo"/>
        <c:crossAx val="787465711"/>
        <c:crosses val="autoZero"/>
        <c:crossBetween val="midCat"/>
      </c:valAx>
      <c:valAx>
        <c:axId val="787465711"/>
        <c:scaling>
          <c:orientation val="minMax"/>
          <c:max val="1"/>
          <c:min val="0"/>
        </c:scaling>
        <c:delete val="0"/>
        <c:axPos val="l"/>
        <c:majorGridlines>
          <c:spPr>
            <a:ln w="3175">
              <a:solidFill>
                <a:srgbClr val="C0C0C0"/>
              </a:solidFill>
              <a:prstDash val="solid"/>
            </a:ln>
          </c:spPr>
        </c:majorGridlines>
        <c:numFmt formatCode="0.0" sourceLinked="0"/>
        <c:majorTickMark val="out"/>
        <c:minorTickMark val="none"/>
        <c:tickLblPos val="nextTo"/>
        <c:crossAx val="787461135"/>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3'!$C$57</c:f>
          <c:strCache>
            <c:ptCount val="1"/>
            <c:pt idx="0">
              <c:v>ROC curve:  area under curve = 0.87 
Model 3 for Survived1st800    (8 variables, n=800)</c:v>
            </c:pt>
          </c:strCache>
        </c:strRef>
      </c:tx>
      <c:overlay val="0"/>
      <c:txPr>
        <a:bodyPr/>
        <a:lstStyle/>
        <a:p>
          <a:pPr>
            <a:defRPr sz="1000"/>
          </a:pPr>
          <a:endParaRPr lang="en-US"/>
        </a:p>
      </c:txPr>
    </c:title>
    <c:autoTitleDeleted val="0"/>
    <c:plotArea>
      <c:layout/>
      <c:scatterChart>
        <c:scatterStyle val="lineMarker"/>
        <c:varyColors val="0"/>
        <c:ser>
          <c:idx val="0"/>
          <c:order val="0"/>
          <c:tx>
            <c:v>Blue</c:v>
          </c:tx>
          <c:spPr>
            <a:ln w="28575">
              <a:solidFill>
                <a:srgbClr val="0000FF"/>
              </a:solidFill>
            </a:ln>
          </c:spPr>
          <c:marker>
            <c:symbol val="none"/>
          </c:marker>
          <c:xVal>
            <c:numRef>
              <c:f>'Model 3'!$AR$55:$EN$55</c:f>
              <c:numCache>
                <c:formatCode>#,##0.000</c:formatCode>
                <c:ptCount val="101"/>
                <c:pt idx="0">
                  <c:v>1</c:v>
                </c:pt>
                <c:pt idx="1">
                  <c:v>1</c:v>
                </c:pt>
                <c:pt idx="2">
                  <c:v>0.98373983739837401</c:v>
                </c:pt>
                <c:pt idx="3">
                  <c:v>0.98373983739837401</c:v>
                </c:pt>
                <c:pt idx="4">
                  <c:v>0.98373983739837401</c:v>
                </c:pt>
                <c:pt idx="5">
                  <c:v>0.97560975609756095</c:v>
                </c:pt>
                <c:pt idx="6">
                  <c:v>0.96341463414634143</c:v>
                </c:pt>
                <c:pt idx="7">
                  <c:v>0.92682926829268297</c:v>
                </c:pt>
                <c:pt idx="8">
                  <c:v>0.9065040650406504</c:v>
                </c:pt>
                <c:pt idx="9">
                  <c:v>0.86178861788617889</c:v>
                </c:pt>
                <c:pt idx="10">
                  <c:v>0.80487804878048785</c:v>
                </c:pt>
                <c:pt idx="11">
                  <c:v>0.5934959349593496</c:v>
                </c:pt>
                <c:pt idx="12">
                  <c:v>0.491869918699187</c:v>
                </c:pt>
                <c:pt idx="13">
                  <c:v>0.38617886178861788</c:v>
                </c:pt>
                <c:pt idx="14">
                  <c:v>0.33130081300813008</c:v>
                </c:pt>
                <c:pt idx="15">
                  <c:v>0.2886178861788618</c:v>
                </c:pt>
                <c:pt idx="16">
                  <c:v>0.28658536585365851</c:v>
                </c:pt>
                <c:pt idx="17">
                  <c:v>0.28658536585365851</c:v>
                </c:pt>
                <c:pt idx="18">
                  <c:v>0.28658536585365851</c:v>
                </c:pt>
                <c:pt idx="19">
                  <c:v>0.28658536585365851</c:v>
                </c:pt>
                <c:pt idx="20">
                  <c:v>0.28658536585365851</c:v>
                </c:pt>
                <c:pt idx="21">
                  <c:v>0.28658536585365851</c:v>
                </c:pt>
                <c:pt idx="22">
                  <c:v>0.28252032520325204</c:v>
                </c:pt>
                <c:pt idx="23">
                  <c:v>0.28048780487804881</c:v>
                </c:pt>
                <c:pt idx="24">
                  <c:v>0.28048780487804881</c:v>
                </c:pt>
                <c:pt idx="25">
                  <c:v>0.27235772357723576</c:v>
                </c:pt>
                <c:pt idx="26">
                  <c:v>0.26422764227642276</c:v>
                </c:pt>
                <c:pt idx="27">
                  <c:v>0.25203252032520324</c:v>
                </c:pt>
                <c:pt idx="28">
                  <c:v>0.24796747967479674</c:v>
                </c:pt>
                <c:pt idx="29">
                  <c:v>0.23983739837398374</c:v>
                </c:pt>
                <c:pt idx="30">
                  <c:v>0.22560975609756098</c:v>
                </c:pt>
                <c:pt idx="31">
                  <c:v>0.22560975609756098</c:v>
                </c:pt>
                <c:pt idx="32">
                  <c:v>0.22154471544715448</c:v>
                </c:pt>
                <c:pt idx="33">
                  <c:v>0.21544715447154472</c:v>
                </c:pt>
                <c:pt idx="34">
                  <c:v>0.2032520325203252</c:v>
                </c:pt>
                <c:pt idx="35">
                  <c:v>0.18699186991869918</c:v>
                </c:pt>
                <c:pt idx="36">
                  <c:v>0.18292682926829268</c:v>
                </c:pt>
                <c:pt idx="37">
                  <c:v>0.18089430894308944</c:v>
                </c:pt>
                <c:pt idx="38">
                  <c:v>0.17073170731707318</c:v>
                </c:pt>
                <c:pt idx="39">
                  <c:v>0.16666666666666666</c:v>
                </c:pt>
                <c:pt idx="40">
                  <c:v>0.16056910569105692</c:v>
                </c:pt>
                <c:pt idx="41">
                  <c:v>0.1565040650406504</c:v>
                </c:pt>
                <c:pt idx="42">
                  <c:v>0.1565040650406504</c:v>
                </c:pt>
                <c:pt idx="43">
                  <c:v>0.1565040650406504</c:v>
                </c:pt>
                <c:pt idx="44">
                  <c:v>0.10772357723577236</c:v>
                </c:pt>
                <c:pt idx="45">
                  <c:v>9.5528455284552852E-2</c:v>
                </c:pt>
                <c:pt idx="46">
                  <c:v>8.943089430894309E-2</c:v>
                </c:pt>
                <c:pt idx="47">
                  <c:v>8.3333333333333329E-2</c:v>
                </c:pt>
                <c:pt idx="48">
                  <c:v>7.7235772357723581E-2</c:v>
                </c:pt>
                <c:pt idx="49">
                  <c:v>7.3170731707317069E-2</c:v>
                </c:pt>
                <c:pt idx="50">
                  <c:v>6.3008130081300809E-2</c:v>
                </c:pt>
                <c:pt idx="51">
                  <c:v>6.097560975609756E-2</c:v>
                </c:pt>
                <c:pt idx="52">
                  <c:v>5.4878048780487805E-2</c:v>
                </c:pt>
                <c:pt idx="53">
                  <c:v>5.4878048780487805E-2</c:v>
                </c:pt>
                <c:pt idx="54">
                  <c:v>5.2845528455284556E-2</c:v>
                </c:pt>
                <c:pt idx="55">
                  <c:v>5.2845528455284556E-2</c:v>
                </c:pt>
                <c:pt idx="56">
                  <c:v>5.2845528455284556E-2</c:v>
                </c:pt>
                <c:pt idx="57">
                  <c:v>4.878048780487805E-2</c:v>
                </c:pt>
                <c:pt idx="58">
                  <c:v>4.878048780487805E-2</c:v>
                </c:pt>
                <c:pt idx="59">
                  <c:v>4.878048780487805E-2</c:v>
                </c:pt>
                <c:pt idx="60">
                  <c:v>4.878048780487805E-2</c:v>
                </c:pt>
                <c:pt idx="61">
                  <c:v>4.6747967479674794E-2</c:v>
                </c:pt>
                <c:pt idx="62">
                  <c:v>4.6747967479674794E-2</c:v>
                </c:pt>
                <c:pt idx="63">
                  <c:v>4.6747967479674794E-2</c:v>
                </c:pt>
                <c:pt idx="64">
                  <c:v>4.6747967479674794E-2</c:v>
                </c:pt>
                <c:pt idx="65">
                  <c:v>4.6747967479674794E-2</c:v>
                </c:pt>
                <c:pt idx="66">
                  <c:v>4.4715447154471545E-2</c:v>
                </c:pt>
                <c:pt idx="67">
                  <c:v>4.4715447154471545E-2</c:v>
                </c:pt>
                <c:pt idx="68">
                  <c:v>4.4715447154471545E-2</c:v>
                </c:pt>
                <c:pt idx="69">
                  <c:v>4.4715447154471545E-2</c:v>
                </c:pt>
                <c:pt idx="70">
                  <c:v>4.4715447154471545E-2</c:v>
                </c:pt>
                <c:pt idx="71">
                  <c:v>4.4715447154471545E-2</c:v>
                </c:pt>
                <c:pt idx="72">
                  <c:v>4.4715447154471545E-2</c:v>
                </c:pt>
                <c:pt idx="73">
                  <c:v>4.065040650406504E-2</c:v>
                </c:pt>
                <c:pt idx="74">
                  <c:v>2.6422764227642278E-2</c:v>
                </c:pt>
                <c:pt idx="75">
                  <c:v>2.6422764227642278E-2</c:v>
                </c:pt>
                <c:pt idx="76">
                  <c:v>2.6422764227642278E-2</c:v>
                </c:pt>
                <c:pt idx="77">
                  <c:v>2.6422764227642278E-2</c:v>
                </c:pt>
                <c:pt idx="78">
                  <c:v>2.4390243902439025E-2</c:v>
                </c:pt>
                <c:pt idx="79">
                  <c:v>1.8292682926829267E-2</c:v>
                </c:pt>
                <c:pt idx="80">
                  <c:v>1.6260162601626018E-2</c:v>
                </c:pt>
                <c:pt idx="81">
                  <c:v>1.6260162601626018E-2</c:v>
                </c:pt>
                <c:pt idx="82">
                  <c:v>1.6260162601626018E-2</c:v>
                </c:pt>
                <c:pt idx="83">
                  <c:v>1.6260162601626018E-2</c:v>
                </c:pt>
                <c:pt idx="84">
                  <c:v>1.6260162601626018E-2</c:v>
                </c:pt>
                <c:pt idx="85">
                  <c:v>1.6260162601626018E-2</c:v>
                </c:pt>
                <c:pt idx="86">
                  <c:v>1.6260162601626018E-2</c:v>
                </c:pt>
                <c:pt idx="87">
                  <c:v>1.6260162601626018E-2</c:v>
                </c:pt>
                <c:pt idx="88">
                  <c:v>1.4227642276422764E-2</c:v>
                </c:pt>
                <c:pt idx="89">
                  <c:v>1.4227642276422764E-2</c:v>
                </c:pt>
                <c:pt idx="90">
                  <c:v>1.4227642276422764E-2</c:v>
                </c:pt>
                <c:pt idx="91">
                  <c:v>1.4227642276422764E-2</c:v>
                </c:pt>
                <c:pt idx="92">
                  <c:v>1.2195121951219513E-2</c:v>
                </c:pt>
                <c:pt idx="93">
                  <c:v>1.016260162601626E-2</c:v>
                </c:pt>
                <c:pt idx="94">
                  <c:v>6.0975609756097563E-3</c:v>
                </c:pt>
                <c:pt idx="95">
                  <c:v>4.0650406504065045E-3</c:v>
                </c:pt>
                <c:pt idx="96">
                  <c:v>2.0325203252032522E-3</c:v>
                </c:pt>
                <c:pt idx="97">
                  <c:v>2.0325203252032522E-3</c:v>
                </c:pt>
                <c:pt idx="98">
                  <c:v>0</c:v>
                </c:pt>
                <c:pt idx="99">
                  <c:v>0</c:v>
                </c:pt>
                <c:pt idx="100">
                  <c:v>0</c:v>
                </c:pt>
              </c:numCache>
            </c:numRef>
          </c:xVal>
          <c:yVal>
            <c:numRef>
              <c:f>'Model 3'!$AR$54:$EN$54</c:f>
              <c:numCache>
                <c:formatCode>#,##0.000</c:formatCode>
                <c:ptCount val="101"/>
                <c:pt idx="0">
                  <c:v>1</c:v>
                </c:pt>
                <c:pt idx="1">
                  <c:v>1</c:v>
                </c:pt>
                <c:pt idx="2">
                  <c:v>1</c:v>
                </c:pt>
                <c:pt idx="3">
                  <c:v>1</c:v>
                </c:pt>
                <c:pt idx="4">
                  <c:v>1</c:v>
                </c:pt>
                <c:pt idx="5">
                  <c:v>1</c:v>
                </c:pt>
                <c:pt idx="6">
                  <c:v>0.99675324675324672</c:v>
                </c:pt>
                <c:pt idx="7">
                  <c:v>0.99350649350649356</c:v>
                </c:pt>
                <c:pt idx="8">
                  <c:v>0.98701298701298701</c:v>
                </c:pt>
                <c:pt idx="9">
                  <c:v>0.98051948051948057</c:v>
                </c:pt>
                <c:pt idx="10">
                  <c:v>0.97727272727272729</c:v>
                </c:pt>
                <c:pt idx="11">
                  <c:v>0.91233766233766234</c:v>
                </c:pt>
                <c:pt idx="12">
                  <c:v>0.88961038961038963</c:v>
                </c:pt>
                <c:pt idx="13">
                  <c:v>0.87662337662337664</c:v>
                </c:pt>
                <c:pt idx="14">
                  <c:v>0.86038961038961037</c:v>
                </c:pt>
                <c:pt idx="15">
                  <c:v>0.85389610389610393</c:v>
                </c:pt>
                <c:pt idx="16">
                  <c:v>0.85064935064935066</c:v>
                </c:pt>
                <c:pt idx="17">
                  <c:v>0.85064935064935066</c:v>
                </c:pt>
                <c:pt idx="18">
                  <c:v>0.85064935064935066</c:v>
                </c:pt>
                <c:pt idx="19">
                  <c:v>0.84740259740259738</c:v>
                </c:pt>
                <c:pt idx="20">
                  <c:v>0.84740259740259738</c:v>
                </c:pt>
                <c:pt idx="21">
                  <c:v>0.84740259740259738</c:v>
                </c:pt>
                <c:pt idx="22">
                  <c:v>0.84740259740259738</c:v>
                </c:pt>
                <c:pt idx="23">
                  <c:v>0.84740259740259738</c:v>
                </c:pt>
                <c:pt idx="24">
                  <c:v>0.84740259740259738</c:v>
                </c:pt>
                <c:pt idx="25">
                  <c:v>0.84740259740259738</c:v>
                </c:pt>
                <c:pt idx="26">
                  <c:v>0.8441558441558441</c:v>
                </c:pt>
                <c:pt idx="27">
                  <c:v>0.84090909090909094</c:v>
                </c:pt>
                <c:pt idx="28">
                  <c:v>0.84090909090909094</c:v>
                </c:pt>
                <c:pt idx="29">
                  <c:v>0.83441558441558439</c:v>
                </c:pt>
                <c:pt idx="30">
                  <c:v>0.83441558441558439</c:v>
                </c:pt>
                <c:pt idx="31">
                  <c:v>0.83441558441558439</c:v>
                </c:pt>
                <c:pt idx="32">
                  <c:v>0.83116883116883122</c:v>
                </c:pt>
                <c:pt idx="33">
                  <c:v>0.8214285714285714</c:v>
                </c:pt>
                <c:pt idx="34">
                  <c:v>0.81168831168831168</c:v>
                </c:pt>
                <c:pt idx="35">
                  <c:v>0.80844155844155841</c:v>
                </c:pt>
                <c:pt idx="36">
                  <c:v>0.80844155844155841</c:v>
                </c:pt>
                <c:pt idx="37">
                  <c:v>0.80194805194805197</c:v>
                </c:pt>
                <c:pt idx="38">
                  <c:v>0.79870129870129869</c:v>
                </c:pt>
                <c:pt idx="39">
                  <c:v>0.79220779220779225</c:v>
                </c:pt>
                <c:pt idx="40">
                  <c:v>0.78896103896103897</c:v>
                </c:pt>
                <c:pt idx="41">
                  <c:v>0.75974025974025972</c:v>
                </c:pt>
                <c:pt idx="42">
                  <c:v>0.75649350649350644</c:v>
                </c:pt>
                <c:pt idx="43">
                  <c:v>0.75324675324675328</c:v>
                </c:pt>
                <c:pt idx="44">
                  <c:v>0.72077922077922074</c:v>
                </c:pt>
                <c:pt idx="45">
                  <c:v>0.72077922077922074</c:v>
                </c:pt>
                <c:pt idx="46">
                  <c:v>0.69805194805194803</c:v>
                </c:pt>
                <c:pt idx="47">
                  <c:v>0.68506493506493504</c:v>
                </c:pt>
                <c:pt idx="48">
                  <c:v>0.6785714285714286</c:v>
                </c:pt>
                <c:pt idx="49">
                  <c:v>0.66233766233766234</c:v>
                </c:pt>
                <c:pt idx="50">
                  <c:v>0.65909090909090906</c:v>
                </c:pt>
                <c:pt idx="51">
                  <c:v>0.6558441558441559</c:v>
                </c:pt>
                <c:pt idx="52">
                  <c:v>0.64610389610389607</c:v>
                </c:pt>
                <c:pt idx="53">
                  <c:v>0.64610389610389607</c:v>
                </c:pt>
                <c:pt idx="54">
                  <c:v>0.64610389610389607</c:v>
                </c:pt>
                <c:pt idx="55">
                  <c:v>0.64610389610389607</c:v>
                </c:pt>
                <c:pt idx="56">
                  <c:v>0.64610389610389607</c:v>
                </c:pt>
                <c:pt idx="57">
                  <c:v>0.64610389610389607</c:v>
                </c:pt>
                <c:pt idx="58">
                  <c:v>0.6428571428571429</c:v>
                </c:pt>
                <c:pt idx="59">
                  <c:v>0.6428571428571429</c:v>
                </c:pt>
                <c:pt idx="60">
                  <c:v>0.63311688311688308</c:v>
                </c:pt>
                <c:pt idx="61">
                  <c:v>0.62987012987012991</c:v>
                </c:pt>
                <c:pt idx="62">
                  <c:v>0.62662337662337664</c:v>
                </c:pt>
                <c:pt idx="63">
                  <c:v>0.62662337662337664</c:v>
                </c:pt>
                <c:pt idx="64">
                  <c:v>0.62662337662337664</c:v>
                </c:pt>
                <c:pt idx="65">
                  <c:v>0.62662337662337664</c:v>
                </c:pt>
                <c:pt idx="66">
                  <c:v>0.62662337662337664</c:v>
                </c:pt>
                <c:pt idx="67">
                  <c:v>0.62012987012987009</c:v>
                </c:pt>
                <c:pt idx="68">
                  <c:v>0.62012987012987009</c:v>
                </c:pt>
                <c:pt idx="69">
                  <c:v>0.62012987012987009</c:v>
                </c:pt>
                <c:pt idx="70">
                  <c:v>0.62012987012987009</c:v>
                </c:pt>
                <c:pt idx="71">
                  <c:v>0.62012987012987009</c:v>
                </c:pt>
                <c:pt idx="72">
                  <c:v>0.62012987012987009</c:v>
                </c:pt>
                <c:pt idx="73">
                  <c:v>0.62012987012987009</c:v>
                </c:pt>
                <c:pt idx="74">
                  <c:v>0.54220779220779225</c:v>
                </c:pt>
                <c:pt idx="75">
                  <c:v>0.54220779220779225</c:v>
                </c:pt>
                <c:pt idx="76">
                  <c:v>0.54220779220779225</c:v>
                </c:pt>
                <c:pt idx="77">
                  <c:v>0.53896103896103897</c:v>
                </c:pt>
                <c:pt idx="78">
                  <c:v>0.53896103896103897</c:v>
                </c:pt>
                <c:pt idx="79">
                  <c:v>0.52922077922077926</c:v>
                </c:pt>
                <c:pt idx="80">
                  <c:v>0.51298701298701299</c:v>
                </c:pt>
                <c:pt idx="81">
                  <c:v>0.50324675324675328</c:v>
                </c:pt>
                <c:pt idx="82">
                  <c:v>0.4935064935064935</c:v>
                </c:pt>
                <c:pt idx="83">
                  <c:v>0.48051948051948051</c:v>
                </c:pt>
                <c:pt idx="84">
                  <c:v>0.47402597402597402</c:v>
                </c:pt>
                <c:pt idx="85">
                  <c:v>0.4642857142857143</c:v>
                </c:pt>
                <c:pt idx="86">
                  <c:v>0.4642857142857143</c:v>
                </c:pt>
                <c:pt idx="87">
                  <c:v>0.4642857142857143</c:v>
                </c:pt>
                <c:pt idx="88">
                  <c:v>0.4642857142857143</c:v>
                </c:pt>
                <c:pt idx="89">
                  <c:v>0.45454545454545453</c:v>
                </c:pt>
                <c:pt idx="90">
                  <c:v>0.43181818181818182</c:v>
                </c:pt>
                <c:pt idx="91">
                  <c:v>0.41233766233766234</c:v>
                </c:pt>
                <c:pt idx="92">
                  <c:v>0.37662337662337664</c:v>
                </c:pt>
                <c:pt idx="93">
                  <c:v>0.33116883116883117</c:v>
                </c:pt>
                <c:pt idx="94">
                  <c:v>0.24675324675324675</c:v>
                </c:pt>
                <c:pt idx="95">
                  <c:v>0.12662337662337661</c:v>
                </c:pt>
                <c:pt idx="96">
                  <c:v>6.1688311688311688E-2</c:v>
                </c:pt>
                <c:pt idx="97">
                  <c:v>0</c:v>
                </c:pt>
                <c:pt idx="98">
                  <c:v>0</c:v>
                </c:pt>
                <c:pt idx="99">
                  <c:v>0</c:v>
                </c:pt>
                <c:pt idx="100">
                  <c:v>0</c:v>
                </c:pt>
              </c:numCache>
            </c:numRef>
          </c:yVal>
          <c:smooth val="0"/>
          <c:extLst>
            <c:ext xmlns:c16="http://schemas.microsoft.com/office/drawing/2014/chart" uri="{C3380CC4-5D6E-409C-BE32-E72D297353CC}">
              <c16:uniqueId val="{00000000-46E7-4F79-ACE4-96C33276949D}"/>
            </c:ext>
          </c:extLst>
        </c:ser>
        <c:ser>
          <c:idx val="1"/>
          <c:order val="1"/>
          <c:tx>
            <c:v>Line</c:v>
          </c:tx>
          <c:spPr>
            <a:ln w="12700" cap="rnd" cmpd="sng" algn="ctr">
              <a:solidFill>
                <a:sysClr val="window" lastClr="FFFFFF">
                  <a:lumMod val="75000"/>
                </a:sysClr>
              </a:solidFill>
              <a:prstDash val="dash"/>
              <a:round/>
              <a:headEnd type="none" w="med" len="med"/>
              <a:tailEnd type="none" w="med" len="med"/>
            </a:ln>
          </c:spPr>
          <c:marker>
            <c:symbol val="none"/>
          </c:marker>
          <c:xVal>
            <c:numRef>
              <c:f>'Model 3'!$D$58:$E$58</c:f>
              <c:numCache>
                <c:formatCode>#,##0.000</c:formatCode>
                <c:ptCount val="2"/>
                <c:pt idx="0">
                  <c:v>0</c:v>
                </c:pt>
                <c:pt idx="1">
                  <c:v>1</c:v>
                </c:pt>
              </c:numCache>
            </c:numRef>
          </c:xVal>
          <c:yVal>
            <c:numRef>
              <c:f>'Model 3'!$D$59:$E$59</c:f>
              <c:numCache>
                <c:formatCode>#,##0.000</c:formatCode>
                <c:ptCount val="2"/>
                <c:pt idx="0">
                  <c:v>0</c:v>
                </c:pt>
                <c:pt idx="1">
                  <c:v>1</c:v>
                </c:pt>
              </c:numCache>
            </c:numRef>
          </c:yVal>
          <c:smooth val="0"/>
          <c:extLst>
            <c:ext xmlns:c16="http://schemas.microsoft.com/office/drawing/2014/chart" uri="{C3380CC4-5D6E-409C-BE32-E72D297353CC}">
              <c16:uniqueId val="{00000001-46E7-4F79-ACE4-96C33276949D}"/>
            </c:ext>
          </c:extLst>
        </c:ser>
        <c:ser>
          <c:idx val="2"/>
          <c:order val="2"/>
          <c:tx>
            <c:strRef>
              <c:f>'Model 3'!$C$56</c:f>
              <c:strCache>
                <c:ptCount val="1"/>
                <c:pt idx="0">
                  <c:v>Cutoff = 0.50</c:v>
                </c:pt>
              </c:strCache>
            </c:strRef>
          </c:tx>
          <c:spPr>
            <a:ln w="25400" cap="rnd" cmpd="sng" algn="ctr">
              <a:noFill/>
              <a:prstDash val="solid"/>
              <a:round/>
            </a:ln>
            <a:effectLst/>
            <a:extLst>
              <a:ext uri="{91240B29-F687-4F45-9708-019B960494DF}">
                <a14:hiddenLine xmlns:a14="http://schemas.microsoft.com/office/drawing/2010/main" w="25400" cap="rnd" cmpd="sng" algn="ctr">
                  <a:solidFill>
                    <a:srgbClr val="FF0000"/>
                  </a:solidFill>
                  <a:prstDash val="solid"/>
                  <a:round/>
                </a14:hiddenLine>
              </a:ext>
            </a:extLst>
          </c:spPr>
          <c:marker>
            <c:symbol val="square"/>
            <c:size val="8"/>
            <c:spPr>
              <a:noFill/>
              <a:ln w="25400">
                <a:solidFill>
                  <a:srgbClr val="FF0000"/>
                </a:solidFill>
                <a:prstDash val="solid"/>
              </a:ln>
              <a:effectLst/>
              <a:extLst/>
            </c:spPr>
          </c:marker>
          <c:xVal>
            <c:numRef>
              <c:f>'Model 3'!$D$60</c:f>
              <c:numCache>
                <c:formatCode>#,##0.000</c:formatCode>
                <c:ptCount val="1"/>
                <c:pt idx="0">
                  <c:v>6.3008130081300684E-2</c:v>
                </c:pt>
              </c:numCache>
            </c:numRef>
          </c:xVal>
          <c:yVal>
            <c:numRef>
              <c:f>'Model 3'!$E$60</c:f>
              <c:numCache>
                <c:formatCode>#,##0.000</c:formatCode>
                <c:ptCount val="1"/>
                <c:pt idx="0">
                  <c:v>0.65909090909090906</c:v>
                </c:pt>
              </c:numCache>
            </c:numRef>
          </c:yVal>
          <c:smooth val="0"/>
          <c:extLst>
            <c:ext xmlns:c16="http://schemas.microsoft.com/office/drawing/2014/chart" uri="{C3380CC4-5D6E-409C-BE32-E72D297353CC}">
              <c16:uniqueId val="{00000002-46E7-4F79-ACE4-96C33276949D}"/>
            </c:ext>
          </c:extLst>
        </c:ser>
        <c:dLbls>
          <c:showLegendKey val="0"/>
          <c:showVal val="0"/>
          <c:showCatName val="0"/>
          <c:showSerName val="0"/>
          <c:showPercent val="0"/>
          <c:showBubbleSize val="0"/>
        </c:dLbls>
        <c:axId val="787464047"/>
        <c:axId val="787465295"/>
      </c:scatterChart>
      <c:valAx>
        <c:axId val="787464047"/>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False Positive Rate (1 - Specificity)</a:t>
                </a:r>
              </a:p>
            </c:rich>
          </c:tx>
          <c:overlay val="0"/>
        </c:title>
        <c:numFmt formatCode="0%" sourceLinked="0"/>
        <c:majorTickMark val="out"/>
        <c:minorTickMark val="none"/>
        <c:tickLblPos val="nextTo"/>
        <c:crossAx val="787465295"/>
        <c:crosses val="autoZero"/>
        <c:crossBetween val="midCat"/>
      </c:valAx>
      <c:valAx>
        <c:axId val="787465295"/>
        <c:scaling>
          <c:orientation val="minMax"/>
          <c:max val="1"/>
          <c:min val="0"/>
        </c:scaling>
        <c:delete val="0"/>
        <c:axPos val="l"/>
        <c:majorGridlines>
          <c:spPr>
            <a:ln w="3175">
              <a:solidFill>
                <a:srgbClr val="C0C0C0"/>
              </a:solidFill>
              <a:prstDash val="solid"/>
            </a:ln>
          </c:spPr>
        </c:majorGridlines>
        <c:title>
          <c:tx>
            <c:rich>
              <a:bodyPr/>
              <a:lstStyle/>
              <a:p>
                <a:pPr>
                  <a:defRPr/>
                </a:pPr>
                <a:r>
                  <a:rPr lang="en-US"/>
                  <a:t>True Positive Rate (Sensitivity)</a:t>
                </a:r>
              </a:p>
            </c:rich>
          </c:tx>
          <c:overlay val="0"/>
        </c:title>
        <c:numFmt formatCode="0%" sourceLinked="0"/>
        <c:majorTickMark val="out"/>
        <c:minorTickMark val="none"/>
        <c:tickLblPos val="nextTo"/>
        <c:crossAx val="787464047"/>
        <c:crosses val="autoZero"/>
        <c:crossBetween val="midCat"/>
      </c:valAx>
      <c:spPr>
        <a:ln w="6350">
          <a:solidFill>
            <a:srgbClr val="808080"/>
          </a:solidFill>
          <a:prstDash val="solid"/>
        </a:ln>
      </c:spPr>
    </c:plotArea>
    <c:legend>
      <c:legendPos val="r"/>
      <c:legendEntry>
        <c:idx val="0"/>
        <c:delete val="1"/>
      </c:legendEntry>
      <c:legendEntry>
        <c:idx val="1"/>
        <c:delete val="1"/>
      </c:legendEntry>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Distribution of Outcomes -vs- Prediction Interval
</a:t>
            </a:r>
            <a:r>
              <a:rPr lang="en-US" sz="1000"/>
              <a:t>Model 3 for Survived1st800    (8 variables, n=800)</a:t>
            </a:r>
          </a:p>
        </c:rich>
      </c:tx>
      <c:overlay val="0"/>
    </c:title>
    <c:autoTitleDeleted val="0"/>
    <c:plotArea>
      <c:layout/>
      <c:barChart>
        <c:barDir val="col"/>
        <c:grouping val="clustered"/>
        <c:varyColors val="0"/>
        <c:ser>
          <c:idx val="0"/>
          <c:order val="0"/>
          <c:tx>
            <c:strRef>
              <c:f>'Model 3'!$I$2</c:f>
              <c:strCache>
                <c:ptCount val="1"/>
                <c:pt idx="0">
                  <c:v>Alive</c:v>
                </c:pt>
              </c:strCache>
            </c:strRef>
          </c:tx>
          <c:spPr>
            <a:solidFill>
              <a:srgbClr val="9999FF"/>
            </a:solidFill>
            <a:ln w="9525" cap="flat" cmpd="sng" algn="ctr">
              <a:solidFill>
                <a:srgbClr val="0000FF"/>
              </a:solidFill>
              <a:prstDash val="solid"/>
              <a:round/>
              <a:headEnd type="none" w="med" len="med"/>
              <a:tailEnd type="none" w="med" len="med"/>
            </a:ln>
          </c:spPr>
          <c:invertIfNegative val="0"/>
          <c:cat>
            <c:numRef>
              <c:f>'Model 3'!$AR$102:$BK$102</c:f>
              <c:numCache>
                <c:formatCode>#,##0.000</c:formatCode>
                <c:ptCount val="20"/>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3'!$AR$103:$BK$103</c:f>
              <c:numCache>
                <c:formatCode>#,##0.000</c:formatCode>
                <c:ptCount val="20"/>
                <c:pt idx="0">
                  <c:v>0</c:v>
                </c:pt>
                <c:pt idx="1">
                  <c:v>7</c:v>
                </c:pt>
                <c:pt idx="2">
                  <c:v>38</c:v>
                </c:pt>
                <c:pt idx="3">
                  <c:v>2</c:v>
                </c:pt>
                <c:pt idx="4">
                  <c:v>0</c:v>
                </c:pt>
                <c:pt idx="5">
                  <c:v>4</c:v>
                </c:pt>
                <c:pt idx="6">
                  <c:v>8</c:v>
                </c:pt>
                <c:pt idx="7">
                  <c:v>6</c:v>
                </c:pt>
                <c:pt idx="8">
                  <c:v>21</c:v>
                </c:pt>
                <c:pt idx="9">
                  <c:v>19</c:v>
                </c:pt>
                <c:pt idx="10">
                  <c:v>4</c:v>
                </c:pt>
                <c:pt idx="11">
                  <c:v>4</c:v>
                </c:pt>
                <c:pt idx="12">
                  <c:v>2</c:v>
                </c:pt>
                <c:pt idx="13">
                  <c:v>2</c:v>
                </c:pt>
                <c:pt idx="14">
                  <c:v>24</c:v>
                </c:pt>
                <c:pt idx="15">
                  <c:v>9</c:v>
                </c:pt>
                <c:pt idx="16">
                  <c:v>15</c:v>
                </c:pt>
                <c:pt idx="17">
                  <c:v>10</c:v>
                </c:pt>
                <c:pt idx="18">
                  <c:v>94</c:v>
                </c:pt>
                <c:pt idx="19">
                  <c:v>39</c:v>
                </c:pt>
              </c:numCache>
            </c:numRef>
          </c:val>
          <c:extLst>
            <c:ext xmlns:c16="http://schemas.microsoft.com/office/drawing/2014/chart" uri="{C3380CC4-5D6E-409C-BE32-E72D297353CC}">
              <c16:uniqueId val="{00000000-2042-41B3-972F-3A2FE4D9B0CB}"/>
            </c:ext>
          </c:extLst>
        </c:ser>
        <c:ser>
          <c:idx val="1"/>
          <c:order val="1"/>
          <c:tx>
            <c:strRef>
              <c:f>'Model 3'!$H$2</c:f>
              <c:strCache>
                <c:ptCount val="1"/>
                <c:pt idx="0">
                  <c:v>Dead</c:v>
                </c:pt>
              </c:strCache>
            </c:strRef>
          </c:tx>
          <c:spPr>
            <a:solidFill>
              <a:srgbClr val="FFD2D2"/>
            </a:solidFill>
            <a:ln w="9525" cap="flat" cmpd="sng" algn="ctr">
              <a:solidFill>
                <a:srgbClr val="FF0000"/>
              </a:solidFill>
              <a:prstDash val="solid"/>
              <a:round/>
              <a:headEnd type="none" w="med" len="med"/>
              <a:tailEnd type="none" w="med" len="med"/>
            </a:ln>
          </c:spPr>
          <c:invertIfNegative val="0"/>
          <c:cat>
            <c:numRef>
              <c:f>'Model 3'!$AR$102:$BL$102</c:f>
              <c:numCache>
                <c:formatCode>#,##0.000</c:formatCode>
                <c:ptCount val="21"/>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3'!$AR$104:$BK$104</c:f>
              <c:numCache>
                <c:formatCode>#,##0.000</c:formatCode>
                <c:ptCount val="20"/>
                <c:pt idx="0">
                  <c:v>-12</c:v>
                </c:pt>
                <c:pt idx="1">
                  <c:v>-84</c:v>
                </c:pt>
                <c:pt idx="2">
                  <c:v>-254</c:v>
                </c:pt>
                <c:pt idx="3">
                  <c:v>-1</c:v>
                </c:pt>
                <c:pt idx="4">
                  <c:v>-7</c:v>
                </c:pt>
                <c:pt idx="5">
                  <c:v>-23</c:v>
                </c:pt>
                <c:pt idx="6">
                  <c:v>-19</c:v>
                </c:pt>
                <c:pt idx="7">
                  <c:v>-13</c:v>
                </c:pt>
                <c:pt idx="8">
                  <c:v>-32</c:v>
                </c:pt>
                <c:pt idx="9">
                  <c:v>-16</c:v>
                </c:pt>
                <c:pt idx="10">
                  <c:v>-5</c:v>
                </c:pt>
                <c:pt idx="11">
                  <c:v>-2</c:v>
                </c:pt>
                <c:pt idx="12">
                  <c:v>-1</c:v>
                </c:pt>
                <c:pt idx="13">
                  <c:v>-1</c:v>
                </c:pt>
                <c:pt idx="14">
                  <c:v>-9</c:v>
                </c:pt>
                <c:pt idx="15">
                  <c:v>-5</c:v>
                </c:pt>
                <c:pt idx="16">
                  <c:v>0</c:v>
                </c:pt>
                <c:pt idx="17">
                  <c:v>-1</c:v>
                </c:pt>
                <c:pt idx="18">
                  <c:v>-5</c:v>
                </c:pt>
                <c:pt idx="19">
                  <c:v>-2</c:v>
                </c:pt>
              </c:numCache>
            </c:numRef>
          </c:val>
          <c:extLst>
            <c:ext xmlns:c16="http://schemas.microsoft.com/office/drawing/2014/chart" uri="{C3380CC4-5D6E-409C-BE32-E72D297353CC}">
              <c16:uniqueId val="{00000001-2042-41B3-972F-3A2FE4D9B0CB}"/>
            </c:ext>
          </c:extLst>
        </c:ser>
        <c:dLbls>
          <c:showLegendKey val="0"/>
          <c:showVal val="0"/>
          <c:showCatName val="0"/>
          <c:showSerName val="0"/>
          <c:showPercent val="0"/>
          <c:showBubbleSize val="0"/>
        </c:dLbls>
        <c:gapWidth val="0"/>
        <c:overlap val="100"/>
        <c:axId val="787455727"/>
        <c:axId val="787466959"/>
      </c:barChart>
      <c:catAx>
        <c:axId val="787455727"/>
        <c:scaling>
          <c:orientation val="minMax"/>
        </c:scaling>
        <c:delete val="0"/>
        <c:axPos val="b"/>
        <c:title>
          <c:tx>
            <c:rich>
              <a:bodyPr/>
              <a:lstStyle/>
              <a:p>
                <a:pPr>
                  <a:defRPr/>
                </a:pPr>
                <a:r>
                  <a:rPr lang="en-US"/>
                  <a:t>Prediction</a:t>
                </a:r>
              </a:p>
            </c:rich>
          </c:tx>
          <c:overlay val="0"/>
        </c:title>
        <c:numFmt formatCode=".00" sourceLinked="0"/>
        <c:majorTickMark val="out"/>
        <c:minorTickMark val="none"/>
        <c:tickLblPos val="low"/>
        <c:crossAx val="787466959"/>
        <c:crosses val="autoZero"/>
        <c:auto val="1"/>
        <c:lblAlgn val="ctr"/>
        <c:lblOffset val="100"/>
        <c:tickLblSkip val="1"/>
        <c:noMultiLvlLbl val="0"/>
      </c:catAx>
      <c:valAx>
        <c:axId val="787466959"/>
        <c:scaling>
          <c:orientation val="minMax"/>
        </c:scaling>
        <c:delete val="0"/>
        <c:axPos val="l"/>
        <c:majorGridlines>
          <c:spPr>
            <a:ln w="3175">
              <a:solidFill>
                <a:srgbClr val="C0C0C0"/>
              </a:solidFill>
              <a:prstDash val="solid"/>
            </a:ln>
          </c:spPr>
        </c:majorGridlines>
        <c:numFmt formatCode="0;[Red]0" sourceLinked="0"/>
        <c:majorTickMark val="out"/>
        <c:minorTickMark val="none"/>
        <c:tickLblPos val="nextTo"/>
        <c:crossAx val="787455727"/>
        <c:crosses val="autoZero"/>
        <c:crossBetween val="between"/>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Sensitivity and Specificity -vs- Cutoff Value
</a:t>
            </a:r>
            <a:r>
              <a:rPr lang="en-US" sz="1000"/>
              <a:t>Model 3 for Survived1st800    (8 variables, n=800)</a:t>
            </a:r>
          </a:p>
        </c:rich>
      </c:tx>
      <c:overlay val="0"/>
    </c:title>
    <c:autoTitleDeleted val="0"/>
    <c:plotArea>
      <c:layout/>
      <c:scatterChart>
        <c:scatterStyle val="lineMarker"/>
        <c:varyColors val="0"/>
        <c:ser>
          <c:idx val="0"/>
          <c:order val="0"/>
          <c:tx>
            <c:v>Sensitivity</c:v>
          </c:tx>
          <c:spPr>
            <a:ln w="28575">
              <a:solidFill>
                <a:srgbClr val="0000FF"/>
              </a:solidFill>
            </a:ln>
          </c:spPr>
          <c:marker>
            <c:symbol val="none"/>
          </c:marker>
          <c:xVal>
            <c:numRef>
              <c:f>'Model 3'!$AR$142:$EN$142</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3'!$AR$143:$EN$143</c:f>
              <c:numCache>
                <c:formatCode>#,##0.000</c:formatCode>
                <c:ptCount val="101"/>
                <c:pt idx="0">
                  <c:v>1</c:v>
                </c:pt>
                <c:pt idx="1">
                  <c:v>1</c:v>
                </c:pt>
                <c:pt idx="2">
                  <c:v>1</c:v>
                </c:pt>
                <c:pt idx="3">
                  <c:v>1</c:v>
                </c:pt>
                <c:pt idx="4">
                  <c:v>0.99935064935064943</c:v>
                </c:pt>
                <c:pt idx="5">
                  <c:v>0.99805194805194797</c:v>
                </c:pt>
                <c:pt idx="6">
                  <c:v>0.99545454545454548</c:v>
                </c:pt>
                <c:pt idx="7">
                  <c:v>0.99155844155844153</c:v>
                </c:pt>
                <c:pt idx="8">
                  <c:v>0.98701298701298701</c:v>
                </c:pt>
                <c:pt idx="9">
                  <c:v>0.97012987012987018</c:v>
                </c:pt>
                <c:pt idx="10">
                  <c:v>0.94935064935064928</c:v>
                </c:pt>
                <c:pt idx="11">
                  <c:v>0.92727272727272736</c:v>
                </c:pt>
                <c:pt idx="12">
                  <c:v>0.90324675324675319</c:v>
                </c:pt>
                <c:pt idx="13">
                  <c:v>0.87857142857142867</c:v>
                </c:pt>
                <c:pt idx="14">
                  <c:v>0.86623376623376624</c:v>
                </c:pt>
                <c:pt idx="15">
                  <c:v>0.85844155844155834</c:v>
                </c:pt>
                <c:pt idx="16">
                  <c:v>0.85324675324675325</c:v>
                </c:pt>
                <c:pt idx="17">
                  <c:v>0.85064935064935066</c:v>
                </c:pt>
                <c:pt idx="18">
                  <c:v>0.84935064935064941</c:v>
                </c:pt>
                <c:pt idx="19">
                  <c:v>0.84870129870129862</c:v>
                </c:pt>
                <c:pt idx="20">
                  <c:v>0.84805194805194806</c:v>
                </c:pt>
                <c:pt idx="21">
                  <c:v>0.84740259740259738</c:v>
                </c:pt>
                <c:pt idx="22">
                  <c:v>0.84740259740259738</c:v>
                </c:pt>
                <c:pt idx="23">
                  <c:v>0.84740259740259738</c:v>
                </c:pt>
                <c:pt idx="24">
                  <c:v>0.84675324675324681</c:v>
                </c:pt>
                <c:pt idx="25">
                  <c:v>0.84545454545454535</c:v>
                </c:pt>
                <c:pt idx="26">
                  <c:v>0.8441558441558441</c:v>
                </c:pt>
                <c:pt idx="27">
                  <c:v>0.84155844155844151</c:v>
                </c:pt>
                <c:pt idx="28">
                  <c:v>0.83896103896103891</c:v>
                </c:pt>
                <c:pt idx="29">
                  <c:v>0.8370129870129871</c:v>
                </c:pt>
                <c:pt idx="30">
                  <c:v>0.83506493506493507</c:v>
                </c:pt>
                <c:pt idx="31">
                  <c:v>0.83116883116883122</c:v>
                </c:pt>
                <c:pt idx="32">
                  <c:v>0.82662337662337659</c:v>
                </c:pt>
                <c:pt idx="33">
                  <c:v>0.8214285714285714</c:v>
                </c:pt>
                <c:pt idx="34">
                  <c:v>0.8162337662337662</c:v>
                </c:pt>
                <c:pt idx="35">
                  <c:v>0.81038961038961033</c:v>
                </c:pt>
                <c:pt idx="36">
                  <c:v>0.80584415584415581</c:v>
                </c:pt>
                <c:pt idx="37">
                  <c:v>0.80194805194805197</c:v>
                </c:pt>
                <c:pt idx="38">
                  <c:v>0.79805194805194812</c:v>
                </c:pt>
                <c:pt idx="39">
                  <c:v>0.7883116883116883</c:v>
                </c:pt>
                <c:pt idx="40">
                  <c:v>0.77922077922077926</c:v>
                </c:pt>
                <c:pt idx="41">
                  <c:v>0.77012987012987011</c:v>
                </c:pt>
                <c:pt idx="42">
                  <c:v>0.75584415584415587</c:v>
                </c:pt>
                <c:pt idx="43">
                  <c:v>0.74220779220779221</c:v>
                </c:pt>
                <c:pt idx="44">
                  <c:v>0.72987012987012989</c:v>
                </c:pt>
                <c:pt idx="45">
                  <c:v>0.71558441558441566</c:v>
                </c:pt>
                <c:pt idx="46">
                  <c:v>0.70064935064935063</c:v>
                </c:pt>
                <c:pt idx="47">
                  <c:v>0.68896103896103889</c:v>
                </c:pt>
                <c:pt idx="48">
                  <c:v>0.67662337662337668</c:v>
                </c:pt>
                <c:pt idx="49">
                  <c:v>0.66818181818181821</c:v>
                </c:pt>
                <c:pt idx="50">
                  <c:v>0.66038961038961042</c:v>
                </c:pt>
                <c:pt idx="51">
                  <c:v>0.65389610389610386</c:v>
                </c:pt>
                <c:pt idx="52">
                  <c:v>0.6506493506493507</c:v>
                </c:pt>
                <c:pt idx="53">
                  <c:v>0.64805194805194799</c:v>
                </c:pt>
                <c:pt idx="54">
                  <c:v>0.64610389610389607</c:v>
                </c:pt>
                <c:pt idx="55">
                  <c:v>0.64610389610389607</c:v>
                </c:pt>
                <c:pt idx="56">
                  <c:v>0.6454545454545455</c:v>
                </c:pt>
                <c:pt idx="57">
                  <c:v>0.64480519480519483</c:v>
                </c:pt>
                <c:pt idx="58">
                  <c:v>0.64220779220779223</c:v>
                </c:pt>
                <c:pt idx="59">
                  <c:v>0.63896103896103895</c:v>
                </c:pt>
                <c:pt idx="60">
                  <c:v>0.635064935064935</c:v>
                </c:pt>
                <c:pt idx="61">
                  <c:v>0.63181818181818183</c:v>
                </c:pt>
                <c:pt idx="62">
                  <c:v>0.62857142857142856</c:v>
                </c:pt>
                <c:pt idx="63">
                  <c:v>0.6272727272727272</c:v>
                </c:pt>
                <c:pt idx="64">
                  <c:v>0.62662337662337664</c:v>
                </c:pt>
                <c:pt idx="65">
                  <c:v>0.62532467532467528</c:v>
                </c:pt>
                <c:pt idx="66">
                  <c:v>0.62402597402597404</c:v>
                </c:pt>
                <c:pt idx="67">
                  <c:v>0.6227272727272728</c:v>
                </c:pt>
                <c:pt idx="68">
                  <c:v>0.62142857142857144</c:v>
                </c:pt>
                <c:pt idx="69">
                  <c:v>0.62012987012987009</c:v>
                </c:pt>
                <c:pt idx="70">
                  <c:v>0.62012987012987009</c:v>
                </c:pt>
                <c:pt idx="71">
                  <c:v>0.62012987012987009</c:v>
                </c:pt>
                <c:pt idx="72">
                  <c:v>0.6045454545454545</c:v>
                </c:pt>
                <c:pt idx="73">
                  <c:v>0.58896103896103902</c:v>
                </c:pt>
                <c:pt idx="74">
                  <c:v>0.57337662337662332</c:v>
                </c:pt>
                <c:pt idx="75">
                  <c:v>0.55714285714285716</c:v>
                </c:pt>
                <c:pt idx="76">
                  <c:v>0.54090909090909089</c:v>
                </c:pt>
                <c:pt idx="77">
                  <c:v>0.5383116883116883</c:v>
                </c:pt>
                <c:pt idx="78">
                  <c:v>0.53246753246753242</c:v>
                </c:pt>
                <c:pt idx="79">
                  <c:v>0.52467532467532463</c:v>
                </c:pt>
                <c:pt idx="80">
                  <c:v>0.51558441558441559</c:v>
                </c:pt>
                <c:pt idx="81">
                  <c:v>0.50389610389610384</c:v>
                </c:pt>
                <c:pt idx="82">
                  <c:v>0.49285714285714288</c:v>
                </c:pt>
                <c:pt idx="83">
                  <c:v>0.48311688311688317</c:v>
                </c:pt>
                <c:pt idx="84">
                  <c:v>0.47532467532467532</c:v>
                </c:pt>
                <c:pt idx="85">
                  <c:v>0.46948051948051944</c:v>
                </c:pt>
                <c:pt idx="86">
                  <c:v>0.46623376623376622</c:v>
                </c:pt>
                <c:pt idx="87">
                  <c:v>0.46233766233766238</c:v>
                </c:pt>
                <c:pt idx="88">
                  <c:v>0.45584415584415588</c:v>
                </c:pt>
                <c:pt idx="89">
                  <c:v>0.44545454545454544</c:v>
                </c:pt>
                <c:pt idx="90">
                  <c:v>0.42792207792207798</c:v>
                </c:pt>
                <c:pt idx="91">
                  <c:v>0.40129870129870127</c:v>
                </c:pt>
                <c:pt idx="92">
                  <c:v>0.35974025974025975</c:v>
                </c:pt>
                <c:pt idx="93">
                  <c:v>0.29870129870129869</c:v>
                </c:pt>
                <c:pt idx="94">
                  <c:v>0.22857142857142859</c:v>
                </c:pt>
                <c:pt idx="95">
                  <c:v>0.15324675324675324</c:v>
                </c:pt>
                <c:pt idx="96">
                  <c:v>8.7012987012987014E-2</c:v>
                </c:pt>
                <c:pt idx="97">
                  <c:v>3.7662337662337661E-2</c:v>
                </c:pt>
                <c:pt idx="98">
                  <c:v>1.2337662337662337E-2</c:v>
                </c:pt>
                <c:pt idx="99">
                  <c:v>0</c:v>
                </c:pt>
                <c:pt idx="100">
                  <c:v>0</c:v>
                </c:pt>
              </c:numCache>
            </c:numRef>
          </c:yVal>
          <c:smooth val="0"/>
          <c:extLst>
            <c:ext xmlns:c16="http://schemas.microsoft.com/office/drawing/2014/chart" uri="{C3380CC4-5D6E-409C-BE32-E72D297353CC}">
              <c16:uniqueId val="{00000000-BA30-456B-9E21-F310753D4A51}"/>
            </c:ext>
          </c:extLst>
        </c:ser>
        <c:ser>
          <c:idx val="1"/>
          <c:order val="1"/>
          <c:tx>
            <c:v>Specificity</c:v>
          </c:tx>
          <c:spPr>
            <a:ln w="28575">
              <a:solidFill>
                <a:srgbClr val="FF0000"/>
              </a:solidFill>
            </a:ln>
          </c:spPr>
          <c:marker>
            <c:symbol val="none"/>
          </c:marker>
          <c:xVal>
            <c:numRef>
              <c:f>'Model 3'!$AR$142:$EN$142</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3'!$AR$144:$EN$144</c:f>
              <c:numCache>
                <c:formatCode>#,##0.000</c:formatCode>
                <c:ptCount val="101"/>
                <c:pt idx="0">
                  <c:v>0</c:v>
                </c:pt>
                <c:pt idx="1">
                  <c:v>0</c:v>
                </c:pt>
                <c:pt idx="2">
                  <c:v>9.7560975609756097E-3</c:v>
                </c:pt>
                <c:pt idx="3">
                  <c:v>1.4634146341463415E-2</c:v>
                </c:pt>
                <c:pt idx="4">
                  <c:v>2.1951219512195124E-2</c:v>
                </c:pt>
                <c:pt idx="5">
                  <c:v>3.3333333333333333E-2</c:v>
                </c:pt>
                <c:pt idx="6">
                  <c:v>4.878048780487805E-2</c:v>
                </c:pt>
                <c:pt idx="7">
                  <c:v>7.3170731707317069E-2</c:v>
                </c:pt>
                <c:pt idx="8">
                  <c:v>0.10731707317073171</c:v>
                </c:pt>
                <c:pt idx="9">
                  <c:v>0.18130081300813009</c:v>
                </c:pt>
                <c:pt idx="10">
                  <c:v>0.26829268292682928</c:v>
                </c:pt>
                <c:pt idx="11">
                  <c:v>0.37235772357723573</c:v>
                </c:pt>
                <c:pt idx="12">
                  <c:v>0.47845528455284553</c:v>
                </c:pt>
                <c:pt idx="13">
                  <c:v>0.58170731707317069</c:v>
                </c:pt>
                <c:pt idx="14">
                  <c:v>0.64308943089430892</c:v>
                </c:pt>
                <c:pt idx="15">
                  <c:v>0.68414634146341469</c:v>
                </c:pt>
                <c:pt idx="16">
                  <c:v>0.70406504065040643</c:v>
                </c:pt>
                <c:pt idx="17">
                  <c:v>0.71300813008130082</c:v>
                </c:pt>
                <c:pt idx="18">
                  <c:v>0.71341463414634143</c:v>
                </c:pt>
                <c:pt idx="19">
                  <c:v>0.71341463414634143</c:v>
                </c:pt>
                <c:pt idx="20">
                  <c:v>0.71422764227642277</c:v>
                </c:pt>
                <c:pt idx="21">
                  <c:v>0.71544715447154472</c:v>
                </c:pt>
                <c:pt idx="22">
                  <c:v>0.71666666666666667</c:v>
                </c:pt>
                <c:pt idx="23">
                  <c:v>0.71951219512195119</c:v>
                </c:pt>
                <c:pt idx="24">
                  <c:v>0.72398373983739839</c:v>
                </c:pt>
                <c:pt idx="25">
                  <c:v>0.73008130081300815</c:v>
                </c:pt>
                <c:pt idx="26">
                  <c:v>0.73658536585365852</c:v>
                </c:pt>
                <c:pt idx="27">
                  <c:v>0.74471544715447147</c:v>
                </c:pt>
                <c:pt idx="28">
                  <c:v>0.75406504065040647</c:v>
                </c:pt>
                <c:pt idx="29">
                  <c:v>0.76178861788617891</c:v>
                </c:pt>
                <c:pt idx="30">
                  <c:v>0.76788617886178867</c:v>
                </c:pt>
                <c:pt idx="31">
                  <c:v>0.77439024390243905</c:v>
                </c:pt>
                <c:pt idx="32">
                  <c:v>0.78170731707317076</c:v>
                </c:pt>
                <c:pt idx="33">
                  <c:v>0.78943089430894309</c:v>
                </c:pt>
                <c:pt idx="34">
                  <c:v>0.79796747967479675</c:v>
                </c:pt>
                <c:pt idx="35">
                  <c:v>0.80609756097560981</c:v>
                </c:pt>
                <c:pt idx="36">
                  <c:v>0.81504065040650409</c:v>
                </c:pt>
                <c:pt idx="37">
                  <c:v>0.8223577235772358</c:v>
                </c:pt>
                <c:pt idx="38">
                  <c:v>0.82764227642276422</c:v>
                </c:pt>
                <c:pt idx="39">
                  <c:v>0.83292682926829276</c:v>
                </c:pt>
                <c:pt idx="40">
                  <c:v>0.83780487804878045</c:v>
                </c:pt>
                <c:pt idx="41">
                  <c:v>0.84065040650406508</c:v>
                </c:pt>
                <c:pt idx="42">
                  <c:v>0.85243902439024388</c:v>
                </c:pt>
                <c:pt idx="43">
                  <c:v>0.86544715447154474</c:v>
                </c:pt>
                <c:pt idx="44">
                  <c:v>0.87886178861788611</c:v>
                </c:pt>
                <c:pt idx="45">
                  <c:v>0.89349593495934965</c:v>
                </c:pt>
                <c:pt idx="46">
                  <c:v>0.90934959349593492</c:v>
                </c:pt>
                <c:pt idx="47">
                  <c:v>0.91626016260162602</c:v>
                </c:pt>
                <c:pt idx="48">
                  <c:v>0.92276422764227639</c:v>
                </c:pt>
                <c:pt idx="49">
                  <c:v>0.92845528455284554</c:v>
                </c:pt>
                <c:pt idx="50">
                  <c:v>0.93414634146341469</c:v>
                </c:pt>
                <c:pt idx="51">
                  <c:v>0.93861788617886177</c:v>
                </c:pt>
                <c:pt idx="52">
                  <c:v>0.94268292682926835</c:v>
                </c:pt>
                <c:pt idx="53">
                  <c:v>0.94471544715447153</c:v>
                </c:pt>
                <c:pt idx="54">
                  <c:v>0.94634146341463421</c:v>
                </c:pt>
                <c:pt idx="55">
                  <c:v>0.94756097560975605</c:v>
                </c:pt>
                <c:pt idx="56">
                  <c:v>0.94878048780487811</c:v>
                </c:pt>
                <c:pt idx="57">
                  <c:v>0.94959349593495934</c:v>
                </c:pt>
                <c:pt idx="58">
                  <c:v>0.95040650406504068</c:v>
                </c:pt>
                <c:pt idx="59">
                  <c:v>0.95162601626016263</c:v>
                </c:pt>
                <c:pt idx="60">
                  <c:v>0.95203252032520325</c:v>
                </c:pt>
                <c:pt idx="61">
                  <c:v>0.95243902439024397</c:v>
                </c:pt>
                <c:pt idx="62">
                  <c:v>0.95284552845528458</c:v>
                </c:pt>
                <c:pt idx="63">
                  <c:v>0.9532520325203252</c:v>
                </c:pt>
                <c:pt idx="64">
                  <c:v>0.95365853658536581</c:v>
                </c:pt>
                <c:pt idx="65">
                  <c:v>0.95406504065040643</c:v>
                </c:pt>
                <c:pt idx="66">
                  <c:v>0.95447154471544715</c:v>
                </c:pt>
                <c:pt idx="67">
                  <c:v>0.95487804878048788</c:v>
                </c:pt>
                <c:pt idx="68">
                  <c:v>0.95528455284552849</c:v>
                </c:pt>
                <c:pt idx="69">
                  <c:v>0.95528455284552849</c:v>
                </c:pt>
                <c:pt idx="70">
                  <c:v>0.95528455284552849</c:v>
                </c:pt>
                <c:pt idx="71">
                  <c:v>0.95609756097560972</c:v>
                </c:pt>
                <c:pt idx="72">
                  <c:v>0.95975609756097557</c:v>
                </c:pt>
                <c:pt idx="73">
                  <c:v>0.96341463414634143</c:v>
                </c:pt>
                <c:pt idx="74">
                  <c:v>0.96707317073170729</c:v>
                </c:pt>
                <c:pt idx="75">
                  <c:v>0.97073170731707326</c:v>
                </c:pt>
                <c:pt idx="76">
                  <c:v>0.97398373983739839</c:v>
                </c:pt>
                <c:pt idx="77">
                  <c:v>0.97560975609756095</c:v>
                </c:pt>
                <c:pt idx="78">
                  <c:v>0.97764227642276424</c:v>
                </c:pt>
                <c:pt idx="79">
                  <c:v>0.97967479674796742</c:v>
                </c:pt>
                <c:pt idx="80">
                  <c:v>0.98170731707317072</c:v>
                </c:pt>
                <c:pt idx="81">
                  <c:v>0.98333333333333339</c:v>
                </c:pt>
                <c:pt idx="82">
                  <c:v>0.98373983739837401</c:v>
                </c:pt>
                <c:pt idx="83">
                  <c:v>0.98373983739837401</c:v>
                </c:pt>
                <c:pt idx="84">
                  <c:v>0.98373983739837401</c:v>
                </c:pt>
                <c:pt idx="85">
                  <c:v>0.98373983739837401</c:v>
                </c:pt>
                <c:pt idx="86">
                  <c:v>0.98414634146341462</c:v>
                </c:pt>
                <c:pt idx="87">
                  <c:v>0.98455284552845523</c:v>
                </c:pt>
                <c:pt idx="88">
                  <c:v>0.98495934959349596</c:v>
                </c:pt>
                <c:pt idx="89">
                  <c:v>0.98536585365853657</c:v>
                </c:pt>
                <c:pt idx="90">
                  <c:v>0.98617886178861791</c:v>
                </c:pt>
                <c:pt idx="91">
                  <c:v>0.98699186991869925</c:v>
                </c:pt>
                <c:pt idx="92">
                  <c:v>0.9886178861788617</c:v>
                </c:pt>
                <c:pt idx="93">
                  <c:v>0.990650406504065</c:v>
                </c:pt>
                <c:pt idx="94">
                  <c:v>0.99308943089430901</c:v>
                </c:pt>
                <c:pt idx="95">
                  <c:v>0.99512195121951219</c:v>
                </c:pt>
                <c:pt idx="96">
                  <c:v>0.99715447154471548</c:v>
                </c:pt>
                <c:pt idx="97">
                  <c:v>0.99837398373983732</c:v>
                </c:pt>
                <c:pt idx="98">
                  <c:v>0.99918699186991877</c:v>
                </c:pt>
                <c:pt idx="99">
                  <c:v>1</c:v>
                </c:pt>
                <c:pt idx="100">
                  <c:v>1</c:v>
                </c:pt>
              </c:numCache>
            </c:numRef>
          </c:yVal>
          <c:smooth val="0"/>
          <c:extLst>
            <c:ext xmlns:c16="http://schemas.microsoft.com/office/drawing/2014/chart" uri="{C3380CC4-5D6E-409C-BE32-E72D297353CC}">
              <c16:uniqueId val="{00000001-BA30-456B-9E21-F310753D4A51}"/>
            </c:ext>
          </c:extLst>
        </c:ser>
        <c:ser>
          <c:idx val="2"/>
          <c:order val="2"/>
          <c:tx>
            <c:strRef>
              <c:f>'Model 3'!$AQ$145</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3'!$AR$142:$EN$142</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3'!$AR$145:$EN$145</c:f>
              <c:numCache>
                <c:formatCode>#,##0.000</c:formatCode>
                <c:ptCount val="101"/>
                <c:pt idx="0">
                  <c:v>0.5</c:v>
                </c:pt>
                <c:pt idx="1">
                  <c:v>0.5</c:v>
                </c:pt>
                <c:pt idx="2">
                  <c:v>0.50487804878048781</c:v>
                </c:pt>
                <c:pt idx="3">
                  <c:v>0.50731707317073171</c:v>
                </c:pt>
                <c:pt idx="4">
                  <c:v>0.51065093443142229</c:v>
                </c:pt>
                <c:pt idx="5">
                  <c:v>0.51569264069264065</c:v>
                </c:pt>
                <c:pt idx="6">
                  <c:v>0.52211751662971173</c:v>
                </c:pt>
                <c:pt idx="7">
                  <c:v>0.53236458663287933</c:v>
                </c:pt>
                <c:pt idx="8">
                  <c:v>0.54716503009185935</c:v>
                </c:pt>
                <c:pt idx="9">
                  <c:v>0.57571534156900017</c:v>
                </c:pt>
                <c:pt idx="10">
                  <c:v>0.60882166613873934</c:v>
                </c:pt>
                <c:pt idx="11">
                  <c:v>0.6498152254249816</c:v>
                </c:pt>
                <c:pt idx="12">
                  <c:v>0.69085101889979939</c:v>
                </c:pt>
                <c:pt idx="13">
                  <c:v>0.73013937282229968</c:v>
                </c:pt>
                <c:pt idx="14">
                  <c:v>0.75466159856403758</c:v>
                </c:pt>
                <c:pt idx="15">
                  <c:v>0.77129394995248646</c:v>
                </c:pt>
                <c:pt idx="16">
                  <c:v>0.77865589694857984</c:v>
                </c:pt>
                <c:pt idx="17">
                  <c:v>0.78182874036532568</c:v>
                </c:pt>
                <c:pt idx="18">
                  <c:v>0.78138264174849548</c:v>
                </c:pt>
                <c:pt idx="19">
                  <c:v>0.78105796642381997</c:v>
                </c:pt>
                <c:pt idx="20">
                  <c:v>0.78113979516418541</c:v>
                </c:pt>
                <c:pt idx="21">
                  <c:v>0.781424875937071</c:v>
                </c:pt>
                <c:pt idx="22">
                  <c:v>0.78203463203463208</c:v>
                </c:pt>
                <c:pt idx="23">
                  <c:v>0.78345739626227429</c:v>
                </c:pt>
                <c:pt idx="24">
                  <c:v>0.78536849329532266</c:v>
                </c:pt>
                <c:pt idx="25">
                  <c:v>0.78776792313377675</c:v>
                </c:pt>
                <c:pt idx="26">
                  <c:v>0.79037060500475131</c:v>
                </c:pt>
                <c:pt idx="27">
                  <c:v>0.79313694435645643</c:v>
                </c:pt>
                <c:pt idx="28">
                  <c:v>0.79651303980572274</c:v>
                </c:pt>
                <c:pt idx="29">
                  <c:v>0.799400802449583</c:v>
                </c:pt>
                <c:pt idx="30">
                  <c:v>0.80147555696336181</c:v>
                </c:pt>
                <c:pt idx="31">
                  <c:v>0.80277953753563513</c:v>
                </c:pt>
                <c:pt idx="32">
                  <c:v>0.80416534684827368</c:v>
                </c:pt>
                <c:pt idx="33">
                  <c:v>0.80542973286875719</c:v>
                </c:pt>
                <c:pt idx="34">
                  <c:v>0.80710062295428142</c:v>
                </c:pt>
                <c:pt idx="35">
                  <c:v>0.80824358568261001</c:v>
                </c:pt>
                <c:pt idx="36">
                  <c:v>0.81044240312532989</c:v>
                </c:pt>
                <c:pt idx="37">
                  <c:v>0.81215288776264383</c:v>
                </c:pt>
                <c:pt idx="38">
                  <c:v>0.81284711223735617</c:v>
                </c:pt>
                <c:pt idx="39">
                  <c:v>0.81061925878999053</c:v>
                </c:pt>
                <c:pt idx="40">
                  <c:v>0.8085128286347798</c:v>
                </c:pt>
                <c:pt idx="41">
                  <c:v>0.8053901383169676</c:v>
                </c:pt>
                <c:pt idx="42">
                  <c:v>0.80414159011719988</c:v>
                </c:pt>
                <c:pt idx="43">
                  <c:v>0.80382747333966842</c:v>
                </c:pt>
                <c:pt idx="44">
                  <c:v>0.804365959244008</c:v>
                </c:pt>
                <c:pt idx="45">
                  <c:v>0.8045401752718826</c:v>
                </c:pt>
                <c:pt idx="46">
                  <c:v>0.80499947207264277</c:v>
                </c:pt>
                <c:pt idx="47">
                  <c:v>0.80261060078133251</c:v>
                </c:pt>
                <c:pt idx="48">
                  <c:v>0.79969380213282659</c:v>
                </c:pt>
                <c:pt idx="49">
                  <c:v>0.79831855136733187</c:v>
                </c:pt>
                <c:pt idx="50">
                  <c:v>0.79726797592651255</c:v>
                </c:pt>
                <c:pt idx="51">
                  <c:v>0.79625699503748282</c:v>
                </c:pt>
                <c:pt idx="52">
                  <c:v>0.79666613873930947</c:v>
                </c:pt>
                <c:pt idx="53">
                  <c:v>0.79638369760320971</c:v>
                </c:pt>
                <c:pt idx="54">
                  <c:v>0.79622267975926508</c:v>
                </c:pt>
                <c:pt idx="55">
                  <c:v>0.79683243585682606</c:v>
                </c:pt>
                <c:pt idx="56">
                  <c:v>0.79711751662971175</c:v>
                </c:pt>
                <c:pt idx="57">
                  <c:v>0.79719934537007708</c:v>
                </c:pt>
                <c:pt idx="58">
                  <c:v>0.79630714813641645</c:v>
                </c:pt>
                <c:pt idx="59">
                  <c:v>0.79529352761060079</c:v>
                </c:pt>
                <c:pt idx="60">
                  <c:v>0.79354872769506912</c:v>
                </c:pt>
                <c:pt idx="61">
                  <c:v>0.79212860310421296</c:v>
                </c:pt>
                <c:pt idx="62">
                  <c:v>0.79070847851335657</c:v>
                </c:pt>
                <c:pt idx="63">
                  <c:v>0.79026237989652626</c:v>
                </c:pt>
                <c:pt idx="64">
                  <c:v>0.79014095660437123</c:v>
                </c:pt>
                <c:pt idx="65">
                  <c:v>0.78969485798754091</c:v>
                </c:pt>
                <c:pt idx="66">
                  <c:v>0.7892487593707106</c:v>
                </c:pt>
                <c:pt idx="67">
                  <c:v>0.78880266075388028</c:v>
                </c:pt>
                <c:pt idx="68">
                  <c:v>0.78835656213704997</c:v>
                </c:pt>
                <c:pt idx="69">
                  <c:v>0.78770721148769929</c:v>
                </c:pt>
                <c:pt idx="70">
                  <c:v>0.78770721148769929</c:v>
                </c:pt>
                <c:pt idx="71">
                  <c:v>0.7881137155527399</c:v>
                </c:pt>
                <c:pt idx="72">
                  <c:v>0.78215077605321504</c:v>
                </c:pt>
                <c:pt idx="73">
                  <c:v>0.77618783655369028</c:v>
                </c:pt>
                <c:pt idx="74">
                  <c:v>0.7702248970541653</c:v>
                </c:pt>
                <c:pt idx="75">
                  <c:v>0.76393728222996526</c:v>
                </c:pt>
                <c:pt idx="76">
                  <c:v>0.75744641537324464</c:v>
                </c:pt>
                <c:pt idx="77">
                  <c:v>0.75696072220462463</c:v>
                </c:pt>
                <c:pt idx="78">
                  <c:v>0.75505490444514833</c:v>
                </c:pt>
                <c:pt idx="79">
                  <c:v>0.75217506071164597</c:v>
                </c:pt>
                <c:pt idx="80">
                  <c:v>0.74864586632879315</c:v>
                </c:pt>
                <c:pt idx="81">
                  <c:v>0.74361471861471862</c:v>
                </c:pt>
                <c:pt idx="82">
                  <c:v>0.7382984901277585</c:v>
                </c:pt>
                <c:pt idx="83">
                  <c:v>0.73342836025762859</c:v>
                </c:pt>
                <c:pt idx="84">
                  <c:v>0.72953225636152463</c:v>
                </c:pt>
                <c:pt idx="85">
                  <c:v>0.72661017843944675</c:v>
                </c:pt>
                <c:pt idx="86">
                  <c:v>0.72519005384859048</c:v>
                </c:pt>
                <c:pt idx="87">
                  <c:v>0.72344525393305881</c:v>
                </c:pt>
                <c:pt idx="88">
                  <c:v>0.72040175271882589</c:v>
                </c:pt>
                <c:pt idx="89">
                  <c:v>0.71541019955654095</c:v>
                </c:pt>
                <c:pt idx="90">
                  <c:v>0.70705046985534792</c:v>
                </c:pt>
                <c:pt idx="91">
                  <c:v>0.69414528560870026</c:v>
                </c:pt>
                <c:pt idx="92">
                  <c:v>0.6741790729595607</c:v>
                </c:pt>
                <c:pt idx="93">
                  <c:v>0.6446758526026819</c:v>
                </c:pt>
                <c:pt idx="94">
                  <c:v>0.61083042973286883</c:v>
                </c:pt>
                <c:pt idx="95">
                  <c:v>0.57418435223313269</c:v>
                </c:pt>
                <c:pt idx="96">
                  <c:v>0.54208372927885129</c:v>
                </c:pt>
                <c:pt idx="97">
                  <c:v>0.51801816070108753</c:v>
                </c:pt>
                <c:pt idx="98">
                  <c:v>0.50576232710379054</c:v>
                </c:pt>
                <c:pt idx="99">
                  <c:v>0.5</c:v>
                </c:pt>
                <c:pt idx="100">
                  <c:v>0.5</c:v>
                </c:pt>
              </c:numCache>
            </c:numRef>
          </c:yVal>
          <c:smooth val="0"/>
          <c:extLst>
            <c:ext xmlns:c16="http://schemas.microsoft.com/office/drawing/2014/chart" uri="{C3380CC4-5D6E-409C-BE32-E72D297353CC}">
              <c16:uniqueId val="{00000002-BA30-456B-9E21-F310753D4A51}"/>
            </c:ext>
          </c:extLst>
        </c:ser>
        <c:dLbls>
          <c:showLegendKey val="0"/>
          <c:showVal val="0"/>
          <c:showCatName val="0"/>
          <c:showSerName val="0"/>
          <c:showPercent val="0"/>
          <c:showBubbleSize val="0"/>
        </c:dLbls>
        <c:axId val="902153631"/>
        <c:axId val="902151551"/>
      </c:scatterChart>
      <c:valAx>
        <c:axId val="902153631"/>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902151551"/>
        <c:crosses val="autoZero"/>
        <c:crossBetween val="midCat"/>
      </c:valAx>
      <c:valAx>
        <c:axId val="902151551"/>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902153631"/>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Error Rates- vs- Cutoff Value
</a:t>
            </a:r>
            <a:r>
              <a:rPr lang="en-US" sz="1000"/>
              <a:t>Model 3 for Survived1st800    (8 variables, n=800)</a:t>
            </a:r>
          </a:p>
        </c:rich>
      </c:tx>
      <c:overlay val="0"/>
    </c:title>
    <c:autoTitleDeleted val="0"/>
    <c:plotArea>
      <c:layout/>
      <c:scatterChart>
        <c:scatterStyle val="lineMarker"/>
        <c:varyColors val="0"/>
        <c:ser>
          <c:idx val="0"/>
          <c:order val="0"/>
          <c:tx>
            <c:v>% False Positive</c:v>
          </c:tx>
          <c:spPr>
            <a:ln w="28575">
              <a:solidFill>
                <a:srgbClr val="0000FF"/>
              </a:solidFill>
            </a:ln>
          </c:spPr>
          <c:marker>
            <c:symbol val="none"/>
          </c:marker>
          <c:xVal>
            <c:numRef>
              <c:f>'Model 3'!$AR$165:$EN$165</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3'!$AR$166:$EN$166</c:f>
              <c:numCache>
                <c:formatCode>#,##0.000</c:formatCode>
                <c:ptCount val="101"/>
                <c:pt idx="0">
                  <c:v>0.61499999999999999</c:v>
                </c:pt>
                <c:pt idx="1">
                  <c:v>0.61499999999999999</c:v>
                </c:pt>
                <c:pt idx="2">
                  <c:v>0.60899999999999999</c:v>
                </c:pt>
                <c:pt idx="3">
                  <c:v>0.60599999999999998</c:v>
                </c:pt>
                <c:pt idx="4">
                  <c:v>0.60150000000000003</c:v>
                </c:pt>
                <c:pt idx="5">
                  <c:v>0.59450000000000003</c:v>
                </c:pt>
                <c:pt idx="6">
                  <c:v>0.58499999999999996</c:v>
                </c:pt>
                <c:pt idx="7">
                  <c:v>0.56999999999999995</c:v>
                </c:pt>
                <c:pt idx="8">
                  <c:v>0.54899999999999993</c:v>
                </c:pt>
                <c:pt idx="9">
                  <c:v>0.50350000000000006</c:v>
                </c:pt>
                <c:pt idx="10">
                  <c:v>0.45</c:v>
                </c:pt>
                <c:pt idx="11">
                  <c:v>0.38600000000000001</c:v>
                </c:pt>
                <c:pt idx="12">
                  <c:v>0.32075000000000004</c:v>
                </c:pt>
                <c:pt idx="13">
                  <c:v>0.25725000000000003</c:v>
                </c:pt>
                <c:pt idx="14">
                  <c:v>0.2195</c:v>
                </c:pt>
                <c:pt idx="15">
                  <c:v>0.19425000000000001</c:v>
                </c:pt>
                <c:pt idx="16">
                  <c:v>0.182</c:v>
                </c:pt>
                <c:pt idx="17">
                  <c:v>0.17649999999999999</c:v>
                </c:pt>
                <c:pt idx="18">
                  <c:v>0.17624999999999999</c:v>
                </c:pt>
                <c:pt idx="19">
                  <c:v>0.17624999999999999</c:v>
                </c:pt>
                <c:pt idx="20">
                  <c:v>0.17574999999999999</c:v>
                </c:pt>
                <c:pt idx="21">
                  <c:v>0.17499999999999999</c:v>
                </c:pt>
                <c:pt idx="22">
                  <c:v>0.17425000000000002</c:v>
                </c:pt>
                <c:pt idx="23">
                  <c:v>0.17249999999999999</c:v>
                </c:pt>
                <c:pt idx="24">
                  <c:v>0.16975000000000001</c:v>
                </c:pt>
                <c:pt idx="25">
                  <c:v>0.16600000000000001</c:v>
                </c:pt>
                <c:pt idx="26">
                  <c:v>0.16200000000000001</c:v>
                </c:pt>
                <c:pt idx="27">
                  <c:v>0.157</c:v>
                </c:pt>
                <c:pt idx="28">
                  <c:v>0.15125</c:v>
                </c:pt>
                <c:pt idx="29">
                  <c:v>0.14649999999999999</c:v>
                </c:pt>
                <c:pt idx="30">
                  <c:v>0.14275000000000002</c:v>
                </c:pt>
                <c:pt idx="31">
                  <c:v>0.13875000000000001</c:v>
                </c:pt>
                <c:pt idx="32">
                  <c:v>0.13425000000000001</c:v>
                </c:pt>
                <c:pt idx="33">
                  <c:v>0.1295</c:v>
                </c:pt>
                <c:pt idx="34">
                  <c:v>0.12425000000000001</c:v>
                </c:pt>
                <c:pt idx="35">
                  <c:v>0.11925000000000001</c:v>
                </c:pt>
                <c:pt idx="36">
                  <c:v>0.11375</c:v>
                </c:pt>
                <c:pt idx="37">
                  <c:v>0.10925000000000001</c:v>
                </c:pt>
                <c:pt idx="38">
                  <c:v>0.106</c:v>
                </c:pt>
                <c:pt idx="39">
                  <c:v>0.10275000000000001</c:v>
                </c:pt>
                <c:pt idx="40">
                  <c:v>9.9749999999999991E-2</c:v>
                </c:pt>
                <c:pt idx="41">
                  <c:v>9.8000000000000004E-2</c:v>
                </c:pt>
                <c:pt idx="42">
                  <c:v>9.0749999999999997E-2</c:v>
                </c:pt>
                <c:pt idx="43">
                  <c:v>8.2750000000000004E-2</c:v>
                </c:pt>
                <c:pt idx="44">
                  <c:v>7.4499999999999997E-2</c:v>
                </c:pt>
                <c:pt idx="45">
                  <c:v>6.5500000000000003E-2</c:v>
                </c:pt>
                <c:pt idx="46">
                  <c:v>5.5750000000000001E-2</c:v>
                </c:pt>
                <c:pt idx="47">
                  <c:v>5.1500000000000004E-2</c:v>
                </c:pt>
                <c:pt idx="48">
                  <c:v>4.7500000000000001E-2</c:v>
                </c:pt>
                <c:pt idx="49">
                  <c:v>4.4000000000000004E-2</c:v>
                </c:pt>
                <c:pt idx="50">
                  <c:v>4.0500000000000001E-2</c:v>
                </c:pt>
                <c:pt idx="51">
                  <c:v>3.7749999999999999E-2</c:v>
                </c:pt>
                <c:pt idx="52">
                  <c:v>3.5249999999999997E-2</c:v>
                </c:pt>
                <c:pt idx="53">
                  <c:v>3.4000000000000002E-2</c:v>
                </c:pt>
                <c:pt idx="54">
                  <c:v>3.3000000000000002E-2</c:v>
                </c:pt>
                <c:pt idx="55">
                  <c:v>3.2250000000000001E-2</c:v>
                </c:pt>
                <c:pt idx="56">
                  <c:v>3.15E-2</c:v>
                </c:pt>
                <c:pt idx="57">
                  <c:v>3.1E-2</c:v>
                </c:pt>
                <c:pt idx="58">
                  <c:v>3.0499999999999999E-2</c:v>
                </c:pt>
                <c:pt idx="59">
                  <c:v>2.9750000000000002E-2</c:v>
                </c:pt>
                <c:pt idx="60">
                  <c:v>2.9500000000000002E-2</c:v>
                </c:pt>
                <c:pt idx="61">
                  <c:v>2.9249999999999998E-2</c:v>
                </c:pt>
                <c:pt idx="62">
                  <c:v>2.8999999999999998E-2</c:v>
                </c:pt>
                <c:pt idx="63">
                  <c:v>2.8750000000000001E-2</c:v>
                </c:pt>
                <c:pt idx="64">
                  <c:v>2.8500000000000001E-2</c:v>
                </c:pt>
                <c:pt idx="65">
                  <c:v>2.8250000000000001E-2</c:v>
                </c:pt>
                <c:pt idx="66">
                  <c:v>2.7999999999999997E-2</c:v>
                </c:pt>
                <c:pt idx="67">
                  <c:v>2.775E-2</c:v>
                </c:pt>
                <c:pt idx="68">
                  <c:v>2.75E-2</c:v>
                </c:pt>
                <c:pt idx="69">
                  <c:v>2.75E-2</c:v>
                </c:pt>
                <c:pt idx="70">
                  <c:v>2.75E-2</c:v>
                </c:pt>
                <c:pt idx="71">
                  <c:v>2.7000000000000003E-2</c:v>
                </c:pt>
                <c:pt idx="72">
                  <c:v>2.4750000000000001E-2</c:v>
                </c:pt>
                <c:pt idx="73">
                  <c:v>2.2499999999999999E-2</c:v>
                </c:pt>
                <c:pt idx="74">
                  <c:v>2.0250000000000001E-2</c:v>
                </c:pt>
                <c:pt idx="75">
                  <c:v>1.8000000000000002E-2</c:v>
                </c:pt>
                <c:pt idx="76">
                  <c:v>1.6E-2</c:v>
                </c:pt>
                <c:pt idx="77">
                  <c:v>1.4999999999999999E-2</c:v>
                </c:pt>
                <c:pt idx="78">
                  <c:v>1.375E-2</c:v>
                </c:pt>
                <c:pt idx="79">
                  <c:v>1.2500000000000001E-2</c:v>
                </c:pt>
                <c:pt idx="80">
                  <c:v>1.125E-2</c:v>
                </c:pt>
                <c:pt idx="81">
                  <c:v>1.0249999999999999E-2</c:v>
                </c:pt>
                <c:pt idx="82">
                  <c:v>0.01</c:v>
                </c:pt>
                <c:pt idx="83">
                  <c:v>0.01</c:v>
                </c:pt>
                <c:pt idx="84">
                  <c:v>0.01</c:v>
                </c:pt>
                <c:pt idx="85">
                  <c:v>0.01</c:v>
                </c:pt>
                <c:pt idx="86">
                  <c:v>9.75E-3</c:v>
                </c:pt>
                <c:pt idx="87">
                  <c:v>9.4999999999999998E-3</c:v>
                </c:pt>
                <c:pt idx="88">
                  <c:v>9.2500000000000013E-3</c:v>
                </c:pt>
                <c:pt idx="89">
                  <c:v>9.0000000000000011E-3</c:v>
                </c:pt>
                <c:pt idx="90">
                  <c:v>8.5000000000000006E-3</c:v>
                </c:pt>
                <c:pt idx="91">
                  <c:v>8.0000000000000002E-3</c:v>
                </c:pt>
                <c:pt idx="92">
                  <c:v>6.9999999999999993E-3</c:v>
                </c:pt>
                <c:pt idx="93">
                  <c:v>5.7499999999999999E-3</c:v>
                </c:pt>
                <c:pt idx="94">
                  <c:v>4.2500000000000003E-3</c:v>
                </c:pt>
                <c:pt idx="95">
                  <c:v>3.0000000000000001E-3</c:v>
                </c:pt>
                <c:pt idx="96">
                  <c:v>1.7499999999999998E-3</c:v>
                </c:pt>
                <c:pt idx="97">
                  <c:v>1E-3</c:v>
                </c:pt>
                <c:pt idx="98">
                  <c:v>5.0000000000000001E-4</c:v>
                </c:pt>
                <c:pt idx="99">
                  <c:v>0</c:v>
                </c:pt>
                <c:pt idx="100">
                  <c:v>0</c:v>
                </c:pt>
              </c:numCache>
            </c:numRef>
          </c:yVal>
          <c:smooth val="0"/>
          <c:extLst>
            <c:ext xmlns:c16="http://schemas.microsoft.com/office/drawing/2014/chart" uri="{C3380CC4-5D6E-409C-BE32-E72D297353CC}">
              <c16:uniqueId val="{00000000-CC00-4B80-B0AD-0A3C8A636716}"/>
            </c:ext>
          </c:extLst>
        </c:ser>
        <c:ser>
          <c:idx val="1"/>
          <c:order val="1"/>
          <c:tx>
            <c:v>% False Negative</c:v>
          </c:tx>
          <c:spPr>
            <a:ln w="28575">
              <a:solidFill>
                <a:srgbClr val="FF0000"/>
              </a:solidFill>
            </a:ln>
          </c:spPr>
          <c:marker>
            <c:symbol val="none"/>
          </c:marker>
          <c:xVal>
            <c:numRef>
              <c:f>'Model 3'!$AR$165:$EN$165</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3'!$AR$167:$EN$167</c:f>
              <c:numCache>
                <c:formatCode>#,##0.000</c:formatCode>
                <c:ptCount val="101"/>
                <c:pt idx="0">
                  <c:v>0</c:v>
                </c:pt>
                <c:pt idx="1">
                  <c:v>0</c:v>
                </c:pt>
                <c:pt idx="2">
                  <c:v>0</c:v>
                </c:pt>
                <c:pt idx="3">
                  <c:v>0</c:v>
                </c:pt>
                <c:pt idx="4">
                  <c:v>2.5000000000000001E-4</c:v>
                </c:pt>
                <c:pt idx="5">
                  <c:v>7.5000000000000002E-4</c:v>
                </c:pt>
                <c:pt idx="6">
                  <c:v>1.7499999999999998E-3</c:v>
                </c:pt>
                <c:pt idx="7">
                  <c:v>3.2500000000000003E-3</c:v>
                </c:pt>
                <c:pt idx="8">
                  <c:v>5.0000000000000001E-3</c:v>
                </c:pt>
                <c:pt idx="9">
                  <c:v>1.15E-2</c:v>
                </c:pt>
                <c:pt idx="10">
                  <c:v>1.95E-2</c:v>
                </c:pt>
                <c:pt idx="11">
                  <c:v>2.7999999999999997E-2</c:v>
                </c:pt>
                <c:pt idx="12">
                  <c:v>3.7249999999999998E-2</c:v>
                </c:pt>
                <c:pt idx="13">
                  <c:v>4.675E-2</c:v>
                </c:pt>
                <c:pt idx="14">
                  <c:v>5.1500000000000004E-2</c:v>
                </c:pt>
                <c:pt idx="15">
                  <c:v>5.45E-2</c:v>
                </c:pt>
                <c:pt idx="16">
                  <c:v>5.6500000000000002E-2</c:v>
                </c:pt>
                <c:pt idx="17">
                  <c:v>5.7500000000000002E-2</c:v>
                </c:pt>
                <c:pt idx="18">
                  <c:v>5.7999999999999996E-2</c:v>
                </c:pt>
                <c:pt idx="19">
                  <c:v>5.8250000000000003E-2</c:v>
                </c:pt>
                <c:pt idx="20">
                  <c:v>5.8499999999999996E-2</c:v>
                </c:pt>
                <c:pt idx="21">
                  <c:v>5.8749999999999997E-2</c:v>
                </c:pt>
                <c:pt idx="22">
                  <c:v>5.8749999999999997E-2</c:v>
                </c:pt>
                <c:pt idx="23">
                  <c:v>5.8749999999999997E-2</c:v>
                </c:pt>
                <c:pt idx="24">
                  <c:v>5.9000000000000004E-2</c:v>
                </c:pt>
                <c:pt idx="25">
                  <c:v>5.9500000000000004E-2</c:v>
                </c:pt>
                <c:pt idx="26">
                  <c:v>0.06</c:v>
                </c:pt>
                <c:pt idx="27">
                  <c:v>6.0999999999999999E-2</c:v>
                </c:pt>
                <c:pt idx="28">
                  <c:v>6.2E-2</c:v>
                </c:pt>
                <c:pt idx="29">
                  <c:v>6.275E-2</c:v>
                </c:pt>
                <c:pt idx="30">
                  <c:v>6.3500000000000001E-2</c:v>
                </c:pt>
                <c:pt idx="31">
                  <c:v>6.5000000000000002E-2</c:v>
                </c:pt>
                <c:pt idx="32">
                  <c:v>6.6750000000000004E-2</c:v>
                </c:pt>
                <c:pt idx="33">
                  <c:v>6.8750000000000006E-2</c:v>
                </c:pt>
                <c:pt idx="34">
                  <c:v>7.0750000000000007E-2</c:v>
                </c:pt>
                <c:pt idx="35">
                  <c:v>7.2999999999999995E-2</c:v>
                </c:pt>
                <c:pt idx="36">
                  <c:v>7.4749999999999997E-2</c:v>
                </c:pt>
                <c:pt idx="37">
                  <c:v>7.6249999999999998E-2</c:v>
                </c:pt>
                <c:pt idx="38">
                  <c:v>7.775E-2</c:v>
                </c:pt>
                <c:pt idx="39">
                  <c:v>8.1500000000000003E-2</c:v>
                </c:pt>
                <c:pt idx="40">
                  <c:v>8.5000000000000006E-2</c:v>
                </c:pt>
                <c:pt idx="41">
                  <c:v>8.8499999999999995E-2</c:v>
                </c:pt>
                <c:pt idx="42">
                  <c:v>9.4E-2</c:v>
                </c:pt>
                <c:pt idx="43">
                  <c:v>9.9250000000000005E-2</c:v>
                </c:pt>
                <c:pt idx="44">
                  <c:v>0.10400000000000001</c:v>
                </c:pt>
                <c:pt idx="45">
                  <c:v>0.10949999999999999</c:v>
                </c:pt>
                <c:pt idx="46">
                  <c:v>0.11525000000000001</c:v>
                </c:pt>
                <c:pt idx="47">
                  <c:v>0.11975</c:v>
                </c:pt>
                <c:pt idx="48">
                  <c:v>0.1245</c:v>
                </c:pt>
                <c:pt idx="49">
                  <c:v>0.12775</c:v>
                </c:pt>
                <c:pt idx="50">
                  <c:v>0.13075000000000001</c:v>
                </c:pt>
                <c:pt idx="51">
                  <c:v>0.13324999999999998</c:v>
                </c:pt>
                <c:pt idx="52">
                  <c:v>0.13449999999999998</c:v>
                </c:pt>
                <c:pt idx="53">
                  <c:v>0.13550000000000001</c:v>
                </c:pt>
                <c:pt idx="54">
                  <c:v>0.13625000000000001</c:v>
                </c:pt>
                <c:pt idx="55">
                  <c:v>0.13625000000000001</c:v>
                </c:pt>
                <c:pt idx="56">
                  <c:v>0.13650000000000001</c:v>
                </c:pt>
                <c:pt idx="57">
                  <c:v>0.13675000000000001</c:v>
                </c:pt>
                <c:pt idx="58">
                  <c:v>0.13775000000000001</c:v>
                </c:pt>
                <c:pt idx="59">
                  <c:v>0.13900000000000001</c:v>
                </c:pt>
                <c:pt idx="60">
                  <c:v>0.14050000000000001</c:v>
                </c:pt>
                <c:pt idx="61">
                  <c:v>0.14175000000000001</c:v>
                </c:pt>
                <c:pt idx="62">
                  <c:v>0.14300000000000002</c:v>
                </c:pt>
                <c:pt idx="63">
                  <c:v>0.14349999999999999</c:v>
                </c:pt>
                <c:pt idx="64">
                  <c:v>0.14374999999999999</c:v>
                </c:pt>
                <c:pt idx="65">
                  <c:v>0.14425000000000002</c:v>
                </c:pt>
                <c:pt idx="66">
                  <c:v>0.14474999999999999</c:v>
                </c:pt>
                <c:pt idx="67">
                  <c:v>0.14524999999999999</c:v>
                </c:pt>
                <c:pt idx="68">
                  <c:v>0.14574999999999999</c:v>
                </c:pt>
                <c:pt idx="69">
                  <c:v>0.14624999999999999</c:v>
                </c:pt>
                <c:pt idx="70">
                  <c:v>0.14624999999999999</c:v>
                </c:pt>
                <c:pt idx="71">
                  <c:v>0.14624999999999999</c:v>
                </c:pt>
                <c:pt idx="72">
                  <c:v>0.15225</c:v>
                </c:pt>
                <c:pt idx="73">
                  <c:v>0.15825</c:v>
                </c:pt>
                <c:pt idx="74">
                  <c:v>0.16425000000000001</c:v>
                </c:pt>
                <c:pt idx="75">
                  <c:v>0.17050000000000001</c:v>
                </c:pt>
                <c:pt idx="76">
                  <c:v>0.17675000000000002</c:v>
                </c:pt>
                <c:pt idx="77">
                  <c:v>0.17774999999999999</c:v>
                </c:pt>
                <c:pt idx="78">
                  <c:v>0.18</c:v>
                </c:pt>
                <c:pt idx="79">
                  <c:v>0.183</c:v>
                </c:pt>
                <c:pt idx="80">
                  <c:v>0.1865</c:v>
                </c:pt>
                <c:pt idx="81">
                  <c:v>0.191</c:v>
                </c:pt>
                <c:pt idx="82">
                  <c:v>0.19524999999999998</c:v>
                </c:pt>
                <c:pt idx="83">
                  <c:v>0.19899999999999998</c:v>
                </c:pt>
                <c:pt idx="84">
                  <c:v>0.20199999999999999</c:v>
                </c:pt>
                <c:pt idx="85">
                  <c:v>0.20425000000000001</c:v>
                </c:pt>
                <c:pt idx="86">
                  <c:v>0.20550000000000002</c:v>
                </c:pt>
                <c:pt idx="87">
                  <c:v>0.20699999999999999</c:v>
                </c:pt>
                <c:pt idx="88">
                  <c:v>0.20949999999999999</c:v>
                </c:pt>
                <c:pt idx="89">
                  <c:v>0.21350000000000002</c:v>
                </c:pt>
                <c:pt idx="90">
                  <c:v>0.22024999999999997</c:v>
                </c:pt>
                <c:pt idx="91">
                  <c:v>0.23050000000000001</c:v>
                </c:pt>
                <c:pt idx="92">
                  <c:v>0.2465</c:v>
                </c:pt>
                <c:pt idx="93">
                  <c:v>0.27</c:v>
                </c:pt>
                <c:pt idx="94">
                  <c:v>0.29699999999999999</c:v>
                </c:pt>
                <c:pt idx="95">
                  <c:v>0.32600000000000001</c:v>
                </c:pt>
                <c:pt idx="96">
                  <c:v>0.35149999999999998</c:v>
                </c:pt>
                <c:pt idx="97">
                  <c:v>0.3705</c:v>
                </c:pt>
                <c:pt idx="98">
                  <c:v>0.38024999999999998</c:v>
                </c:pt>
                <c:pt idx="99">
                  <c:v>0.38500000000000001</c:v>
                </c:pt>
                <c:pt idx="100">
                  <c:v>0.38500000000000001</c:v>
                </c:pt>
              </c:numCache>
            </c:numRef>
          </c:yVal>
          <c:smooth val="0"/>
          <c:extLst>
            <c:ext xmlns:c16="http://schemas.microsoft.com/office/drawing/2014/chart" uri="{C3380CC4-5D6E-409C-BE32-E72D297353CC}">
              <c16:uniqueId val="{00000001-CC00-4B80-B0AD-0A3C8A636716}"/>
            </c:ext>
          </c:extLst>
        </c:ser>
        <c:ser>
          <c:idx val="2"/>
          <c:order val="2"/>
          <c:tx>
            <c:v>Total % False</c:v>
          </c:tx>
          <c:spPr>
            <a:ln w="28575" cap="rnd" cmpd="sng" algn="ctr">
              <a:solidFill>
                <a:sysClr val="window" lastClr="FFFFFF">
                  <a:lumMod val="65000"/>
                </a:sysClr>
              </a:solidFill>
              <a:prstDash val="sysDash"/>
              <a:round/>
              <a:headEnd type="none" w="med" len="med"/>
              <a:tailEnd type="none" w="med" len="med"/>
            </a:ln>
          </c:spPr>
          <c:marker>
            <c:symbol val="none"/>
          </c:marker>
          <c:xVal>
            <c:numRef>
              <c:f>'Model 3'!$AR$165:$EN$165</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3'!$AR$168:$EN$168</c:f>
              <c:numCache>
                <c:formatCode>#,##0.000</c:formatCode>
                <c:ptCount val="101"/>
                <c:pt idx="0">
                  <c:v>0.61499999999999999</c:v>
                </c:pt>
                <c:pt idx="1">
                  <c:v>0.61499999999999999</c:v>
                </c:pt>
                <c:pt idx="2">
                  <c:v>0.60899999999999999</c:v>
                </c:pt>
                <c:pt idx="3">
                  <c:v>0.60599999999999998</c:v>
                </c:pt>
                <c:pt idx="4">
                  <c:v>0.60175000000000001</c:v>
                </c:pt>
                <c:pt idx="5">
                  <c:v>0.59525000000000006</c:v>
                </c:pt>
                <c:pt idx="6">
                  <c:v>0.58674999999999999</c:v>
                </c:pt>
                <c:pt idx="7">
                  <c:v>0.57324999999999993</c:v>
                </c:pt>
                <c:pt idx="8">
                  <c:v>0.55399999999999994</c:v>
                </c:pt>
                <c:pt idx="9">
                  <c:v>0.51500000000000001</c:v>
                </c:pt>
                <c:pt idx="10">
                  <c:v>0.46950000000000003</c:v>
                </c:pt>
                <c:pt idx="11">
                  <c:v>0.41400000000000003</c:v>
                </c:pt>
                <c:pt idx="12">
                  <c:v>0.35800000000000004</c:v>
                </c:pt>
                <c:pt idx="13">
                  <c:v>0.30400000000000005</c:v>
                </c:pt>
                <c:pt idx="14">
                  <c:v>0.27100000000000002</c:v>
                </c:pt>
                <c:pt idx="15">
                  <c:v>0.24875</c:v>
                </c:pt>
                <c:pt idx="16">
                  <c:v>0.23849999999999999</c:v>
                </c:pt>
                <c:pt idx="17">
                  <c:v>0.23399999999999999</c:v>
                </c:pt>
                <c:pt idx="18">
                  <c:v>0.23424999999999999</c:v>
                </c:pt>
                <c:pt idx="19">
                  <c:v>0.23449999999999999</c:v>
                </c:pt>
                <c:pt idx="20">
                  <c:v>0.23424999999999999</c:v>
                </c:pt>
                <c:pt idx="21">
                  <c:v>0.23374999999999999</c:v>
                </c:pt>
                <c:pt idx="22">
                  <c:v>0.23300000000000001</c:v>
                </c:pt>
                <c:pt idx="23">
                  <c:v>0.23124999999999998</c:v>
                </c:pt>
                <c:pt idx="24">
                  <c:v>0.22875000000000001</c:v>
                </c:pt>
                <c:pt idx="25">
                  <c:v>0.22550000000000001</c:v>
                </c:pt>
                <c:pt idx="26">
                  <c:v>0.222</c:v>
                </c:pt>
                <c:pt idx="27">
                  <c:v>0.218</c:v>
                </c:pt>
                <c:pt idx="28">
                  <c:v>0.21325</c:v>
                </c:pt>
                <c:pt idx="29">
                  <c:v>0.20924999999999999</c:v>
                </c:pt>
                <c:pt idx="30">
                  <c:v>0.20625000000000002</c:v>
                </c:pt>
                <c:pt idx="31">
                  <c:v>0.20375000000000001</c:v>
                </c:pt>
                <c:pt idx="32">
                  <c:v>0.20100000000000001</c:v>
                </c:pt>
                <c:pt idx="33">
                  <c:v>0.19825000000000001</c:v>
                </c:pt>
                <c:pt idx="34">
                  <c:v>0.19500000000000001</c:v>
                </c:pt>
                <c:pt idx="35">
                  <c:v>0.19225</c:v>
                </c:pt>
                <c:pt idx="36">
                  <c:v>0.1885</c:v>
                </c:pt>
                <c:pt idx="37">
                  <c:v>0.1855</c:v>
                </c:pt>
                <c:pt idx="38">
                  <c:v>0.18375</c:v>
                </c:pt>
                <c:pt idx="39">
                  <c:v>0.18425000000000002</c:v>
                </c:pt>
                <c:pt idx="40">
                  <c:v>0.18475</c:v>
                </c:pt>
                <c:pt idx="41">
                  <c:v>0.1865</c:v>
                </c:pt>
                <c:pt idx="42">
                  <c:v>0.18475</c:v>
                </c:pt>
                <c:pt idx="43">
                  <c:v>0.182</c:v>
                </c:pt>
                <c:pt idx="44">
                  <c:v>0.17849999999999999</c:v>
                </c:pt>
                <c:pt idx="45">
                  <c:v>0.17499999999999999</c:v>
                </c:pt>
                <c:pt idx="46">
                  <c:v>0.17100000000000001</c:v>
                </c:pt>
                <c:pt idx="47">
                  <c:v>0.17125000000000001</c:v>
                </c:pt>
                <c:pt idx="48">
                  <c:v>0.17199999999999999</c:v>
                </c:pt>
                <c:pt idx="49">
                  <c:v>0.17175000000000001</c:v>
                </c:pt>
                <c:pt idx="50">
                  <c:v>0.17125000000000001</c:v>
                </c:pt>
                <c:pt idx="51">
                  <c:v>0.17099999999999999</c:v>
                </c:pt>
                <c:pt idx="52">
                  <c:v>0.16974999999999998</c:v>
                </c:pt>
                <c:pt idx="53">
                  <c:v>0.16950000000000001</c:v>
                </c:pt>
                <c:pt idx="54">
                  <c:v>0.16925000000000001</c:v>
                </c:pt>
                <c:pt idx="55">
                  <c:v>0.16850000000000001</c:v>
                </c:pt>
                <c:pt idx="56">
                  <c:v>0.16800000000000001</c:v>
                </c:pt>
                <c:pt idx="57">
                  <c:v>0.16775000000000001</c:v>
                </c:pt>
                <c:pt idx="58">
                  <c:v>0.16825000000000001</c:v>
                </c:pt>
                <c:pt idx="59">
                  <c:v>0.16875000000000001</c:v>
                </c:pt>
                <c:pt idx="60">
                  <c:v>0.17</c:v>
                </c:pt>
                <c:pt idx="61">
                  <c:v>0.17100000000000001</c:v>
                </c:pt>
                <c:pt idx="62">
                  <c:v>0.17200000000000001</c:v>
                </c:pt>
                <c:pt idx="63">
                  <c:v>0.17224999999999999</c:v>
                </c:pt>
                <c:pt idx="64">
                  <c:v>0.17224999999999999</c:v>
                </c:pt>
                <c:pt idx="65">
                  <c:v>0.17250000000000001</c:v>
                </c:pt>
                <c:pt idx="66">
                  <c:v>0.17274999999999999</c:v>
                </c:pt>
                <c:pt idx="67">
                  <c:v>0.17299999999999999</c:v>
                </c:pt>
                <c:pt idx="68">
                  <c:v>0.17324999999999999</c:v>
                </c:pt>
                <c:pt idx="69">
                  <c:v>0.17374999999999999</c:v>
                </c:pt>
                <c:pt idx="70">
                  <c:v>0.17374999999999999</c:v>
                </c:pt>
                <c:pt idx="71">
                  <c:v>0.17324999999999999</c:v>
                </c:pt>
                <c:pt idx="72">
                  <c:v>0.17699999999999999</c:v>
                </c:pt>
                <c:pt idx="73">
                  <c:v>0.18074999999999999</c:v>
                </c:pt>
                <c:pt idx="74">
                  <c:v>0.1845</c:v>
                </c:pt>
                <c:pt idx="75">
                  <c:v>0.1885</c:v>
                </c:pt>
                <c:pt idx="76">
                  <c:v>0.19275000000000003</c:v>
                </c:pt>
                <c:pt idx="77">
                  <c:v>0.19274999999999998</c:v>
                </c:pt>
                <c:pt idx="78">
                  <c:v>0.19375000000000001</c:v>
                </c:pt>
                <c:pt idx="79">
                  <c:v>0.19550000000000001</c:v>
                </c:pt>
                <c:pt idx="80">
                  <c:v>0.19775000000000001</c:v>
                </c:pt>
                <c:pt idx="81">
                  <c:v>0.20125000000000001</c:v>
                </c:pt>
                <c:pt idx="82">
                  <c:v>0.20524999999999999</c:v>
                </c:pt>
                <c:pt idx="83">
                  <c:v>0.20899999999999999</c:v>
                </c:pt>
                <c:pt idx="84">
                  <c:v>0.21199999999999999</c:v>
                </c:pt>
                <c:pt idx="85">
                  <c:v>0.21425000000000002</c:v>
                </c:pt>
                <c:pt idx="86">
                  <c:v>0.21525000000000002</c:v>
                </c:pt>
                <c:pt idx="87">
                  <c:v>0.2165</c:v>
                </c:pt>
                <c:pt idx="88">
                  <c:v>0.21875</c:v>
                </c:pt>
                <c:pt idx="89">
                  <c:v>0.22250000000000003</c:v>
                </c:pt>
                <c:pt idx="90">
                  <c:v>0.22874999999999998</c:v>
                </c:pt>
                <c:pt idx="91">
                  <c:v>0.23850000000000002</c:v>
                </c:pt>
                <c:pt idx="92">
                  <c:v>0.2535</c:v>
                </c:pt>
                <c:pt idx="93">
                  <c:v>0.27575</c:v>
                </c:pt>
                <c:pt idx="94">
                  <c:v>0.30124999999999996</c:v>
                </c:pt>
                <c:pt idx="95">
                  <c:v>0.32900000000000001</c:v>
                </c:pt>
                <c:pt idx="96">
                  <c:v>0.35324999999999995</c:v>
                </c:pt>
                <c:pt idx="97">
                  <c:v>0.3715</c:v>
                </c:pt>
                <c:pt idx="98">
                  <c:v>0.38074999999999998</c:v>
                </c:pt>
                <c:pt idx="99">
                  <c:v>0.38500000000000001</c:v>
                </c:pt>
                <c:pt idx="100">
                  <c:v>0.38500000000000001</c:v>
                </c:pt>
              </c:numCache>
            </c:numRef>
          </c:yVal>
          <c:smooth val="0"/>
          <c:extLst>
            <c:ext xmlns:c16="http://schemas.microsoft.com/office/drawing/2014/chart" uri="{C3380CC4-5D6E-409C-BE32-E72D297353CC}">
              <c16:uniqueId val="{00000002-CC00-4B80-B0AD-0A3C8A636716}"/>
            </c:ext>
          </c:extLst>
        </c:ser>
        <c:ser>
          <c:idx val="3"/>
          <c:order val="3"/>
          <c:tx>
            <c:strRef>
              <c:f>'Model 3'!$AQ$169</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3'!$AR$165:$EN$165</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3'!$AR$169:$EN$169</c:f>
              <c:numCache>
                <c:formatCode>#,##0.000</c:formatCode>
                <c:ptCount val="101"/>
                <c:pt idx="0">
                  <c:v>0.3075</c:v>
                </c:pt>
                <c:pt idx="1">
                  <c:v>0.3075</c:v>
                </c:pt>
                <c:pt idx="2">
                  <c:v>0.30449999999999999</c:v>
                </c:pt>
                <c:pt idx="3">
                  <c:v>0.30299999999999999</c:v>
                </c:pt>
                <c:pt idx="4">
                  <c:v>0.300875</c:v>
                </c:pt>
                <c:pt idx="5">
                  <c:v>0.29762500000000003</c:v>
                </c:pt>
                <c:pt idx="6">
                  <c:v>0.293375</c:v>
                </c:pt>
                <c:pt idx="7">
                  <c:v>0.28662499999999996</c:v>
                </c:pt>
                <c:pt idx="8">
                  <c:v>0.27699999999999997</c:v>
                </c:pt>
                <c:pt idx="9">
                  <c:v>0.25750000000000001</c:v>
                </c:pt>
                <c:pt idx="10">
                  <c:v>0.23475000000000001</c:v>
                </c:pt>
                <c:pt idx="11">
                  <c:v>0.20700000000000002</c:v>
                </c:pt>
                <c:pt idx="12">
                  <c:v>0.17900000000000002</c:v>
                </c:pt>
                <c:pt idx="13">
                  <c:v>0.15200000000000002</c:v>
                </c:pt>
                <c:pt idx="14">
                  <c:v>0.13550000000000001</c:v>
                </c:pt>
                <c:pt idx="15">
                  <c:v>0.124375</c:v>
                </c:pt>
                <c:pt idx="16">
                  <c:v>0.11924999999999999</c:v>
                </c:pt>
                <c:pt idx="17">
                  <c:v>0.11699999999999999</c:v>
                </c:pt>
                <c:pt idx="18">
                  <c:v>0.11712499999999999</c:v>
                </c:pt>
                <c:pt idx="19">
                  <c:v>0.11724999999999999</c:v>
                </c:pt>
                <c:pt idx="20">
                  <c:v>0.11712499999999999</c:v>
                </c:pt>
                <c:pt idx="21">
                  <c:v>0.11687499999999999</c:v>
                </c:pt>
                <c:pt idx="22">
                  <c:v>0.11650000000000001</c:v>
                </c:pt>
                <c:pt idx="23">
                  <c:v>0.11562499999999999</c:v>
                </c:pt>
                <c:pt idx="24">
                  <c:v>0.114375</c:v>
                </c:pt>
                <c:pt idx="25">
                  <c:v>0.11275</c:v>
                </c:pt>
                <c:pt idx="26">
                  <c:v>0.111</c:v>
                </c:pt>
                <c:pt idx="27">
                  <c:v>0.109</c:v>
                </c:pt>
                <c:pt idx="28">
                  <c:v>0.106625</c:v>
                </c:pt>
                <c:pt idx="29">
                  <c:v>0.104625</c:v>
                </c:pt>
                <c:pt idx="30">
                  <c:v>0.10312500000000001</c:v>
                </c:pt>
                <c:pt idx="31">
                  <c:v>0.10187500000000001</c:v>
                </c:pt>
                <c:pt idx="32">
                  <c:v>0.10050000000000001</c:v>
                </c:pt>
                <c:pt idx="33">
                  <c:v>9.9125000000000005E-2</c:v>
                </c:pt>
                <c:pt idx="34">
                  <c:v>9.7500000000000003E-2</c:v>
                </c:pt>
                <c:pt idx="35">
                  <c:v>9.6125000000000002E-2</c:v>
                </c:pt>
                <c:pt idx="36">
                  <c:v>9.425E-2</c:v>
                </c:pt>
                <c:pt idx="37">
                  <c:v>9.2749999999999999E-2</c:v>
                </c:pt>
                <c:pt idx="38">
                  <c:v>9.1874999999999998E-2</c:v>
                </c:pt>
                <c:pt idx="39">
                  <c:v>9.2125000000000012E-2</c:v>
                </c:pt>
                <c:pt idx="40">
                  <c:v>9.2374999999999999E-2</c:v>
                </c:pt>
                <c:pt idx="41">
                  <c:v>9.325E-2</c:v>
                </c:pt>
                <c:pt idx="42">
                  <c:v>9.2374999999999999E-2</c:v>
                </c:pt>
                <c:pt idx="43">
                  <c:v>9.0999999999999998E-2</c:v>
                </c:pt>
                <c:pt idx="44">
                  <c:v>8.9249999999999996E-2</c:v>
                </c:pt>
                <c:pt idx="45">
                  <c:v>8.7499999999999994E-2</c:v>
                </c:pt>
                <c:pt idx="46">
                  <c:v>8.5500000000000007E-2</c:v>
                </c:pt>
                <c:pt idx="47">
                  <c:v>8.5625000000000007E-2</c:v>
                </c:pt>
                <c:pt idx="48">
                  <c:v>8.5999999999999993E-2</c:v>
                </c:pt>
                <c:pt idx="49">
                  <c:v>8.5875000000000007E-2</c:v>
                </c:pt>
                <c:pt idx="50">
                  <c:v>8.5625000000000007E-2</c:v>
                </c:pt>
                <c:pt idx="51">
                  <c:v>8.5499999999999993E-2</c:v>
                </c:pt>
                <c:pt idx="52">
                  <c:v>8.4874999999999992E-2</c:v>
                </c:pt>
                <c:pt idx="53">
                  <c:v>8.4750000000000006E-2</c:v>
                </c:pt>
                <c:pt idx="54">
                  <c:v>8.4625000000000006E-2</c:v>
                </c:pt>
                <c:pt idx="55">
                  <c:v>8.4250000000000005E-2</c:v>
                </c:pt>
                <c:pt idx="56">
                  <c:v>8.4000000000000005E-2</c:v>
                </c:pt>
                <c:pt idx="57">
                  <c:v>8.3875000000000005E-2</c:v>
                </c:pt>
                <c:pt idx="58">
                  <c:v>8.4125000000000005E-2</c:v>
                </c:pt>
                <c:pt idx="59">
                  <c:v>8.4375000000000006E-2</c:v>
                </c:pt>
                <c:pt idx="60">
                  <c:v>8.5000000000000006E-2</c:v>
                </c:pt>
                <c:pt idx="61">
                  <c:v>8.5500000000000007E-2</c:v>
                </c:pt>
                <c:pt idx="62">
                  <c:v>8.6000000000000007E-2</c:v>
                </c:pt>
                <c:pt idx="63">
                  <c:v>8.6124999999999993E-2</c:v>
                </c:pt>
                <c:pt idx="64">
                  <c:v>8.6124999999999993E-2</c:v>
                </c:pt>
                <c:pt idx="65">
                  <c:v>8.6250000000000007E-2</c:v>
                </c:pt>
                <c:pt idx="66">
                  <c:v>8.6374999999999993E-2</c:v>
                </c:pt>
                <c:pt idx="67">
                  <c:v>8.6499999999999994E-2</c:v>
                </c:pt>
                <c:pt idx="68">
                  <c:v>8.6624999999999994E-2</c:v>
                </c:pt>
                <c:pt idx="69">
                  <c:v>8.6874999999999994E-2</c:v>
                </c:pt>
                <c:pt idx="70">
                  <c:v>8.6874999999999994E-2</c:v>
                </c:pt>
                <c:pt idx="71">
                  <c:v>8.6624999999999994E-2</c:v>
                </c:pt>
                <c:pt idx="72">
                  <c:v>8.8499999999999995E-2</c:v>
                </c:pt>
                <c:pt idx="73">
                  <c:v>9.0374999999999997E-2</c:v>
                </c:pt>
                <c:pt idx="74">
                  <c:v>9.2249999999999999E-2</c:v>
                </c:pt>
                <c:pt idx="75">
                  <c:v>9.425E-2</c:v>
                </c:pt>
                <c:pt idx="76">
                  <c:v>9.6375000000000016E-2</c:v>
                </c:pt>
                <c:pt idx="77">
                  <c:v>9.6374999999999988E-2</c:v>
                </c:pt>
                <c:pt idx="78">
                  <c:v>9.6875000000000003E-2</c:v>
                </c:pt>
                <c:pt idx="79">
                  <c:v>9.7750000000000004E-2</c:v>
                </c:pt>
                <c:pt idx="80">
                  <c:v>9.8875000000000005E-2</c:v>
                </c:pt>
                <c:pt idx="81">
                  <c:v>0.10062500000000001</c:v>
                </c:pt>
                <c:pt idx="82">
                  <c:v>0.10262499999999999</c:v>
                </c:pt>
                <c:pt idx="83">
                  <c:v>0.1045</c:v>
                </c:pt>
                <c:pt idx="84">
                  <c:v>0.106</c:v>
                </c:pt>
                <c:pt idx="85">
                  <c:v>0.10712500000000001</c:v>
                </c:pt>
                <c:pt idx="86">
                  <c:v>0.10762500000000001</c:v>
                </c:pt>
                <c:pt idx="87">
                  <c:v>0.10825</c:v>
                </c:pt>
                <c:pt idx="88">
                  <c:v>0.109375</c:v>
                </c:pt>
                <c:pt idx="89">
                  <c:v>0.11125000000000002</c:v>
                </c:pt>
                <c:pt idx="90">
                  <c:v>0.11437499999999999</c:v>
                </c:pt>
                <c:pt idx="91">
                  <c:v>0.11925000000000001</c:v>
                </c:pt>
                <c:pt idx="92">
                  <c:v>0.12675</c:v>
                </c:pt>
                <c:pt idx="93">
                  <c:v>0.137875</c:v>
                </c:pt>
                <c:pt idx="94">
                  <c:v>0.15062499999999998</c:v>
                </c:pt>
                <c:pt idx="95">
                  <c:v>0.16450000000000001</c:v>
                </c:pt>
                <c:pt idx="96">
                  <c:v>0.17662499999999998</c:v>
                </c:pt>
                <c:pt idx="97">
                  <c:v>0.18575</c:v>
                </c:pt>
                <c:pt idx="98">
                  <c:v>0.19037499999999999</c:v>
                </c:pt>
                <c:pt idx="99">
                  <c:v>0.1925</c:v>
                </c:pt>
                <c:pt idx="100">
                  <c:v>0.1925</c:v>
                </c:pt>
              </c:numCache>
            </c:numRef>
          </c:yVal>
          <c:smooth val="0"/>
          <c:extLst>
            <c:ext xmlns:c16="http://schemas.microsoft.com/office/drawing/2014/chart" uri="{C3380CC4-5D6E-409C-BE32-E72D297353CC}">
              <c16:uniqueId val="{00000003-CC00-4B80-B0AD-0A3C8A636716}"/>
            </c:ext>
          </c:extLst>
        </c:ser>
        <c:dLbls>
          <c:showLegendKey val="0"/>
          <c:showVal val="0"/>
          <c:showCatName val="0"/>
          <c:showSerName val="0"/>
          <c:showPercent val="0"/>
          <c:showBubbleSize val="0"/>
        </c:dLbls>
        <c:axId val="562588223"/>
        <c:axId val="562589055"/>
      </c:scatterChart>
      <c:valAx>
        <c:axId val="562588223"/>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562589055"/>
        <c:crosses val="autoZero"/>
        <c:crossBetween val="midCat"/>
      </c:valAx>
      <c:valAx>
        <c:axId val="562589055"/>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562588223"/>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'Titanic logistic model'!$AQ$189</c:f>
          <c:strCache>
            <c:ptCount val="1"/>
            <c:pt idx="0">
              <c:v>Logistic Regression Curve -vs- Age 
Titanic logistic model for Survived1st800    (7 variables, n=800)</c:v>
            </c:pt>
          </c:strCache>
        </c:strRef>
      </c:tx>
      <c:overlay val="0"/>
      <c:txPr>
        <a:bodyPr/>
        <a:lstStyle/>
        <a:p>
          <a:pPr>
            <a:defRPr sz="1000"/>
          </a:pPr>
          <a:endParaRPr lang="en-US"/>
        </a:p>
      </c:txPr>
    </c:title>
    <c:autoTitleDeleted val="0"/>
    <c:plotArea>
      <c:layout/>
      <c:scatterChart>
        <c:scatterStyle val="lineMarker"/>
        <c:varyColors val="0"/>
        <c:ser>
          <c:idx val="1"/>
          <c:order val="0"/>
          <c:tx>
            <c:strRef>
              <c:f>'Titanic logistic model'!$E$192</c:f>
              <c:strCache>
                <c:ptCount val="1"/>
                <c:pt idx="0">
                  <c:v>Upper 95%</c:v>
                </c:pt>
              </c:strCache>
            </c:strRef>
          </c:tx>
          <c:spPr>
            <a:ln w="12700">
              <a:solidFill>
                <a:srgbClr val="FF0000"/>
              </a:solidFill>
              <a:prstDash val="dash"/>
            </a:ln>
          </c:spPr>
          <c:marker>
            <c:symbol val="none"/>
          </c:marker>
          <c:xVal>
            <c:numRef>
              <c:f>'Titanic logistic model'!$B$193:$B$205</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'Titanic logistic model'!$E$193:$E$205</c:f>
              <c:numCache>
                <c:formatCode>#,##0.000</c:formatCode>
                <c:ptCount val="13"/>
                <c:pt idx="0">
                  <c:v>0.67629579274821006</c:v>
                </c:pt>
                <c:pt idx="1">
                  <c:v>0.61369560256392952</c:v>
                </c:pt>
                <c:pt idx="2">
                  <c:v>0.548698137557732</c:v>
                </c:pt>
                <c:pt idx="3">
                  <c:v>0.4855383336473173</c:v>
                </c:pt>
                <c:pt idx="4">
                  <c:v>0.43100407842149907</c:v>
                </c:pt>
                <c:pt idx="5">
                  <c:v>0.39269518460821695</c:v>
                </c:pt>
                <c:pt idx="6">
                  <c:v>0.36910146277598527</c:v>
                </c:pt>
                <c:pt idx="7">
                  <c:v>0.35279708656518394</c:v>
                </c:pt>
                <c:pt idx="8">
                  <c:v>0.33962082684687939</c:v>
                </c:pt>
                <c:pt idx="9">
                  <c:v>0.32796426026504066</c:v>
                </c:pt>
                <c:pt idx="10">
                  <c:v>0.31717494175927052</c:v>
                </c:pt>
                <c:pt idx="11">
                  <c:v>0.30695478306684748</c:v>
                </c:pt>
                <c:pt idx="12">
                  <c:v>0.29715256146185448</c:v>
                </c:pt>
              </c:numCache>
            </c:numRef>
          </c:yVal>
          <c:smooth val="1"/>
          <c:extLst>
            <c:ext xmlns:c16="http://schemas.microsoft.com/office/drawing/2014/chart" uri="{C3380CC4-5D6E-409C-BE32-E72D297353CC}">
              <c16:uniqueId val="{00000001-4E48-4064-BCA2-30B3E6996BD8}"/>
            </c:ext>
          </c:extLst>
        </c:ser>
        <c:ser>
          <c:idx val="2"/>
          <c:order val="1"/>
          <c:tx>
            <c:v>Forecast</c:v>
          </c:tx>
          <c:spPr>
            <a:ln w="19050">
              <a:solidFill>
                <a:srgbClr val="FF0000"/>
              </a:solidFill>
            </a:ln>
          </c:spPr>
          <c:marker>
            <c:symbol val="none"/>
          </c:marker>
          <c:xVal>
            <c:numRef>
              <c:f>'Titanic logistic model'!$B$193:$B$205</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'Titanic logistic model'!$C$193:$C$205</c:f>
              <c:numCache>
                <c:formatCode>#,##0.000</c:formatCode>
                <c:ptCount val="13"/>
                <c:pt idx="0">
                  <c:v>0.54180497366718872</c:v>
                </c:pt>
                <c:pt idx="1">
                  <c:v>0.50102731453438565</c:v>
                </c:pt>
                <c:pt idx="2">
                  <c:v>0.46023598486988404</c:v>
                </c:pt>
                <c:pt idx="3">
                  <c:v>0.41997047483246064</c:v>
                </c:pt>
                <c:pt idx="4">
                  <c:v>0.38074282036718649</c:v>
                </c:pt>
                <c:pt idx="5">
                  <c:v>0.3430124200040871</c:v>
                </c:pt>
                <c:pt idx="6">
                  <c:v>0.30716636732259323</c:v>
                </c:pt>
                <c:pt idx="7">
                  <c:v>0.27350686358173376</c:v>
                </c:pt>
                <c:pt idx="8">
                  <c:v>0.24224614812269393</c:v>
                </c:pt>
                <c:pt idx="9">
                  <c:v>0.21350834737725199</c:v>
                </c:pt>
                <c:pt idx="10">
                  <c:v>0.18733688819830199</c:v>
                </c:pt>
                <c:pt idx="11">
                  <c:v>0.16370573296657823</c:v>
                </c:pt>
                <c:pt idx="12">
                  <c:v>0.14253265434547252</c:v>
                </c:pt>
              </c:numCache>
            </c:numRef>
          </c:yVal>
          <c:smooth val="1"/>
          <c:extLst>
            <c:ext xmlns:c16="http://schemas.microsoft.com/office/drawing/2014/chart" uri="{C3380CC4-5D6E-409C-BE32-E72D297353CC}">
              <c16:uniqueId val="{00000002-4E48-4064-BCA2-30B3E6996BD8}"/>
            </c:ext>
          </c:extLst>
        </c:ser>
        <c:ser>
          <c:idx val="3"/>
          <c:order val="2"/>
          <c:tx>
            <c:strRef>
              <c:f>'Titanic logistic model'!$D$192</c:f>
              <c:strCache>
                <c:ptCount val="1"/>
                <c:pt idx="0">
                  <c:v>Lower 95%</c:v>
                </c:pt>
              </c:strCache>
            </c:strRef>
          </c:tx>
          <c:spPr>
            <a:ln w="12700">
              <a:solidFill>
                <a:srgbClr val="FF0000"/>
              </a:solidFill>
              <a:prstDash val="dash"/>
            </a:ln>
          </c:spPr>
          <c:marker>
            <c:symbol val="none"/>
          </c:marker>
          <c:xVal>
            <c:numRef>
              <c:f>'Titanic logistic model'!$B$193:$B$205</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'Titanic logistic model'!$D$193:$D$205</c:f>
              <c:numCache>
                <c:formatCode>#,##0.000</c:formatCode>
                <c:ptCount val="13"/>
                <c:pt idx="0">
                  <c:v>0.40093326834133769</c:v>
                </c:pt>
                <c:pt idx="1">
                  <c:v>0.38825460234888892</c:v>
                </c:pt>
                <c:pt idx="2">
                  <c:v>0.37421008554213425</c:v>
                </c:pt>
                <c:pt idx="3">
                  <c:v>0.35711077813237646</c:v>
                </c:pt>
                <c:pt idx="4">
                  <c:v>0.33291343007986463</c:v>
                </c:pt>
                <c:pt idx="5">
                  <c:v>0.29654607397690574</c:v>
                </c:pt>
                <c:pt idx="6">
                  <c:v>0.25148134843444808</c:v>
                </c:pt>
                <c:pt idx="7">
                  <c:v>0.206355071322151</c:v>
                </c:pt>
                <c:pt idx="8">
                  <c:v>0.16578158282189284</c:v>
                </c:pt>
                <c:pt idx="9">
                  <c:v>0.13119824429849591</c:v>
                </c:pt>
                <c:pt idx="10">
                  <c:v>0.1026582732744505</c:v>
                </c:pt>
                <c:pt idx="11">
                  <c:v>7.9627037057745848E-2</c:v>
                </c:pt>
                <c:pt idx="12">
                  <c:v>6.1345262656604435E-2</c:v>
                </c:pt>
              </c:numCache>
            </c:numRef>
          </c:yVal>
          <c:smooth val="1"/>
          <c:extLst>
            <c:ext xmlns:c16="http://schemas.microsoft.com/office/drawing/2014/chart" uri="{C3380CC4-5D6E-409C-BE32-E72D297353CC}">
              <c16:uniqueId val="{00000003-4E48-4064-BCA2-30B3E6996BD8}"/>
            </c:ext>
          </c:extLst>
        </c:ser>
        <c:ser>
          <c:idx val="0"/>
          <c:order val="3"/>
          <c:tx>
            <c:v>Mean</c:v>
          </c:tx>
          <c:spPr>
            <a:ln w="25400">
              <a:noFill/>
            </a:ln>
          </c:spPr>
          <c:marker>
            <c:symbol val="diamond"/>
            <c:size val="8"/>
            <c:spPr>
              <a:solidFill>
                <a:srgbClr val="9999FF"/>
              </a:solidFill>
              <a:ln w="9525" cap="rnd" cmpd="sng" algn="ctr">
                <a:solidFill>
                  <a:srgbClr val="0000FF"/>
                </a:solidFill>
                <a:prstDash val="solid"/>
                <a:round/>
                <a:headEnd type="none" w="med" len="med"/>
                <a:tailEnd type="none" w="med" len="med"/>
              </a:ln>
            </c:spPr>
          </c:marker>
          <c:xVal>
            <c:numRef>
              <c:f>'Titanic logistic model'!$B$190</c:f>
              <c:numCache>
                <c:formatCode>#,##0.000</c:formatCode>
                <c:ptCount val="1"/>
                <c:pt idx="0">
                  <c:v>29.877025000000049</c:v>
                </c:pt>
              </c:numCache>
            </c:numRef>
          </c:xVal>
          <c:yVal>
            <c:numRef>
              <c:f>'Titanic logistic model'!$C$190</c:f>
              <c:numCache>
                <c:formatCode>#,##0.000</c:formatCode>
                <c:ptCount val="1"/>
                <c:pt idx="0">
                  <c:v>0.36476323394089133</c:v>
                </c:pt>
              </c:numCache>
            </c:numRef>
          </c:yVal>
          <c:smooth val="0"/>
          <c:extLst>
            <c:ext xmlns:c16="http://schemas.microsoft.com/office/drawing/2014/chart" uri="{C3380CC4-5D6E-409C-BE32-E72D297353CC}">
              <c16:uniqueId val="{00000000-4E48-4064-BCA2-30B3E6996BD8}"/>
            </c:ext>
          </c:extLst>
        </c:ser>
        <c:dLbls>
          <c:showLegendKey val="0"/>
          <c:showVal val="0"/>
          <c:showCatName val="0"/>
          <c:showSerName val="0"/>
          <c:showPercent val="0"/>
          <c:showBubbleSize val="0"/>
        </c:dLbls>
        <c:axId val="729219583"/>
        <c:axId val="729233727"/>
      </c:scatterChart>
      <c:valAx>
        <c:axId val="729219583"/>
        <c:scaling>
          <c:orientation val="minMax"/>
        </c:scaling>
        <c:delete val="0"/>
        <c:axPos val="b"/>
        <c:majorGridlines>
          <c:spPr>
            <a:ln w="3175">
              <a:solidFill>
                <a:srgbClr val="C0C0C0"/>
              </a:solidFill>
              <a:prstDash val="solid"/>
            </a:ln>
          </c:spPr>
        </c:majorGridlines>
        <c:title>
          <c:tx>
            <c:strRef>
              <c:f>'Titanic logistic model'!$AQ$190</c:f>
              <c:strCache>
                <c:ptCount val="1"/>
                <c:pt idx="0">
                  <c:v>Age (min to max) 
Other Variables = Means</c:v>
                </c:pt>
              </c:strCache>
            </c:strRef>
          </c:tx>
          <c:overlay val="0"/>
        </c:title>
        <c:numFmt formatCode="General" sourceLinked="0"/>
        <c:majorTickMark val="out"/>
        <c:minorTickMark val="none"/>
        <c:tickLblPos val="nextTo"/>
        <c:crossAx val="729233727"/>
        <c:crosses val="autoZero"/>
        <c:crossBetween val="midCat"/>
      </c:valAx>
      <c:valAx>
        <c:axId val="729233727"/>
        <c:scaling>
          <c:orientation val="minMax"/>
          <c:max val="1"/>
          <c:min val="0"/>
        </c:scaling>
        <c:delete val="0"/>
        <c:axPos val="l"/>
        <c:majorGridlines>
          <c:spPr>
            <a:ln w="3175">
              <a:solidFill>
                <a:srgbClr val="C0C0C0"/>
              </a:solidFill>
              <a:prstDash val="solid"/>
            </a:ln>
          </c:spPr>
        </c:majorGridlines>
        <c:numFmt formatCode="0.0" sourceLinked="0"/>
        <c:majorTickMark val="out"/>
        <c:minorTickMark val="none"/>
        <c:tickLblPos val="nextTo"/>
        <c:crossAx val="729219583"/>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'Titanic logistic model'!$C$65</c:f>
          <c:strCache>
            <c:ptCount val="1"/>
            <c:pt idx="0">
              <c:v>ROC curve:  area under curve = 0.87 
Titanic logistic model for Survived1st800    (7 variables, n=800)</c:v>
            </c:pt>
          </c:strCache>
        </c:strRef>
      </c:tx>
      <c:overlay val="0"/>
      <c:txPr>
        <a:bodyPr/>
        <a:lstStyle/>
        <a:p>
          <a:pPr>
            <a:defRPr sz="1000"/>
          </a:pPr>
          <a:endParaRPr lang="en-US"/>
        </a:p>
      </c:txPr>
    </c:title>
    <c:autoTitleDeleted val="0"/>
    <c:plotArea>
      <c:layout/>
      <c:scatterChart>
        <c:scatterStyle val="lineMarker"/>
        <c:varyColors val="0"/>
        <c:ser>
          <c:idx val="0"/>
          <c:order val="0"/>
          <c:tx>
            <c:v>Blue</c:v>
          </c:tx>
          <c:spPr>
            <a:ln w="28575">
              <a:solidFill>
                <a:srgbClr val="0000FF"/>
              </a:solidFill>
            </a:ln>
          </c:spPr>
          <c:marker>
            <c:symbol val="none"/>
          </c:marker>
          <c:xVal>
            <c:numRef>
              <c:f>'Titanic logistic model'!$AQ$63:$EM$63</c:f>
              <c:numCache>
                <c:formatCode>#,##0.000</c:formatCode>
                <c:ptCount val="101"/>
                <c:pt idx="0">
                  <c:v>1</c:v>
                </c:pt>
                <c:pt idx="1">
                  <c:v>1</c:v>
                </c:pt>
                <c:pt idx="2">
                  <c:v>0.98373983739837401</c:v>
                </c:pt>
                <c:pt idx="3">
                  <c:v>0.98373983739837401</c:v>
                </c:pt>
                <c:pt idx="4">
                  <c:v>0.98373983739837401</c:v>
                </c:pt>
                <c:pt idx="5">
                  <c:v>0.97560975609756095</c:v>
                </c:pt>
                <c:pt idx="6">
                  <c:v>0.96341463414634143</c:v>
                </c:pt>
                <c:pt idx="7">
                  <c:v>0.93089430894308944</c:v>
                </c:pt>
                <c:pt idx="8">
                  <c:v>0.9065040650406504</c:v>
                </c:pt>
                <c:pt idx="9">
                  <c:v>0.86585365853658536</c:v>
                </c:pt>
                <c:pt idx="10">
                  <c:v>0.80487804878048785</c:v>
                </c:pt>
                <c:pt idx="11">
                  <c:v>0.59756097560975607</c:v>
                </c:pt>
                <c:pt idx="12">
                  <c:v>0.49390243902439024</c:v>
                </c:pt>
                <c:pt idx="13">
                  <c:v>0.40853658536585363</c:v>
                </c:pt>
                <c:pt idx="14">
                  <c:v>0.32520325203252032</c:v>
                </c:pt>
                <c:pt idx="15">
                  <c:v>0.2886178861788618</c:v>
                </c:pt>
                <c:pt idx="16">
                  <c:v>0.2886178861788618</c:v>
                </c:pt>
                <c:pt idx="17">
                  <c:v>0.28658536585365851</c:v>
                </c:pt>
                <c:pt idx="18">
                  <c:v>0.28658536585365851</c:v>
                </c:pt>
                <c:pt idx="19">
                  <c:v>0.28658536585365851</c:v>
                </c:pt>
                <c:pt idx="20">
                  <c:v>0.28658536585365851</c:v>
                </c:pt>
                <c:pt idx="21">
                  <c:v>0.28658536585365851</c:v>
                </c:pt>
                <c:pt idx="22">
                  <c:v>0.28252032520325204</c:v>
                </c:pt>
                <c:pt idx="23">
                  <c:v>0.28048780487804881</c:v>
                </c:pt>
                <c:pt idx="24">
                  <c:v>0.28048780487804881</c:v>
                </c:pt>
                <c:pt idx="25">
                  <c:v>0.27235772357723576</c:v>
                </c:pt>
                <c:pt idx="26">
                  <c:v>0.26422764227642276</c:v>
                </c:pt>
                <c:pt idx="27">
                  <c:v>0.25203252032520324</c:v>
                </c:pt>
                <c:pt idx="28">
                  <c:v>0.24796747967479674</c:v>
                </c:pt>
                <c:pt idx="29">
                  <c:v>0.23983739837398374</c:v>
                </c:pt>
                <c:pt idx="30">
                  <c:v>0.22560975609756098</c:v>
                </c:pt>
                <c:pt idx="31">
                  <c:v>0.22357723577235772</c:v>
                </c:pt>
                <c:pt idx="32">
                  <c:v>0.21747967479674796</c:v>
                </c:pt>
                <c:pt idx="33">
                  <c:v>0.21544715447154472</c:v>
                </c:pt>
                <c:pt idx="34">
                  <c:v>0.2032520325203252</c:v>
                </c:pt>
                <c:pt idx="35">
                  <c:v>0.18699186991869918</c:v>
                </c:pt>
                <c:pt idx="36">
                  <c:v>0.18495934959349594</c:v>
                </c:pt>
                <c:pt idx="37">
                  <c:v>0.18089430894308944</c:v>
                </c:pt>
                <c:pt idx="38">
                  <c:v>0.17073170731707318</c:v>
                </c:pt>
                <c:pt idx="39">
                  <c:v>0.16666666666666666</c:v>
                </c:pt>
                <c:pt idx="40">
                  <c:v>0.1565040650406504</c:v>
                </c:pt>
                <c:pt idx="41">
                  <c:v>0.1565040650406504</c:v>
                </c:pt>
                <c:pt idx="42">
                  <c:v>0.1565040650406504</c:v>
                </c:pt>
                <c:pt idx="43">
                  <c:v>0.15447154471544716</c:v>
                </c:pt>
                <c:pt idx="44">
                  <c:v>0.10365853658536585</c:v>
                </c:pt>
                <c:pt idx="45">
                  <c:v>9.1463414634146339E-2</c:v>
                </c:pt>
                <c:pt idx="46">
                  <c:v>8.943089430894309E-2</c:v>
                </c:pt>
                <c:pt idx="47">
                  <c:v>8.3333333333333329E-2</c:v>
                </c:pt>
                <c:pt idx="48">
                  <c:v>7.7235772357723581E-2</c:v>
                </c:pt>
                <c:pt idx="49">
                  <c:v>7.113821138211382E-2</c:v>
                </c:pt>
                <c:pt idx="50">
                  <c:v>6.3008130081300809E-2</c:v>
                </c:pt>
                <c:pt idx="51">
                  <c:v>5.894308943089431E-2</c:v>
                </c:pt>
                <c:pt idx="52">
                  <c:v>5.4878048780487805E-2</c:v>
                </c:pt>
                <c:pt idx="53">
                  <c:v>5.4878048780487805E-2</c:v>
                </c:pt>
                <c:pt idx="54">
                  <c:v>5.2845528455284556E-2</c:v>
                </c:pt>
                <c:pt idx="55">
                  <c:v>5.2845528455284556E-2</c:v>
                </c:pt>
                <c:pt idx="56">
                  <c:v>5.2845528455284556E-2</c:v>
                </c:pt>
                <c:pt idx="57">
                  <c:v>4.878048780487805E-2</c:v>
                </c:pt>
                <c:pt idx="58">
                  <c:v>4.878048780487805E-2</c:v>
                </c:pt>
                <c:pt idx="59">
                  <c:v>4.878048780487805E-2</c:v>
                </c:pt>
                <c:pt idx="60">
                  <c:v>4.878048780487805E-2</c:v>
                </c:pt>
                <c:pt idx="61">
                  <c:v>4.6747967479674794E-2</c:v>
                </c:pt>
                <c:pt idx="62">
                  <c:v>4.6747967479674794E-2</c:v>
                </c:pt>
                <c:pt idx="63">
                  <c:v>4.6747967479674794E-2</c:v>
                </c:pt>
                <c:pt idx="64">
                  <c:v>4.6747967479674794E-2</c:v>
                </c:pt>
                <c:pt idx="65">
                  <c:v>4.4715447154471545E-2</c:v>
                </c:pt>
                <c:pt idx="66">
                  <c:v>4.4715447154471545E-2</c:v>
                </c:pt>
                <c:pt idx="67">
                  <c:v>4.4715447154471545E-2</c:v>
                </c:pt>
                <c:pt idx="68">
                  <c:v>4.4715447154471545E-2</c:v>
                </c:pt>
                <c:pt idx="69">
                  <c:v>4.4715447154471545E-2</c:v>
                </c:pt>
                <c:pt idx="70">
                  <c:v>4.4715447154471545E-2</c:v>
                </c:pt>
                <c:pt idx="71">
                  <c:v>4.4715447154471545E-2</c:v>
                </c:pt>
                <c:pt idx="72">
                  <c:v>4.2682926829268296E-2</c:v>
                </c:pt>
                <c:pt idx="73">
                  <c:v>2.6422764227642278E-2</c:v>
                </c:pt>
                <c:pt idx="74">
                  <c:v>2.6422764227642278E-2</c:v>
                </c:pt>
                <c:pt idx="75">
                  <c:v>2.6422764227642278E-2</c:v>
                </c:pt>
                <c:pt idx="76">
                  <c:v>2.6422764227642278E-2</c:v>
                </c:pt>
                <c:pt idx="77">
                  <c:v>2.4390243902439025E-2</c:v>
                </c:pt>
                <c:pt idx="78">
                  <c:v>2.032520325203252E-2</c:v>
                </c:pt>
                <c:pt idx="79">
                  <c:v>1.8292682926829267E-2</c:v>
                </c:pt>
                <c:pt idx="80">
                  <c:v>1.6260162601626018E-2</c:v>
                </c:pt>
                <c:pt idx="81">
                  <c:v>1.6260162601626018E-2</c:v>
                </c:pt>
                <c:pt idx="82">
                  <c:v>1.6260162601626018E-2</c:v>
                </c:pt>
                <c:pt idx="83">
                  <c:v>1.6260162601626018E-2</c:v>
                </c:pt>
                <c:pt idx="84">
                  <c:v>1.6260162601626018E-2</c:v>
                </c:pt>
                <c:pt idx="85">
                  <c:v>1.6260162601626018E-2</c:v>
                </c:pt>
                <c:pt idx="86">
                  <c:v>1.6260162601626018E-2</c:v>
                </c:pt>
                <c:pt idx="87">
                  <c:v>1.6260162601626018E-2</c:v>
                </c:pt>
                <c:pt idx="88">
                  <c:v>1.6260162601626018E-2</c:v>
                </c:pt>
                <c:pt idx="89">
                  <c:v>1.6260162601626018E-2</c:v>
                </c:pt>
                <c:pt idx="90">
                  <c:v>1.4227642276422764E-2</c:v>
                </c:pt>
                <c:pt idx="91">
                  <c:v>1.4227642276422764E-2</c:v>
                </c:pt>
                <c:pt idx="92">
                  <c:v>1.2195121951219513E-2</c:v>
                </c:pt>
                <c:pt idx="93">
                  <c:v>1.2195121951219513E-2</c:v>
                </c:pt>
                <c:pt idx="94">
                  <c:v>1.016260162601626E-2</c:v>
                </c:pt>
                <c:pt idx="95">
                  <c:v>4.0650406504065045E-3</c:v>
                </c:pt>
                <c:pt idx="96">
                  <c:v>2.0325203252032522E-3</c:v>
                </c:pt>
                <c:pt idx="97">
                  <c:v>2.0325203252032522E-3</c:v>
                </c:pt>
                <c:pt idx="98">
                  <c:v>0</c:v>
                </c:pt>
                <c:pt idx="99">
                  <c:v>0</c:v>
                </c:pt>
                <c:pt idx="100">
                  <c:v>0</c:v>
                </c:pt>
              </c:numCache>
            </c:numRef>
          </c:xVal>
          <c:yVal>
            <c:numRef>
              <c:f>'Titanic logistic model'!$AQ$62:$EM$62</c:f>
              <c:numCache>
                <c:formatCode>#,##0.000</c:formatCode>
                <c:ptCount val="101"/>
                <c:pt idx="0">
                  <c:v>1</c:v>
                </c:pt>
                <c:pt idx="1">
                  <c:v>1</c:v>
                </c:pt>
                <c:pt idx="2">
                  <c:v>1</c:v>
                </c:pt>
                <c:pt idx="3">
                  <c:v>1</c:v>
                </c:pt>
                <c:pt idx="4">
                  <c:v>1</c:v>
                </c:pt>
                <c:pt idx="5">
                  <c:v>1</c:v>
                </c:pt>
                <c:pt idx="6">
                  <c:v>0.99675324675324672</c:v>
                </c:pt>
                <c:pt idx="7">
                  <c:v>0.99350649350649356</c:v>
                </c:pt>
                <c:pt idx="8">
                  <c:v>0.98701298701298701</c:v>
                </c:pt>
                <c:pt idx="9">
                  <c:v>0.98051948051948057</c:v>
                </c:pt>
                <c:pt idx="10">
                  <c:v>0.97727272727272729</c:v>
                </c:pt>
                <c:pt idx="11">
                  <c:v>0.91233766233766234</c:v>
                </c:pt>
                <c:pt idx="12">
                  <c:v>0.88961038961038963</c:v>
                </c:pt>
                <c:pt idx="13">
                  <c:v>0.87987012987012991</c:v>
                </c:pt>
                <c:pt idx="14">
                  <c:v>0.8571428571428571</c:v>
                </c:pt>
                <c:pt idx="15">
                  <c:v>0.85389610389610393</c:v>
                </c:pt>
                <c:pt idx="16">
                  <c:v>0.85064935064935066</c:v>
                </c:pt>
                <c:pt idx="17">
                  <c:v>0.85064935064935066</c:v>
                </c:pt>
                <c:pt idx="18">
                  <c:v>0.85064935064935066</c:v>
                </c:pt>
                <c:pt idx="19">
                  <c:v>0.84740259740259738</c:v>
                </c:pt>
                <c:pt idx="20">
                  <c:v>0.84740259740259738</c:v>
                </c:pt>
                <c:pt idx="21">
                  <c:v>0.84740259740259738</c:v>
                </c:pt>
                <c:pt idx="22">
                  <c:v>0.84740259740259738</c:v>
                </c:pt>
                <c:pt idx="23">
                  <c:v>0.84740259740259738</c:v>
                </c:pt>
                <c:pt idx="24">
                  <c:v>0.84740259740259738</c:v>
                </c:pt>
                <c:pt idx="25">
                  <c:v>0.84740259740259738</c:v>
                </c:pt>
                <c:pt idx="26">
                  <c:v>0.8441558441558441</c:v>
                </c:pt>
                <c:pt idx="27">
                  <c:v>0.84090909090909094</c:v>
                </c:pt>
                <c:pt idx="28">
                  <c:v>0.84090909090909094</c:v>
                </c:pt>
                <c:pt idx="29">
                  <c:v>0.83441558441558439</c:v>
                </c:pt>
                <c:pt idx="30">
                  <c:v>0.83441558441558439</c:v>
                </c:pt>
                <c:pt idx="31">
                  <c:v>0.83116883116883122</c:v>
                </c:pt>
                <c:pt idx="32">
                  <c:v>0.82792207792207795</c:v>
                </c:pt>
                <c:pt idx="33">
                  <c:v>0.81168831168831168</c:v>
                </c:pt>
                <c:pt idx="34">
                  <c:v>0.81168831168831168</c:v>
                </c:pt>
                <c:pt idx="35">
                  <c:v>0.80844155844155841</c:v>
                </c:pt>
                <c:pt idx="36">
                  <c:v>0.80844155844155841</c:v>
                </c:pt>
                <c:pt idx="37">
                  <c:v>0.80194805194805197</c:v>
                </c:pt>
                <c:pt idx="38">
                  <c:v>0.79870129870129869</c:v>
                </c:pt>
                <c:pt idx="39">
                  <c:v>0.79220779220779225</c:v>
                </c:pt>
                <c:pt idx="40">
                  <c:v>0.77597402597402598</c:v>
                </c:pt>
                <c:pt idx="41">
                  <c:v>0.75649350649350644</c:v>
                </c:pt>
                <c:pt idx="42">
                  <c:v>0.75649350649350644</c:v>
                </c:pt>
                <c:pt idx="43">
                  <c:v>0.75</c:v>
                </c:pt>
                <c:pt idx="44">
                  <c:v>0.72077922077922074</c:v>
                </c:pt>
                <c:pt idx="45">
                  <c:v>0.7142857142857143</c:v>
                </c:pt>
                <c:pt idx="46">
                  <c:v>0.69805194805194803</c:v>
                </c:pt>
                <c:pt idx="47">
                  <c:v>0.68506493506493504</c:v>
                </c:pt>
                <c:pt idx="48">
                  <c:v>0.67532467532467533</c:v>
                </c:pt>
                <c:pt idx="49">
                  <c:v>0.66233766233766234</c:v>
                </c:pt>
                <c:pt idx="50">
                  <c:v>0.65909090909090906</c:v>
                </c:pt>
                <c:pt idx="51">
                  <c:v>0.6558441558441559</c:v>
                </c:pt>
                <c:pt idx="52">
                  <c:v>0.64610389610389607</c:v>
                </c:pt>
                <c:pt idx="53">
                  <c:v>0.64610389610389607</c:v>
                </c:pt>
                <c:pt idx="54">
                  <c:v>0.64610389610389607</c:v>
                </c:pt>
                <c:pt idx="55">
                  <c:v>0.64610389610389607</c:v>
                </c:pt>
                <c:pt idx="56">
                  <c:v>0.64610389610389607</c:v>
                </c:pt>
                <c:pt idx="57">
                  <c:v>0.64610389610389607</c:v>
                </c:pt>
                <c:pt idx="58">
                  <c:v>0.64610389610389607</c:v>
                </c:pt>
                <c:pt idx="59">
                  <c:v>0.64610389610389607</c:v>
                </c:pt>
                <c:pt idx="60">
                  <c:v>0.63636363636363635</c:v>
                </c:pt>
                <c:pt idx="61">
                  <c:v>0.63311688311688308</c:v>
                </c:pt>
                <c:pt idx="62">
                  <c:v>0.62662337662337664</c:v>
                </c:pt>
                <c:pt idx="63">
                  <c:v>0.62662337662337664</c:v>
                </c:pt>
                <c:pt idx="64">
                  <c:v>0.62662337662337664</c:v>
                </c:pt>
                <c:pt idx="65">
                  <c:v>0.62337662337662336</c:v>
                </c:pt>
                <c:pt idx="66">
                  <c:v>0.62012987012987009</c:v>
                </c:pt>
                <c:pt idx="67">
                  <c:v>0.62012987012987009</c:v>
                </c:pt>
                <c:pt idx="68">
                  <c:v>0.62012987012987009</c:v>
                </c:pt>
                <c:pt idx="69">
                  <c:v>0.62012987012987009</c:v>
                </c:pt>
                <c:pt idx="70">
                  <c:v>0.62012987012987009</c:v>
                </c:pt>
                <c:pt idx="71">
                  <c:v>0.62012987012987009</c:v>
                </c:pt>
                <c:pt idx="72">
                  <c:v>0.62012987012987009</c:v>
                </c:pt>
                <c:pt idx="73">
                  <c:v>0.54220779220779225</c:v>
                </c:pt>
                <c:pt idx="74">
                  <c:v>0.54220779220779225</c:v>
                </c:pt>
                <c:pt idx="75">
                  <c:v>0.54220779220779225</c:v>
                </c:pt>
                <c:pt idx="76">
                  <c:v>0.54220779220779225</c:v>
                </c:pt>
                <c:pt idx="77">
                  <c:v>0.53896103896103897</c:v>
                </c:pt>
                <c:pt idx="78">
                  <c:v>0.5357142857142857</c:v>
                </c:pt>
                <c:pt idx="79">
                  <c:v>0.52272727272727271</c:v>
                </c:pt>
                <c:pt idx="80">
                  <c:v>0.50649350649350644</c:v>
                </c:pt>
                <c:pt idx="81">
                  <c:v>0.50649350649350644</c:v>
                </c:pt>
                <c:pt idx="82">
                  <c:v>0.49025974025974028</c:v>
                </c:pt>
                <c:pt idx="83">
                  <c:v>0.47727272727272729</c:v>
                </c:pt>
                <c:pt idx="84">
                  <c:v>0.47402597402597402</c:v>
                </c:pt>
                <c:pt idx="85">
                  <c:v>0.4642857142857143</c:v>
                </c:pt>
                <c:pt idx="86">
                  <c:v>0.4642857142857143</c:v>
                </c:pt>
                <c:pt idx="87">
                  <c:v>0.4642857142857143</c:v>
                </c:pt>
                <c:pt idx="88">
                  <c:v>0.4642857142857143</c:v>
                </c:pt>
                <c:pt idx="89">
                  <c:v>0.45779220779220781</c:v>
                </c:pt>
                <c:pt idx="90">
                  <c:v>0.44805194805194803</c:v>
                </c:pt>
                <c:pt idx="91">
                  <c:v>0.42532467532467533</c:v>
                </c:pt>
                <c:pt idx="92">
                  <c:v>0.39935064935064934</c:v>
                </c:pt>
                <c:pt idx="93">
                  <c:v>0.35389610389610388</c:v>
                </c:pt>
                <c:pt idx="94">
                  <c:v>0.26623376623376621</c:v>
                </c:pt>
                <c:pt idx="95">
                  <c:v>0.16233766233766234</c:v>
                </c:pt>
                <c:pt idx="96">
                  <c:v>4.5454545454545456E-2</c:v>
                </c:pt>
                <c:pt idx="97">
                  <c:v>6.4935064935064939E-3</c:v>
                </c:pt>
                <c:pt idx="98">
                  <c:v>0</c:v>
                </c:pt>
                <c:pt idx="99">
                  <c:v>0</c:v>
                </c:pt>
                <c:pt idx="100">
                  <c:v>0</c:v>
                </c:pt>
              </c:numCache>
            </c:numRef>
          </c:yVal>
          <c:smooth val="0"/>
          <c:extLst>
            <c:ext xmlns:c16="http://schemas.microsoft.com/office/drawing/2014/chart" uri="{C3380CC4-5D6E-409C-BE32-E72D297353CC}">
              <c16:uniqueId val="{00000000-6210-46A6-8E93-B8D26FDF4896}"/>
            </c:ext>
          </c:extLst>
        </c:ser>
        <c:ser>
          <c:idx val="1"/>
          <c:order val="1"/>
          <c:tx>
            <c:v>Line</c:v>
          </c:tx>
          <c:spPr>
            <a:ln w="12700" cap="rnd" cmpd="sng" algn="ctr">
              <a:solidFill>
                <a:sysClr val="window" lastClr="FFFFFF">
                  <a:lumMod val="75000"/>
                </a:sysClr>
              </a:solidFill>
              <a:prstDash val="dash"/>
              <a:round/>
              <a:headEnd type="none" w="med" len="med"/>
              <a:tailEnd type="none" w="med" len="med"/>
            </a:ln>
          </c:spPr>
          <c:marker>
            <c:symbol val="none"/>
          </c:marker>
          <c:xVal>
            <c:numRef>
              <c:f>'Titanic logistic model'!$D$66:$E$66</c:f>
              <c:numCache>
                <c:formatCode>#,##0.000</c:formatCode>
                <c:ptCount val="2"/>
                <c:pt idx="0">
                  <c:v>0</c:v>
                </c:pt>
                <c:pt idx="1">
                  <c:v>1</c:v>
                </c:pt>
              </c:numCache>
            </c:numRef>
          </c:xVal>
          <c:yVal>
            <c:numRef>
              <c:f>'Titanic logistic model'!$D$67:$E$67</c:f>
              <c:numCache>
                <c:formatCode>#,##0.000</c:formatCode>
                <c:ptCount val="2"/>
                <c:pt idx="0">
                  <c:v>0</c:v>
                </c:pt>
                <c:pt idx="1">
                  <c:v>1</c:v>
                </c:pt>
              </c:numCache>
            </c:numRef>
          </c:yVal>
          <c:smooth val="0"/>
          <c:extLst>
            <c:ext xmlns:c16="http://schemas.microsoft.com/office/drawing/2014/chart" uri="{C3380CC4-5D6E-409C-BE32-E72D297353CC}">
              <c16:uniqueId val="{00000001-6210-46A6-8E93-B8D26FDF4896}"/>
            </c:ext>
          </c:extLst>
        </c:ser>
        <c:ser>
          <c:idx val="2"/>
          <c:order val="2"/>
          <c:tx>
            <c:strRef>
              <c:f>'Titanic logistic model'!$C$64</c:f>
              <c:strCache>
                <c:ptCount val="1"/>
                <c:pt idx="0">
                  <c:v>Cutoff = 0.50</c:v>
                </c:pt>
              </c:strCache>
            </c:strRef>
          </c:tx>
          <c:spPr>
            <a:ln w="25400" cap="rnd" cmpd="sng" algn="ctr">
              <a:noFill/>
              <a:prstDash val="solid"/>
              <a:round/>
            </a:ln>
            <a:effectLst/>
            <a:extLst>
              <a:ext uri="{91240B29-F687-4F45-9708-019B960494DF}">
                <a14:hiddenLine xmlns:a14="http://schemas.microsoft.com/office/drawing/2010/main" w="25400" cap="rnd" cmpd="sng" algn="ctr">
                  <a:solidFill>
                    <a:srgbClr val="FF0000"/>
                  </a:solidFill>
                  <a:prstDash val="solid"/>
                  <a:round/>
                </a14:hiddenLine>
              </a:ext>
            </a:extLst>
          </c:spPr>
          <c:marker>
            <c:symbol val="square"/>
            <c:size val="8"/>
            <c:spPr>
              <a:noFill/>
              <a:ln w="25400">
                <a:solidFill>
                  <a:srgbClr val="FF0000"/>
                </a:solidFill>
                <a:prstDash val="solid"/>
              </a:ln>
              <a:effectLst/>
              <a:extLst/>
            </c:spPr>
          </c:marker>
          <c:xVal>
            <c:numRef>
              <c:f>'Titanic logistic model'!$D$68</c:f>
              <c:numCache>
                <c:formatCode>#,##0.000</c:formatCode>
                <c:ptCount val="1"/>
                <c:pt idx="0">
                  <c:v>6.3008130081300684E-2</c:v>
                </c:pt>
              </c:numCache>
            </c:numRef>
          </c:xVal>
          <c:yVal>
            <c:numRef>
              <c:f>'Titanic logistic model'!$E$68</c:f>
              <c:numCache>
                <c:formatCode>#,##0.000</c:formatCode>
                <c:ptCount val="1"/>
                <c:pt idx="0">
                  <c:v>0.65909090909090906</c:v>
                </c:pt>
              </c:numCache>
            </c:numRef>
          </c:yVal>
          <c:smooth val="0"/>
          <c:extLst>
            <c:ext xmlns:c16="http://schemas.microsoft.com/office/drawing/2014/chart" uri="{C3380CC4-5D6E-409C-BE32-E72D297353CC}">
              <c16:uniqueId val="{00000002-6210-46A6-8E93-B8D26FDF4896}"/>
            </c:ext>
          </c:extLst>
        </c:ser>
        <c:dLbls>
          <c:showLegendKey val="0"/>
          <c:showVal val="0"/>
          <c:showCatName val="0"/>
          <c:showSerName val="0"/>
          <c:showPercent val="0"/>
          <c:showBubbleSize val="0"/>
        </c:dLbls>
        <c:axId val="729244127"/>
        <c:axId val="729226655"/>
      </c:scatterChart>
      <c:valAx>
        <c:axId val="729244127"/>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False Positive Rate (1 - Specificity)</a:t>
                </a:r>
              </a:p>
            </c:rich>
          </c:tx>
          <c:overlay val="0"/>
        </c:title>
        <c:numFmt formatCode="0%" sourceLinked="0"/>
        <c:majorTickMark val="out"/>
        <c:minorTickMark val="none"/>
        <c:tickLblPos val="nextTo"/>
        <c:crossAx val="729226655"/>
        <c:crosses val="autoZero"/>
        <c:crossBetween val="midCat"/>
      </c:valAx>
      <c:valAx>
        <c:axId val="729226655"/>
        <c:scaling>
          <c:orientation val="minMax"/>
          <c:max val="1"/>
          <c:min val="0"/>
        </c:scaling>
        <c:delete val="0"/>
        <c:axPos val="l"/>
        <c:majorGridlines>
          <c:spPr>
            <a:ln w="3175">
              <a:solidFill>
                <a:srgbClr val="C0C0C0"/>
              </a:solidFill>
              <a:prstDash val="solid"/>
            </a:ln>
          </c:spPr>
        </c:majorGridlines>
        <c:title>
          <c:tx>
            <c:rich>
              <a:bodyPr/>
              <a:lstStyle/>
              <a:p>
                <a:pPr>
                  <a:defRPr/>
                </a:pPr>
                <a:r>
                  <a:rPr lang="en-US"/>
                  <a:t>True Positive Rate (Sensitivity)</a:t>
                </a:r>
              </a:p>
            </c:rich>
          </c:tx>
          <c:overlay val="0"/>
        </c:title>
        <c:numFmt formatCode="0%" sourceLinked="0"/>
        <c:majorTickMark val="out"/>
        <c:minorTickMark val="none"/>
        <c:tickLblPos val="nextTo"/>
        <c:crossAx val="729244127"/>
        <c:crosses val="autoZero"/>
        <c:crossBetween val="midCat"/>
      </c:valAx>
      <c:spPr>
        <a:ln w="6350">
          <a:solidFill>
            <a:srgbClr val="808080"/>
          </a:solidFill>
          <a:prstDash val="solid"/>
        </a:ln>
      </c:spPr>
    </c:plotArea>
    <c:legend>
      <c:legendPos val="r"/>
      <c:legendEntry>
        <c:idx val="0"/>
        <c:delete val="1"/>
      </c:legendEntry>
      <c:legendEntry>
        <c:idx val="1"/>
        <c:delete val="1"/>
      </c:legendEntry>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Distribution of Outcomes -vs- Prediction Interval
</a:t>
            </a:r>
            <a:r>
              <a:rPr lang="en-US" sz="1000"/>
              <a:t>Titanic logistic model for Survived1st800    (7 variables, n=800)</a:t>
            </a:r>
          </a:p>
        </c:rich>
      </c:tx>
      <c:overlay val="0"/>
    </c:title>
    <c:autoTitleDeleted val="0"/>
    <c:plotArea>
      <c:layout/>
      <c:barChart>
        <c:barDir val="col"/>
        <c:grouping val="clustered"/>
        <c:varyColors val="0"/>
        <c:ser>
          <c:idx val="0"/>
          <c:order val="0"/>
          <c:tx>
            <c:strRef>
              <c:f>'Titanic logistic model'!$I$2</c:f>
              <c:strCache>
                <c:ptCount val="1"/>
                <c:pt idx="0">
                  <c:v>Alive</c:v>
                </c:pt>
              </c:strCache>
            </c:strRef>
          </c:tx>
          <c:spPr>
            <a:solidFill>
              <a:srgbClr val="9999FF"/>
            </a:solidFill>
            <a:ln w="9525" cap="flat" cmpd="sng" algn="ctr">
              <a:solidFill>
                <a:srgbClr val="0000FF"/>
              </a:solidFill>
              <a:prstDash val="solid"/>
              <a:round/>
              <a:headEnd type="none" w="med" len="med"/>
              <a:tailEnd type="none" w="med" len="med"/>
            </a:ln>
          </c:spPr>
          <c:invertIfNegative val="0"/>
          <c:cat>
            <c:numRef>
              <c:f>'Titanic logistic model'!$AQ$213:$BJ$213</c:f>
              <c:numCache>
                <c:formatCode>#,##0.000</c:formatCode>
                <c:ptCount val="20"/>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'Titanic logistic model'!$AQ$214:$BJ$214</c:f>
              <c:numCache>
                <c:formatCode>#,##0.000</c:formatCode>
                <c:ptCount val="20"/>
                <c:pt idx="0">
                  <c:v>0</c:v>
                </c:pt>
                <c:pt idx="1">
                  <c:v>7</c:v>
                </c:pt>
                <c:pt idx="2">
                  <c:v>38</c:v>
                </c:pt>
                <c:pt idx="3">
                  <c:v>2</c:v>
                </c:pt>
                <c:pt idx="4">
                  <c:v>0</c:v>
                </c:pt>
                <c:pt idx="5">
                  <c:v>4</c:v>
                </c:pt>
                <c:pt idx="6">
                  <c:v>8</c:v>
                </c:pt>
                <c:pt idx="7">
                  <c:v>10</c:v>
                </c:pt>
                <c:pt idx="8">
                  <c:v>19</c:v>
                </c:pt>
                <c:pt idx="9">
                  <c:v>17</c:v>
                </c:pt>
                <c:pt idx="10">
                  <c:v>4</c:v>
                </c:pt>
                <c:pt idx="11">
                  <c:v>3</c:v>
                </c:pt>
                <c:pt idx="12">
                  <c:v>4</c:v>
                </c:pt>
                <c:pt idx="13">
                  <c:v>1</c:v>
                </c:pt>
                <c:pt idx="14">
                  <c:v>24</c:v>
                </c:pt>
                <c:pt idx="15">
                  <c:v>11</c:v>
                </c:pt>
                <c:pt idx="16">
                  <c:v>13</c:v>
                </c:pt>
                <c:pt idx="17">
                  <c:v>5</c:v>
                </c:pt>
                <c:pt idx="18">
                  <c:v>88</c:v>
                </c:pt>
                <c:pt idx="19">
                  <c:v>50</c:v>
                </c:pt>
              </c:numCache>
            </c:numRef>
          </c:val>
          <c:extLst>
            <c:ext xmlns:c16="http://schemas.microsoft.com/office/drawing/2014/chart" uri="{C3380CC4-5D6E-409C-BE32-E72D297353CC}">
              <c16:uniqueId val="{00000000-E907-44CC-B5F6-46B1428B029D}"/>
            </c:ext>
          </c:extLst>
        </c:ser>
        <c:ser>
          <c:idx val="1"/>
          <c:order val="1"/>
          <c:tx>
            <c:strRef>
              <c:f>'Titanic logistic model'!$H$2</c:f>
              <c:strCache>
                <c:ptCount val="1"/>
                <c:pt idx="0">
                  <c:v>Dead</c:v>
                </c:pt>
              </c:strCache>
            </c:strRef>
          </c:tx>
          <c:spPr>
            <a:solidFill>
              <a:srgbClr val="FFD2D2"/>
            </a:solidFill>
            <a:ln w="9525" cap="flat" cmpd="sng" algn="ctr">
              <a:solidFill>
                <a:srgbClr val="FF0000"/>
              </a:solidFill>
              <a:prstDash val="solid"/>
              <a:round/>
              <a:headEnd type="none" w="med" len="med"/>
              <a:tailEnd type="none" w="med" len="med"/>
            </a:ln>
          </c:spPr>
          <c:invertIfNegative val="0"/>
          <c:cat>
            <c:numRef>
              <c:f>'Titanic logistic model'!$AQ$213:$BK$213</c:f>
              <c:numCache>
                <c:formatCode>#,##0.000</c:formatCode>
                <c:ptCount val="21"/>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'Titanic logistic model'!$AQ$215:$BJ$215</c:f>
              <c:numCache>
                <c:formatCode>#,##0.000</c:formatCode>
                <c:ptCount val="20"/>
                <c:pt idx="0">
                  <c:v>-12</c:v>
                </c:pt>
                <c:pt idx="1">
                  <c:v>-84</c:v>
                </c:pt>
                <c:pt idx="2">
                  <c:v>-254</c:v>
                </c:pt>
                <c:pt idx="3">
                  <c:v>-1</c:v>
                </c:pt>
                <c:pt idx="4">
                  <c:v>-7</c:v>
                </c:pt>
                <c:pt idx="5">
                  <c:v>-23</c:v>
                </c:pt>
                <c:pt idx="6">
                  <c:v>-19</c:v>
                </c:pt>
                <c:pt idx="7">
                  <c:v>-15</c:v>
                </c:pt>
                <c:pt idx="8">
                  <c:v>-32</c:v>
                </c:pt>
                <c:pt idx="9">
                  <c:v>-14</c:v>
                </c:pt>
                <c:pt idx="10">
                  <c:v>-5</c:v>
                </c:pt>
                <c:pt idx="11">
                  <c:v>-2</c:v>
                </c:pt>
                <c:pt idx="12">
                  <c:v>-2</c:v>
                </c:pt>
                <c:pt idx="13">
                  <c:v>0</c:v>
                </c:pt>
                <c:pt idx="14">
                  <c:v>-9</c:v>
                </c:pt>
                <c:pt idx="15">
                  <c:v>-5</c:v>
                </c:pt>
                <c:pt idx="16">
                  <c:v>0</c:v>
                </c:pt>
                <c:pt idx="17">
                  <c:v>-1</c:v>
                </c:pt>
                <c:pt idx="18">
                  <c:v>-5</c:v>
                </c:pt>
                <c:pt idx="19">
                  <c:v>-2</c:v>
                </c:pt>
              </c:numCache>
            </c:numRef>
          </c:val>
          <c:extLst>
            <c:ext xmlns:c16="http://schemas.microsoft.com/office/drawing/2014/chart" uri="{C3380CC4-5D6E-409C-BE32-E72D297353CC}">
              <c16:uniqueId val="{00000001-E907-44CC-B5F6-46B1428B029D}"/>
            </c:ext>
          </c:extLst>
        </c:ser>
        <c:dLbls>
          <c:showLegendKey val="0"/>
          <c:showVal val="0"/>
          <c:showCatName val="0"/>
          <c:showSerName val="0"/>
          <c:showPercent val="0"/>
          <c:showBubbleSize val="0"/>
        </c:dLbls>
        <c:gapWidth val="0"/>
        <c:overlap val="100"/>
        <c:axId val="729219583"/>
        <c:axId val="729221247"/>
      </c:barChart>
      <c:catAx>
        <c:axId val="729219583"/>
        <c:scaling>
          <c:orientation val="minMax"/>
        </c:scaling>
        <c:delete val="0"/>
        <c:axPos val="b"/>
        <c:title>
          <c:tx>
            <c:rich>
              <a:bodyPr/>
              <a:lstStyle/>
              <a:p>
                <a:pPr>
                  <a:defRPr/>
                </a:pPr>
                <a:r>
                  <a:rPr lang="en-US"/>
                  <a:t>Prediction</a:t>
                </a:r>
              </a:p>
            </c:rich>
          </c:tx>
          <c:overlay val="0"/>
        </c:title>
        <c:numFmt formatCode=".00" sourceLinked="0"/>
        <c:majorTickMark val="out"/>
        <c:minorTickMark val="none"/>
        <c:tickLblPos val="low"/>
        <c:crossAx val="729221247"/>
        <c:crosses val="autoZero"/>
        <c:auto val="1"/>
        <c:lblAlgn val="ctr"/>
        <c:lblOffset val="100"/>
        <c:tickLblSkip val="1"/>
        <c:noMultiLvlLbl val="0"/>
      </c:catAx>
      <c:valAx>
        <c:axId val="729221247"/>
        <c:scaling>
          <c:orientation val="minMax"/>
        </c:scaling>
        <c:delete val="0"/>
        <c:axPos val="l"/>
        <c:majorGridlines>
          <c:spPr>
            <a:ln w="3175">
              <a:solidFill>
                <a:srgbClr val="C0C0C0"/>
              </a:solidFill>
              <a:prstDash val="solid"/>
            </a:ln>
          </c:spPr>
        </c:majorGridlines>
        <c:numFmt formatCode="0;[Red]0" sourceLinked="0"/>
        <c:majorTickMark val="out"/>
        <c:minorTickMark val="none"/>
        <c:tickLblPos val="nextTo"/>
        <c:crossAx val="729219583"/>
        <c:crosses val="autoZero"/>
        <c:crossBetween val="between"/>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Sensitivity and Specificity -vs- Cutoff Value
</a:t>
            </a:r>
            <a:r>
              <a:rPr lang="en-US" sz="1000"/>
              <a:t>Titanic logistic model for Survived1st800    (7 variables, n=800)</a:t>
            </a:r>
          </a:p>
        </c:rich>
      </c:tx>
      <c:overlay val="0"/>
    </c:title>
    <c:autoTitleDeleted val="0"/>
    <c:plotArea>
      <c:layout/>
      <c:scatterChart>
        <c:scatterStyle val="lineMarker"/>
        <c:varyColors val="0"/>
        <c:ser>
          <c:idx val="0"/>
          <c:order val="0"/>
          <c:tx>
            <c:v>Sensitivity</c:v>
          </c:tx>
          <c:spPr>
            <a:ln w="28575">
              <a:solidFill>
                <a:srgbClr val="0000FF"/>
              </a:solidFill>
            </a:ln>
          </c:spPr>
          <c:marker>
            <c:symbol val="none"/>
          </c:marker>
          <c:xVal>
            <c:numRef>
              <c:f>'Titanic logistic model'!$AQ$253:$EM$253</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'Titanic logistic model'!$AQ$254:$EM$254</c:f>
              <c:numCache>
                <c:formatCode>#,##0.000</c:formatCode>
                <c:ptCount val="101"/>
                <c:pt idx="0">
                  <c:v>1</c:v>
                </c:pt>
                <c:pt idx="1">
                  <c:v>1</c:v>
                </c:pt>
                <c:pt idx="2">
                  <c:v>1</c:v>
                </c:pt>
                <c:pt idx="3">
                  <c:v>1</c:v>
                </c:pt>
                <c:pt idx="4">
                  <c:v>0.99935064935064943</c:v>
                </c:pt>
                <c:pt idx="5">
                  <c:v>0.99805194805194797</c:v>
                </c:pt>
                <c:pt idx="6">
                  <c:v>0.99545454545454548</c:v>
                </c:pt>
                <c:pt idx="7">
                  <c:v>0.99155844155844153</c:v>
                </c:pt>
                <c:pt idx="8">
                  <c:v>0.98701298701298701</c:v>
                </c:pt>
                <c:pt idx="9">
                  <c:v>0.97012987012987018</c:v>
                </c:pt>
                <c:pt idx="10">
                  <c:v>0.94935064935064928</c:v>
                </c:pt>
                <c:pt idx="11">
                  <c:v>0.92792207792207793</c:v>
                </c:pt>
                <c:pt idx="12">
                  <c:v>0.90324675324675319</c:v>
                </c:pt>
                <c:pt idx="13">
                  <c:v>0.87857142857142867</c:v>
                </c:pt>
                <c:pt idx="14">
                  <c:v>0.86623376623376624</c:v>
                </c:pt>
                <c:pt idx="15">
                  <c:v>0.85844155844155834</c:v>
                </c:pt>
                <c:pt idx="16">
                  <c:v>0.85259740259740269</c:v>
                </c:pt>
                <c:pt idx="17">
                  <c:v>0.85064935064935066</c:v>
                </c:pt>
                <c:pt idx="18">
                  <c:v>0.84935064935064941</c:v>
                </c:pt>
                <c:pt idx="19">
                  <c:v>0.84870129870129862</c:v>
                </c:pt>
                <c:pt idx="20">
                  <c:v>0.84805194805194806</c:v>
                </c:pt>
                <c:pt idx="21">
                  <c:v>0.84740259740259738</c:v>
                </c:pt>
                <c:pt idx="22">
                  <c:v>0.84740259740259738</c:v>
                </c:pt>
                <c:pt idx="23">
                  <c:v>0.84740259740259738</c:v>
                </c:pt>
                <c:pt idx="24">
                  <c:v>0.84675324675324681</c:v>
                </c:pt>
                <c:pt idx="25">
                  <c:v>0.84545454545454535</c:v>
                </c:pt>
                <c:pt idx="26">
                  <c:v>0.8441558441558441</c:v>
                </c:pt>
                <c:pt idx="27">
                  <c:v>0.84155844155844151</c:v>
                </c:pt>
                <c:pt idx="28">
                  <c:v>0.83896103896103891</c:v>
                </c:pt>
                <c:pt idx="29">
                  <c:v>0.83636363636363642</c:v>
                </c:pt>
                <c:pt idx="30">
                  <c:v>0.83376623376623382</c:v>
                </c:pt>
                <c:pt idx="31">
                  <c:v>0.82792207792207795</c:v>
                </c:pt>
                <c:pt idx="32">
                  <c:v>0.82337662337662332</c:v>
                </c:pt>
                <c:pt idx="33">
                  <c:v>0.81818181818181823</c:v>
                </c:pt>
                <c:pt idx="34">
                  <c:v>0.8136363636363636</c:v>
                </c:pt>
                <c:pt idx="35">
                  <c:v>0.80844155844155841</c:v>
                </c:pt>
                <c:pt idx="36">
                  <c:v>0.80584415584415581</c:v>
                </c:pt>
                <c:pt idx="37">
                  <c:v>0.80194805194805197</c:v>
                </c:pt>
                <c:pt idx="38">
                  <c:v>0.79545454545454541</c:v>
                </c:pt>
                <c:pt idx="39">
                  <c:v>0.78506493506493513</c:v>
                </c:pt>
                <c:pt idx="40">
                  <c:v>0.77597402597402598</c:v>
                </c:pt>
                <c:pt idx="41">
                  <c:v>0.76623376623376627</c:v>
                </c:pt>
                <c:pt idx="42">
                  <c:v>0.75194805194805192</c:v>
                </c:pt>
                <c:pt idx="43">
                  <c:v>0.73961038961038961</c:v>
                </c:pt>
                <c:pt idx="44">
                  <c:v>0.72792207792207786</c:v>
                </c:pt>
                <c:pt idx="45">
                  <c:v>0.71363636363636362</c:v>
                </c:pt>
                <c:pt idx="46">
                  <c:v>0.69870129870129871</c:v>
                </c:pt>
                <c:pt idx="47">
                  <c:v>0.68701298701298696</c:v>
                </c:pt>
                <c:pt idx="48">
                  <c:v>0.67597402597402589</c:v>
                </c:pt>
                <c:pt idx="49">
                  <c:v>0.66753246753246753</c:v>
                </c:pt>
                <c:pt idx="50">
                  <c:v>0.65974025974025974</c:v>
                </c:pt>
                <c:pt idx="51">
                  <c:v>0.65389610389610386</c:v>
                </c:pt>
                <c:pt idx="52">
                  <c:v>0.6506493506493507</c:v>
                </c:pt>
                <c:pt idx="53">
                  <c:v>0.64805194805194799</c:v>
                </c:pt>
                <c:pt idx="54">
                  <c:v>0.64610389610389607</c:v>
                </c:pt>
                <c:pt idx="55">
                  <c:v>0.64610389610389607</c:v>
                </c:pt>
                <c:pt idx="56">
                  <c:v>0.64610389610389607</c:v>
                </c:pt>
                <c:pt idx="57">
                  <c:v>0.64610389610389607</c:v>
                </c:pt>
                <c:pt idx="58">
                  <c:v>0.64415584415584415</c:v>
                </c:pt>
                <c:pt idx="59">
                  <c:v>0.64155844155844155</c:v>
                </c:pt>
                <c:pt idx="60">
                  <c:v>0.63766233766233771</c:v>
                </c:pt>
                <c:pt idx="61">
                  <c:v>0.63376623376623376</c:v>
                </c:pt>
                <c:pt idx="62">
                  <c:v>0.62987012987012991</c:v>
                </c:pt>
                <c:pt idx="63">
                  <c:v>0.6272727272727272</c:v>
                </c:pt>
                <c:pt idx="64">
                  <c:v>0.62467532467532472</c:v>
                </c:pt>
                <c:pt idx="65">
                  <c:v>0.62337662337662336</c:v>
                </c:pt>
                <c:pt idx="66">
                  <c:v>0.62207792207792201</c:v>
                </c:pt>
                <c:pt idx="67">
                  <c:v>0.62077922077922076</c:v>
                </c:pt>
                <c:pt idx="68">
                  <c:v>0.62012987012987009</c:v>
                </c:pt>
                <c:pt idx="69">
                  <c:v>0.62012987012987009</c:v>
                </c:pt>
                <c:pt idx="70">
                  <c:v>0.62012987012987009</c:v>
                </c:pt>
                <c:pt idx="71">
                  <c:v>0.6045454545454545</c:v>
                </c:pt>
                <c:pt idx="72">
                  <c:v>0.58896103896103902</c:v>
                </c:pt>
                <c:pt idx="73">
                  <c:v>0.57337662337662332</c:v>
                </c:pt>
                <c:pt idx="74">
                  <c:v>0.55779220779220784</c:v>
                </c:pt>
                <c:pt idx="75">
                  <c:v>0.54155844155844157</c:v>
                </c:pt>
                <c:pt idx="76">
                  <c:v>0.54025974025974033</c:v>
                </c:pt>
                <c:pt idx="77">
                  <c:v>0.53636363636363638</c:v>
                </c:pt>
                <c:pt idx="78">
                  <c:v>0.52922077922077926</c:v>
                </c:pt>
                <c:pt idx="79">
                  <c:v>0.52207792207792214</c:v>
                </c:pt>
                <c:pt idx="80">
                  <c:v>0.51233766233766243</c:v>
                </c:pt>
                <c:pt idx="81">
                  <c:v>0.50064935064935057</c:v>
                </c:pt>
                <c:pt idx="82">
                  <c:v>0.49090909090909085</c:v>
                </c:pt>
                <c:pt idx="83">
                  <c:v>0.48246753246753243</c:v>
                </c:pt>
                <c:pt idx="84">
                  <c:v>0.47402597402597402</c:v>
                </c:pt>
                <c:pt idx="85">
                  <c:v>0.46883116883116888</c:v>
                </c:pt>
                <c:pt idx="86">
                  <c:v>0.46623376623376622</c:v>
                </c:pt>
                <c:pt idx="87">
                  <c:v>0.46298701298701295</c:v>
                </c:pt>
                <c:pt idx="88">
                  <c:v>0.45974025974025973</c:v>
                </c:pt>
                <c:pt idx="89">
                  <c:v>0.45194805194805193</c:v>
                </c:pt>
                <c:pt idx="90">
                  <c:v>0.43896103896103894</c:v>
                </c:pt>
                <c:pt idx="91">
                  <c:v>0.41688311688311691</c:v>
                </c:pt>
                <c:pt idx="92">
                  <c:v>0.37857142857142856</c:v>
                </c:pt>
                <c:pt idx="93">
                  <c:v>0.32142857142857145</c:v>
                </c:pt>
                <c:pt idx="94">
                  <c:v>0.24545454545454543</c:v>
                </c:pt>
                <c:pt idx="95">
                  <c:v>0.16688311688311688</c:v>
                </c:pt>
                <c:pt idx="96">
                  <c:v>9.6103896103896108E-2</c:v>
                </c:pt>
                <c:pt idx="97">
                  <c:v>4.2857142857142858E-2</c:v>
                </c:pt>
                <c:pt idx="98">
                  <c:v>1.038961038961039E-2</c:v>
                </c:pt>
                <c:pt idx="99">
                  <c:v>0</c:v>
                </c:pt>
                <c:pt idx="100">
                  <c:v>0</c:v>
                </c:pt>
              </c:numCache>
            </c:numRef>
          </c:yVal>
          <c:smooth val="0"/>
          <c:extLst>
            <c:ext xmlns:c16="http://schemas.microsoft.com/office/drawing/2014/chart" uri="{C3380CC4-5D6E-409C-BE32-E72D297353CC}">
              <c16:uniqueId val="{00000000-E6EC-4EFD-971C-34C8C567CBBD}"/>
            </c:ext>
          </c:extLst>
        </c:ser>
        <c:ser>
          <c:idx val="1"/>
          <c:order val="1"/>
          <c:tx>
            <c:v>Specificity</c:v>
          </c:tx>
          <c:spPr>
            <a:ln w="28575">
              <a:solidFill>
                <a:srgbClr val="FF0000"/>
              </a:solidFill>
            </a:ln>
          </c:spPr>
          <c:marker>
            <c:symbol val="none"/>
          </c:marker>
          <c:xVal>
            <c:numRef>
              <c:f>'Titanic logistic model'!$AQ$253:$EM$253</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'Titanic logistic model'!$AQ$255:$EM$255</c:f>
              <c:numCache>
                <c:formatCode>#,##0.000</c:formatCode>
                <c:ptCount val="101"/>
                <c:pt idx="0">
                  <c:v>0</c:v>
                </c:pt>
                <c:pt idx="1">
                  <c:v>0</c:v>
                </c:pt>
                <c:pt idx="2">
                  <c:v>9.7560975609756097E-3</c:v>
                </c:pt>
                <c:pt idx="3">
                  <c:v>1.4634146341463415E-2</c:v>
                </c:pt>
                <c:pt idx="4">
                  <c:v>2.1951219512195124E-2</c:v>
                </c:pt>
                <c:pt idx="5">
                  <c:v>3.2520325203252036E-2</c:v>
                </c:pt>
                <c:pt idx="6">
                  <c:v>4.7967479674796754E-2</c:v>
                </c:pt>
                <c:pt idx="7">
                  <c:v>7.1544715447154475E-2</c:v>
                </c:pt>
                <c:pt idx="8">
                  <c:v>0.10569105691056911</c:v>
                </c:pt>
                <c:pt idx="9">
                  <c:v>0.17886178861788618</c:v>
                </c:pt>
                <c:pt idx="10">
                  <c:v>0.26626016260162599</c:v>
                </c:pt>
                <c:pt idx="11">
                  <c:v>0.36585365853658536</c:v>
                </c:pt>
                <c:pt idx="12">
                  <c:v>0.47398373983739833</c:v>
                </c:pt>
                <c:pt idx="13">
                  <c:v>0.57723577235772361</c:v>
                </c:pt>
                <c:pt idx="14">
                  <c:v>0.63902439024390234</c:v>
                </c:pt>
                <c:pt idx="15">
                  <c:v>0.68048780487804883</c:v>
                </c:pt>
                <c:pt idx="16">
                  <c:v>0.70487804878048788</c:v>
                </c:pt>
                <c:pt idx="17">
                  <c:v>0.7126016260162602</c:v>
                </c:pt>
                <c:pt idx="18">
                  <c:v>0.71300813008130082</c:v>
                </c:pt>
                <c:pt idx="19">
                  <c:v>0.71341463414634143</c:v>
                </c:pt>
                <c:pt idx="20">
                  <c:v>0.71422764227642277</c:v>
                </c:pt>
                <c:pt idx="21">
                  <c:v>0.71544715447154472</c:v>
                </c:pt>
                <c:pt idx="22">
                  <c:v>0.71666666666666667</c:v>
                </c:pt>
                <c:pt idx="23">
                  <c:v>0.71951219512195119</c:v>
                </c:pt>
                <c:pt idx="24">
                  <c:v>0.72398373983739839</c:v>
                </c:pt>
                <c:pt idx="25">
                  <c:v>0.73008130081300815</c:v>
                </c:pt>
                <c:pt idx="26">
                  <c:v>0.73658536585365852</c:v>
                </c:pt>
                <c:pt idx="27">
                  <c:v>0.74471544715447147</c:v>
                </c:pt>
                <c:pt idx="28">
                  <c:v>0.75406504065040647</c:v>
                </c:pt>
                <c:pt idx="29">
                  <c:v>0.76219512195121952</c:v>
                </c:pt>
                <c:pt idx="30">
                  <c:v>0.76910569105691051</c:v>
                </c:pt>
                <c:pt idx="31">
                  <c:v>0.775609756097561</c:v>
                </c:pt>
                <c:pt idx="32">
                  <c:v>0.78292682926829271</c:v>
                </c:pt>
                <c:pt idx="33">
                  <c:v>0.79065040650406504</c:v>
                </c:pt>
                <c:pt idx="34">
                  <c:v>0.79837398373983737</c:v>
                </c:pt>
                <c:pt idx="35">
                  <c:v>0.80569105691056908</c:v>
                </c:pt>
                <c:pt idx="36">
                  <c:v>0.81463414634146347</c:v>
                </c:pt>
                <c:pt idx="37">
                  <c:v>0.82195121951219507</c:v>
                </c:pt>
                <c:pt idx="38">
                  <c:v>0.82804878048780484</c:v>
                </c:pt>
                <c:pt idx="39">
                  <c:v>0.83373983739837398</c:v>
                </c:pt>
                <c:pt idx="40">
                  <c:v>0.83861788617886179</c:v>
                </c:pt>
                <c:pt idx="41">
                  <c:v>0.84186991869918693</c:v>
                </c:pt>
                <c:pt idx="42">
                  <c:v>0.85447154471544706</c:v>
                </c:pt>
                <c:pt idx="43">
                  <c:v>0.86747967479674803</c:v>
                </c:pt>
                <c:pt idx="44">
                  <c:v>0.8808943089430894</c:v>
                </c:pt>
                <c:pt idx="45">
                  <c:v>0.89552845528455294</c:v>
                </c:pt>
                <c:pt idx="46">
                  <c:v>0.91097560975609759</c:v>
                </c:pt>
                <c:pt idx="47">
                  <c:v>0.91747967479674797</c:v>
                </c:pt>
                <c:pt idx="48">
                  <c:v>0.923170731707317</c:v>
                </c:pt>
                <c:pt idx="49">
                  <c:v>0.92926829268292677</c:v>
                </c:pt>
                <c:pt idx="50">
                  <c:v>0.93495934959349591</c:v>
                </c:pt>
                <c:pt idx="51">
                  <c:v>0.93943089430894311</c:v>
                </c:pt>
                <c:pt idx="52">
                  <c:v>0.94308943089430897</c:v>
                </c:pt>
                <c:pt idx="53">
                  <c:v>0.94512195121951215</c:v>
                </c:pt>
                <c:pt idx="54">
                  <c:v>0.94634146341463421</c:v>
                </c:pt>
                <c:pt idx="55">
                  <c:v>0.94756097560975605</c:v>
                </c:pt>
                <c:pt idx="56">
                  <c:v>0.94878048780487811</c:v>
                </c:pt>
                <c:pt idx="57">
                  <c:v>0.94959349593495934</c:v>
                </c:pt>
                <c:pt idx="58">
                  <c:v>0.95040650406504068</c:v>
                </c:pt>
                <c:pt idx="59">
                  <c:v>0.95162601626016263</c:v>
                </c:pt>
                <c:pt idx="60">
                  <c:v>0.95203252032520325</c:v>
                </c:pt>
                <c:pt idx="61">
                  <c:v>0.95243902439024397</c:v>
                </c:pt>
                <c:pt idx="62">
                  <c:v>0.95284552845528458</c:v>
                </c:pt>
                <c:pt idx="63">
                  <c:v>0.95365853658536581</c:v>
                </c:pt>
                <c:pt idx="64">
                  <c:v>0.95406504065040643</c:v>
                </c:pt>
                <c:pt idx="65">
                  <c:v>0.95447154471544715</c:v>
                </c:pt>
                <c:pt idx="66">
                  <c:v>0.95487804878048788</c:v>
                </c:pt>
                <c:pt idx="67">
                  <c:v>0.95528455284552849</c:v>
                </c:pt>
                <c:pt idx="68">
                  <c:v>0.95528455284552849</c:v>
                </c:pt>
                <c:pt idx="69">
                  <c:v>0.95528455284552849</c:v>
                </c:pt>
                <c:pt idx="70">
                  <c:v>0.9556910569105691</c:v>
                </c:pt>
                <c:pt idx="71">
                  <c:v>0.95934959349593496</c:v>
                </c:pt>
                <c:pt idx="72">
                  <c:v>0.96300813008130082</c:v>
                </c:pt>
                <c:pt idx="73">
                  <c:v>0.96666666666666667</c:v>
                </c:pt>
                <c:pt idx="74">
                  <c:v>0.97032520325203242</c:v>
                </c:pt>
                <c:pt idx="75">
                  <c:v>0.97398373983739839</c:v>
                </c:pt>
                <c:pt idx="76">
                  <c:v>0.97520325203252034</c:v>
                </c:pt>
                <c:pt idx="77">
                  <c:v>0.97682926829268302</c:v>
                </c:pt>
                <c:pt idx="78">
                  <c:v>0.9788617886178862</c:v>
                </c:pt>
                <c:pt idx="79">
                  <c:v>0.98089430894308949</c:v>
                </c:pt>
                <c:pt idx="80">
                  <c:v>0.98252032520325194</c:v>
                </c:pt>
                <c:pt idx="81">
                  <c:v>0.98333333333333339</c:v>
                </c:pt>
                <c:pt idx="82">
                  <c:v>0.98373983739837401</c:v>
                </c:pt>
                <c:pt idx="83">
                  <c:v>0.98373983739837401</c:v>
                </c:pt>
                <c:pt idx="84">
                  <c:v>0.98373983739837401</c:v>
                </c:pt>
                <c:pt idx="85">
                  <c:v>0.98373983739837401</c:v>
                </c:pt>
                <c:pt idx="86">
                  <c:v>0.98373983739837401</c:v>
                </c:pt>
                <c:pt idx="87">
                  <c:v>0.98373983739837401</c:v>
                </c:pt>
                <c:pt idx="88">
                  <c:v>0.98414634146341462</c:v>
                </c:pt>
                <c:pt idx="89">
                  <c:v>0.98455284552845523</c:v>
                </c:pt>
                <c:pt idx="90">
                  <c:v>0.98536585365853657</c:v>
                </c:pt>
                <c:pt idx="91">
                  <c:v>0.98617886178861791</c:v>
                </c:pt>
                <c:pt idx="92">
                  <c:v>0.98739837398373986</c:v>
                </c:pt>
                <c:pt idx="93">
                  <c:v>0.98943089430894315</c:v>
                </c:pt>
                <c:pt idx="94">
                  <c:v>0.99186991869918695</c:v>
                </c:pt>
                <c:pt idx="95">
                  <c:v>0.99390243902439024</c:v>
                </c:pt>
                <c:pt idx="96">
                  <c:v>0.99634146341463414</c:v>
                </c:pt>
                <c:pt idx="97">
                  <c:v>0.99837398373983732</c:v>
                </c:pt>
                <c:pt idx="98">
                  <c:v>0.99918699186991877</c:v>
                </c:pt>
                <c:pt idx="99">
                  <c:v>1</c:v>
                </c:pt>
                <c:pt idx="100">
                  <c:v>1</c:v>
                </c:pt>
              </c:numCache>
            </c:numRef>
          </c:yVal>
          <c:smooth val="0"/>
          <c:extLst>
            <c:ext xmlns:c16="http://schemas.microsoft.com/office/drawing/2014/chart" uri="{C3380CC4-5D6E-409C-BE32-E72D297353CC}">
              <c16:uniqueId val="{00000001-E6EC-4EFD-971C-34C8C567CBBD}"/>
            </c:ext>
          </c:extLst>
        </c:ser>
        <c:ser>
          <c:idx val="2"/>
          <c:order val="2"/>
          <c:tx>
            <c:strRef>
              <c:f>'Titanic logistic model'!$AP$256</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'Titanic logistic model'!$AQ$253:$EM$253</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'Titanic logistic model'!$AQ$256:$EM$256</c:f>
              <c:numCache>
                <c:formatCode>#,##0.000</c:formatCode>
                <c:ptCount val="101"/>
                <c:pt idx="0">
                  <c:v>0.5</c:v>
                </c:pt>
                <c:pt idx="1">
                  <c:v>0.5</c:v>
                </c:pt>
                <c:pt idx="2">
                  <c:v>0.50487804878048781</c:v>
                </c:pt>
                <c:pt idx="3">
                  <c:v>0.50731707317073171</c:v>
                </c:pt>
                <c:pt idx="4">
                  <c:v>0.51065093443142229</c:v>
                </c:pt>
                <c:pt idx="5">
                  <c:v>0.51528613662760003</c:v>
                </c:pt>
                <c:pt idx="6">
                  <c:v>0.52171101256467112</c:v>
                </c:pt>
                <c:pt idx="7">
                  <c:v>0.53155157850279799</c:v>
                </c:pt>
                <c:pt idx="8">
                  <c:v>0.54635202196177801</c:v>
                </c:pt>
                <c:pt idx="9">
                  <c:v>0.57449582937387822</c:v>
                </c:pt>
                <c:pt idx="10">
                  <c:v>0.60780540597613764</c:v>
                </c:pt>
                <c:pt idx="11">
                  <c:v>0.64688786822933164</c:v>
                </c:pt>
                <c:pt idx="12">
                  <c:v>0.68861524654207573</c:v>
                </c:pt>
                <c:pt idx="13">
                  <c:v>0.72790360046457614</c:v>
                </c:pt>
                <c:pt idx="14">
                  <c:v>0.75262907823883429</c:v>
                </c:pt>
                <c:pt idx="15">
                  <c:v>0.76946468165980364</c:v>
                </c:pt>
                <c:pt idx="16">
                  <c:v>0.77873772568894528</c:v>
                </c:pt>
                <c:pt idx="17">
                  <c:v>0.78162548833280543</c:v>
                </c:pt>
                <c:pt idx="18">
                  <c:v>0.78117938971597511</c:v>
                </c:pt>
                <c:pt idx="19">
                  <c:v>0.78105796642381997</c:v>
                </c:pt>
                <c:pt idx="20">
                  <c:v>0.78113979516418541</c:v>
                </c:pt>
                <c:pt idx="21">
                  <c:v>0.781424875937071</c:v>
                </c:pt>
                <c:pt idx="22">
                  <c:v>0.78203463203463208</c:v>
                </c:pt>
                <c:pt idx="23">
                  <c:v>0.78345739626227429</c:v>
                </c:pt>
                <c:pt idx="24">
                  <c:v>0.78536849329532266</c:v>
                </c:pt>
                <c:pt idx="25">
                  <c:v>0.78776792313377675</c:v>
                </c:pt>
                <c:pt idx="26">
                  <c:v>0.79037060500475131</c:v>
                </c:pt>
                <c:pt idx="27">
                  <c:v>0.79313694435645643</c:v>
                </c:pt>
                <c:pt idx="28">
                  <c:v>0.79651303980572274</c:v>
                </c:pt>
                <c:pt idx="29">
                  <c:v>0.79927937915742797</c:v>
                </c:pt>
                <c:pt idx="30">
                  <c:v>0.80143596241157211</c:v>
                </c:pt>
                <c:pt idx="31">
                  <c:v>0.80176591700981947</c:v>
                </c:pt>
                <c:pt idx="32">
                  <c:v>0.80315172632245801</c:v>
                </c:pt>
                <c:pt idx="33">
                  <c:v>0.80441611234294164</c:v>
                </c:pt>
                <c:pt idx="34">
                  <c:v>0.80600517368810043</c:v>
                </c:pt>
                <c:pt idx="35">
                  <c:v>0.8070663076760638</c:v>
                </c:pt>
                <c:pt idx="36">
                  <c:v>0.81023915109280964</c:v>
                </c:pt>
                <c:pt idx="37">
                  <c:v>0.81194963573012346</c:v>
                </c:pt>
                <c:pt idx="38">
                  <c:v>0.81175166297117518</c:v>
                </c:pt>
                <c:pt idx="39">
                  <c:v>0.80940238623165461</c:v>
                </c:pt>
                <c:pt idx="40">
                  <c:v>0.80729595607644389</c:v>
                </c:pt>
                <c:pt idx="41">
                  <c:v>0.80405184246647665</c:v>
                </c:pt>
                <c:pt idx="42">
                  <c:v>0.80320979833174944</c:v>
                </c:pt>
                <c:pt idx="43">
                  <c:v>0.80354503220356888</c:v>
                </c:pt>
                <c:pt idx="44">
                  <c:v>0.80440819343258363</c:v>
                </c:pt>
                <c:pt idx="45">
                  <c:v>0.80458240946045834</c:v>
                </c:pt>
                <c:pt idx="46">
                  <c:v>0.80483845422869815</c:v>
                </c:pt>
                <c:pt idx="47">
                  <c:v>0.80224633090486752</c:v>
                </c:pt>
                <c:pt idx="48">
                  <c:v>0.79957237884067145</c:v>
                </c:pt>
                <c:pt idx="49">
                  <c:v>0.79840038010769709</c:v>
                </c:pt>
                <c:pt idx="50">
                  <c:v>0.79734980466687788</c:v>
                </c:pt>
                <c:pt idx="51">
                  <c:v>0.79666349910252343</c:v>
                </c:pt>
                <c:pt idx="52">
                  <c:v>0.79686939077182983</c:v>
                </c:pt>
                <c:pt idx="53">
                  <c:v>0.79658694963573007</c:v>
                </c:pt>
                <c:pt idx="54">
                  <c:v>0.79622267975926508</c:v>
                </c:pt>
                <c:pt idx="55">
                  <c:v>0.79683243585682606</c:v>
                </c:pt>
                <c:pt idx="56">
                  <c:v>0.79744219195438704</c:v>
                </c:pt>
                <c:pt idx="57">
                  <c:v>0.79784869601942776</c:v>
                </c:pt>
                <c:pt idx="58">
                  <c:v>0.79728117411044241</c:v>
                </c:pt>
                <c:pt idx="59">
                  <c:v>0.79659222890930215</c:v>
                </c:pt>
                <c:pt idx="60">
                  <c:v>0.79484742899377048</c:v>
                </c:pt>
                <c:pt idx="61">
                  <c:v>0.79310262907823881</c:v>
                </c:pt>
                <c:pt idx="62">
                  <c:v>0.79135782916270725</c:v>
                </c:pt>
                <c:pt idx="63">
                  <c:v>0.79046563192904651</c:v>
                </c:pt>
                <c:pt idx="64">
                  <c:v>0.78937018266286563</c:v>
                </c:pt>
                <c:pt idx="65">
                  <c:v>0.7889240840460352</c:v>
                </c:pt>
                <c:pt idx="66">
                  <c:v>0.788477985429205</c:v>
                </c:pt>
                <c:pt idx="67">
                  <c:v>0.78803188681237457</c:v>
                </c:pt>
                <c:pt idx="68">
                  <c:v>0.78770721148769929</c:v>
                </c:pt>
                <c:pt idx="69">
                  <c:v>0.78770721148769929</c:v>
                </c:pt>
                <c:pt idx="70">
                  <c:v>0.78791046352021965</c:v>
                </c:pt>
                <c:pt idx="71">
                  <c:v>0.78194752402069478</c:v>
                </c:pt>
                <c:pt idx="72">
                  <c:v>0.77598458452116992</c:v>
                </c:pt>
                <c:pt idx="73">
                  <c:v>0.77002164502164505</c:v>
                </c:pt>
                <c:pt idx="74">
                  <c:v>0.76405870552212019</c:v>
                </c:pt>
                <c:pt idx="75">
                  <c:v>0.75777109069792004</c:v>
                </c:pt>
                <c:pt idx="76">
                  <c:v>0.75773149614613033</c:v>
                </c:pt>
                <c:pt idx="77">
                  <c:v>0.75659645232815964</c:v>
                </c:pt>
                <c:pt idx="78">
                  <c:v>0.75404128391933267</c:v>
                </c:pt>
                <c:pt idx="79">
                  <c:v>0.75148611551050581</c:v>
                </c:pt>
                <c:pt idx="80">
                  <c:v>0.74742899377045724</c:v>
                </c:pt>
                <c:pt idx="81">
                  <c:v>0.74199134199134198</c:v>
                </c:pt>
                <c:pt idx="82">
                  <c:v>0.73732446415373243</c:v>
                </c:pt>
                <c:pt idx="83">
                  <c:v>0.73310368493295319</c:v>
                </c:pt>
                <c:pt idx="84">
                  <c:v>0.72888290571217396</c:v>
                </c:pt>
                <c:pt idx="85">
                  <c:v>0.72628550311477147</c:v>
                </c:pt>
                <c:pt idx="86">
                  <c:v>0.72498680181607011</c:v>
                </c:pt>
                <c:pt idx="87">
                  <c:v>0.72336342519269348</c:v>
                </c:pt>
                <c:pt idx="88">
                  <c:v>0.7219433006018372</c:v>
                </c:pt>
                <c:pt idx="89">
                  <c:v>0.71825044873825361</c:v>
                </c:pt>
                <c:pt idx="90">
                  <c:v>0.71216344630978778</c:v>
                </c:pt>
                <c:pt idx="91">
                  <c:v>0.70153098933586744</c:v>
                </c:pt>
                <c:pt idx="92">
                  <c:v>0.68298490127758416</c:v>
                </c:pt>
                <c:pt idx="93">
                  <c:v>0.65542973286875728</c:v>
                </c:pt>
                <c:pt idx="94">
                  <c:v>0.61866223207686621</c:v>
                </c:pt>
                <c:pt idx="95">
                  <c:v>0.58039277795375355</c:v>
                </c:pt>
                <c:pt idx="96">
                  <c:v>0.54622267975926508</c:v>
                </c:pt>
                <c:pt idx="97">
                  <c:v>0.52061556329849012</c:v>
                </c:pt>
                <c:pt idx="98">
                  <c:v>0.50478830112976458</c:v>
                </c:pt>
                <c:pt idx="99">
                  <c:v>0.5</c:v>
                </c:pt>
                <c:pt idx="100">
                  <c:v>0.5</c:v>
                </c:pt>
              </c:numCache>
            </c:numRef>
          </c:yVal>
          <c:smooth val="0"/>
          <c:extLst>
            <c:ext xmlns:c16="http://schemas.microsoft.com/office/drawing/2014/chart" uri="{C3380CC4-5D6E-409C-BE32-E72D297353CC}">
              <c16:uniqueId val="{00000002-E6EC-4EFD-971C-34C8C567CBBD}"/>
            </c:ext>
          </c:extLst>
        </c:ser>
        <c:dLbls>
          <c:showLegendKey val="0"/>
          <c:showVal val="0"/>
          <c:showCatName val="0"/>
          <c:showSerName val="0"/>
          <c:showPercent val="0"/>
          <c:showBubbleSize val="0"/>
        </c:dLbls>
        <c:axId val="729219583"/>
        <c:axId val="729225823"/>
      </c:scatterChart>
      <c:valAx>
        <c:axId val="729219583"/>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729225823"/>
        <c:crosses val="autoZero"/>
        <c:crossBetween val="midCat"/>
      </c:valAx>
      <c:valAx>
        <c:axId val="729225823"/>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729219583"/>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1'!$C$67</c:f>
          <c:strCache>
            <c:ptCount val="1"/>
            <c:pt idx="0">
              <c:v>ROC curve:  area under curve = 0.87 
Model 1 for Survived1st800    (13 variables, n=800)</c:v>
            </c:pt>
          </c:strCache>
        </c:strRef>
      </c:tx>
      <c:overlay val="0"/>
      <c:txPr>
        <a:bodyPr/>
        <a:lstStyle/>
        <a:p>
          <a:pPr>
            <a:defRPr sz="1000"/>
          </a:pPr>
          <a:endParaRPr lang="en-US"/>
        </a:p>
      </c:txPr>
    </c:title>
    <c:autoTitleDeleted val="0"/>
    <c:plotArea>
      <c:layout/>
      <c:scatterChart>
        <c:scatterStyle val="lineMarker"/>
        <c:varyColors val="0"/>
        <c:ser>
          <c:idx val="0"/>
          <c:order val="0"/>
          <c:tx>
            <c:v>Blue</c:v>
          </c:tx>
          <c:spPr>
            <a:ln w="28575">
              <a:solidFill>
                <a:srgbClr val="0000FF"/>
              </a:solidFill>
            </a:ln>
          </c:spPr>
          <c:marker>
            <c:symbol val="none"/>
          </c:marker>
          <c:xVal>
            <c:numRef>
              <c:f>'Model 1'!$AW$65:$ES$65</c:f>
              <c:numCache>
                <c:formatCode>#,##0.000</c:formatCode>
                <c:ptCount val="101"/>
                <c:pt idx="0">
                  <c:v>1</c:v>
                </c:pt>
                <c:pt idx="1">
                  <c:v>1</c:v>
                </c:pt>
                <c:pt idx="2">
                  <c:v>0.97967479674796742</c:v>
                </c:pt>
                <c:pt idx="3">
                  <c:v>0.97560975609756095</c:v>
                </c:pt>
                <c:pt idx="4">
                  <c:v>0.93495934959349591</c:v>
                </c:pt>
                <c:pt idx="5">
                  <c:v>0.91463414634146345</c:v>
                </c:pt>
                <c:pt idx="6">
                  <c:v>0.90243902439024393</c:v>
                </c:pt>
                <c:pt idx="7">
                  <c:v>0.87601626016260159</c:v>
                </c:pt>
                <c:pt idx="8">
                  <c:v>0.83943089430894313</c:v>
                </c:pt>
                <c:pt idx="9">
                  <c:v>0.80487804878048785</c:v>
                </c:pt>
                <c:pt idx="10">
                  <c:v>0.75813008130081305</c:v>
                </c:pt>
                <c:pt idx="11">
                  <c:v>0.62601626016260159</c:v>
                </c:pt>
                <c:pt idx="12">
                  <c:v>0.53861788617886175</c:v>
                </c:pt>
                <c:pt idx="13">
                  <c:v>0.44105691056910568</c:v>
                </c:pt>
                <c:pt idx="14">
                  <c:v>0.34146341463414637</c:v>
                </c:pt>
                <c:pt idx="15">
                  <c:v>0.31707317073170732</c:v>
                </c:pt>
                <c:pt idx="16">
                  <c:v>0.30081300813008133</c:v>
                </c:pt>
                <c:pt idx="17">
                  <c:v>0.28658536585365851</c:v>
                </c:pt>
                <c:pt idx="18">
                  <c:v>0.27845528455284552</c:v>
                </c:pt>
                <c:pt idx="19">
                  <c:v>0.27845528455284552</c:v>
                </c:pt>
                <c:pt idx="20">
                  <c:v>0.27439024390243905</c:v>
                </c:pt>
                <c:pt idx="21">
                  <c:v>0.27439024390243905</c:v>
                </c:pt>
                <c:pt idx="22">
                  <c:v>0.27032520325203252</c:v>
                </c:pt>
                <c:pt idx="23">
                  <c:v>0.26829268292682928</c:v>
                </c:pt>
                <c:pt idx="24">
                  <c:v>0.26626016260162599</c:v>
                </c:pt>
                <c:pt idx="25">
                  <c:v>0.26422764227642276</c:v>
                </c:pt>
                <c:pt idx="26">
                  <c:v>0.25406504065040653</c:v>
                </c:pt>
                <c:pt idx="27">
                  <c:v>0.2459349593495935</c:v>
                </c:pt>
                <c:pt idx="28">
                  <c:v>0.24390243902439024</c:v>
                </c:pt>
                <c:pt idx="29">
                  <c:v>0.23780487804878048</c:v>
                </c:pt>
                <c:pt idx="30">
                  <c:v>0.23577235772357724</c:v>
                </c:pt>
                <c:pt idx="31">
                  <c:v>0.23577235772357724</c:v>
                </c:pt>
                <c:pt idx="32">
                  <c:v>0.23170731707317074</c:v>
                </c:pt>
                <c:pt idx="33">
                  <c:v>0.21951219512195122</c:v>
                </c:pt>
                <c:pt idx="34">
                  <c:v>0.2073170731707317</c:v>
                </c:pt>
                <c:pt idx="35">
                  <c:v>0.2032520325203252</c:v>
                </c:pt>
                <c:pt idx="36">
                  <c:v>0.18902439024390244</c:v>
                </c:pt>
                <c:pt idx="37">
                  <c:v>0.18495934959349594</c:v>
                </c:pt>
                <c:pt idx="38">
                  <c:v>0.17682926829268292</c:v>
                </c:pt>
                <c:pt idx="39">
                  <c:v>0.17073170731707318</c:v>
                </c:pt>
                <c:pt idx="40">
                  <c:v>0.16666666666666666</c:v>
                </c:pt>
                <c:pt idx="41">
                  <c:v>0.16463414634146342</c:v>
                </c:pt>
                <c:pt idx="42">
                  <c:v>0.14227642276422764</c:v>
                </c:pt>
                <c:pt idx="43">
                  <c:v>0.13211382113821138</c:v>
                </c:pt>
                <c:pt idx="44">
                  <c:v>0.11382113821138211</c:v>
                </c:pt>
                <c:pt idx="45">
                  <c:v>0.10569105691056911</c:v>
                </c:pt>
                <c:pt idx="46">
                  <c:v>0.1016260162601626</c:v>
                </c:pt>
                <c:pt idx="47">
                  <c:v>9.5528455284552852E-2</c:v>
                </c:pt>
                <c:pt idx="48">
                  <c:v>9.1463414634146339E-2</c:v>
                </c:pt>
                <c:pt idx="49">
                  <c:v>7.3170731707317069E-2</c:v>
                </c:pt>
                <c:pt idx="50">
                  <c:v>6.910569105691057E-2</c:v>
                </c:pt>
                <c:pt idx="51">
                  <c:v>6.5040650406504072E-2</c:v>
                </c:pt>
                <c:pt idx="52">
                  <c:v>6.5040650406504072E-2</c:v>
                </c:pt>
                <c:pt idx="53">
                  <c:v>6.097560975609756E-2</c:v>
                </c:pt>
                <c:pt idx="54">
                  <c:v>5.6910569105691054E-2</c:v>
                </c:pt>
                <c:pt idx="55">
                  <c:v>5.6910569105691054E-2</c:v>
                </c:pt>
                <c:pt idx="56">
                  <c:v>5.08130081300813E-2</c:v>
                </c:pt>
                <c:pt idx="57">
                  <c:v>5.08130081300813E-2</c:v>
                </c:pt>
                <c:pt idx="58">
                  <c:v>5.08130081300813E-2</c:v>
                </c:pt>
                <c:pt idx="59">
                  <c:v>5.08130081300813E-2</c:v>
                </c:pt>
                <c:pt idx="60">
                  <c:v>4.878048780487805E-2</c:v>
                </c:pt>
                <c:pt idx="61">
                  <c:v>4.878048780487805E-2</c:v>
                </c:pt>
                <c:pt idx="62">
                  <c:v>4.6747967479674794E-2</c:v>
                </c:pt>
                <c:pt idx="63">
                  <c:v>4.6747967479674794E-2</c:v>
                </c:pt>
                <c:pt idx="64">
                  <c:v>4.6747967479674794E-2</c:v>
                </c:pt>
                <c:pt idx="65">
                  <c:v>4.6747967479674794E-2</c:v>
                </c:pt>
                <c:pt idx="66">
                  <c:v>4.6747967479674794E-2</c:v>
                </c:pt>
                <c:pt idx="67">
                  <c:v>4.6747967479674794E-2</c:v>
                </c:pt>
                <c:pt idx="68">
                  <c:v>4.4715447154471545E-2</c:v>
                </c:pt>
                <c:pt idx="69">
                  <c:v>4.4715447154471545E-2</c:v>
                </c:pt>
                <c:pt idx="70">
                  <c:v>4.4715447154471545E-2</c:v>
                </c:pt>
                <c:pt idx="71">
                  <c:v>4.4715447154471545E-2</c:v>
                </c:pt>
                <c:pt idx="72">
                  <c:v>4.4715447154471545E-2</c:v>
                </c:pt>
                <c:pt idx="73">
                  <c:v>4.4715447154471545E-2</c:v>
                </c:pt>
                <c:pt idx="74">
                  <c:v>4.2682926829268296E-2</c:v>
                </c:pt>
                <c:pt idx="75">
                  <c:v>2.6422764227642278E-2</c:v>
                </c:pt>
                <c:pt idx="76">
                  <c:v>2.6422764227642278E-2</c:v>
                </c:pt>
                <c:pt idx="77">
                  <c:v>2.6422764227642278E-2</c:v>
                </c:pt>
                <c:pt idx="78">
                  <c:v>2.6422764227642278E-2</c:v>
                </c:pt>
                <c:pt idx="79">
                  <c:v>2.4390243902439025E-2</c:v>
                </c:pt>
                <c:pt idx="80">
                  <c:v>2.032520325203252E-2</c:v>
                </c:pt>
                <c:pt idx="81">
                  <c:v>1.8292682926829267E-2</c:v>
                </c:pt>
                <c:pt idx="82">
                  <c:v>1.6260162601626018E-2</c:v>
                </c:pt>
                <c:pt idx="83">
                  <c:v>1.6260162601626018E-2</c:v>
                </c:pt>
                <c:pt idx="84">
                  <c:v>1.6260162601626018E-2</c:v>
                </c:pt>
                <c:pt idx="85">
                  <c:v>1.6260162601626018E-2</c:v>
                </c:pt>
                <c:pt idx="86">
                  <c:v>1.6260162601626018E-2</c:v>
                </c:pt>
                <c:pt idx="87">
                  <c:v>1.6260162601626018E-2</c:v>
                </c:pt>
                <c:pt idx="88">
                  <c:v>1.4227642276422764E-2</c:v>
                </c:pt>
                <c:pt idx="89">
                  <c:v>1.4227642276422764E-2</c:v>
                </c:pt>
                <c:pt idx="90">
                  <c:v>1.4227642276422764E-2</c:v>
                </c:pt>
                <c:pt idx="91">
                  <c:v>1.4227642276422764E-2</c:v>
                </c:pt>
                <c:pt idx="92">
                  <c:v>1.016260162601626E-2</c:v>
                </c:pt>
                <c:pt idx="93">
                  <c:v>1.016260162601626E-2</c:v>
                </c:pt>
                <c:pt idx="94">
                  <c:v>4.0650406504065045E-3</c:v>
                </c:pt>
                <c:pt idx="95">
                  <c:v>2.0325203252032522E-3</c:v>
                </c:pt>
                <c:pt idx="96">
                  <c:v>2.0325203252032522E-3</c:v>
                </c:pt>
                <c:pt idx="97">
                  <c:v>0</c:v>
                </c:pt>
                <c:pt idx="98">
                  <c:v>0</c:v>
                </c:pt>
                <c:pt idx="99">
                  <c:v>0</c:v>
                </c:pt>
                <c:pt idx="100">
                  <c:v>0</c:v>
                </c:pt>
              </c:numCache>
            </c:numRef>
          </c:xVal>
          <c:yVal>
            <c:numRef>
              <c:f>'Model 1'!$AW$64:$ES$64</c:f>
              <c:numCache>
                <c:formatCode>#,##0.000</c:formatCode>
                <c:ptCount val="101"/>
                <c:pt idx="0">
                  <c:v>1</c:v>
                </c:pt>
                <c:pt idx="1">
                  <c:v>1</c:v>
                </c:pt>
                <c:pt idx="2">
                  <c:v>1</c:v>
                </c:pt>
                <c:pt idx="3">
                  <c:v>1</c:v>
                </c:pt>
                <c:pt idx="4">
                  <c:v>0.99675324675324672</c:v>
                </c:pt>
                <c:pt idx="5">
                  <c:v>0.99350649350649356</c:v>
                </c:pt>
                <c:pt idx="6">
                  <c:v>0.99025974025974028</c:v>
                </c:pt>
                <c:pt idx="7">
                  <c:v>0.99025974025974028</c:v>
                </c:pt>
                <c:pt idx="8">
                  <c:v>0.98051948051948057</c:v>
                </c:pt>
                <c:pt idx="9">
                  <c:v>0.97402597402597402</c:v>
                </c:pt>
                <c:pt idx="10">
                  <c:v>0.97077922077922074</c:v>
                </c:pt>
                <c:pt idx="11">
                  <c:v>0.92532467532467533</c:v>
                </c:pt>
                <c:pt idx="12">
                  <c:v>0.9058441558441559</c:v>
                </c:pt>
                <c:pt idx="13">
                  <c:v>0.89935064935064934</c:v>
                </c:pt>
                <c:pt idx="14">
                  <c:v>0.87662337662337664</c:v>
                </c:pt>
                <c:pt idx="15">
                  <c:v>0.86363636363636365</c:v>
                </c:pt>
                <c:pt idx="16">
                  <c:v>0.8571428571428571</c:v>
                </c:pt>
                <c:pt idx="17">
                  <c:v>0.85389610389610393</c:v>
                </c:pt>
                <c:pt idx="18">
                  <c:v>0.85389610389610393</c:v>
                </c:pt>
                <c:pt idx="19">
                  <c:v>0.85064935064935066</c:v>
                </c:pt>
                <c:pt idx="20">
                  <c:v>0.85064935064935066</c:v>
                </c:pt>
                <c:pt idx="21">
                  <c:v>0.85064935064935066</c:v>
                </c:pt>
                <c:pt idx="22">
                  <c:v>0.85064935064935066</c:v>
                </c:pt>
                <c:pt idx="23">
                  <c:v>0.84740259740259738</c:v>
                </c:pt>
                <c:pt idx="24">
                  <c:v>0.84740259740259738</c:v>
                </c:pt>
                <c:pt idx="25">
                  <c:v>0.84740259740259738</c:v>
                </c:pt>
                <c:pt idx="26">
                  <c:v>0.84740259740259738</c:v>
                </c:pt>
                <c:pt idx="27">
                  <c:v>0.8441558441558441</c:v>
                </c:pt>
                <c:pt idx="28">
                  <c:v>0.8441558441558441</c:v>
                </c:pt>
                <c:pt idx="29">
                  <c:v>0.84090909090909094</c:v>
                </c:pt>
                <c:pt idx="30">
                  <c:v>0.83766233766233766</c:v>
                </c:pt>
                <c:pt idx="31">
                  <c:v>0.83766233766233766</c:v>
                </c:pt>
                <c:pt idx="32">
                  <c:v>0.83441558441558439</c:v>
                </c:pt>
                <c:pt idx="33">
                  <c:v>0.83441558441558439</c:v>
                </c:pt>
                <c:pt idx="34">
                  <c:v>0.82792207792207795</c:v>
                </c:pt>
                <c:pt idx="35">
                  <c:v>0.81818181818181823</c:v>
                </c:pt>
                <c:pt idx="36">
                  <c:v>0.81168831168831168</c:v>
                </c:pt>
                <c:pt idx="37">
                  <c:v>0.80519480519480524</c:v>
                </c:pt>
                <c:pt idx="38">
                  <c:v>0.80519480519480524</c:v>
                </c:pt>
                <c:pt idx="39">
                  <c:v>0.79545454545454541</c:v>
                </c:pt>
                <c:pt idx="40">
                  <c:v>0.78896103896103897</c:v>
                </c:pt>
                <c:pt idx="41">
                  <c:v>0.77922077922077926</c:v>
                </c:pt>
                <c:pt idx="42">
                  <c:v>0.76623376623376627</c:v>
                </c:pt>
                <c:pt idx="43">
                  <c:v>0.75324675324675328</c:v>
                </c:pt>
                <c:pt idx="44">
                  <c:v>0.72077922077922074</c:v>
                </c:pt>
                <c:pt idx="45">
                  <c:v>0.72077922077922074</c:v>
                </c:pt>
                <c:pt idx="46">
                  <c:v>0.70129870129870131</c:v>
                </c:pt>
                <c:pt idx="47">
                  <c:v>0.69480519480519476</c:v>
                </c:pt>
                <c:pt idx="48">
                  <c:v>0.68181818181818177</c:v>
                </c:pt>
                <c:pt idx="49">
                  <c:v>0.66558441558441561</c:v>
                </c:pt>
                <c:pt idx="50">
                  <c:v>0.66558441558441561</c:v>
                </c:pt>
                <c:pt idx="51">
                  <c:v>0.65259740259740262</c:v>
                </c:pt>
                <c:pt idx="52">
                  <c:v>0.65259740259740262</c:v>
                </c:pt>
                <c:pt idx="53">
                  <c:v>0.65259740259740262</c:v>
                </c:pt>
                <c:pt idx="54">
                  <c:v>0.65259740259740262</c:v>
                </c:pt>
                <c:pt idx="55">
                  <c:v>0.65259740259740262</c:v>
                </c:pt>
                <c:pt idx="56">
                  <c:v>0.65259740259740262</c:v>
                </c:pt>
                <c:pt idx="57">
                  <c:v>0.65259740259740262</c:v>
                </c:pt>
                <c:pt idx="58">
                  <c:v>0.64610389610389607</c:v>
                </c:pt>
                <c:pt idx="59">
                  <c:v>0.63636363636363635</c:v>
                </c:pt>
                <c:pt idx="60">
                  <c:v>0.62987012987012991</c:v>
                </c:pt>
                <c:pt idx="61">
                  <c:v>0.62662337662337664</c:v>
                </c:pt>
                <c:pt idx="62">
                  <c:v>0.62662337662337664</c:v>
                </c:pt>
                <c:pt idx="63">
                  <c:v>0.62337662337662336</c:v>
                </c:pt>
                <c:pt idx="64">
                  <c:v>0.62012987012987009</c:v>
                </c:pt>
                <c:pt idx="65">
                  <c:v>0.62012987012987009</c:v>
                </c:pt>
                <c:pt idx="66">
                  <c:v>0.62012987012987009</c:v>
                </c:pt>
                <c:pt idx="67">
                  <c:v>0.62012987012987009</c:v>
                </c:pt>
                <c:pt idx="68">
                  <c:v>0.62012987012987009</c:v>
                </c:pt>
                <c:pt idx="69">
                  <c:v>0.62012987012987009</c:v>
                </c:pt>
                <c:pt idx="70">
                  <c:v>0.62012987012987009</c:v>
                </c:pt>
                <c:pt idx="71">
                  <c:v>0.62012987012987009</c:v>
                </c:pt>
                <c:pt idx="72">
                  <c:v>0.62012987012987009</c:v>
                </c:pt>
                <c:pt idx="73">
                  <c:v>0.62012987012987009</c:v>
                </c:pt>
                <c:pt idx="74">
                  <c:v>0.62012987012987009</c:v>
                </c:pt>
                <c:pt idx="75">
                  <c:v>0.54545454545454541</c:v>
                </c:pt>
                <c:pt idx="76">
                  <c:v>0.54220779220779225</c:v>
                </c:pt>
                <c:pt idx="77">
                  <c:v>0.54220779220779225</c:v>
                </c:pt>
                <c:pt idx="78">
                  <c:v>0.5357142857142857</c:v>
                </c:pt>
                <c:pt idx="79">
                  <c:v>0.53246753246753242</c:v>
                </c:pt>
                <c:pt idx="80">
                  <c:v>0.52922077922077926</c:v>
                </c:pt>
                <c:pt idx="81">
                  <c:v>0.51298701298701299</c:v>
                </c:pt>
                <c:pt idx="82">
                  <c:v>0.50324675324675328</c:v>
                </c:pt>
                <c:pt idx="83">
                  <c:v>0.4935064935064935</c:v>
                </c:pt>
                <c:pt idx="84">
                  <c:v>0.48051948051948051</c:v>
                </c:pt>
                <c:pt idx="85">
                  <c:v>0.47402597402597402</c:v>
                </c:pt>
                <c:pt idx="86">
                  <c:v>0.4642857142857143</c:v>
                </c:pt>
                <c:pt idx="87">
                  <c:v>0.46103896103896103</c:v>
                </c:pt>
                <c:pt idx="88">
                  <c:v>0.45454545454545453</c:v>
                </c:pt>
                <c:pt idx="89">
                  <c:v>0.44480519480519481</c:v>
                </c:pt>
                <c:pt idx="90">
                  <c:v>0.42532467532467533</c:v>
                </c:pt>
                <c:pt idx="91">
                  <c:v>0.40909090909090912</c:v>
                </c:pt>
                <c:pt idx="92">
                  <c:v>0.37012987012987014</c:v>
                </c:pt>
                <c:pt idx="93">
                  <c:v>0.29220779220779219</c:v>
                </c:pt>
                <c:pt idx="94">
                  <c:v>0.20129870129870131</c:v>
                </c:pt>
                <c:pt idx="95">
                  <c:v>9.4155844155844159E-2</c:v>
                </c:pt>
                <c:pt idx="96">
                  <c:v>3.5714285714285712E-2</c:v>
                </c:pt>
                <c:pt idx="97">
                  <c:v>3.246753246753247E-3</c:v>
                </c:pt>
                <c:pt idx="98">
                  <c:v>0</c:v>
                </c:pt>
                <c:pt idx="99">
                  <c:v>0</c:v>
                </c:pt>
                <c:pt idx="100">
                  <c:v>0</c:v>
                </c:pt>
              </c:numCache>
            </c:numRef>
          </c:yVal>
          <c:smooth val="0"/>
          <c:extLst>
            <c:ext xmlns:c16="http://schemas.microsoft.com/office/drawing/2014/chart" uri="{C3380CC4-5D6E-409C-BE32-E72D297353CC}">
              <c16:uniqueId val="{00000000-5FB5-4B30-B500-F15954CB87CE}"/>
            </c:ext>
          </c:extLst>
        </c:ser>
        <c:ser>
          <c:idx val="1"/>
          <c:order val="1"/>
          <c:tx>
            <c:v>Line</c:v>
          </c:tx>
          <c:spPr>
            <a:ln w="12700" cap="rnd" cmpd="sng" algn="ctr">
              <a:solidFill>
                <a:sysClr val="window" lastClr="FFFFFF">
                  <a:lumMod val="75000"/>
                </a:sysClr>
              </a:solidFill>
              <a:prstDash val="dash"/>
              <a:round/>
              <a:headEnd type="none" w="med" len="med"/>
              <a:tailEnd type="none" w="med" len="med"/>
            </a:ln>
          </c:spPr>
          <c:marker>
            <c:symbol val="none"/>
          </c:marker>
          <c:xVal>
            <c:numRef>
              <c:f>'Model 1'!$D$68:$E$68</c:f>
              <c:numCache>
                <c:formatCode>#,##0.000</c:formatCode>
                <c:ptCount val="2"/>
                <c:pt idx="0">
                  <c:v>0</c:v>
                </c:pt>
                <c:pt idx="1">
                  <c:v>1</c:v>
                </c:pt>
              </c:numCache>
            </c:numRef>
          </c:xVal>
          <c:yVal>
            <c:numRef>
              <c:f>'Model 1'!$D$69:$E$69</c:f>
              <c:numCache>
                <c:formatCode>#,##0.000</c:formatCode>
                <c:ptCount val="2"/>
                <c:pt idx="0">
                  <c:v>0</c:v>
                </c:pt>
                <c:pt idx="1">
                  <c:v>1</c:v>
                </c:pt>
              </c:numCache>
            </c:numRef>
          </c:yVal>
          <c:smooth val="0"/>
          <c:extLst>
            <c:ext xmlns:c16="http://schemas.microsoft.com/office/drawing/2014/chart" uri="{C3380CC4-5D6E-409C-BE32-E72D297353CC}">
              <c16:uniqueId val="{00000001-5FB5-4B30-B500-F15954CB87CE}"/>
            </c:ext>
          </c:extLst>
        </c:ser>
        <c:ser>
          <c:idx val="2"/>
          <c:order val="2"/>
          <c:tx>
            <c:strRef>
              <c:f>'Model 1'!$C$66</c:f>
              <c:strCache>
                <c:ptCount val="1"/>
                <c:pt idx="0">
                  <c:v>Cutoff = 0.50</c:v>
                </c:pt>
              </c:strCache>
            </c:strRef>
          </c:tx>
          <c:spPr>
            <a:ln w="25400" cap="rnd" cmpd="sng" algn="ctr">
              <a:noFill/>
              <a:prstDash val="solid"/>
              <a:round/>
            </a:ln>
            <a:effectLst/>
            <a:extLst>
              <a:ext uri="{91240B29-F687-4F45-9708-019B960494DF}">
                <a14:hiddenLine xmlns:a14="http://schemas.microsoft.com/office/drawing/2010/main" w="25400" cap="rnd" cmpd="sng" algn="ctr">
                  <a:solidFill>
                    <a:srgbClr val="FF0000"/>
                  </a:solidFill>
                  <a:prstDash val="solid"/>
                  <a:round/>
                </a14:hiddenLine>
              </a:ext>
            </a:extLst>
          </c:spPr>
          <c:marker>
            <c:symbol val="square"/>
            <c:size val="8"/>
            <c:spPr>
              <a:noFill/>
              <a:ln w="25400">
                <a:solidFill>
                  <a:srgbClr val="FF0000"/>
                </a:solidFill>
                <a:prstDash val="solid"/>
              </a:ln>
              <a:effectLst/>
              <a:extLst/>
            </c:spPr>
          </c:marker>
          <c:xVal>
            <c:numRef>
              <c:f>'Model 1'!$D$70</c:f>
              <c:numCache>
                <c:formatCode>#,##0.000</c:formatCode>
                <c:ptCount val="1"/>
                <c:pt idx="0">
                  <c:v>6.9105691056910556E-2</c:v>
                </c:pt>
              </c:numCache>
            </c:numRef>
          </c:xVal>
          <c:yVal>
            <c:numRef>
              <c:f>'Model 1'!$E$70</c:f>
              <c:numCache>
                <c:formatCode>#,##0.000</c:formatCode>
                <c:ptCount val="1"/>
                <c:pt idx="0">
                  <c:v>0.6655844155844155</c:v>
                </c:pt>
              </c:numCache>
            </c:numRef>
          </c:yVal>
          <c:smooth val="0"/>
          <c:extLst>
            <c:ext xmlns:c16="http://schemas.microsoft.com/office/drawing/2014/chart" uri="{C3380CC4-5D6E-409C-BE32-E72D297353CC}">
              <c16:uniqueId val="{00000002-5FB5-4B30-B500-F15954CB87CE}"/>
            </c:ext>
          </c:extLst>
        </c:ser>
        <c:dLbls>
          <c:showLegendKey val="0"/>
          <c:showVal val="0"/>
          <c:showCatName val="0"/>
          <c:showSerName val="0"/>
          <c:showPercent val="0"/>
          <c:showBubbleSize val="0"/>
        </c:dLbls>
        <c:axId val="787456143"/>
        <c:axId val="787462383"/>
      </c:scatterChart>
      <c:valAx>
        <c:axId val="787456143"/>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False Positive Rate (1 - Specificity)</a:t>
                </a:r>
              </a:p>
            </c:rich>
          </c:tx>
          <c:overlay val="0"/>
        </c:title>
        <c:numFmt formatCode="0%" sourceLinked="0"/>
        <c:majorTickMark val="out"/>
        <c:minorTickMark val="none"/>
        <c:tickLblPos val="nextTo"/>
        <c:crossAx val="787462383"/>
        <c:crosses val="autoZero"/>
        <c:crossBetween val="midCat"/>
      </c:valAx>
      <c:valAx>
        <c:axId val="787462383"/>
        <c:scaling>
          <c:orientation val="minMax"/>
          <c:max val="1"/>
          <c:min val="0"/>
        </c:scaling>
        <c:delete val="0"/>
        <c:axPos val="l"/>
        <c:majorGridlines>
          <c:spPr>
            <a:ln w="3175">
              <a:solidFill>
                <a:srgbClr val="C0C0C0"/>
              </a:solidFill>
              <a:prstDash val="solid"/>
            </a:ln>
          </c:spPr>
        </c:majorGridlines>
        <c:title>
          <c:tx>
            <c:rich>
              <a:bodyPr/>
              <a:lstStyle/>
              <a:p>
                <a:pPr>
                  <a:defRPr/>
                </a:pPr>
                <a:r>
                  <a:rPr lang="en-US"/>
                  <a:t>True Positive Rate (Sensitivity)</a:t>
                </a:r>
              </a:p>
            </c:rich>
          </c:tx>
          <c:overlay val="0"/>
        </c:title>
        <c:numFmt formatCode="0%" sourceLinked="0"/>
        <c:majorTickMark val="out"/>
        <c:minorTickMark val="none"/>
        <c:tickLblPos val="nextTo"/>
        <c:crossAx val="787456143"/>
        <c:crosses val="autoZero"/>
        <c:crossBetween val="midCat"/>
      </c:valAx>
      <c:spPr>
        <a:ln w="6350">
          <a:solidFill>
            <a:srgbClr val="808080"/>
          </a:solidFill>
          <a:prstDash val="solid"/>
        </a:ln>
      </c:spPr>
    </c:plotArea>
    <c:legend>
      <c:legendPos val="r"/>
      <c:legendEntry>
        <c:idx val="0"/>
        <c:delete val="1"/>
      </c:legendEntry>
      <c:legendEntry>
        <c:idx val="1"/>
        <c:delete val="1"/>
      </c:legendEntry>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Error Rates- vs- Cutoff Value
</a:t>
            </a:r>
            <a:r>
              <a:rPr lang="en-US" sz="1000"/>
              <a:t>Titanic logistic model for Survived1st800    (7 variables, n=800)</a:t>
            </a:r>
          </a:p>
        </c:rich>
      </c:tx>
      <c:overlay val="0"/>
    </c:title>
    <c:autoTitleDeleted val="0"/>
    <c:plotArea>
      <c:layout/>
      <c:scatterChart>
        <c:scatterStyle val="lineMarker"/>
        <c:varyColors val="0"/>
        <c:ser>
          <c:idx val="0"/>
          <c:order val="0"/>
          <c:tx>
            <c:v>% False Positive</c:v>
          </c:tx>
          <c:spPr>
            <a:ln w="28575">
              <a:solidFill>
                <a:srgbClr val="0000FF"/>
              </a:solidFill>
            </a:ln>
          </c:spPr>
          <c:marker>
            <c:symbol val="none"/>
          </c:marker>
          <c:xVal>
            <c:numRef>
              <c:f>'Titanic logistic model'!$AQ$276:$EM$276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'Titanic logistic model'!$AQ$277:$EM$277</c:f>
              <c:numCache>
                <c:formatCode>#,##0.000</c:formatCode>
                <c:ptCount val="101"/>
                <c:pt idx="0">
                  <c:v>0.61499999999999999</c:v>
                </c:pt>
                <c:pt idx="1">
                  <c:v>0.61499999999999999</c:v>
                </c:pt>
                <c:pt idx="2">
                  <c:v>0.60899999999999999</c:v>
                </c:pt>
                <c:pt idx="3">
                  <c:v>0.60599999999999998</c:v>
                </c:pt>
                <c:pt idx="4">
                  <c:v>0.60150000000000003</c:v>
                </c:pt>
                <c:pt idx="5">
                  <c:v>0.59499999999999997</c:v>
                </c:pt>
                <c:pt idx="6">
                  <c:v>0.58550000000000002</c:v>
                </c:pt>
                <c:pt idx="7">
                  <c:v>0.57100000000000006</c:v>
                </c:pt>
                <c:pt idx="8">
                  <c:v>0.55000000000000004</c:v>
                </c:pt>
                <c:pt idx="9">
                  <c:v>0.505</c:v>
                </c:pt>
                <c:pt idx="10">
                  <c:v>0.45124999999999998</c:v>
                </c:pt>
                <c:pt idx="11">
                  <c:v>0.39</c:v>
                </c:pt>
                <c:pt idx="12">
                  <c:v>0.32350000000000001</c:v>
                </c:pt>
                <c:pt idx="13">
                  <c:v>0.26</c:v>
                </c:pt>
                <c:pt idx="14">
                  <c:v>0.222</c:v>
                </c:pt>
                <c:pt idx="15">
                  <c:v>0.19649999999999998</c:v>
                </c:pt>
                <c:pt idx="16">
                  <c:v>0.18149999999999999</c:v>
                </c:pt>
                <c:pt idx="17">
                  <c:v>0.17675000000000002</c:v>
                </c:pt>
                <c:pt idx="18">
                  <c:v>0.17649999999999999</c:v>
                </c:pt>
                <c:pt idx="19">
                  <c:v>0.17624999999999999</c:v>
                </c:pt>
                <c:pt idx="20">
                  <c:v>0.17574999999999999</c:v>
                </c:pt>
                <c:pt idx="21">
                  <c:v>0.17499999999999999</c:v>
                </c:pt>
                <c:pt idx="22">
                  <c:v>0.17425000000000002</c:v>
                </c:pt>
                <c:pt idx="23">
                  <c:v>0.17249999999999999</c:v>
                </c:pt>
                <c:pt idx="24">
                  <c:v>0.16975000000000001</c:v>
                </c:pt>
                <c:pt idx="25">
                  <c:v>0.16600000000000001</c:v>
                </c:pt>
                <c:pt idx="26">
                  <c:v>0.16200000000000001</c:v>
                </c:pt>
                <c:pt idx="27">
                  <c:v>0.157</c:v>
                </c:pt>
                <c:pt idx="28">
                  <c:v>0.15125</c:v>
                </c:pt>
                <c:pt idx="29">
                  <c:v>0.14624999999999999</c:v>
                </c:pt>
                <c:pt idx="30">
                  <c:v>0.14199999999999999</c:v>
                </c:pt>
                <c:pt idx="31">
                  <c:v>0.13800000000000001</c:v>
                </c:pt>
                <c:pt idx="32">
                  <c:v>0.13350000000000001</c:v>
                </c:pt>
                <c:pt idx="33">
                  <c:v>0.12875</c:v>
                </c:pt>
                <c:pt idx="34">
                  <c:v>0.124</c:v>
                </c:pt>
                <c:pt idx="35">
                  <c:v>0.1195</c:v>
                </c:pt>
                <c:pt idx="36">
                  <c:v>0.114</c:v>
                </c:pt>
                <c:pt idx="37">
                  <c:v>0.10949999999999999</c:v>
                </c:pt>
                <c:pt idx="38">
                  <c:v>0.10575</c:v>
                </c:pt>
                <c:pt idx="39">
                  <c:v>0.10224999999999999</c:v>
                </c:pt>
                <c:pt idx="40">
                  <c:v>9.9250000000000005E-2</c:v>
                </c:pt>
                <c:pt idx="41">
                  <c:v>9.7250000000000003E-2</c:v>
                </c:pt>
                <c:pt idx="42">
                  <c:v>8.9499999999999996E-2</c:v>
                </c:pt>
                <c:pt idx="43">
                  <c:v>8.1500000000000003E-2</c:v>
                </c:pt>
                <c:pt idx="44">
                  <c:v>7.3249999999999996E-2</c:v>
                </c:pt>
                <c:pt idx="45">
                  <c:v>6.4250000000000002E-2</c:v>
                </c:pt>
                <c:pt idx="46">
                  <c:v>5.4749999999999993E-2</c:v>
                </c:pt>
                <c:pt idx="47">
                  <c:v>5.0750000000000003E-2</c:v>
                </c:pt>
                <c:pt idx="48">
                  <c:v>4.7249999999999993E-2</c:v>
                </c:pt>
                <c:pt idx="49">
                  <c:v>4.3499999999999997E-2</c:v>
                </c:pt>
                <c:pt idx="50">
                  <c:v>0.04</c:v>
                </c:pt>
                <c:pt idx="51">
                  <c:v>3.7249999999999998E-2</c:v>
                </c:pt>
                <c:pt idx="52">
                  <c:v>3.5000000000000003E-2</c:v>
                </c:pt>
                <c:pt idx="53">
                  <c:v>3.3750000000000002E-2</c:v>
                </c:pt>
                <c:pt idx="54">
                  <c:v>3.3000000000000002E-2</c:v>
                </c:pt>
                <c:pt idx="55">
                  <c:v>3.2250000000000001E-2</c:v>
                </c:pt>
                <c:pt idx="56">
                  <c:v>3.15E-2</c:v>
                </c:pt>
                <c:pt idx="57">
                  <c:v>3.1E-2</c:v>
                </c:pt>
                <c:pt idx="58">
                  <c:v>3.0499999999999999E-2</c:v>
                </c:pt>
                <c:pt idx="59">
                  <c:v>2.9750000000000002E-2</c:v>
                </c:pt>
                <c:pt idx="60">
                  <c:v>2.9500000000000002E-2</c:v>
                </c:pt>
                <c:pt idx="61">
                  <c:v>2.9249999999999998E-2</c:v>
                </c:pt>
                <c:pt idx="62">
                  <c:v>2.8999999999999998E-2</c:v>
                </c:pt>
                <c:pt idx="63">
                  <c:v>2.8500000000000001E-2</c:v>
                </c:pt>
                <c:pt idx="64">
                  <c:v>2.8250000000000001E-2</c:v>
                </c:pt>
                <c:pt idx="65">
                  <c:v>2.7999999999999997E-2</c:v>
                </c:pt>
                <c:pt idx="66">
                  <c:v>2.775E-2</c:v>
                </c:pt>
                <c:pt idx="67">
                  <c:v>2.75E-2</c:v>
                </c:pt>
                <c:pt idx="68">
                  <c:v>2.75E-2</c:v>
                </c:pt>
                <c:pt idx="69">
                  <c:v>2.75E-2</c:v>
                </c:pt>
                <c:pt idx="70">
                  <c:v>2.725E-2</c:v>
                </c:pt>
                <c:pt idx="71">
                  <c:v>2.5000000000000001E-2</c:v>
                </c:pt>
                <c:pt idx="72">
                  <c:v>2.2749999999999999E-2</c:v>
                </c:pt>
                <c:pt idx="73">
                  <c:v>2.0499999999999997E-2</c:v>
                </c:pt>
                <c:pt idx="74">
                  <c:v>1.8249999999999999E-2</c:v>
                </c:pt>
                <c:pt idx="75">
                  <c:v>1.6E-2</c:v>
                </c:pt>
                <c:pt idx="76">
                  <c:v>1.525E-2</c:v>
                </c:pt>
                <c:pt idx="77">
                  <c:v>1.4250000000000001E-2</c:v>
                </c:pt>
                <c:pt idx="78">
                  <c:v>1.3000000000000001E-2</c:v>
                </c:pt>
                <c:pt idx="79">
                  <c:v>1.175E-2</c:v>
                </c:pt>
                <c:pt idx="80">
                  <c:v>1.0749999999999999E-2</c:v>
                </c:pt>
                <c:pt idx="81">
                  <c:v>1.0249999999999999E-2</c:v>
                </c:pt>
                <c:pt idx="82">
                  <c:v>0.01</c:v>
                </c:pt>
                <c:pt idx="83">
                  <c:v>0.01</c:v>
                </c:pt>
                <c:pt idx="84">
                  <c:v>0.01</c:v>
                </c:pt>
                <c:pt idx="85">
                  <c:v>0.01</c:v>
                </c:pt>
                <c:pt idx="86">
                  <c:v>0.01</c:v>
                </c:pt>
                <c:pt idx="87">
                  <c:v>0.01</c:v>
                </c:pt>
                <c:pt idx="88">
                  <c:v>9.75E-3</c:v>
                </c:pt>
                <c:pt idx="89">
                  <c:v>9.4999999999999998E-3</c:v>
                </c:pt>
                <c:pt idx="90">
                  <c:v>9.0000000000000011E-3</c:v>
                </c:pt>
                <c:pt idx="91">
                  <c:v>8.5000000000000006E-3</c:v>
                </c:pt>
                <c:pt idx="92">
                  <c:v>7.7499999999999999E-3</c:v>
                </c:pt>
                <c:pt idx="93">
                  <c:v>6.5000000000000006E-3</c:v>
                </c:pt>
                <c:pt idx="94">
                  <c:v>5.0000000000000001E-3</c:v>
                </c:pt>
                <c:pt idx="95">
                  <c:v>3.7499999999999999E-3</c:v>
                </c:pt>
                <c:pt idx="96">
                  <c:v>2.2500000000000003E-3</c:v>
                </c:pt>
                <c:pt idx="97">
                  <c:v>1E-3</c:v>
                </c:pt>
                <c:pt idx="98">
                  <c:v>5.0000000000000001E-4</c:v>
                </c:pt>
                <c:pt idx="99">
                  <c:v>0</c:v>
                </c:pt>
                <c:pt idx="100">
                  <c:v>0</c:v>
                </c:pt>
              </c:numCache>
            </c:numRef>
          </c:yVal>
          <c:smooth val="0"/>
          <c:extLst>
            <c:ext xmlns:c16="http://schemas.microsoft.com/office/drawing/2014/chart" uri="{C3380CC4-5D6E-409C-BE32-E72D297353CC}">
              <c16:uniqueId val="{00000000-6D74-49F2-B519-C784A07B6E05}"/>
            </c:ext>
          </c:extLst>
        </c:ser>
        <c:ser>
          <c:idx val="1"/>
          <c:order val="1"/>
          <c:tx>
            <c:v>% False Negative</c:v>
          </c:tx>
          <c:spPr>
            <a:ln w="28575">
              <a:solidFill>
                <a:srgbClr val="FF0000"/>
              </a:solidFill>
            </a:ln>
          </c:spPr>
          <c:marker>
            <c:symbol val="none"/>
          </c:marker>
          <c:xVal>
            <c:numRef>
              <c:f>'Titanic logistic model'!$AQ$276:$EM$276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'Titanic logistic model'!$AQ$278:$EM$278</c:f>
              <c:numCache>
                <c:formatCode>#,##0.000</c:formatCode>
                <c:ptCount val="101"/>
                <c:pt idx="0">
                  <c:v>0</c:v>
                </c:pt>
                <c:pt idx="1">
                  <c:v>0</c:v>
                </c:pt>
                <c:pt idx="2">
                  <c:v>0</c:v>
                </c:pt>
                <c:pt idx="3">
                  <c:v>0</c:v>
                </c:pt>
                <c:pt idx="4">
                  <c:v>2.5000000000000001E-4</c:v>
                </c:pt>
                <c:pt idx="5">
                  <c:v>7.5000000000000002E-4</c:v>
                </c:pt>
                <c:pt idx="6">
                  <c:v>1.7499999999999998E-3</c:v>
                </c:pt>
                <c:pt idx="7">
                  <c:v>3.2500000000000003E-3</c:v>
                </c:pt>
                <c:pt idx="8">
                  <c:v>5.0000000000000001E-3</c:v>
                </c:pt>
                <c:pt idx="9">
                  <c:v>1.15E-2</c:v>
                </c:pt>
                <c:pt idx="10">
                  <c:v>1.95E-2</c:v>
                </c:pt>
                <c:pt idx="11">
                  <c:v>2.775E-2</c:v>
                </c:pt>
                <c:pt idx="12">
                  <c:v>3.7249999999999998E-2</c:v>
                </c:pt>
                <c:pt idx="13">
                  <c:v>4.675E-2</c:v>
                </c:pt>
                <c:pt idx="14">
                  <c:v>5.1500000000000004E-2</c:v>
                </c:pt>
                <c:pt idx="15">
                  <c:v>5.45E-2</c:v>
                </c:pt>
                <c:pt idx="16">
                  <c:v>5.6749999999999995E-2</c:v>
                </c:pt>
                <c:pt idx="17">
                  <c:v>5.7500000000000002E-2</c:v>
                </c:pt>
                <c:pt idx="18">
                  <c:v>5.7999999999999996E-2</c:v>
                </c:pt>
                <c:pt idx="19">
                  <c:v>5.8250000000000003E-2</c:v>
                </c:pt>
                <c:pt idx="20">
                  <c:v>5.8499999999999996E-2</c:v>
                </c:pt>
                <c:pt idx="21">
                  <c:v>5.8749999999999997E-2</c:v>
                </c:pt>
                <c:pt idx="22">
                  <c:v>5.8749999999999997E-2</c:v>
                </c:pt>
                <c:pt idx="23">
                  <c:v>5.8749999999999997E-2</c:v>
                </c:pt>
                <c:pt idx="24">
                  <c:v>5.9000000000000004E-2</c:v>
                </c:pt>
                <c:pt idx="25">
                  <c:v>5.9500000000000004E-2</c:v>
                </c:pt>
                <c:pt idx="26">
                  <c:v>0.06</c:v>
                </c:pt>
                <c:pt idx="27">
                  <c:v>6.0999999999999999E-2</c:v>
                </c:pt>
                <c:pt idx="28">
                  <c:v>6.2E-2</c:v>
                </c:pt>
                <c:pt idx="29">
                  <c:v>6.3E-2</c:v>
                </c:pt>
                <c:pt idx="30">
                  <c:v>6.4000000000000001E-2</c:v>
                </c:pt>
                <c:pt idx="31">
                  <c:v>6.6250000000000003E-2</c:v>
                </c:pt>
                <c:pt idx="32">
                  <c:v>6.8000000000000005E-2</c:v>
                </c:pt>
                <c:pt idx="33">
                  <c:v>7.0000000000000007E-2</c:v>
                </c:pt>
                <c:pt idx="34">
                  <c:v>7.1749999999999994E-2</c:v>
                </c:pt>
                <c:pt idx="35">
                  <c:v>7.3749999999999996E-2</c:v>
                </c:pt>
                <c:pt idx="36">
                  <c:v>7.4749999999999997E-2</c:v>
                </c:pt>
                <c:pt idx="37">
                  <c:v>7.6249999999999998E-2</c:v>
                </c:pt>
                <c:pt idx="38">
                  <c:v>7.8750000000000001E-2</c:v>
                </c:pt>
                <c:pt idx="39">
                  <c:v>8.2750000000000004E-2</c:v>
                </c:pt>
                <c:pt idx="40">
                  <c:v>8.6249999999999993E-2</c:v>
                </c:pt>
                <c:pt idx="41">
                  <c:v>0.09</c:v>
                </c:pt>
                <c:pt idx="42">
                  <c:v>9.5500000000000002E-2</c:v>
                </c:pt>
                <c:pt idx="43">
                  <c:v>0.10025000000000001</c:v>
                </c:pt>
                <c:pt idx="44">
                  <c:v>0.10475</c:v>
                </c:pt>
                <c:pt idx="45">
                  <c:v>0.11025</c:v>
                </c:pt>
                <c:pt idx="46">
                  <c:v>0.11599999999999999</c:v>
                </c:pt>
                <c:pt idx="47">
                  <c:v>0.12050000000000001</c:v>
                </c:pt>
                <c:pt idx="48">
                  <c:v>0.12475</c:v>
                </c:pt>
                <c:pt idx="49">
                  <c:v>0.128</c:v>
                </c:pt>
                <c:pt idx="50">
                  <c:v>0.13100000000000001</c:v>
                </c:pt>
                <c:pt idx="51">
                  <c:v>0.13324999999999998</c:v>
                </c:pt>
                <c:pt idx="52">
                  <c:v>0.13449999999999998</c:v>
                </c:pt>
                <c:pt idx="53">
                  <c:v>0.13550000000000001</c:v>
                </c:pt>
                <c:pt idx="54">
                  <c:v>0.13625000000000001</c:v>
                </c:pt>
                <c:pt idx="55">
                  <c:v>0.13625000000000001</c:v>
                </c:pt>
                <c:pt idx="56">
                  <c:v>0.13625000000000001</c:v>
                </c:pt>
                <c:pt idx="57">
                  <c:v>0.13625000000000001</c:v>
                </c:pt>
                <c:pt idx="58">
                  <c:v>0.13699999999999998</c:v>
                </c:pt>
                <c:pt idx="59">
                  <c:v>0.13800000000000001</c:v>
                </c:pt>
                <c:pt idx="60">
                  <c:v>0.13949999999999999</c:v>
                </c:pt>
                <c:pt idx="61">
                  <c:v>0.14099999999999999</c:v>
                </c:pt>
                <c:pt idx="62">
                  <c:v>0.14249999999999999</c:v>
                </c:pt>
                <c:pt idx="63">
                  <c:v>0.14349999999999999</c:v>
                </c:pt>
                <c:pt idx="64">
                  <c:v>0.14449999999999999</c:v>
                </c:pt>
                <c:pt idx="65">
                  <c:v>0.14499999999999999</c:v>
                </c:pt>
                <c:pt idx="66">
                  <c:v>0.14550000000000002</c:v>
                </c:pt>
                <c:pt idx="67">
                  <c:v>0.14599999999999999</c:v>
                </c:pt>
                <c:pt idx="68">
                  <c:v>0.14624999999999999</c:v>
                </c:pt>
                <c:pt idx="69">
                  <c:v>0.14624999999999999</c:v>
                </c:pt>
                <c:pt idx="70">
                  <c:v>0.14624999999999999</c:v>
                </c:pt>
                <c:pt idx="71">
                  <c:v>0.15225</c:v>
                </c:pt>
                <c:pt idx="72">
                  <c:v>0.15825</c:v>
                </c:pt>
                <c:pt idx="73">
                  <c:v>0.16425000000000001</c:v>
                </c:pt>
                <c:pt idx="74">
                  <c:v>0.17024999999999998</c:v>
                </c:pt>
                <c:pt idx="75">
                  <c:v>0.17649999999999999</c:v>
                </c:pt>
                <c:pt idx="76">
                  <c:v>0.17699999999999999</c:v>
                </c:pt>
                <c:pt idx="77">
                  <c:v>0.17850000000000002</c:v>
                </c:pt>
                <c:pt idx="78">
                  <c:v>0.18124999999999999</c:v>
                </c:pt>
                <c:pt idx="79">
                  <c:v>0.184</c:v>
                </c:pt>
                <c:pt idx="80">
                  <c:v>0.18774999999999997</c:v>
                </c:pt>
                <c:pt idx="81">
                  <c:v>0.19225</c:v>
                </c:pt>
                <c:pt idx="82">
                  <c:v>0.19600000000000001</c:v>
                </c:pt>
                <c:pt idx="83">
                  <c:v>0.19925000000000001</c:v>
                </c:pt>
                <c:pt idx="84">
                  <c:v>0.20250000000000001</c:v>
                </c:pt>
                <c:pt idx="85">
                  <c:v>0.20449999999999999</c:v>
                </c:pt>
                <c:pt idx="86">
                  <c:v>0.20550000000000002</c:v>
                </c:pt>
                <c:pt idx="87">
                  <c:v>0.20675000000000002</c:v>
                </c:pt>
                <c:pt idx="88">
                  <c:v>0.20800000000000002</c:v>
                </c:pt>
                <c:pt idx="89">
                  <c:v>0.21100000000000002</c:v>
                </c:pt>
                <c:pt idx="90">
                  <c:v>0.21600000000000003</c:v>
                </c:pt>
                <c:pt idx="91">
                  <c:v>0.22450000000000001</c:v>
                </c:pt>
                <c:pt idx="92">
                  <c:v>0.23925000000000002</c:v>
                </c:pt>
                <c:pt idx="93">
                  <c:v>0.26124999999999998</c:v>
                </c:pt>
                <c:pt idx="94">
                  <c:v>0.29049999999999998</c:v>
                </c:pt>
                <c:pt idx="95">
                  <c:v>0.32075000000000004</c:v>
                </c:pt>
                <c:pt idx="96">
                  <c:v>0.34799999999999998</c:v>
                </c:pt>
                <c:pt idx="97">
                  <c:v>0.36849999999999999</c:v>
                </c:pt>
                <c:pt idx="98">
                  <c:v>0.38100000000000001</c:v>
                </c:pt>
                <c:pt idx="99">
                  <c:v>0.38500000000000001</c:v>
                </c:pt>
                <c:pt idx="100">
                  <c:v>0.38500000000000001</c:v>
                </c:pt>
              </c:numCache>
            </c:numRef>
          </c:yVal>
          <c:smooth val="0"/>
          <c:extLst>
            <c:ext xmlns:c16="http://schemas.microsoft.com/office/drawing/2014/chart" uri="{C3380CC4-5D6E-409C-BE32-E72D297353CC}">
              <c16:uniqueId val="{00000001-6D74-49F2-B519-C784A07B6E05}"/>
            </c:ext>
          </c:extLst>
        </c:ser>
        <c:ser>
          <c:idx val="2"/>
          <c:order val="2"/>
          <c:tx>
            <c:v>Total % False</c:v>
          </c:tx>
          <c:spPr>
            <a:ln w="28575" cap="rnd" cmpd="sng" algn="ctr">
              <a:solidFill>
                <a:sysClr val="window" lastClr="FFFFFF">
                  <a:lumMod val="65000"/>
                </a:sysClr>
              </a:solidFill>
              <a:prstDash val="sysDash"/>
              <a:round/>
              <a:headEnd type="none" w="med" len="med"/>
              <a:tailEnd type="none" w="med" len="med"/>
            </a:ln>
          </c:spPr>
          <c:marker>
            <c:symbol val="none"/>
          </c:marker>
          <c:xVal>
            <c:numRef>
              <c:f>'Titanic logistic model'!$AQ$276:$EM$276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'Titanic logistic model'!$AQ$279:$EM$279</c:f>
              <c:numCache>
                <c:formatCode>#,##0.000</c:formatCode>
                <c:ptCount val="101"/>
                <c:pt idx="0">
                  <c:v>0.61499999999999999</c:v>
                </c:pt>
                <c:pt idx="1">
                  <c:v>0.61499999999999999</c:v>
                </c:pt>
                <c:pt idx="2">
                  <c:v>0.60899999999999999</c:v>
                </c:pt>
                <c:pt idx="3">
                  <c:v>0.60599999999999998</c:v>
                </c:pt>
                <c:pt idx="4">
                  <c:v>0.60175000000000001</c:v>
                </c:pt>
                <c:pt idx="5">
                  <c:v>0.59575</c:v>
                </c:pt>
                <c:pt idx="6">
                  <c:v>0.58725000000000005</c:v>
                </c:pt>
                <c:pt idx="7">
                  <c:v>0.57425000000000004</c:v>
                </c:pt>
                <c:pt idx="8">
                  <c:v>0.55500000000000005</c:v>
                </c:pt>
                <c:pt idx="9">
                  <c:v>0.51649999999999996</c:v>
                </c:pt>
                <c:pt idx="10">
                  <c:v>0.47075</c:v>
                </c:pt>
                <c:pt idx="11">
                  <c:v>0.41775000000000001</c:v>
                </c:pt>
                <c:pt idx="12">
                  <c:v>0.36075000000000002</c:v>
                </c:pt>
                <c:pt idx="13">
                  <c:v>0.30675000000000002</c:v>
                </c:pt>
                <c:pt idx="14">
                  <c:v>0.27350000000000002</c:v>
                </c:pt>
                <c:pt idx="15">
                  <c:v>0.251</c:v>
                </c:pt>
                <c:pt idx="16">
                  <c:v>0.23824999999999999</c:v>
                </c:pt>
                <c:pt idx="17">
                  <c:v>0.23425000000000001</c:v>
                </c:pt>
                <c:pt idx="18">
                  <c:v>0.23449999999999999</c:v>
                </c:pt>
                <c:pt idx="19">
                  <c:v>0.23449999999999999</c:v>
                </c:pt>
                <c:pt idx="20">
                  <c:v>0.23424999999999999</c:v>
                </c:pt>
                <c:pt idx="21">
                  <c:v>0.23374999999999999</c:v>
                </c:pt>
                <c:pt idx="22">
                  <c:v>0.23300000000000001</c:v>
                </c:pt>
                <c:pt idx="23">
                  <c:v>0.23124999999999998</c:v>
                </c:pt>
                <c:pt idx="24">
                  <c:v>0.22875000000000001</c:v>
                </c:pt>
                <c:pt idx="25">
                  <c:v>0.22550000000000001</c:v>
                </c:pt>
                <c:pt idx="26">
                  <c:v>0.222</c:v>
                </c:pt>
                <c:pt idx="27">
                  <c:v>0.218</c:v>
                </c:pt>
                <c:pt idx="28">
                  <c:v>0.21325</c:v>
                </c:pt>
                <c:pt idx="29">
                  <c:v>0.20924999999999999</c:v>
                </c:pt>
                <c:pt idx="30">
                  <c:v>0.20599999999999999</c:v>
                </c:pt>
                <c:pt idx="31">
                  <c:v>0.20425000000000001</c:v>
                </c:pt>
                <c:pt idx="32">
                  <c:v>0.20150000000000001</c:v>
                </c:pt>
                <c:pt idx="33">
                  <c:v>0.19875000000000001</c:v>
                </c:pt>
                <c:pt idx="34">
                  <c:v>0.19574999999999998</c:v>
                </c:pt>
                <c:pt idx="35">
                  <c:v>0.19324999999999998</c:v>
                </c:pt>
                <c:pt idx="36">
                  <c:v>0.18875</c:v>
                </c:pt>
                <c:pt idx="37">
                  <c:v>0.18574999999999997</c:v>
                </c:pt>
                <c:pt idx="38">
                  <c:v>0.1845</c:v>
                </c:pt>
                <c:pt idx="39">
                  <c:v>0.185</c:v>
                </c:pt>
                <c:pt idx="40">
                  <c:v>0.1855</c:v>
                </c:pt>
                <c:pt idx="41">
                  <c:v>0.18725</c:v>
                </c:pt>
                <c:pt idx="42">
                  <c:v>0.185</c:v>
                </c:pt>
                <c:pt idx="43">
                  <c:v>0.18175000000000002</c:v>
                </c:pt>
                <c:pt idx="44">
                  <c:v>0.17799999999999999</c:v>
                </c:pt>
                <c:pt idx="45">
                  <c:v>0.17449999999999999</c:v>
                </c:pt>
                <c:pt idx="46">
                  <c:v>0.17074999999999999</c:v>
                </c:pt>
                <c:pt idx="47">
                  <c:v>0.17125000000000001</c:v>
                </c:pt>
                <c:pt idx="48">
                  <c:v>0.17199999999999999</c:v>
                </c:pt>
                <c:pt idx="49">
                  <c:v>0.17149999999999999</c:v>
                </c:pt>
                <c:pt idx="50">
                  <c:v>0.17100000000000001</c:v>
                </c:pt>
                <c:pt idx="51">
                  <c:v>0.17049999999999998</c:v>
                </c:pt>
                <c:pt idx="52">
                  <c:v>0.16949999999999998</c:v>
                </c:pt>
                <c:pt idx="53">
                  <c:v>0.16925000000000001</c:v>
                </c:pt>
                <c:pt idx="54">
                  <c:v>0.16925000000000001</c:v>
                </c:pt>
                <c:pt idx="55">
                  <c:v>0.16850000000000001</c:v>
                </c:pt>
                <c:pt idx="56">
                  <c:v>0.16775000000000001</c:v>
                </c:pt>
                <c:pt idx="57">
                  <c:v>0.16725000000000001</c:v>
                </c:pt>
                <c:pt idx="58">
                  <c:v>0.16749999999999998</c:v>
                </c:pt>
                <c:pt idx="59">
                  <c:v>0.16775000000000001</c:v>
                </c:pt>
                <c:pt idx="60">
                  <c:v>0.16899999999999998</c:v>
                </c:pt>
                <c:pt idx="61">
                  <c:v>0.17024999999999998</c:v>
                </c:pt>
                <c:pt idx="62">
                  <c:v>0.17149999999999999</c:v>
                </c:pt>
                <c:pt idx="63">
                  <c:v>0.17199999999999999</c:v>
                </c:pt>
                <c:pt idx="64">
                  <c:v>0.17274999999999999</c:v>
                </c:pt>
                <c:pt idx="65">
                  <c:v>0.17299999999999999</c:v>
                </c:pt>
                <c:pt idx="66">
                  <c:v>0.17325000000000002</c:v>
                </c:pt>
                <c:pt idx="67">
                  <c:v>0.17349999999999999</c:v>
                </c:pt>
                <c:pt idx="68">
                  <c:v>0.17374999999999999</c:v>
                </c:pt>
                <c:pt idx="69">
                  <c:v>0.17374999999999999</c:v>
                </c:pt>
                <c:pt idx="70">
                  <c:v>0.17349999999999999</c:v>
                </c:pt>
                <c:pt idx="71">
                  <c:v>0.17724999999999999</c:v>
                </c:pt>
                <c:pt idx="72">
                  <c:v>0.18099999999999999</c:v>
                </c:pt>
                <c:pt idx="73">
                  <c:v>0.18475</c:v>
                </c:pt>
                <c:pt idx="74">
                  <c:v>0.18849999999999997</c:v>
                </c:pt>
                <c:pt idx="75">
                  <c:v>0.1925</c:v>
                </c:pt>
                <c:pt idx="76">
                  <c:v>0.19224999999999998</c:v>
                </c:pt>
                <c:pt idx="77">
                  <c:v>0.19275000000000003</c:v>
                </c:pt>
                <c:pt idx="78">
                  <c:v>0.19425000000000001</c:v>
                </c:pt>
                <c:pt idx="79">
                  <c:v>0.19575000000000001</c:v>
                </c:pt>
                <c:pt idx="80">
                  <c:v>0.19849999999999998</c:v>
                </c:pt>
                <c:pt idx="81">
                  <c:v>0.20250000000000001</c:v>
                </c:pt>
                <c:pt idx="82">
                  <c:v>0.20600000000000002</c:v>
                </c:pt>
                <c:pt idx="83">
                  <c:v>0.20925000000000002</c:v>
                </c:pt>
                <c:pt idx="84">
                  <c:v>0.21250000000000002</c:v>
                </c:pt>
                <c:pt idx="85">
                  <c:v>0.2145</c:v>
                </c:pt>
                <c:pt idx="86">
                  <c:v>0.21550000000000002</c:v>
                </c:pt>
                <c:pt idx="87">
                  <c:v>0.21675000000000003</c:v>
                </c:pt>
                <c:pt idx="88">
                  <c:v>0.21775000000000003</c:v>
                </c:pt>
                <c:pt idx="89">
                  <c:v>0.22050000000000003</c:v>
                </c:pt>
                <c:pt idx="90">
                  <c:v>0.22500000000000003</c:v>
                </c:pt>
                <c:pt idx="91">
                  <c:v>0.23300000000000001</c:v>
                </c:pt>
                <c:pt idx="92">
                  <c:v>0.24700000000000003</c:v>
                </c:pt>
                <c:pt idx="93">
                  <c:v>0.26774999999999999</c:v>
                </c:pt>
                <c:pt idx="94">
                  <c:v>0.29549999999999998</c:v>
                </c:pt>
                <c:pt idx="95">
                  <c:v>0.32450000000000001</c:v>
                </c:pt>
                <c:pt idx="96">
                  <c:v>0.35024999999999995</c:v>
                </c:pt>
                <c:pt idx="97">
                  <c:v>0.3695</c:v>
                </c:pt>
                <c:pt idx="98">
                  <c:v>0.38150000000000001</c:v>
                </c:pt>
                <c:pt idx="99">
                  <c:v>0.38500000000000001</c:v>
                </c:pt>
                <c:pt idx="100">
                  <c:v>0.38500000000000001</c:v>
                </c:pt>
              </c:numCache>
            </c:numRef>
          </c:yVal>
          <c:smooth val="0"/>
          <c:extLst>
            <c:ext xmlns:c16="http://schemas.microsoft.com/office/drawing/2014/chart" uri="{C3380CC4-5D6E-409C-BE32-E72D297353CC}">
              <c16:uniqueId val="{00000002-6D74-49F2-B519-C784A07B6E05}"/>
            </c:ext>
          </c:extLst>
        </c:ser>
        <c:ser>
          <c:idx val="3"/>
          <c:order val="3"/>
          <c:tx>
            <c:strRef>
              <c:f>'Titanic logistic model'!$AP$280</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'Titanic logistic model'!$AQ$276:$EM$276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'Titanic logistic model'!$AQ$280:$EM$280</c:f>
              <c:numCache>
                <c:formatCode>#,##0.000</c:formatCode>
                <c:ptCount val="101"/>
                <c:pt idx="0">
                  <c:v>0.3075</c:v>
                </c:pt>
                <c:pt idx="1">
                  <c:v>0.3075</c:v>
                </c:pt>
                <c:pt idx="2">
                  <c:v>0.30449999999999999</c:v>
                </c:pt>
                <c:pt idx="3">
                  <c:v>0.30299999999999999</c:v>
                </c:pt>
                <c:pt idx="4">
                  <c:v>0.300875</c:v>
                </c:pt>
                <c:pt idx="5">
                  <c:v>0.297875</c:v>
                </c:pt>
                <c:pt idx="6">
                  <c:v>0.29362500000000002</c:v>
                </c:pt>
                <c:pt idx="7">
                  <c:v>0.28712500000000002</c:v>
                </c:pt>
                <c:pt idx="8">
                  <c:v>0.27750000000000002</c:v>
                </c:pt>
                <c:pt idx="9">
                  <c:v>0.25824999999999998</c:v>
                </c:pt>
                <c:pt idx="10">
                  <c:v>0.235375</c:v>
                </c:pt>
                <c:pt idx="11">
                  <c:v>0.20887500000000001</c:v>
                </c:pt>
                <c:pt idx="12">
                  <c:v>0.18037500000000001</c:v>
                </c:pt>
                <c:pt idx="13">
                  <c:v>0.15337500000000001</c:v>
                </c:pt>
                <c:pt idx="14">
                  <c:v>0.13675000000000001</c:v>
                </c:pt>
                <c:pt idx="15">
                  <c:v>0.1255</c:v>
                </c:pt>
                <c:pt idx="16">
                  <c:v>0.11912499999999999</c:v>
                </c:pt>
                <c:pt idx="17">
                  <c:v>0.11712500000000001</c:v>
                </c:pt>
                <c:pt idx="18">
                  <c:v>0.11724999999999999</c:v>
                </c:pt>
                <c:pt idx="19">
                  <c:v>0.11724999999999999</c:v>
                </c:pt>
                <c:pt idx="20">
                  <c:v>0.11712499999999999</c:v>
                </c:pt>
                <c:pt idx="21">
                  <c:v>0.11687499999999999</c:v>
                </c:pt>
                <c:pt idx="22">
                  <c:v>0.11650000000000001</c:v>
                </c:pt>
                <c:pt idx="23">
                  <c:v>0.11562499999999999</c:v>
                </c:pt>
                <c:pt idx="24">
                  <c:v>0.114375</c:v>
                </c:pt>
                <c:pt idx="25">
                  <c:v>0.11275</c:v>
                </c:pt>
                <c:pt idx="26">
                  <c:v>0.111</c:v>
                </c:pt>
                <c:pt idx="27">
                  <c:v>0.109</c:v>
                </c:pt>
                <c:pt idx="28">
                  <c:v>0.106625</c:v>
                </c:pt>
                <c:pt idx="29">
                  <c:v>0.104625</c:v>
                </c:pt>
                <c:pt idx="30">
                  <c:v>0.10299999999999999</c:v>
                </c:pt>
                <c:pt idx="31">
                  <c:v>0.10212500000000001</c:v>
                </c:pt>
                <c:pt idx="32">
                  <c:v>0.10075000000000001</c:v>
                </c:pt>
                <c:pt idx="33">
                  <c:v>9.9375000000000005E-2</c:v>
                </c:pt>
                <c:pt idx="34">
                  <c:v>9.787499999999999E-2</c:v>
                </c:pt>
                <c:pt idx="35">
                  <c:v>9.6624999999999989E-2</c:v>
                </c:pt>
                <c:pt idx="36">
                  <c:v>9.4375000000000001E-2</c:v>
                </c:pt>
                <c:pt idx="37">
                  <c:v>9.2874999999999985E-2</c:v>
                </c:pt>
                <c:pt idx="38">
                  <c:v>9.2249999999999999E-2</c:v>
                </c:pt>
                <c:pt idx="39">
                  <c:v>9.2499999999999999E-2</c:v>
                </c:pt>
                <c:pt idx="40">
                  <c:v>9.2749999999999999E-2</c:v>
                </c:pt>
                <c:pt idx="41">
                  <c:v>9.3625E-2</c:v>
                </c:pt>
                <c:pt idx="42">
                  <c:v>9.2499999999999999E-2</c:v>
                </c:pt>
                <c:pt idx="43">
                  <c:v>9.0875000000000011E-2</c:v>
                </c:pt>
                <c:pt idx="44">
                  <c:v>8.8999999999999996E-2</c:v>
                </c:pt>
                <c:pt idx="45">
                  <c:v>8.7249999999999994E-2</c:v>
                </c:pt>
                <c:pt idx="46">
                  <c:v>8.5374999999999993E-2</c:v>
                </c:pt>
                <c:pt idx="47">
                  <c:v>8.5625000000000007E-2</c:v>
                </c:pt>
                <c:pt idx="48">
                  <c:v>8.5999999999999993E-2</c:v>
                </c:pt>
                <c:pt idx="49">
                  <c:v>8.5749999999999993E-2</c:v>
                </c:pt>
                <c:pt idx="50">
                  <c:v>8.5500000000000007E-2</c:v>
                </c:pt>
                <c:pt idx="51">
                  <c:v>8.5249999999999992E-2</c:v>
                </c:pt>
                <c:pt idx="52">
                  <c:v>8.4749999999999992E-2</c:v>
                </c:pt>
                <c:pt idx="53">
                  <c:v>8.4625000000000006E-2</c:v>
                </c:pt>
                <c:pt idx="54">
                  <c:v>8.4625000000000006E-2</c:v>
                </c:pt>
                <c:pt idx="55">
                  <c:v>8.4250000000000005E-2</c:v>
                </c:pt>
                <c:pt idx="56">
                  <c:v>8.3875000000000005E-2</c:v>
                </c:pt>
                <c:pt idx="57">
                  <c:v>8.3625000000000005E-2</c:v>
                </c:pt>
                <c:pt idx="58">
                  <c:v>8.3749999999999991E-2</c:v>
                </c:pt>
                <c:pt idx="59">
                  <c:v>8.3875000000000005E-2</c:v>
                </c:pt>
                <c:pt idx="60">
                  <c:v>8.4499999999999992E-2</c:v>
                </c:pt>
                <c:pt idx="61">
                  <c:v>8.5124999999999992E-2</c:v>
                </c:pt>
                <c:pt idx="62">
                  <c:v>8.5749999999999993E-2</c:v>
                </c:pt>
                <c:pt idx="63">
                  <c:v>8.5999999999999993E-2</c:v>
                </c:pt>
                <c:pt idx="64">
                  <c:v>8.6374999999999993E-2</c:v>
                </c:pt>
                <c:pt idx="65">
                  <c:v>8.6499999999999994E-2</c:v>
                </c:pt>
                <c:pt idx="66">
                  <c:v>8.6625000000000008E-2</c:v>
                </c:pt>
                <c:pt idx="67">
                  <c:v>8.6749999999999994E-2</c:v>
                </c:pt>
                <c:pt idx="68">
                  <c:v>8.6874999999999994E-2</c:v>
                </c:pt>
                <c:pt idx="69">
                  <c:v>8.6874999999999994E-2</c:v>
                </c:pt>
                <c:pt idx="70">
                  <c:v>8.6749999999999994E-2</c:v>
                </c:pt>
                <c:pt idx="71">
                  <c:v>8.8624999999999995E-2</c:v>
                </c:pt>
                <c:pt idx="72">
                  <c:v>9.0499999999999997E-2</c:v>
                </c:pt>
                <c:pt idx="73">
                  <c:v>9.2374999999999999E-2</c:v>
                </c:pt>
                <c:pt idx="74">
                  <c:v>9.4249999999999987E-2</c:v>
                </c:pt>
                <c:pt idx="75">
                  <c:v>9.6250000000000002E-2</c:v>
                </c:pt>
                <c:pt idx="76">
                  <c:v>9.6124999999999988E-2</c:v>
                </c:pt>
                <c:pt idx="77">
                  <c:v>9.6375000000000016E-2</c:v>
                </c:pt>
                <c:pt idx="78">
                  <c:v>9.7125000000000003E-2</c:v>
                </c:pt>
                <c:pt idx="79">
                  <c:v>9.7875000000000004E-2</c:v>
                </c:pt>
                <c:pt idx="80">
                  <c:v>9.9249999999999991E-2</c:v>
                </c:pt>
                <c:pt idx="81">
                  <c:v>0.10125000000000001</c:v>
                </c:pt>
                <c:pt idx="82">
                  <c:v>0.10300000000000001</c:v>
                </c:pt>
                <c:pt idx="83">
                  <c:v>0.10462500000000001</c:v>
                </c:pt>
                <c:pt idx="84">
                  <c:v>0.10625000000000001</c:v>
                </c:pt>
                <c:pt idx="85">
                  <c:v>0.10725</c:v>
                </c:pt>
                <c:pt idx="86">
                  <c:v>0.10775000000000001</c:v>
                </c:pt>
                <c:pt idx="87">
                  <c:v>0.10837500000000001</c:v>
                </c:pt>
                <c:pt idx="88">
                  <c:v>0.10887500000000001</c:v>
                </c:pt>
                <c:pt idx="89">
                  <c:v>0.11025000000000001</c:v>
                </c:pt>
                <c:pt idx="90">
                  <c:v>0.11250000000000002</c:v>
                </c:pt>
                <c:pt idx="91">
                  <c:v>0.11650000000000001</c:v>
                </c:pt>
                <c:pt idx="92">
                  <c:v>0.12350000000000001</c:v>
                </c:pt>
                <c:pt idx="93">
                  <c:v>0.13387499999999999</c:v>
                </c:pt>
                <c:pt idx="94">
                  <c:v>0.14774999999999999</c:v>
                </c:pt>
                <c:pt idx="95">
                  <c:v>0.16225000000000001</c:v>
                </c:pt>
                <c:pt idx="96">
                  <c:v>0.17512499999999998</c:v>
                </c:pt>
                <c:pt idx="97">
                  <c:v>0.18475</c:v>
                </c:pt>
                <c:pt idx="98">
                  <c:v>0.19075</c:v>
                </c:pt>
                <c:pt idx="99">
                  <c:v>0.1925</c:v>
                </c:pt>
                <c:pt idx="100">
                  <c:v>0.1925</c:v>
                </c:pt>
              </c:numCache>
            </c:numRef>
          </c:yVal>
          <c:smooth val="0"/>
          <c:extLst>
            <c:ext xmlns:c16="http://schemas.microsoft.com/office/drawing/2014/chart" uri="{C3380CC4-5D6E-409C-BE32-E72D297353CC}">
              <c16:uniqueId val="{00000003-6D74-49F2-B519-C784A07B6E05}"/>
            </c:ext>
          </c:extLst>
        </c:ser>
        <c:dLbls>
          <c:showLegendKey val="0"/>
          <c:showVal val="0"/>
          <c:showCatName val="0"/>
          <c:showSerName val="0"/>
          <c:showPercent val="0"/>
          <c:showBubbleSize val="0"/>
        </c:dLbls>
        <c:axId val="729227487"/>
        <c:axId val="729227903"/>
      </c:scatterChart>
      <c:valAx>
        <c:axId val="729227487"/>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729227903"/>
        <c:crosses val="autoZero"/>
        <c:crossBetween val="midCat"/>
      </c:valAx>
      <c:valAx>
        <c:axId val="729227903"/>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729227487"/>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Distribution of Outcomes -vs- Prediction Interval
</a:t>
            </a:r>
            <a:r>
              <a:rPr lang="en-US" sz="1000"/>
              <a:t>Model 1 for Survived1st800    (13 variables, n=800)</a:t>
            </a:r>
          </a:p>
        </c:rich>
      </c:tx>
      <c:overlay val="0"/>
    </c:title>
    <c:autoTitleDeleted val="0"/>
    <c:plotArea>
      <c:layout/>
      <c:barChart>
        <c:barDir val="col"/>
        <c:grouping val="clustered"/>
        <c:varyColors val="0"/>
        <c:ser>
          <c:idx val="0"/>
          <c:order val="0"/>
          <c:tx>
            <c:strRef>
              <c:f>'Model 1'!$I$2</c:f>
              <c:strCache>
                <c:ptCount val="1"/>
                <c:pt idx="0">
                  <c:v>Alive</c:v>
                </c:pt>
              </c:strCache>
            </c:strRef>
          </c:tx>
          <c:spPr>
            <a:solidFill>
              <a:srgbClr val="9999FF"/>
            </a:solidFill>
            <a:ln w="9525" cap="flat" cmpd="sng" algn="ctr">
              <a:solidFill>
                <a:srgbClr val="0000FF"/>
              </a:solidFill>
              <a:prstDash val="solid"/>
              <a:round/>
              <a:headEnd type="none" w="med" len="med"/>
              <a:tailEnd type="none" w="med" len="med"/>
            </a:ln>
          </c:spPr>
          <c:invertIfNegative val="0"/>
          <c:cat>
            <c:numRef>
              <c:f>'Model 1'!$AW$112:$BP$112</c:f>
              <c:numCache>
                <c:formatCode>#,##0.000</c:formatCode>
                <c:ptCount val="20"/>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1'!$AW$113:$BP$113</c:f>
              <c:numCache>
                <c:formatCode>#,##0.000</c:formatCode>
                <c:ptCount val="20"/>
                <c:pt idx="0">
                  <c:v>2</c:v>
                </c:pt>
                <c:pt idx="1">
                  <c:v>7</c:v>
                </c:pt>
                <c:pt idx="2">
                  <c:v>33</c:v>
                </c:pt>
                <c:pt idx="3">
                  <c:v>4</c:v>
                </c:pt>
                <c:pt idx="4">
                  <c:v>1</c:v>
                </c:pt>
                <c:pt idx="5">
                  <c:v>3</c:v>
                </c:pt>
                <c:pt idx="6">
                  <c:v>6</c:v>
                </c:pt>
                <c:pt idx="7">
                  <c:v>9</c:v>
                </c:pt>
                <c:pt idx="8">
                  <c:v>21</c:v>
                </c:pt>
                <c:pt idx="9">
                  <c:v>17</c:v>
                </c:pt>
                <c:pt idx="10">
                  <c:v>4</c:v>
                </c:pt>
                <c:pt idx="11">
                  <c:v>7</c:v>
                </c:pt>
                <c:pt idx="12">
                  <c:v>3</c:v>
                </c:pt>
                <c:pt idx="13">
                  <c:v>0</c:v>
                </c:pt>
                <c:pt idx="14">
                  <c:v>23</c:v>
                </c:pt>
                <c:pt idx="15">
                  <c:v>5</c:v>
                </c:pt>
                <c:pt idx="16">
                  <c:v>17</c:v>
                </c:pt>
                <c:pt idx="17">
                  <c:v>15</c:v>
                </c:pt>
                <c:pt idx="18">
                  <c:v>102</c:v>
                </c:pt>
                <c:pt idx="19">
                  <c:v>29</c:v>
                </c:pt>
              </c:numCache>
            </c:numRef>
          </c:val>
          <c:extLst>
            <c:ext xmlns:c16="http://schemas.microsoft.com/office/drawing/2014/chart" uri="{C3380CC4-5D6E-409C-BE32-E72D297353CC}">
              <c16:uniqueId val="{00000000-AD69-4678-BD35-DCD9AF9BAEF9}"/>
            </c:ext>
          </c:extLst>
        </c:ser>
        <c:ser>
          <c:idx val="1"/>
          <c:order val="1"/>
          <c:tx>
            <c:strRef>
              <c:f>'Model 1'!$H$2</c:f>
              <c:strCache>
                <c:ptCount val="1"/>
                <c:pt idx="0">
                  <c:v>Dead</c:v>
                </c:pt>
              </c:strCache>
            </c:strRef>
          </c:tx>
          <c:spPr>
            <a:solidFill>
              <a:srgbClr val="FFD2D2"/>
            </a:solidFill>
            <a:ln w="9525" cap="flat" cmpd="sng" algn="ctr">
              <a:solidFill>
                <a:srgbClr val="FF0000"/>
              </a:solidFill>
              <a:prstDash val="solid"/>
              <a:round/>
              <a:headEnd type="none" w="med" len="med"/>
              <a:tailEnd type="none" w="med" len="med"/>
            </a:ln>
          </c:spPr>
          <c:invertIfNegative val="0"/>
          <c:cat>
            <c:numRef>
              <c:f>'Model 1'!$AW$112:$BQ$112</c:f>
              <c:numCache>
                <c:formatCode>#,##0.000</c:formatCode>
                <c:ptCount val="21"/>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1'!$AW$114:$BP$114</c:f>
              <c:numCache>
                <c:formatCode>#,##0.000</c:formatCode>
                <c:ptCount val="20"/>
                <c:pt idx="0">
                  <c:v>-42</c:v>
                </c:pt>
                <c:pt idx="1">
                  <c:v>-77</c:v>
                </c:pt>
                <c:pt idx="2">
                  <c:v>-217</c:v>
                </c:pt>
                <c:pt idx="3">
                  <c:v>-21</c:v>
                </c:pt>
                <c:pt idx="4">
                  <c:v>-5</c:v>
                </c:pt>
                <c:pt idx="5">
                  <c:v>-14</c:v>
                </c:pt>
                <c:pt idx="6">
                  <c:v>-16</c:v>
                </c:pt>
                <c:pt idx="7">
                  <c:v>-18</c:v>
                </c:pt>
                <c:pt idx="8">
                  <c:v>-30</c:v>
                </c:pt>
                <c:pt idx="9">
                  <c:v>-18</c:v>
                </c:pt>
                <c:pt idx="10">
                  <c:v>-6</c:v>
                </c:pt>
                <c:pt idx="11">
                  <c:v>-4</c:v>
                </c:pt>
                <c:pt idx="12">
                  <c:v>-1</c:v>
                </c:pt>
                <c:pt idx="13">
                  <c:v>-1</c:v>
                </c:pt>
                <c:pt idx="14">
                  <c:v>-9</c:v>
                </c:pt>
                <c:pt idx="15">
                  <c:v>-3</c:v>
                </c:pt>
                <c:pt idx="16">
                  <c:v>-2</c:v>
                </c:pt>
                <c:pt idx="17">
                  <c:v>-1</c:v>
                </c:pt>
                <c:pt idx="18">
                  <c:v>-6</c:v>
                </c:pt>
                <c:pt idx="19">
                  <c:v>-1</c:v>
                </c:pt>
              </c:numCache>
            </c:numRef>
          </c:val>
          <c:extLst>
            <c:ext xmlns:c16="http://schemas.microsoft.com/office/drawing/2014/chart" uri="{C3380CC4-5D6E-409C-BE32-E72D297353CC}">
              <c16:uniqueId val="{00000001-AD69-4678-BD35-DCD9AF9BAEF9}"/>
            </c:ext>
          </c:extLst>
        </c:ser>
        <c:dLbls>
          <c:showLegendKey val="0"/>
          <c:showVal val="0"/>
          <c:showCatName val="0"/>
          <c:showSerName val="0"/>
          <c:showPercent val="0"/>
          <c:showBubbleSize val="0"/>
        </c:dLbls>
        <c:gapWidth val="0"/>
        <c:overlap val="100"/>
        <c:axId val="787456143"/>
        <c:axId val="682015887"/>
      </c:barChart>
      <c:catAx>
        <c:axId val="787456143"/>
        <c:scaling>
          <c:orientation val="minMax"/>
        </c:scaling>
        <c:delete val="0"/>
        <c:axPos val="b"/>
        <c:title>
          <c:tx>
            <c:rich>
              <a:bodyPr/>
              <a:lstStyle/>
              <a:p>
                <a:pPr>
                  <a:defRPr/>
                </a:pPr>
                <a:r>
                  <a:rPr lang="en-US"/>
                  <a:t>Prediction</a:t>
                </a:r>
              </a:p>
            </c:rich>
          </c:tx>
          <c:overlay val="0"/>
        </c:title>
        <c:numFmt formatCode=".00" sourceLinked="0"/>
        <c:majorTickMark val="out"/>
        <c:minorTickMark val="none"/>
        <c:tickLblPos val="low"/>
        <c:crossAx val="682015887"/>
        <c:crosses val="autoZero"/>
        <c:auto val="1"/>
        <c:lblAlgn val="ctr"/>
        <c:lblOffset val="100"/>
        <c:tickLblSkip val="1"/>
        <c:noMultiLvlLbl val="0"/>
      </c:catAx>
      <c:valAx>
        <c:axId val="682015887"/>
        <c:scaling>
          <c:orientation val="minMax"/>
        </c:scaling>
        <c:delete val="0"/>
        <c:axPos val="l"/>
        <c:majorGridlines>
          <c:spPr>
            <a:ln w="3175">
              <a:solidFill>
                <a:srgbClr val="C0C0C0"/>
              </a:solidFill>
              <a:prstDash val="solid"/>
            </a:ln>
          </c:spPr>
        </c:majorGridlines>
        <c:numFmt formatCode="0;[Red]0" sourceLinked="0"/>
        <c:majorTickMark val="out"/>
        <c:minorTickMark val="none"/>
        <c:tickLblPos val="nextTo"/>
        <c:crossAx val="787456143"/>
        <c:crosses val="autoZero"/>
        <c:crossBetween val="between"/>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Sensitivity and Specificity -vs- Cutoff Value
</a:t>
            </a:r>
            <a:r>
              <a:rPr lang="en-US" sz="1000"/>
              <a:t>Model 1 for Survived1st800    (13 variables, n=800)</a:t>
            </a:r>
          </a:p>
        </c:rich>
      </c:tx>
      <c:overlay val="0"/>
    </c:title>
    <c:autoTitleDeleted val="0"/>
    <c:plotArea>
      <c:layout/>
      <c:scatterChart>
        <c:scatterStyle val="lineMarker"/>
        <c:varyColors val="0"/>
        <c:ser>
          <c:idx val="0"/>
          <c:order val="0"/>
          <c:tx>
            <c:v>Sensitivity</c:v>
          </c:tx>
          <c:spPr>
            <a:ln w="28575">
              <a:solidFill>
                <a:srgbClr val="0000FF"/>
              </a:solidFill>
            </a:ln>
          </c:spPr>
          <c:marker>
            <c:symbol val="none"/>
          </c:marker>
          <c:xVal>
            <c:numRef>
              <c:f>'Model 1'!$AW$152:$ES$152</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1'!$AW$153:$ES$153</c:f>
              <c:numCache>
                <c:formatCode>#,##0.000</c:formatCode>
                <c:ptCount val="101"/>
                <c:pt idx="0">
                  <c:v>1</c:v>
                </c:pt>
                <c:pt idx="1">
                  <c:v>1</c:v>
                </c:pt>
                <c:pt idx="2">
                  <c:v>0.99935064935064943</c:v>
                </c:pt>
                <c:pt idx="3">
                  <c:v>0.99805194805194797</c:v>
                </c:pt>
                <c:pt idx="4">
                  <c:v>0.99610389610389616</c:v>
                </c:pt>
                <c:pt idx="5">
                  <c:v>0.99415584415584413</c:v>
                </c:pt>
                <c:pt idx="6">
                  <c:v>0.99025974025974028</c:v>
                </c:pt>
                <c:pt idx="7">
                  <c:v>0.98571428571428577</c:v>
                </c:pt>
                <c:pt idx="8">
                  <c:v>0.98116883116883113</c:v>
                </c:pt>
                <c:pt idx="9">
                  <c:v>0.96818181818181814</c:v>
                </c:pt>
                <c:pt idx="10">
                  <c:v>0.95129870129870131</c:v>
                </c:pt>
                <c:pt idx="11">
                  <c:v>0.93506493506493504</c:v>
                </c:pt>
                <c:pt idx="12">
                  <c:v>0.91558441558441561</c:v>
                </c:pt>
                <c:pt idx="13">
                  <c:v>0.89415584415584404</c:v>
                </c:pt>
                <c:pt idx="14">
                  <c:v>0.88051948051948048</c:v>
                </c:pt>
                <c:pt idx="15">
                  <c:v>0.87012987012987009</c:v>
                </c:pt>
                <c:pt idx="16">
                  <c:v>0.86103896103896105</c:v>
                </c:pt>
                <c:pt idx="17">
                  <c:v>0.85584415584415596</c:v>
                </c:pt>
                <c:pt idx="18">
                  <c:v>0.85324675324675325</c:v>
                </c:pt>
                <c:pt idx="19">
                  <c:v>0.8519480519480519</c:v>
                </c:pt>
                <c:pt idx="20">
                  <c:v>0.85129870129870122</c:v>
                </c:pt>
                <c:pt idx="21">
                  <c:v>0.85000000000000009</c:v>
                </c:pt>
                <c:pt idx="22">
                  <c:v>0.84935064935064941</c:v>
                </c:pt>
                <c:pt idx="23">
                  <c:v>0.84870129870129862</c:v>
                </c:pt>
                <c:pt idx="24">
                  <c:v>0.84805194805194806</c:v>
                </c:pt>
                <c:pt idx="25">
                  <c:v>0.84675324675324681</c:v>
                </c:pt>
                <c:pt idx="26">
                  <c:v>0.84610389610389614</c:v>
                </c:pt>
                <c:pt idx="27">
                  <c:v>0.84480519480519478</c:v>
                </c:pt>
                <c:pt idx="28">
                  <c:v>0.84285714285714297</c:v>
                </c:pt>
                <c:pt idx="29">
                  <c:v>0.84090909090909094</c:v>
                </c:pt>
                <c:pt idx="30">
                  <c:v>0.83896103896103891</c:v>
                </c:pt>
                <c:pt idx="31">
                  <c:v>0.8370129870129871</c:v>
                </c:pt>
                <c:pt idx="32">
                  <c:v>0.83441558441558439</c:v>
                </c:pt>
                <c:pt idx="33">
                  <c:v>0.83051948051948055</c:v>
                </c:pt>
                <c:pt idx="34">
                  <c:v>0.82532467532467524</c:v>
                </c:pt>
                <c:pt idx="35">
                  <c:v>0.81948051948051948</c:v>
                </c:pt>
                <c:pt idx="36">
                  <c:v>0.8136363636363636</c:v>
                </c:pt>
                <c:pt idx="37">
                  <c:v>0.80714285714285716</c:v>
                </c:pt>
                <c:pt idx="38">
                  <c:v>0.80129870129870129</c:v>
                </c:pt>
                <c:pt idx="39">
                  <c:v>0.79480519480519485</c:v>
                </c:pt>
                <c:pt idx="40">
                  <c:v>0.78701298701298705</c:v>
                </c:pt>
                <c:pt idx="41">
                  <c:v>0.77662337662337655</c:v>
                </c:pt>
                <c:pt idx="42">
                  <c:v>0.76168831168831164</c:v>
                </c:pt>
                <c:pt idx="43">
                  <c:v>0.74805194805194808</c:v>
                </c:pt>
                <c:pt idx="44">
                  <c:v>0.73246753246753249</c:v>
                </c:pt>
                <c:pt idx="45">
                  <c:v>0.71818181818181814</c:v>
                </c:pt>
                <c:pt idx="46">
                  <c:v>0.70389610389610391</c:v>
                </c:pt>
                <c:pt idx="47">
                  <c:v>0.69285714285714284</c:v>
                </c:pt>
                <c:pt idx="48">
                  <c:v>0.68181818181818177</c:v>
                </c:pt>
                <c:pt idx="49">
                  <c:v>0.67207792207792205</c:v>
                </c:pt>
                <c:pt idx="50">
                  <c:v>0.66363636363636369</c:v>
                </c:pt>
                <c:pt idx="51">
                  <c:v>0.65779220779220782</c:v>
                </c:pt>
                <c:pt idx="52">
                  <c:v>0.65519480519480522</c:v>
                </c:pt>
                <c:pt idx="53">
                  <c:v>0.65259740259740262</c:v>
                </c:pt>
                <c:pt idx="54">
                  <c:v>0.65259740259740262</c:v>
                </c:pt>
                <c:pt idx="55">
                  <c:v>0.65259740259740262</c:v>
                </c:pt>
                <c:pt idx="56">
                  <c:v>0.65129870129870127</c:v>
                </c:pt>
                <c:pt idx="57">
                  <c:v>0.64805194805194799</c:v>
                </c:pt>
                <c:pt idx="58">
                  <c:v>0.64350649350649347</c:v>
                </c:pt>
                <c:pt idx="59">
                  <c:v>0.63831168831168827</c:v>
                </c:pt>
                <c:pt idx="60">
                  <c:v>0.63311688311688308</c:v>
                </c:pt>
                <c:pt idx="61">
                  <c:v>0.62857142857142856</c:v>
                </c:pt>
                <c:pt idx="62">
                  <c:v>0.62532467532467528</c:v>
                </c:pt>
                <c:pt idx="63">
                  <c:v>0.62337662337662336</c:v>
                </c:pt>
                <c:pt idx="64">
                  <c:v>0.62207792207792201</c:v>
                </c:pt>
                <c:pt idx="65">
                  <c:v>0.62077922077922076</c:v>
                </c:pt>
                <c:pt idx="66">
                  <c:v>0.62012987012987009</c:v>
                </c:pt>
                <c:pt idx="67">
                  <c:v>0.62012987012987009</c:v>
                </c:pt>
                <c:pt idx="68">
                  <c:v>0.62012987012987009</c:v>
                </c:pt>
                <c:pt idx="69">
                  <c:v>0.62012987012987009</c:v>
                </c:pt>
                <c:pt idx="70">
                  <c:v>0.62012987012987009</c:v>
                </c:pt>
                <c:pt idx="71">
                  <c:v>0.62012987012987009</c:v>
                </c:pt>
                <c:pt idx="72">
                  <c:v>0.62012987012987009</c:v>
                </c:pt>
                <c:pt idx="73">
                  <c:v>0.60519480519480517</c:v>
                </c:pt>
                <c:pt idx="74">
                  <c:v>0.58961038961038958</c:v>
                </c:pt>
                <c:pt idx="75">
                  <c:v>0.57402597402597411</c:v>
                </c:pt>
                <c:pt idx="76">
                  <c:v>0.55714285714285716</c:v>
                </c:pt>
                <c:pt idx="77">
                  <c:v>0.53961038961038954</c:v>
                </c:pt>
                <c:pt idx="78">
                  <c:v>0.53636363636363638</c:v>
                </c:pt>
                <c:pt idx="79">
                  <c:v>0.5305194805194805</c:v>
                </c:pt>
                <c:pt idx="80">
                  <c:v>0.52272727272727271</c:v>
                </c:pt>
                <c:pt idx="81">
                  <c:v>0.51428571428571435</c:v>
                </c:pt>
                <c:pt idx="82">
                  <c:v>0.50389610389610384</c:v>
                </c:pt>
                <c:pt idx="83">
                  <c:v>0.49285714285714288</c:v>
                </c:pt>
                <c:pt idx="84">
                  <c:v>0.48311688311688317</c:v>
                </c:pt>
                <c:pt idx="85">
                  <c:v>0.47467532467532464</c:v>
                </c:pt>
                <c:pt idx="86">
                  <c:v>0.4668831168831169</c:v>
                </c:pt>
                <c:pt idx="87">
                  <c:v>0.45974025974025973</c:v>
                </c:pt>
                <c:pt idx="88">
                  <c:v>0.44999999999999996</c:v>
                </c:pt>
                <c:pt idx="89">
                  <c:v>0.43896103896103894</c:v>
                </c:pt>
                <c:pt idx="90">
                  <c:v>0.42077922077922075</c:v>
                </c:pt>
                <c:pt idx="91">
                  <c:v>0.38831168831168827</c:v>
                </c:pt>
                <c:pt idx="92">
                  <c:v>0.33961038961038958</c:v>
                </c:pt>
                <c:pt idx="93">
                  <c:v>0.27337662337662338</c:v>
                </c:pt>
                <c:pt idx="94">
                  <c:v>0.19870129870129871</c:v>
                </c:pt>
                <c:pt idx="95">
                  <c:v>0.12532467532467534</c:v>
                </c:pt>
                <c:pt idx="96">
                  <c:v>6.6883116883116892E-2</c:v>
                </c:pt>
                <c:pt idx="97">
                  <c:v>2.6623376623376622E-2</c:v>
                </c:pt>
                <c:pt idx="98">
                  <c:v>7.7922077922077922E-3</c:v>
                </c:pt>
                <c:pt idx="99">
                  <c:v>0</c:v>
                </c:pt>
                <c:pt idx="100">
                  <c:v>0</c:v>
                </c:pt>
              </c:numCache>
            </c:numRef>
          </c:yVal>
          <c:smooth val="0"/>
          <c:extLst>
            <c:ext xmlns:c16="http://schemas.microsoft.com/office/drawing/2014/chart" uri="{C3380CC4-5D6E-409C-BE32-E72D297353CC}">
              <c16:uniqueId val="{00000000-E8C9-413C-8CDB-E598F3C070CA}"/>
            </c:ext>
          </c:extLst>
        </c:ser>
        <c:ser>
          <c:idx val="1"/>
          <c:order val="1"/>
          <c:tx>
            <c:v>Specificity</c:v>
          </c:tx>
          <c:spPr>
            <a:ln w="28575">
              <a:solidFill>
                <a:srgbClr val="FF0000"/>
              </a:solidFill>
            </a:ln>
          </c:spPr>
          <c:marker>
            <c:symbol val="none"/>
          </c:marker>
          <c:xVal>
            <c:numRef>
              <c:f>'Model 1'!$AW$152:$ES$152</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1'!$AW$154:$ES$154</c:f>
              <c:numCache>
                <c:formatCode>#,##0.000</c:formatCode>
                <c:ptCount val="101"/>
                <c:pt idx="0">
                  <c:v>0</c:v>
                </c:pt>
                <c:pt idx="1">
                  <c:v>0</c:v>
                </c:pt>
                <c:pt idx="2">
                  <c:v>2.1951219512195124E-2</c:v>
                </c:pt>
                <c:pt idx="3">
                  <c:v>3.9024390243902439E-2</c:v>
                </c:pt>
                <c:pt idx="4">
                  <c:v>5.8536585365853662E-2</c:v>
                </c:pt>
                <c:pt idx="5">
                  <c:v>7.926829268292683E-2</c:v>
                </c:pt>
                <c:pt idx="6">
                  <c:v>0.10650406504065041</c:v>
                </c:pt>
                <c:pt idx="7">
                  <c:v>0.13252032520325205</c:v>
                </c:pt>
                <c:pt idx="8">
                  <c:v>0.16382113821138211</c:v>
                </c:pt>
                <c:pt idx="9">
                  <c:v>0.21910569105691055</c:v>
                </c:pt>
                <c:pt idx="10">
                  <c:v>0.28658536585365851</c:v>
                </c:pt>
                <c:pt idx="11">
                  <c:v>0.36626016260162597</c:v>
                </c:pt>
                <c:pt idx="12">
                  <c:v>0.45894308943089435</c:v>
                </c:pt>
                <c:pt idx="13">
                  <c:v>0.54715447154471542</c:v>
                </c:pt>
                <c:pt idx="14">
                  <c:v>0.6121951219512195</c:v>
                </c:pt>
                <c:pt idx="15">
                  <c:v>0.66260162601626016</c:v>
                </c:pt>
                <c:pt idx="16">
                  <c:v>0.69512195121951215</c:v>
                </c:pt>
                <c:pt idx="17">
                  <c:v>0.70772357723577228</c:v>
                </c:pt>
                <c:pt idx="18">
                  <c:v>0.71626016260162595</c:v>
                </c:pt>
                <c:pt idx="19">
                  <c:v>0.72154471544715448</c:v>
                </c:pt>
                <c:pt idx="20">
                  <c:v>0.72479674796747973</c:v>
                </c:pt>
                <c:pt idx="21">
                  <c:v>0.72682926829268302</c:v>
                </c:pt>
                <c:pt idx="22">
                  <c:v>0.72926829268292681</c:v>
                </c:pt>
                <c:pt idx="23">
                  <c:v>0.7313008130081301</c:v>
                </c:pt>
                <c:pt idx="24">
                  <c:v>0.73536585365853657</c:v>
                </c:pt>
                <c:pt idx="25">
                  <c:v>0.74024390243902438</c:v>
                </c:pt>
                <c:pt idx="26">
                  <c:v>0.74512195121951219</c:v>
                </c:pt>
                <c:pt idx="27">
                  <c:v>0.75081300813008123</c:v>
                </c:pt>
                <c:pt idx="28">
                  <c:v>0.75650406504065038</c:v>
                </c:pt>
                <c:pt idx="29">
                  <c:v>0.76016260162601623</c:v>
                </c:pt>
                <c:pt idx="30">
                  <c:v>0.76300813008130075</c:v>
                </c:pt>
                <c:pt idx="31">
                  <c:v>0.76788617886178867</c:v>
                </c:pt>
                <c:pt idx="32">
                  <c:v>0.77398373983739843</c:v>
                </c:pt>
                <c:pt idx="33">
                  <c:v>0.78048780487804881</c:v>
                </c:pt>
                <c:pt idx="34">
                  <c:v>0.78983739837398381</c:v>
                </c:pt>
                <c:pt idx="35">
                  <c:v>0.79918699186991871</c:v>
                </c:pt>
                <c:pt idx="36">
                  <c:v>0.80772357723577226</c:v>
                </c:pt>
                <c:pt idx="37">
                  <c:v>0.81504065040650409</c:v>
                </c:pt>
                <c:pt idx="38">
                  <c:v>0.8223577235772358</c:v>
                </c:pt>
                <c:pt idx="39">
                  <c:v>0.82723577235772361</c:v>
                </c:pt>
                <c:pt idx="40">
                  <c:v>0.83577235772357716</c:v>
                </c:pt>
                <c:pt idx="41">
                  <c:v>0.84471544715447155</c:v>
                </c:pt>
                <c:pt idx="42">
                  <c:v>0.85609756097560974</c:v>
                </c:pt>
                <c:pt idx="43">
                  <c:v>0.86829268292682926</c:v>
                </c:pt>
                <c:pt idx="44">
                  <c:v>0.8808943089430894</c:v>
                </c:pt>
                <c:pt idx="45">
                  <c:v>0.8902439024390244</c:v>
                </c:pt>
                <c:pt idx="46">
                  <c:v>0.89837398373983735</c:v>
                </c:pt>
                <c:pt idx="47">
                  <c:v>0.9065040650406504</c:v>
                </c:pt>
                <c:pt idx="48">
                  <c:v>0.91382113821138211</c:v>
                </c:pt>
                <c:pt idx="49">
                  <c:v>0.92113821138211383</c:v>
                </c:pt>
                <c:pt idx="50">
                  <c:v>0.92723577235772359</c:v>
                </c:pt>
                <c:pt idx="51">
                  <c:v>0.93333333333333335</c:v>
                </c:pt>
                <c:pt idx="52">
                  <c:v>0.93658536585365859</c:v>
                </c:pt>
                <c:pt idx="53">
                  <c:v>0.93902439024390238</c:v>
                </c:pt>
                <c:pt idx="54">
                  <c:v>0.9418699186991869</c:v>
                </c:pt>
                <c:pt idx="55">
                  <c:v>0.94471544715447153</c:v>
                </c:pt>
                <c:pt idx="56">
                  <c:v>0.94674796747967482</c:v>
                </c:pt>
                <c:pt idx="57">
                  <c:v>0.94796747967479666</c:v>
                </c:pt>
                <c:pt idx="58">
                  <c:v>0.94959349593495934</c:v>
                </c:pt>
                <c:pt idx="59">
                  <c:v>0.95</c:v>
                </c:pt>
                <c:pt idx="60">
                  <c:v>0.95081300813008129</c:v>
                </c:pt>
                <c:pt idx="61">
                  <c:v>0.95162601626016263</c:v>
                </c:pt>
                <c:pt idx="62">
                  <c:v>0.95243902439024397</c:v>
                </c:pt>
                <c:pt idx="63">
                  <c:v>0.95284552845528458</c:v>
                </c:pt>
                <c:pt idx="64">
                  <c:v>0.9532520325203252</c:v>
                </c:pt>
                <c:pt idx="65">
                  <c:v>0.9532520325203252</c:v>
                </c:pt>
                <c:pt idx="66">
                  <c:v>0.95365853658536581</c:v>
                </c:pt>
                <c:pt idx="67">
                  <c:v>0.95406504065040643</c:v>
                </c:pt>
                <c:pt idx="68">
                  <c:v>0.95447154471544715</c:v>
                </c:pt>
                <c:pt idx="69">
                  <c:v>0.95487804878048788</c:v>
                </c:pt>
                <c:pt idx="70">
                  <c:v>0.95528455284552849</c:v>
                </c:pt>
                <c:pt idx="71">
                  <c:v>0.95528455284552849</c:v>
                </c:pt>
                <c:pt idx="72">
                  <c:v>0.9556910569105691</c:v>
                </c:pt>
                <c:pt idx="73">
                  <c:v>0.95934959349593496</c:v>
                </c:pt>
                <c:pt idx="74">
                  <c:v>0.96300813008130082</c:v>
                </c:pt>
                <c:pt idx="75">
                  <c:v>0.96666666666666667</c:v>
                </c:pt>
                <c:pt idx="76">
                  <c:v>0.97032520325203242</c:v>
                </c:pt>
                <c:pt idx="77">
                  <c:v>0.97398373983739839</c:v>
                </c:pt>
                <c:pt idx="78">
                  <c:v>0.97520325203252034</c:v>
                </c:pt>
                <c:pt idx="79">
                  <c:v>0.97682926829268302</c:v>
                </c:pt>
                <c:pt idx="80">
                  <c:v>0.9788617886178862</c:v>
                </c:pt>
                <c:pt idx="81">
                  <c:v>0.98089430894308949</c:v>
                </c:pt>
                <c:pt idx="82">
                  <c:v>0.98252032520325194</c:v>
                </c:pt>
                <c:pt idx="83">
                  <c:v>0.98333333333333339</c:v>
                </c:pt>
                <c:pt idx="84">
                  <c:v>0.98373983739837401</c:v>
                </c:pt>
                <c:pt idx="85">
                  <c:v>0.98373983739837401</c:v>
                </c:pt>
                <c:pt idx="86">
                  <c:v>0.98414634146341462</c:v>
                </c:pt>
                <c:pt idx="87">
                  <c:v>0.98455284552845523</c:v>
                </c:pt>
                <c:pt idx="88">
                  <c:v>0.98495934959349596</c:v>
                </c:pt>
                <c:pt idx="89">
                  <c:v>0.98536585365853657</c:v>
                </c:pt>
                <c:pt idx="90">
                  <c:v>0.98658536585365852</c:v>
                </c:pt>
                <c:pt idx="91">
                  <c:v>0.98739837398373986</c:v>
                </c:pt>
                <c:pt idx="92">
                  <c:v>0.98943089430894315</c:v>
                </c:pt>
                <c:pt idx="93">
                  <c:v>0.99186991869918695</c:v>
                </c:pt>
                <c:pt idx="94">
                  <c:v>0.99430894308943085</c:v>
                </c:pt>
                <c:pt idx="95">
                  <c:v>0.99634146341463414</c:v>
                </c:pt>
                <c:pt idx="96">
                  <c:v>0.99837398373983732</c:v>
                </c:pt>
                <c:pt idx="97">
                  <c:v>0.99918699186991877</c:v>
                </c:pt>
                <c:pt idx="98">
                  <c:v>0.99959349593495939</c:v>
                </c:pt>
                <c:pt idx="99">
                  <c:v>1</c:v>
                </c:pt>
                <c:pt idx="100">
                  <c:v>1</c:v>
                </c:pt>
              </c:numCache>
            </c:numRef>
          </c:yVal>
          <c:smooth val="0"/>
          <c:extLst>
            <c:ext xmlns:c16="http://schemas.microsoft.com/office/drawing/2014/chart" uri="{C3380CC4-5D6E-409C-BE32-E72D297353CC}">
              <c16:uniqueId val="{00000001-E8C9-413C-8CDB-E598F3C070CA}"/>
            </c:ext>
          </c:extLst>
        </c:ser>
        <c:ser>
          <c:idx val="2"/>
          <c:order val="2"/>
          <c:tx>
            <c:strRef>
              <c:f>'Model 1'!$AV$155</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1'!$AW$152:$ES$152</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1'!$AW$155:$ES$155</c:f>
              <c:numCache>
                <c:formatCode>#,##0.000</c:formatCode>
                <c:ptCount val="101"/>
                <c:pt idx="0">
                  <c:v>0.5</c:v>
                </c:pt>
                <c:pt idx="1">
                  <c:v>0.5</c:v>
                </c:pt>
                <c:pt idx="2">
                  <c:v>0.51065093443142229</c:v>
                </c:pt>
                <c:pt idx="3">
                  <c:v>0.51853816914792517</c:v>
                </c:pt>
                <c:pt idx="4">
                  <c:v>0.52732024073487493</c:v>
                </c:pt>
                <c:pt idx="5">
                  <c:v>0.53671206841938546</c:v>
                </c:pt>
                <c:pt idx="6">
                  <c:v>0.54838190265019537</c:v>
                </c:pt>
                <c:pt idx="7">
                  <c:v>0.55911730545876892</c:v>
                </c:pt>
                <c:pt idx="8">
                  <c:v>0.57249498469010662</c:v>
                </c:pt>
                <c:pt idx="9">
                  <c:v>0.59364375461936436</c:v>
                </c:pt>
                <c:pt idx="10">
                  <c:v>0.61894203357617994</c:v>
                </c:pt>
                <c:pt idx="11">
                  <c:v>0.65066254883328045</c:v>
                </c:pt>
                <c:pt idx="12">
                  <c:v>0.68726375250765503</c:v>
                </c:pt>
                <c:pt idx="13">
                  <c:v>0.72065515785027978</c:v>
                </c:pt>
                <c:pt idx="14">
                  <c:v>0.74635730123534993</c:v>
                </c:pt>
                <c:pt idx="15">
                  <c:v>0.76636574807306512</c:v>
                </c:pt>
                <c:pt idx="16">
                  <c:v>0.7780804561292366</c:v>
                </c:pt>
                <c:pt idx="17">
                  <c:v>0.78178386653996412</c:v>
                </c:pt>
                <c:pt idx="18">
                  <c:v>0.7847534579241896</c:v>
                </c:pt>
                <c:pt idx="19">
                  <c:v>0.78674638369760319</c:v>
                </c:pt>
                <c:pt idx="20">
                  <c:v>0.78804772463309047</c:v>
                </c:pt>
                <c:pt idx="21">
                  <c:v>0.78841463414634161</c:v>
                </c:pt>
                <c:pt idx="22">
                  <c:v>0.78930947101678806</c:v>
                </c:pt>
                <c:pt idx="23">
                  <c:v>0.79000105585471436</c:v>
                </c:pt>
                <c:pt idx="24">
                  <c:v>0.79170890085524226</c:v>
                </c:pt>
                <c:pt idx="25">
                  <c:v>0.7934985745961356</c:v>
                </c:pt>
                <c:pt idx="26">
                  <c:v>0.79561292366170422</c:v>
                </c:pt>
                <c:pt idx="27">
                  <c:v>0.79780910146763806</c:v>
                </c:pt>
                <c:pt idx="28">
                  <c:v>0.79968060394889662</c:v>
                </c:pt>
                <c:pt idx="29">
                  <c:v>0.80053584626755359</c:v>
                </c:pt>
                <c:pt idx="30">
                  <c:v>0.80098458452116983</c:v>
                </c:pt>
                <c:pt idx="31">
                  <c:v>0.80244958293738788</c:v>
                </c:pt>
                <c:pt idx="32">
                  <c:v>0.80419966212649141</c:v>
                </c:pt>
                <c:pt idx="33">
                  <c:v>0.80550364269876473</c:v>
                </c:pt>
                <c:pt idx="34">
                  <c:v>0.80758103684932947</c:v>
                </c:pt>
                <c:pt idx="35">
                  <c:v>0.80933375567521915</c:v>
                </c:pt>
                <c:pt idx="36">
                  <c:v>0.81067997043606788</c:v>
                </c:pt>
                <c:pt idx="37">
                  <c:v>0.81109175377468068</c:v>
                </c:pt>
                <c:pt idx="38">
                  <c:v>0.81182821243796854</c:v>
                </c:pt>
                <c:pt idx="39">
                  <c:v>0.81102048358145917</c:v>
                </c:pt>
                <c:pt idx="40">
                  <c:v>0.81139267236828205</c:v>
                </c:pt>
                <c:pt idx="41">
                  <c:v>0.81066941188892405</c:v>
                </c:pt>
                <c:pt idx="42">
                  <c:v>0.80889293633196069</c:v>
                </c:pt>
                <c:pt idx="43">
                  <c:v>0.80817231548938873</c:v>
                </c:pt>
                <c:pt idx="44">
                  <c:v>0.80668092070531094</c:v>
                </c:pt>
                <c:pt idx="45">
                  <c:v>0.80421286031042127</c:v>
                </c:pt>
                <c:pt idx="46">
                  <c:v>0.80113504381797063</c:v>
                </c:pt>
                <c:pt idx="47">
                  <c:v>0.79968060394889662</c:v>
                </c:pt>
                <c:pt idx="48">
                  <c:v>0.797819660014782</c:v>
                </c:pt>
                <c:pt idx="49">
                  <c:v>0.79660806673001794</c:v>
                </c:pt>
                <c:pt idx="50">
                  <c:v>0.79543606799704358</c:v>
                </c:pt>
                <c:pt idx="51">
                  <c:v>0.79556277056277058</c:v>
                </c:pt>
                <c:pt idx="52">
                  <c:v>0.79589008552423191</c:v>
                </c:pt>
                <c:pt idx="53">
                  <c:v>0.7958108964206525</c:v>
                </c:pt>
                <c:pt idx="54">
                  <c:v>0.79723366064829482</c:v>
                </c:pt>
                <c:pt idx="55">
                  <c:v>0.79865642487593713</c:v>
                </c:pt>
                <c:pt idx="56">
                  <c:v>0.79902333438918804</c:v>
                </c:pt>
                <c:pt idx="57">
                  <c:v>0.79800971386337238</c:v>
                </c:pt>
                <c:pt idx="58">
                  <c:v>0.79654999472072641</c:v>
                </c:pt>
                <c:pt idx="59">
                  <c:v>0.79415584415584406</c:v>
                </c:pt>
                <c:pt idx="60">
                  <c:v>0.79196494562348219</c:v>
                </c:pt>
                <c:pt idx="61">
                  <c:v>0.7900987224157956</c:v>
                </c:pt>
                <c:pt idx="62">
                  <c:v>0.78888184985745968</c:v>
                </c:pt>
                <c:pt idx="63">
                  <c:v>0.78811107591595397</c:v>
                </c:pt>
                <c:pt idx="64">
                  <c:v>0.78766497729912355</c:v>
                </c:pt>
                <c:pt idx="65">
                  <c:v>0.78701562664977298</c:v>
                </c:pt>
                <c:pt idx="66">
                  <c:v>0.78689420335761795</c:v>
                </c:pt>
                <c:pt idx="67">
                  <c:v>0.7870974553901382</c:v>
                </c:pt>
                <c:pt idx="68">
                  <c:v>0.78730070742265856</c:v>
                </c:pt>
                <c:pt idx="69">
                  <c:v>0.78750395945517893</c:v>
                </c:pt>
                <c:pt idx="70">
                  <c:v>0.78770721148769929</c:v>
                </c:pt>
                <c:pt idx="71">
                  <c:v>0.78770721148769929</c:v>
                </c:pt>
                <c:pt idx="72">
                  <c:v>0.78791046352021965</c:v>
                </c:pt>
                <c:pt idx="73">
                  <c:v>0.78227219934537007</c:v>
                </c:pt>
                <c:pt idx="74">
                  <c:v>0.7763092598458452</c:v>
                </c:pt>
                <c:pt idx="75">
                  <c:v>0.77034632034632033</c:v>
                </c:pt>
                <c:pt idx="76">
                  <c:v>0.76373403019744479</c:v>
                </c:pt>
                <c:pt idx="77">
                  <c:v>0.75679706472389396</c:v>
                </c:pt>
                <c:pt idx="78">
                  <c:v>0.75578344419807841</c:v>
                </c:pt>
                <c:pt idx="79">
                  <c:v>0.75367437440608176</c:v>
                </c:pt>
                <c:pt idx="80">
                  <c:v>0.7507945306725794</c:v>
                </c:pt>
                <c:pt idx="81">
                  <c:v>0.74759001161440186</c:v>
                </c:pt>
                <c:pt idx="82">
                  <c:v>0.74320821454967789</c:v>
                </c:pt>
                <c:pt idx="83">
                  <c:v>0.73809523809523814</c:v>
                </c:pt>
                <c:pt idx="84">
                  <c:v>0.73342836025762859</c:v>
                </c:pt>
                <c:pt idx="85">
                  <c:v>0.72920758103684935</c:v>
                </c:pt>
                <c:pt idx="86">
                  <c:v>0.72551472917326576</c:v>
                </c:pt>
                <c:pt idx="87">
                  <c:v>0.72214655263435745</c:v>
                </c:pt>
                <c:pt idx="88">
                  <c:v>0.71747967479674801</c:v>
                </c:pt>
                <c:pt idx="89">
                  <c:v>0.71216344630978778</c:v>
                </c:pt>
                <c:pt idx="90">
                  <c:v>0.70368229331643961</c:v>
                </c:pt>
                <c:pt idx="91">
                  <c:v>0.68785503114771407</c:v>
                </c:pt>
                <c:pt idx="92">
                  <c:v>0.66452064195966631</c:v>
                </c:pt>
                <c:pt idx="93">
                  <c:v>0.63262327103790517</c:v>
                </c:pt>
                <c:pt idx="94">
                  <c:v>0.59650512089536478</c:v>
                </c:pt>
                <c:pt idx="95">
                  <c:v>0.56083306936965471</c:v>
                </c:pt>
                <c:pt idx="96">
                  <c:v>0.53262855031147716</c:v>
                </c:pt>
                <c:pt idx="97">
                  <c:v>0.51290518424664766</c:v>
                </c:pt>
                <c:pt idx="98">
                  <c:v>0.50369285186358359</c:v>
                </c:pt>
                <c:pt idx="99">
                  <c:v>0.5</c:v>
                </c:pt>
                <c:pt idx="100">
                  <c:v>0.5</c:v>
                </c:pt>
              </c:numCache>
            </c:numRef>
          </c:yVal>
          <c:smooth val="0"/>
          <c:extLst>
            <c:ext xmlns:c16="http://schemas.microsoft.com/office/drawing/2014/chart" uri="{C3380CC4-5D6E-409C-BE32-E72D297353CC}">
              <c16:uniqueId val="{00000002-E8C9-413C-8CDB-E598F3C070CA}"/>
            </c:ext>
          </c:extLst>
        </c:ser>
        <c:dLbls>
          <c:showLegendKey val="0"/>
          <c:showVal val="0"/>
          <c:showCatName val="0"/>
          <c:showSerName val="0"/>
          <c:showPercent val="0"/>
          <c:showBubbleSize val="0"/>
        </c:dLbls>
        <c:axId val="902148639"/>
        <c:axId val="902156543"/>
      </c:scatterChart>
      <c:valAx>
        <c:axId val="902148639"/>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902156543"/>
        <c:crosses val="autoZero"/>
        <c:crossBetween val="midCat"/>
      </c:valAx>
      <c:valAx>
        <c:axId val="902156543"/>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902148639"/>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Error Rates- vs- Cutoff Value
</a:t>
            </a:r>
            <a:r>
              <a:rPr lang="en-US" sz="1000"/>
              <a:t>Model 1 for Survived1st800    (13 variables, n=800)</a:t>
            </a:r>
          </a:p>
        </c:rich>
      </c:tx>
      <c:overlay val="0"/>
    </c:title>
    <c:autoTitleDeleted val="0"/>
    <c:plotArea>
      <c:layout/>
      <c:scatterChart>
        <c:scatterStyle val="lineMarker"/>
        <c:varyColors val="0"/>
        <c:ser>
          <c:idx val="0"/>
          <c:order val="0"/>
          <c:tx>
            <c:v>% False Positive</c:v>
          </c:tx>
          <c:spPr>
            <a:ln w="28575">
              <a:solidFill>
                <a:srgbClr val="0000FF"/>
              </a:solidFill>
            </a:ln>
          </c:spPr>
          <c:marker>
            <c:symbol val="none"/>
          </c:marker>
          <c:xVal>
            <c:numRef>
              <c:f>'Model 1'!$AW$175:$ES$175</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1'!$AW$176:$ES$176</c:f>
              <c:numCache>
                <c:formatCode>#,##0.000</c:formatCode>
                <c:ptCount val="101"/>
                <c:pt idx="0">
                  <c:v>0.61499999999999999</c:v>
                </c:pt>
                <c:pt idx="1">
                  <c:v>0.61499999999999999</c:v>
                </c:pt>
                <c:pt idx="2">
                  <c:v>0.60150000000000003</c:v>
                </c:pt>
                <c:pt idx="3">
                  <c:v>0.59099999999999997</c:v>
                </c:pt>
                <c:pt idx="4">
                  <c:v>0.57899999999999996</c:v>
                </c:pt>
                <c:pt idx="5">
                  <c:v>0.56625000000000003</c:v>
                </c:pt>
                <c:pt idx="6">
                  <c:v>0.54949999999999999</c:v>
                </c:pt>
                <c:pt idx="7">
                  <c:v>0.53349999999999997</c:v>
                </c:pt>
                <c:pt idx="8">
                  <c:v>0.51424999999999998</c:v>
                </c:pt>
                <c:pt idx="9">
                  <c:v>0.48025000000000001</c:v>
                </c:pt>
                <c:pt idx="10">
                  <c:v>0.43874999999999997</c:v>
                </c:pt>
                <c:pt idx="11">
                  <c:v>0.38975000000000004</c:v>
                </c:pt>
                <c:pt idx="12">
                  <c:v>0.33274999999999999</c:v>
                </c:pt>
                <c:pt idx="13">
                  <c:v>0.27850000000000003</c:v>
                </c:pt>
                <c:pt idx="14">
                  <c:v>0.23850000000000002</c:v>
                </c:pt>
                <c:pt idx="15">
                  <c:v>0.20749999999999999</c:v>
                </c:pt>
                <c:pt idx="16">
                  <c:v>0.1875</c:v>
                </c:pt>
                <c:pt idx="17">
                  <c:v>0.17975000000000002</c:v>
                </c:pt>
                <c:pt idx="18">
                  <c:v>0.17449999999999999</c:v>
                </c:pt>
                <c:pt idx="19">
                  <c:v>0.17125000000000001</c:v>
                </c:pt>
                <c:pt idx="20">
                  <c:v>0.16925000000000001</c:v>
                </c:pt>
                <c:pt idx="21">
                  <c:v>0.16800000000000001</c:v>
                </c:pt>
                <c:pt idx="22">
                  <c:v>0.16649999999999998</c:v>
                </c:pt>
                <c:pt idx="23">
                  <c:v>0.16524999999999998</c:v>
                </c:pt>
                <c:pt idx="24">
                  <c:v>0.16274999999999998</c:v>
                </c:pt>
                <c:pt idx="25">
                  <c:v>0.15975</c:v>
                </c:pt>
                <c:pt idx="26">
                  <c:v>0.15675</c:v>
                </c:pt>
                <c:pt idx="27">
                  <c:v>0.15325</c:v>
                </c:pt>
                <c:pt idx="28">
                  <c:v>0.14974999999999999</c:v>
                </c:pt>
                <c:pt idx="29">
                  <c:v>0.14749999999999999</c:v>
                </c:pt>
                <c:pt idx="30">
                  <c:v>0.14574999999999999</c:v>
                </c:pt>
                <c:pt idx="31">
                  <c:v>0.14275000000000002</c:v>
                </c:pt>
                <c:pt idx="32">
                  <c:v>0.13900000000000001</c:v>
                </c:pt>
                <c:pt idx="33">
                  <c:v>0.13500000000000001</c:v>
                </c:pt>
                <c:pt idx="34">
                  <c:v>0.12925</c:v>
                </c:pt>
                <c:pt idx="35">
                  <c:v>0.1235</c:v>
                </c:pt>
                <c:pt idx="36">
                  <c:v>0.11824999999999999</c:v>
                </c:pt>
                <c:pt idx="37">
                  <c:v>0.11375</c:v>
                </c:pt>
                <c:pt idx="38">
                  <c:v>0.10925000000000001</c:v>
                </c:pt>
                <c:pt idx="39">
                  <c:v>0.10625</c:v>
                </c:pt>
                <c:pt idx="40">
                  <c:v>0.10099999999999999</c:v>
                </c:pt>
                <c:pt idx="41">
                  <c:v>9.5500000000000002E-2</c:v>
                </c:pt>
                <c:pt idx="42">
                  <c:v>8.8499999999999995E-2</c:v>
                </c:pt>
                <c:pt idx="43">
                  <c:v>8.1000000000000003E-2</c:v>
                </c:pt>
                <c:pt idx="44">
                  <c:v>7.3249999999999996E-2</c:v>
                </c:pt>
                <c:pt idx="45">
                  <c:v>6.7500000000000004E-2</c:v>
                </c:pt>
                <c:pt idx="46">
                  <c:v>6.25E-2</c:v>
                </c:pt>
                <c:pt idx="47">
                  <c:v>5.7500000000000002E-2</c:v>
                </c:pt>
                <c:pt idx="48">
                  <c:v>5.2999999999999999E-2</c:v>
                </c:pt>
                <c:pt idx="49">
                  <c:v>4.8499999999999995E-2</c:v>
                </c:pt>
                <c:pt idx="50">
                  <c:v>4.4749999999999998E-2</c:v>
                </c:pt>
                <c:pt idx="51">
                  <c:v>4.0999999999999995E-2</c:v>
                </c:pt>
                <c:pt idx="52">
                  <c:v>3.9E-2</c:v>
                </c:pt>
                <c:pt idx="53">
                  <c:v>3.7499999999999999E-2</c:v>
                </c:pt>
                <c:pt idx="54">
                  <c:v>3.5750000000000004E-2</c:v>
                </c:pt>
                <c:pt idx="55">
                  <c:v>3.4000000000000002E-2</c:v>
                </c:pt>
                <c:pt idx="56">
                  <c:v>3.2750000000000001E-2</c:v>
                </c:pt>
                <c:pt idx="57">
                  <c:v>3.2000000000000001E-2</c:v>
                </c:pt>
                <c:pt idx="58">
                  <c:v>3.1E-2</c:v>
                </c:pt>
                <c:pt idx="59">
                  <c:v>3.0750000000000003E-2</c:v>
                </c:pt>
                <c:pt idx="60">
                  <c:v>3.0249999999999999E-2</c:v>
                </c:pt>
                <c:pt idx="61">
                  <c:v>2.9750000000000002E-2</c:v>
                </c:pt>
                <c:pt idx="62">
                  <c:v>2.9249999999999998E-2</c:v>
                </c:pt>
                <c:pt idx="63">
                  <c:v>2.8999999999999998E-2</c:v>
                </c:pt>
                <c:pt idx="64">
                  <c:v>2.8750000000000001E-2</c:v>
                </c:pt>
                <c:pt idx="65">
                  <c:v>2.8750000000000001E-2</c:v>
                </c:pt>
                <c:pt idx="66">
                  <c:v>2.8500000000000001E-2</c:v>
                </c:pt>
                <c:pt idx="67">
                  <c:v>2.8250000000000001E-2</c:v>
                </c:pt>
                <c:pt idx="68">
                  <c:v>2.7999999999999997E-2</c:v>
                </c:pt>
                <c:pt idx="69">
                  <c:v>2.775E-2</c:v>
                </c:pt>
                <c:pt idx="70">
                  <c:v>2.75E-2</c:v>
                </c:pt>
                <c:pt idx="71">
                  <c:v>2.75E-2</c:v>
                </c:pt>
                <c:pt idx="72">
                  <c:v>2.725E-2</c:v>
                </c:pt>
                <c:pt idx="73">
                  <c:v>2.5000000000000001E-2</c:v>
                </c:pt>
                <c:pt idx="74">
                  <c:v>2.2749999999999999E-2</c:v>
                </c:pt>
                <c:pt idx="75">
                  <c:v>2.0499999999999997E-2</c:v>
                </c:pt>
                <c:pt idx="76">
                  <c:v>1.8249999999999999E-2</c:v>
                </c:pt>
                <c:pt idx="77">
                  <c:v>1.6E-2</c:v>
                </c:pt>
                <c:pt idx="78">
                  <c:v>1.525E-2</c:v>
                </c:pt>
                <c:pt idx="79">
                  <c:v>1.4250000000000001E-2</c:v>
                </c:pt>
                <c:pt idx="80">
                  <c:v>1.3000000000000001E-2</c:v>
                </c:pt>
                <c:pt idx="81">
                  <c:v>1.175E-2</c:v>
                </c:pt>
                <c:pt idx="82">
                  <c:v>1.0749999999999999E-2</c:v>
                </c:pt>
                <c:pt idx="83">
                  <c:v>1.0249999999999999E-2</c:v>
                </c:pt>
                <c:pt idx="84">
                  <c:v>0.01</c:v>
                </c:pt>
                <c:pt idx="85">
                  <c:v>0.01</c:v>
                </c:pt>
                <c:pt idx="86">
                  <c:v>9.75E-3</c:v>
                </c:pt>
                <c:pt idx="87">
                  <c:v>9.4999999999999998E-3</c:v>
                </c:pt>
                <c:pt idx="88">
                  <c:v>9.2500000000000013E-3</c:v>
                </c:pt>
                <c:pt idx="89">
                  <c:v>9.0000000000000011E-3</c:v>
                </c:pt>
                <c:pt idx="90">
                  <c:v>8.2500000000000004E-3</c:v>
                </c:pt>
                <c:pt idx="91">
                  <c:v>7.7499999999999999E-3</c:v>
                </c:pt>
                <c:pt idx="92">
                  <c:v>6.5000000000000006E-3</c:v>
                </c:pt>
                <c:pt idx="93">
                  <c:v>5.0000000000000001E-3</c:v>
                </c:pt>
                <c:pt idx="94">
                  <c:v>3.4999999999999996E-3</c:v>
                </c:pt>
                <c:pt idx="95">
                  <c:v>2.2500000000000003E-3</c:v>
                </c:pt>
                <c:pt idx="96">
                  <c:v>1E-3</c:v>
                </c:pt>
                <c:pt idx="97">
                  <c:v>5.0000000000000001E-4</c:v>
                </c:pt>
                <c:pt idx="98">
                  <c:v>2.5000000000000001E-4</c:v>
                </c:pt>
                <c:pt idx="99">
                  <c:v>0</c:v>
                </c:pt>
                <c:pt idx="100">
                  <c:v>0</c:v>
                </c:pt>
              </c:numCache>
            </c:numRef>
          </c:yVal>
          <c:smooth val="0"/>
          <c:extLst>
            <c:ext xmlns:c16="http://schemas.microsoft.com/office/drawing/2014/chart" uri="{C3380CC4-5D6E-409C-BE32-E72D297353CC}">
              <c16:uniqueId val="{00000000-2D6F-40A1-B75D-AFA81EEA0842}"/>
            </c:ext>
          </c:extLst>
        </c:ser>
        <c:ser>
          <c:idx val="1"/>
          <c:order val="1"/>
          <c:tx>
            <c:v>% False Negative</c:v>
          </c:tx>
          <c:spPr>
            <a:ln w="28575">
              <a:solidFill>
                <a:srgbClr val="FF0000"/>
              </a:solidFill>
            </a:ln>
          </c:spPr>
          <c:marker>
            <c:symbol val="none"/>
          </c:marker>
          <c:xVal>
            <c:numRef>
              <c:f>'Model 1'!$AW$175:$ES$175</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1'!$AW$177:$ES$177</c:f>
              <c:numCache>
                <c:formatCode>#,##0.000</c:formatCode>
                <c:ptCount val="101"/>
                <c:pt idx="0">
                  <c:v>0</c:v>
                </c:pt>
                <c:pt idx="1">
                  <c:v>0</c:v>
                </c:pt>
                <c:pt idx="2">
                  <c:v>2.5000000000000001E-4</c:v>
                </c:pt>
                <c:pt idx="3">
                  <c:v>7.5000000000000002E-4</c:v>
                </c:pt>
                <c:pt idx="4">
                  <c:v>1.5E-3</c:v>
                </c:pt>
                <c:pt idx="5">
                  <c:v>2.2500000000000003E-3</c:v>
                </c:pt>
                <c:pt idx="6">
                  <c:v>3.7499999999999999E-3</c:v>
                </c:pt>
                <c:pt idx="7">
                  <c:v>5.5000000000000005E-3</c:v>
                </c:pt>
                <c:pt idx="8">
                  <c:v>7.2499999999999995E-3</c:v>
                </c:pt>
                <c:pt idx="9">
                  <c:v>1.225E-2</c:v>
                </c:pt>
                <c:pt idx="10">
                  <c:v>1.8749999999999999E-2</c:v>
                </c:pt>
                <c:pt idx="11">
                  <c:v>2.5000000000000001E-2</c:v>
                </c:pt>
                <c:pt idx="12">
                  <c:v>3.2500000000000001E-2</c:v>
                </c:pt>
                <c:pt idx="13">
                  <c:v>4.0750000000000001E-2</c:v>
                </c:pt>
                <c:pt idx="14">
                  <c:v>4.5999999999999999E-2</c:v>
                </c:pt>
                <c:pt idx="15">
                  <c:v>0.05</c:v>
                </c:pt>
                <c:pt idx="16">
                  <c:v>5.3499999999999999E-2</c:v>
                </c:pt>
                <c:pt idx="17">
                  <c:v>5.5500000000000001E-2</c:v>
                </c:pt>
                <c:pt idx="18">
                  <c:v>5.6500000000000002E-2</c:v>
                </c:pt>
                <c:pt idx="19">
                  <c:v>5.7000000000000002E-2</c:v>
                </c:pt>
                <c:pt idx="20">
                  <c:v>5.7249999999999995E-2</c:v>
                </c:pt>
                <c:pt idx="21">
                  <c:v>5.7750000000000003E-2</c:v>
                </c:pt>
                <c:pt idx="22">
                  <c:v>5.7999999999999996E-2</c:v>
                </c:pt>
                <c:pt idx="23">
                  <c:v>5.8250000000000003E-2</c:v>
                </c:pt>
                <c:pt idx="24">
                  <c:v>5.8499999999999996E-2</c:v>
                </c:pt>
                <c:pt idx="25">
                  <c:v>5.9000000000000004E-2</c:v>
                </c:pt>
                <c:pt idx="26">
                  <c:v>5.9249999999999997E-2</c:v>
                </c:pt>
                <c:pt idx="27">
                  <c:v>5.9749999999999998E-2</c:v>
                </c:pt>
                <c:pt idx="28">
                  <c:v>6.0499999999999998E-2</c:v>
                </c:pt>
                <c:pt idx="29">
                  <c:v>6.1249999999999999E-2</c:v>
                </c:pt>
                <c:pt idx="30">
                  <c:v>6.2E-2</c:v>
                </c:pt>
                <c:pt idx="31">
                  <c:v>6.275E-2</c:v>
                </c:pt>
                <c:pt idx="32">
                  <c:v>6.3750000000000001E-2</c:v>
                </c:pt>
                <c:pt idx="33">
                  <c:v>6.5250000000000002E-2</c:v>
                </c:pt>
                <c:pt idx="34">
                  <c:v>6.724999999999999E-2</c:v>
                </c:pt>
                <c:pt idx="35">
                  <c:v>6.9500000000000006E-2</c:v>
                </c:pt>
                <c:pt idx="36">
                  <c:v>7.1749999999999994E-2</c:v>
                </c:pt>
                <c:pt idx="37">
                  <c:v>7.4249999999999997E-2</c:v>
                </c:pt>
                <c:pt idx="38">
                  <c:v>7.6499999999999999E-2</c:v>
                </c:pt>
                <c:pt idx="39">
                  <c:v>7.9000000000000001E-2</c:v>
                </c:pt>
                <c:pt idx="40">
                  <c:v>8.199999999999999E-2</c:v>
                </c:pt>
                <c:pt idx="41">
                  <c:v>8.5999999999999993E-2</c:v>
                </c:pt>
                <c:pt idx="42">
                  <c:v>9.1750000000000012E-2</c:v>
                </c:pt>
                <c:pt idx="43">
                  <c:v>9.6999999999999989E-2</c:v>
                </c:pt>
                <c:pt idx="44">
                  <c:v>0.10300000000000001</c:v>
                </c:pt>
                <c:pt idx="45">
                  <c:v>0.1085</c:v>
                </c:pt>
                <c:pt idx="46">
                  <c:v>0.114</c:v>
                </c:pt>
                <c:pt idx="47">
                  <c:v>0.11824999999999999</c:v>
                </c:pt>
                <c:pt idx="48">
                  <c:v>0.1225</c:v>
                </c:pt>
                <c:pt idx="49">
                  <c:v>0.12625</c:v>
                </c:pt>
                <c:pt idx="50">
                  <c:v>0.1295</c:v>
                </c:pt>
                <c:pt idx="51">
                  <c:v>0.13175000000000001</c:v>
                </c:pt>
                <c:pt idx="52">
                  <c:v>0.13275000000000001</c:v>
                </c:pt>
                <c:pt idx="53">
                  <c:v>0.13375000000000001</c:v>
                </c:pt>
                <c:pt idx="54">
                  <c:v>0.13375000000000001</c:v>
                </c:pt>
                <c:pt idx="55">
                  <c:v>0.13375000000000001</c:v>
                </c:pt>
                <c:pt idx="56">
                  <c:v>0.13425000000000001</c:v>
                </c:pt>
                <c:pt idx="57">
                  <c:v>0.13550000000000001</c:v>
                </c:pt>
                <c:pt idx="58">
                  <c:v>0.13724999999999998</c:v>
                </c:pt>
                <c:pt idx="59">
                  <c:v>0.13925000000000001</c:v>
                </c:pt>
                <c:pt idx="60">
                  <c:v>0.14124999999999999</c:v>
                </c:pt>
                <c:pt idx="61">
                  <c:v>0.14300000000000002</c:v>
                </c:pt>
                <c:pt idx="62">
                  <c:v>0.14425000000000002</c:v>
                </c:pt>
                <c:pt idx="63">
                  <c:v>0.14499999999999999</c:v>
                </c:pt>
                <c:pt idx="64">
                  <c:v>0.14550000000000002</c:v>
                </c:pt>
                <c:pt idx="65">
                  <c:v>0.14599999999999999</c:v>
                </c:pt>
                <c:pt idx="66">
                  <c:v>0.14624999999999999</c:v>
                </c:pt>
                <c:pt idx="67">
                  <c:v>0.14624999999999999</c:v>
                </c:pt>
                <c:pt idx="68">
                  <c:v>0.14624999999999999</c:v>
                </c:pt>
                <c:pt idx="69">
                  <c:v>0.14624999999999999</c:v>
                </c:pt>
                <c:pt idx="70">
                  <c:v>0.14624999999999999</c:v>
                </c:pt>
                <c:pt idx="71">
                  <c:v>0.14624999999999999</c:v>
                </c:pt>
                <c:pt idx="72">
                  <c:v>0.14624999999999999</c:v>
                </c:pt>
                <c:pt idx="73">
                  <c:v>0.152</c:v>
                </c:pt>
                <c:pt idx="74">
                  <c:v>0.158</c:v>
                </c:pt>
                <c:pt idx="75">
                  <c:v>0.16399999999999998</c:v>
                </c:pt>
                <c:pt idx="76">
                  <c:v>0.17050000000000001</c:v>
                </c:pt>
                <c:pt idx="77">
                  <c:v>0.17725000000000002</c:v>
                </c:pt>
                <c:pt idx="78">
                  <c:v>0.17850000000000002</c:v>
                </c:pt>
                <c:pt idx="79">
                  <c:v>0.18074999999999999</c:v>
                </c:pt>
                <c:pt idx="80">
                  <c:v>0.18375</c:v>
                </c:pt>
                <c:pt idx="81">
                  <c:v>0.187</c:v>
                </c:pt>
                <c:pt idx="82">
                  <c:v>0.191</c:v>
                </c:pt>
                <c:pt idx="83">
                  <c:v>0.19524999999999998</c:v>
                </c:pt>
                <c:pt idx="84">
                  <c:v>0.19899999999999998</c:v>
                </c:pt>
                <c:pt idx="85">
                  <c:v>0.20225000000000001</c:v>
                </c:pt>
                <c:pt idx="86">
                  <c:v>0.20524999999999999</c:v>
                </c:pt>
                <c:pt idx="87">
                  <c:v>0.20800000000000002</c:v>
                </c:pt>
                <c:pt idx="88">
                  <c:v>0.21174999999999999</c:v>
                </c:pt>
                <c:pt idx="89">
                  <c:v>0.21600000000000003</c:v>
                </c:pt>
                <c:pt idx="90">
                  <c:v>0.223</c:v>
                </c:pt>
                <c:pt idx="91">
                  <c:v>0.23550000000000001</c:v>
                </c:pt>
                <c:pt idx="92">
                  <c:v>0.25425000000000003</c:v>
                </c:pt>
                <c:pt idx="93">
                  <c:v>0.27975</c:v>
                </c:pt>
                <c:pt idx="94">
                  <c:v>0.3085</c:v>
                </c:pt>
                <c:pt idx="95">
                  <c:v>0.33674999999999999</c:v>
                </c:pt>
                <c:pt idx="96">
                  <c:v>0.35924999999999996</c:v>
                </c:pt>
                <c:pt idx="97">
                  <c:v>0.37475000000000003</c:v>
                </c:pt>
                <c:pt idx="98">
                  <c:v>0.38200000000000001</c:v>
                </c:pt>
                <c:pt idx="99">
                  <c:v>0.38500000000000001</c:v>
                </c:pt>
                <c:pt idx="100">
                  <c:v>0.38500000000000001</c:v>
                </c:pt>
              </c:numCache>
            </c:numRef>
          </c:yVal>
          <c:smooth val="0"/>
          <c:extLst>
            <c:ext xmlns:c16="http://schemas.microsoft.com/office/drawing/2014/chart" uri="{C3380CC4-5D6E-409C-BE32-E72D297353CC}">
              <c16:uniqueId val="{00000001-2D6F-40A1-B75D-AFA81EEA0842}"/>
            </c:ext>
          </c:extLst>
        </c:ser>
        <c:ser>
          <c:idx val="2"/>
          <c:order val="2"/>
          <c:tx>
            <c:v>Total % False</c:v>
          </c:tx>
          <c:spPr>
            <a:ln w="28575" cap="rnd" cmpd="sng" algn="ctr">
              <a:solidFill>
                <a:sysClr val="window" lastClr="FFFFFF">
                  <a:lumMod val="65000"/>
                </a:sysClr>
              </a:solidFill>
              <a:prstDash val="sysDash"/>
              <a:round/>
              <a:headEnd type="none" w="med" len="med"/>
              <a:tailEnd type="none" w="med" len="med"/>
            </a:ln>
          </c:spPr>
          <c:marker>
            <c:symbol val="none"/>
          </c:marker>
          <c:xVal>
            <c:numRef>
              <c:f>'Model 1'!$AW$175:$ES$175</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1'!$AW$178:$ES$178</c:f>
              <c:numCache>
                <c:formatCode>#,##0.000</c:formatCode>
                <c:ptCount val="101"/>
                <c:pt idx="0">
                  <c:v>0.61499999999999999</c:v>
                </c:pt>
                <c:pt idx="1">
                  <c:v>0.61499999999999999</c:v>
                </c:pt>
                <c:pt idx="2">
                  <c:v>0.60175000000000001</c:v>
                </c:pt>
                <c:pt idx="3">
                  <c:v>0.59175</c:v>
                </c:pt>
                <c:pt idx="4">
                  <c:v>0.5804999999999999</c:v>
                </c:pt>
                <c:pt idx="5">
                  <c:v>0.56850000000000001</c:v>
                </c:pt>
                <c:pt idx="6">
                  <c:v>0.55325000000000002</c:v>
                </c:pt>
                <c:pt idx="7">
                  <c:v>0.53899999999999992</c:v>
                </c:pt>
                <c:pt idx="8">
                  <c:v>0.52149999999999996</c:v>
                </c:pt>
                <c:pt idx="9">
                  <c:v>0.49249999999999999</c:v>
                </c:pt>
                <c:pt idx="10">
                  <c:v>0.45749999999999996</c:v>
                </c:pt>
                <c:pt idx="11">
                  <c:v>0.41475000000000006</c:v>
                </c:pt>
                <c:pt idx="12">
                  <c:v>0.36524999999999996</c:v>
                </c:pt>
                <c:pt idx="13">
                  <c:v>0.31925000000000003</c:v>
                </c:pt>
                <c:pt idx="14">
                  <c:v>0.28450000000000003</c:v>
                </c:pt>
                <c:pt idx="15">
                  <c:v>0.25750000000000001</c:v>
                </c:pt>
                <c:pt idx="16">
                  <c:v>0.24099999999999999</c:v>
                </c:pt>
                <c:pt idx="17">
                  <c:v>0.23525000000000001</c:v>
                </c:pt>
                <c:pt idx="18">
                  <c:v>0.23099999999999998</c:v>
                </c:pt>
                <c:pt idx="19">
                  <c:v>0.22825000000000001</c:v>
                </c:pt>
                <c:pt idx="20">
                  <c:v>0.22650000000000001</c:v>
                </c:pt>
                <c:pt idx="21">
                  <c:v>0.22575000000000001</c:v>
                </c:pt>
                <c:pt idx="22">
                  <c:v>0.22449999999999998</c:v>
                </c:pt>
                <c:pt idx="23">
                  <c:v>0.22349999999999998</c:v>
                </c:pt>
                <c:pt idx="24">
                  <c:v>0.22124999999999997</c:v>
                </c:pt>
                <c:pt idx="25">
                  <c:v>0.21875</c:v>
                </c:pt>
                <c:pt idx="26">
                  <c:v>0.216</c:v>
                </c:pt>
                <c:pt idx="27">
                  <c:v>0.21299999999999999</c:v>
                </c:pt>
                <c:pt idx="28">
                  <c:v>0.21024999999999999</c:v>
                </c:pt>
                <c:pt idx="29">
                  <c:v>0.20874999999999999</c:v>
                </c:pt>
                <c:pt idx="30">
                  <c:v>0.20774999999999999</c:v>
                </c:pt>
                <c:pt idx="31">
                  <c:v>0.20550000000000002</c:v>
                </c:pt>
                <c:pt idx="32">
                  <c:v>0.20275000000000001</c:v>
                </c:pt>
                <c:pt idx="33">
                  <c:v>0.20025000000000001</c:v>
                </c:pt>
                <c:pt idx="34">
                  <c:v>0.19650000000000001</c:v>
                </c:pt>
                <c:pt idx="35">
                  <c:v>0.193</c:v>
                </c:pt>
                <c:pt idx="36">
                  <c:v>0.19</c:v>
                </c:pt>
                <c:pt idx="37">
                  <c:v>0.188</c:v>
                </c:pt>
                <c:pt idx="38">
                  <c:v>0.18575000000000003</c:v>
                </c:pt>
                <c:pt idx="39">
                  <c:v>0.18525</c:v>
                </c:pt>
                <c:pt idx="40">
                  <c:v>0.183</c:v>
                </c:pt>
                <c:pt idx="41">
                  <c:v>0.18149999999999999</c:v>
                </c:pt>
                <c:pt idx="42">
                  <c:v>0.18025000000000002</c:v>
                </c:pt>
                <c:pt idx="43">
                  <c:v>0.17799999999999999</c:v>
                </c:pt>
                <c:pt idx="44">
                  <c:v>0.17625000000000002</c:v>
                </c:pt>
                <c:pt idx="45">
                  <c:v>0.17599999999999999</c:v>
                </c:pt>
                <c:pt idx="46">
                  <c:v>0.17649999999999999</c:v>
                </c:pt>
                <c:pt idx="47">
                  <c:v>0.17574999999999999</c:v>
                </c:pt>
                <c:pt idx="48">
                  <c:v>0.17549999999999999</c:v>
                </c:pt>
                <c:pt idx="49">
                  <c:v>0.17474999999999999</c:v>
                </c:pt>
                <c:pt idx="50">
                  <c:v>0.17425000000000002</c:v>
                </c:pt>
                <c:pt idx="51">
                  <c:v>0.17275000000000001</c:v>
                </c:pt>
                <c:pt idx="52">
                  <c:v>0.17175000000000001</c:v>
                </c:pt>
                <c:pt idx="53">
                  <c:v>0.17125000000000001</c:v>
                </c:pt>
                <c:pt idx="54">
                  <c:v>0.16950000000000001</c:v>
                </c:pt>
                <c:pt idx="55">
                  <c:v>0.16775000000000001</c:v>
                </c:pt>
                <c:pt idx="56">
                  <c:v>0.16700000000000001</c:v>
                </c:pt>
                <c:pt idx="57">
                  <c:v>0.16750000000000001</c:v>
                </c:pt>
                <c:pt idx="58">
                  <c:v>0.16824999999999998</c:v>
                </c:pt>
                <c:pt idx="59">
                  <c:v>0.17</c:v>
                </c:pt>
                <c:pt idx="60">
                  <c:v>0.17149999999999999</c:v>
                </c:pt>
                <c:pt idx="61">
                  <c:v>0.17275000000000001</c:v>
                </c:pt>
                <c:pt idx="62">
                  <c:v>0.17350000000000002</c:v>
                </c:pt>
                <c:pt idx="63">
                  <c:v>0.17399999999999999</c:v>
                </c:pt>
                <c:pt idx="64">
                  <c:v>0.17425000000000002</c:v>
                </c:pt>
                <c:pt idx="65">
                  <c:v>0.17474999999999999</c:v>
                </c:pt>
                <c:pt idx="66">
                  <c:v>0.17474999999999999</c:v>
                </c:pt>
                <c:pt idx="67">
                  <c:v>0.17449999999999999</c:v>
                </c:pt>
                <c:pt idx="68">
                  <c:v>0.17424999999999999</c:v>
                </c:pt>
                <c:pt idx="69">
                  <c:v>0.17399999999999999</c:v>
                </c:pt>
                <c:pt idx="70">
                  <c:v>0.17374999999999999</c:v>
                </c:pt>
                <c:pt idx="71">
                  <c:v>0.17374999999999999</c:v>
                </c:pt>
                <c:pt idx="72">
                  <c:v>0.17349999999999999</c:v>
                </c:pt>
                <c:pt idx="73">
                  <c:v>0.17699999999999999</c:v>
                </c:pt>
                <c:pt idx="74">
                  <c:v>0.18074999999999999</c:v>
                </c:pt>
                <c:pt idx="75">
                  <c:v>0.18449999999999997</c:v>
                </c:pt>
                <c:pt idx="76">
                  <c:v>0.18875</c:v>
                </c:pt>
                <c:pt idx="77">
                  <c:v>0.19325000000000003</c:v>
                </c:pt>
                <c:pt idx="78">
                  <c:v>0.19375000000000003</c:v>
                </c:pt>
                <c:pt idx="79">
                  <c:v>0.19500000000000001</c:v>
                </c:pt>
                <c:pt idx="80">
                  <c:v>0.19675000000000001</c:v>
                </c:pt>
                <c:pt idx="81">
                  <c:v>0.19875000000000001</c:v>
                </c:pt>
                <c:pt idx="82">
                  <c:v>0.20175000000000001</c:v>
                </c:pt>
                <c:pt idx="83">
                  <c:v>0.20549999999999999</c:v>
                </c:pt>
                <c:pt idx="84">
                  <c:v>0.20899999999999999</c:v>
                </c:pt>
                <c:pt idx="85">
                  <c:v>0.21225000000000002</c:v>
                </c:pt>
                <c:pt idx="86">
                  <c:v>0.215</c:v>
                </c:pt>
                <c:pt idx="87">
                  <c:v>0.21750000000000003</c:v>
                </c:pt>
                <c:pt idx="88">
                  <c:v>0.221</c:v>
                </c:pt>
                <c:pt idx="89">
                  <c:v>0.22500000000000003</c:v>
                </c:pt>
                <c:pt idx="90">
                  <c:v>0.23125000000000001</c:v>
                </c:pt>
                <c:pt idx="91">
                  <c:v>0.24325000000000002</c:v>
                </c:pt>
                <c:pt idx="92">
                  <c:v>0.26075000000000004</c:v>
                </c:pt>
                <c:pt idx="93">
                  <c:v>0.28475</c:v>
                </c:pt>
                <c:pt idx="94">
                  <c:v>0.312</c:v>
                </c:pt>
                <c:pt idx="95">
                  <c:v>0.33899999999999997</c:v>
                </c:pt>
                <c:pt idx="96">
                  <c:v>0.36024999999999996</c:v>
                </c:pt>
                <c:pt idx="97">
                  <c:v>0.37525000000000003</c:v>
                </c:pt>
                <c:pt idx="98">
                  <c:v>0.38224999999999998</c:v>
                </c:pt>
                <c:pt idx="99">
                  <c:v>0.38500000000000001</c:v>
                </c:pt>
                <c:pt idx="100">
                  <c:v>0.38500000000000001</c:v>
                </c:pt>
              </c:numCache>
            </c:numRef>
          </c:yVal>
          <c:smooth val="0"/>
          <c:extLst>
            <c:ext xmlns:c16="http://schemas.microsoft.com/office/drawing/2014/chart" uri="{C3380CC4-5D6E-409C-BE32-E72D297353CC}">
              <c16:uniqueId val="{00000002-2D6F-40A1-B75D-AFA81EEA0842}"/>
            </c:ext>
          </c:extLst>
        </c:ser>
        <c:ser>
          <c:idx val="3"/>
          <c:order val="3"/>
          <c:tx>
            <c:strRef>
              <c:f>'Model 1'!$AV$179</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1'!$AW$175:$ES$175</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1'!$AW$179:$ES$179</c:f>
              <c:numCache>
                <c:formatCode>#,##0.000</c:formatCode>
                <c:ptCount val="101"/>
                <c:pt idx="0">
                  <c:v>0.3075</c:v>
                </c:pt>
                <c:pt idx="1">
                  <c:v>0.3075</c:v>
                </c:pt>
                <c:pt idx="2">
                  <c:v>0.300875</c:v>
                </c:pt>
                <c:pt idx="3">
                  <c:v>0.295875</c:v>
                </c:pt>
                <c:pt idx="4">
                  <c:v>0.29024999999999995</c:v>
                </c:pt>
                <c:pt idx="5">
                  <c:v>0.28425</c:v>
                </c:pt>
                <c:pt idx="6">
                  <c:v>0.27662500000000001</c:v>
                </c:pt>
                <c:pt idx="7">
                  <c:v>0.26949999999999996</c:v>
                </c:pt>
                <c:pt idx="8">
                  <c:v>0.26074999999999998</c:v>
                </c:pt>
                <c:pt idx="9">
                  <c:v>0.24625</c:v>
                </c:pt>
                <c:pt idx="10">
                  <c:v>0.22874999999999998</c:v>
                </c:pt>
                <c:pt idx="11">
                  <c:v>0.20737500000000003</c:v>
                </c:pt>
                <c:pt idx="12">
                  <c:v>0.18262499999999998</c:v>
                </c:pt>
                <c:pt idx="13">
                  <c:v>0.15962500000000002</c:v>
                </c:pt>
                <c:pt idx="14">
                  <c:v>0.14225000000000002</c:v>
                </c:pt>
                <c:pt idx="15">
                  <c:v>0.12875</c:v>
                </c:pt>
                <c:pt idx="16">
                  <c:v>0.1205</c:v>
                </c:pt>
                <c:pt idx="17">
                  <c:v>0.11762500000000001</c:v>
                </c:pt>
                <c:pt idx="18">
                  <c:v>0.11549999999999999</c:v>
                </c:pt>
                <c:pt idx="19">
                  <c:v>0.114125</c:v>
                </c:pt>
                <c:pt idx="20">
                  <c:v>0.11325</c:v>
                </c:pt>
                <c:pt idx="21">
                  <c:v>0.112875</c:v>
                </c:pt>
                <c:pt idx="22">
                  <c:v>0.11224999999999999</c:v>
                </c:pt>
                <c:pt idx="23">
                  <c:v>0.11174999999999999</c:v>
                </c:pt>
                <c:pt idx="24">
                  <c:v>0.11062499999999999</c:v>
                </c:pt>
                <c:pt idx="25">
                  <c:v>0.109375</c:v>
                </c:pt>
                <c:pt idx="26">
                  <c:v>0.108</c:v>
                </c:pt>
                <c:pt idx="27">
                  <c:v>0.1065</c:v>
                </c:pt>
                <c:pt idx="28">
                  <c:v>0.105125</c:v>
                </c:pt>
                <c:pt idx="29">
                  <c:v>0.104375</c:v>
                </c:pt>
                <c:pt idx="30">
                  <c:v>0.103875</c:v>
                </c:pt>
                <c:pt idx="31">
                  <c:v>0.10275000000000001</c:v>
                </c:pt>
                <c:pt idx="32">
                  <c:v>0.10137500000000001</c:v>
                </c:pt>
                <c:pt idx="33">
                  <c:v>0.10012500000000001</c:v>
                </c:pt>
                <c:pt idx="34">
                  <c:v>9.8250000000000004E-2</c:v>
                </c:pt>
                <c:pt idx="35">
                  <c:v>9.6500000000000002E-2</c:v>
                </c:pt>
                <c:pt idx="36">
                  <c:v>9.5000000000000001E-2</c:v>
                </c:pt>
                <c:pt idx="37">
                  <c:v>9.4E-2</c:v>
                </c:pt>
                <c:pt idx="38">
                  <c:v>9.2875000000000013E-2</c:v>
                </c:pt>
                <c:pt idx="39">
                  <c:v>9.2624999999999999E-2</c:v>
                </c:pt>
                <c:pt idx="40">
                  <c:v>9.1499999999999998E-2</c:v>
                </c:pt>
                <c:pt idx="41">
                  <c:v>9.0749999999999997E-2</c:v>
                </c:pt>
                <c:pt idx="42">
                  <c:v>9.0125000000000011E-2</c:v>
                </c:pt>
                <c:pt idx="43">
                  <c:v>8.8999999999999996E-2</c:v>
                </c:pt>
                <c:pt idx="44">
                  <c:v>8.8125000000000009E-2</c:v>
                </c:pt>
                <c:pt idx="45">
                  <c:v>8.7999999999999995E-2</c:v>
                </c:pt>
                <c:pt idx="46">
                  <c:v>8.8249999999999995E-2</c:v>
                </c:pt>
                <c:pt idx="47">
                  <c:v>8.7874999999999995E-2</c:v>
                </c:pt>
                <c:pt idx="48">
                  <c:v>8.7749999999999995E-2</c:v>
                </c:pt>
                <c:pt idx="49">
                  <c:v>8.7374999999999994E-2</c:v>
                </c:pt>
                <c:pt idx="50">
                  <c:v>8.7125000000000008E-2</c:v>
                </c:pt>
                <c:pt idx="51">
                  <c:v>8.6375000000000007E-2</c:v>
                </c:pt>
                <c:pt idx="52">
                  <c:v>8.5875000000000007E-2</c:v>
                </c:pt>
                <c:pt idx="53">
                  <c:v>8.5625000000000007E-2</c:v>
                </c:pt>
                <c:pt idx="54">
                  <c:v>8.4750000000000006E-2</c:v>
                </c:pt>
                <c:pt idx="55">
                  <c:v>8.3875000000000005E-2</c:v>
                </c:pt>
                <c:pt idx="56">
                  <c:v>8.3500000000000005E-2</c:v>
                </c:pt>
                <c:pt idx="57">
                  <c:v>8.3750000000000005E-2</c:v>
                </c:pt>
                <c:pt idx="58">
                  <c:v>8.4124999999999991E-2</c:v>
                </c:pt>
                <c:pt idx="59">
                  <c:v>8.5000000000000006E-2</c:v>
                </c:pt>
                <c:pt idx="60">
                  <c:v>8.5749999999999993E-2</c:v>
                </c:pt>
                <c:pt idx="61">
                  <c:v>8.6375000000000007E-2</c:v>
                </c:pt>
                <c:pt idx="62">
                  <c:v>8.6750000000000008E-2</c:v>
                </c:pt>
                <c:pt idx="63">
                  <c:v>8.6999999999999994E-2</c:v>
                </c:pt>
                <c:pt idx="64">
                  <c:v>8.7125000000000008E-2</c:v>
                </c:pt>
                <c:pt idx="65">
                  <c:v>8.7374999999999994E-2</c:v>
                </c:pt>
                <c:pt idx="66">
                  <c:v>8.7374999999999994E-2</c:v>
                </c:pt>
                <c:pt idx="67">
                  <c:v>8.7249999999999994E-2</c:v>
                </c:pt>
                <c:pt idx="68">
                  <c:v>8.7124999999999994E-2</c:v>
                </c:pt>
                <c:pt idx="69">
                  <c:v>8.6999999999999994E-2</c:v>
                </c:pt>
                <c:pt idx="70">
                  <c:v>8.6874999999999994E-2</c:v>
                </c:pt>
                <c:pt idx="71">
                  <c:v>8.6874999999999994E-2</c:v>
                </c:pt>
                <c:pt idx="72">
                  <c:v>8.6749999999999994E-2</c:v>
                </c:pt>
                <c:pt idx="73">
                  <c:v>8.8499999999999995E-2</c:v>
                </c:pt>
                <c:pt idx="74">
                  <c:v>9.0374999999999997E-2</c:v>
                </c:pt>
                <c:pt idx="75">
                  <c:v>9.2249999999999985E-2</c:v>
                </c:pt>
                <c:pt idx="76">
                  <c:v>9.4375000000000001E-2</c:v>
                </c:pt>
                <c:pt idx="77">
                  <c:v>9.6625000000000016E-2</c:v>
                </c:pt>
                <c:pt idx="78">
                  <c:v>9.6875000000000017E-2</c:v>
                </c:pt>
                <c:pt idx="79">
                  <c:v>9.7500000000000003E-2</c:v>
                </c:pt>
                <c:pt idx="80">
                  <c:v>9.8375000000000004E-2</c:v>
                </c:pt>
                <c:pt idx="81">
                  <c:v>9.9375000000000005E-2</c:v>
                </c:pt>
                <c:pt idx="82">
                  <c:v>0.10087500000000001</c:v>
                </c:pt>
                <c:pt idx="83">
                  <c:v>0.10274999999999999</c:v>
                </c:pt>
                <c:pt idx="84">
                  <c:v>0.1045</c:v>
                </c:pt>
                <c:pt idx="85">
                  <c:v>0.10612500000000001</c:v>
                </c:pt>
                <c:pt idx="86">
                  <c:v>0.1075</c:v>
                </c:pt>
                <c:pt idx="87">
                  <c:v>0.10875000000000001</c:v>
                </c:pt>
                <c:pt idx="88">
                  <c:v>0.1105</c:v>
                </c:pt>
                <c:pt idx="89">
                  <c:v>0.11250000000000002</c:v>
                </c:pt>
                <c:pt idx="90">
                  <c:v>0.11562500000000001</c:v>
                </c:pt>
                <c:pt idx="91">
                  <c:v>0.12162500000000001</c:v>
                </c:pt>
                <c:pt idx="92">
                  <c:v>0.13037500000000002</c:v>
                </c:pt>
                <c:pt idx="93">
                  <c:v>0.142375</c:v>
                </c:pt>
                <c:pt idx="94">
                  <c:v>0.156</c:v>
                </c:pt>
                <c:pt idx="95">
                  <c:v>0.16949999999999998</c:v>
                </c:pt>
                <c:pt idx="96">
                  <c:v>0.18012499999999998</c:v>
                </c:pt>
                <c:pt idx="97">
                  <c:v>0.18762500000000001</c:v>
                </c:pt>
                <c:pt idx="98">
                  <c:v>0.19112499999999999</c:v>
                </c:pt>
                <c:pt idx="99">
                  <c:v>0.1925</c:v>
                </c:pt>
                <c:pt idx="100">
                  <c:v>0.1925</c:v>
                </c:pt>
              </c:numCache>
            </c:numRef>
          </c:yVal>
          <c:smooth val="0"/>
          <c:extLst>
            <c:ext xmlns:c16="http://schemas.microsoft.com/office/drawing/2014/chart" uri="{C3380CC4-5D6E-409C-BE32-E72D297353CC}">
              <c16:uniqueId val="{00000003-2D6F-40A1-B75D-AFA81EEA0842}"/>
            </c:ext>
          </c:extLst>
        </c:ser>
        <c:dLbls>
          <c:showLegendKey val="0"/>
          <c:showVal val="0"/>
          <c:showCatName val="0"/>
          <c:showSerName val="0"/>
          <c:showPercent val="0"/>
          <c:showBubbleSize val="0"/>
        </c:dLbls>
        <c:axId val="902149471"/>
        <c:axId val="902149887"/>
      </c:scatterChart>
      <c:valAx>
        <c:axId val="902149471"/>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902149887"/>
        <c:crosses val="autoZero"/>
        <c:crossBetween val="midCat"/>
      </c:valAx>
      <c:valAx>
        <c:axId val="902149887"/>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902149471"/>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2'!$AS$80</c:f>
          <c:strCache>
            <c:ptCount val="1"/>
            <c:pt idx="0">
              <c:v>Logistic Regression Curve -vs- Age 
Model 2 for Survived1st800    (9 variables, n=800)</c:v>
            </c:pt>
          </c:strCache>
        </c:strRef>
      </c:tx>
      <c:overlay val="0"/>
      <c:txPr>
        <a:bodyPr/>
        <a:lstStyle/>
        <a:p>
          <a:pPr>
            <a:defRPr sz="1000"/>
          </a:pPr>
          <a:endParaRPr lang="en-US"/>
        </a:p>
      </c:txPr>
    </c:title>
    <c:autoTitleDeleted val="0"/>
    <c:plotArea>
      <c:layout/>
      <c:scatterChart>
        <c:scatterStyle val="lineMarker"/>
        <c:varyColors val="0"/>
        <c:ser>
          <c:idx val="1"/>
          <c:order val="0"/>
          <c:tx>
            <c:strRef>
              <c:f>'Model 2'!$E$83</c:f>
              <c:strCache>
                <c:ptCount val="1"/>
                <c:pt idx="0">
                  <c:v>Upper 95%</c:v>
                </c:pt>
              </c:strCache>
            </c:strRef>
          </c:tx>
          <c:spPr>
            <a:ln w="12700">
              <a:solidFill>
                <a:srgbClr val="FF0000"/>
              </a:solidFill>
              <a:prstDash val="dash"/>
            </a:ln>
          </c:spPr>
          <c:marker>
            <c:symbol val="none"/>
          </c:marker>
          <c:xVal>
            <c:numRef>
              <c:f>'Model 2'!$B$84:$B$96</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'Model 2'!$E$84:$E$96</c:f>
              <c:numCache>
                <c:formatCode>#,##0.000</c:formatCode>
                <c:ptCount val="13"/>
                <c:pt idx="0">
                  <c:v>0.98671793574069189</c:v>
                </c:pt>
                <c:pt idx="1">
                  <c:v>0.99999990823815144</c:v>
                </c:pt>
                <c:pt idx="2">
                  <c:v>0.99999999999937872</c:v>
                </c:pt>
                <c:pt idx="3">
                  <c:v>1</c:v>
                </c:pt>
                <c:pt idx="4">
                  <c:v>1</c:v>
                </c:pt>
                <c:pt idx="5">
                  <c:v>1</c:v>
                </c:pt>
                <c:pt idx="6">
                  <c:v>1</c:v>
                </c:pt>
                <c:pt idx="7">
                  <c:v>1</c:v>
                </c:pt>
                <c:pt idx="8">
                  <c:v>1</c:v>
                </c:pt>
                <c:pt idx="9">
                  <c:v>1</c:v>
                </c:pt>
                <c:pt idx="10">
                  <c:v>1</c:v>
                </c:pt>
                <c:pt idx="11">
                  <c:v>1</c:v>
                </c:pt>
                <c:pt idx="12">
                  <c:v>1</c:v>
                </c:pt>
              </c:numCache>
            </c:numRef>
          </c:yVal>
          <c:smooth val="1"/>
          <c:extLst>
            <c:ext xmlns:c16="http://schemas.microsoft.com/office/drawing/2014/chart" uri="{C3380CC4-5D6E-409C-BE32-E72D297353CC}">
              <c16:uniqueId val="{00000001-9B5B-4AF7-A63B-F993C371DB70}"/>
            </c:ext>
          </c:extLst>
        </c:ser>
        <c:ser>
          <c:idx val="2"/>
          <c:order val="1"/>
          <c:tx>
            <c:v>Forecast</c:v>
          </c:tx>
          <c:spPr>
            <a:ln w="19050">
              <a:solidFill>
                <a:srgbClr val="FF0000"/>
              </a:solidFill>
            </a:ln>
          </c:spPr>
          <c:marker>
            <c:symbol val="none"/>
          </c:marker>
          <c:xVal>
            <c:numRef>
              <c:f>'Model 2'!$B$84:$B$96</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'Model 2'!$C$84:$C$96</c:f>
              <c:numCache>
                <c:formatCode>#,##0.000</c:formatCode>
                <c:ptCount val="13"/>
                <c:pt idx="0">
                  <c:v>0.97675340064333693</c:v>
                </c:pt>
                <c:pt idx="1">
                  <c:v>0.99999985461385243</c:v>
                </c:pt>
                <c:pt idx="2">
                  <c:v>0.99999999999911182</c:v>
                </c:pt>
                <c:pt idx="3">
                  <c:v>1</c:v>
                </c:pt>
                <c:pt idx="4">
                  <c:v>1</c:v>
                </c:pt>
                <c:pt idx="5">
                  <c:v>1</c:v>
                </c:pt>
                <c:pt idx="6">
                  <c:v>1</c:v>
                </c:pt>
                <c:pt idx="7">
                  <c:v>1</c:v>
                </c:pt>
                <c:pt idx="8">
                  <c:v>1</c:v>
                </c:pt>
                <c:pt idx="9">
                  <c:v>1</c:v>
                </c:pt>
                <c:pt idx="10">
                  <c:v>1</c:v>
                </c:pt>
                <c:pt idx="11">
                  <c:v>1</c:v>
                </c:pt>
                <c:pt idx="12">
                  <c:v>1</c:v>
                </c:pt>
              </c:numCache>
            </c:numRef>
          </c:yVal>
          <c:smooth val="1"/>
          <c:extLst>
            <c:ext xmlns:c16="http://schemas.microsoft.com/office/drawing/2014/chart" uri="{C3380CC4-5D6E-409C-BE32-E72D297353CC}">
              <c16:uniqueId val="{00000002-9B5B-4AF7-A63B-F993C371DB70}"/>
            </c:ext>
          </c:extLst>
        </c:ser>
        <c:ser>
          <c:idx val="3"/>
          <c:order val="2"/>
          <c:tx>
            <c:strRef>
              <c:f>'Model 2'!$D$83</c:f>
              <c:strCache>
                <c:ptCount val="1"/>
                <c:pt idx="0">
                  <c:v>Lower 95%</c:v>
                </c:pt>
              </c:strCache>
            </c:strRef>
          </c:tx>
          <c:spPr>
            <a:ln w="12700">
              <a:solidFill>
                <a:srgbClr val="FF0000"/>
              </a:solidFill>
              <a:prstDash val="dash"/>
            </a:ln>
          </c:spPr>
          <c:marker>
            <c:symbol val="none"/>
          </c:marker>
          <c:xVal>
            <c:numRef>
              <c:f>'Model 2'!$B$84:$B$96</c:f>
              <c:numCache>
                <c:formatCode>#,##0.000</c:formatCode>
                <c:ptCount val="13"/>
                <c:pt idx="0">
                  <c:v>0.67</c:v>
                </c:pt>
                <c:pt idx="1">
                  <c:v>7.2808333333333328</c:v>
                </c:pt>
                <c:pt idx="2">
                  <c:v>13.891666666666666</c:v>
                </c:pt>
                <c:pt idx="3">
                  <c:v>20.502500000000001</c:v>
                </c:pt>
                <c:pt idx="4">
                  <c:v>27.113333333333333</c:v>
                </c:pt>
                <c:pt idx="5">
                  <c:v>33.724166666666669</c:v>
                </c:pt>
                <c:pt idx="6">
                  <c:v>40.335000000000001</c:v>
                </c:pt>
                <c:pt idx="7">
                  <c:v>46.945833333333333</c:v>
                </c:pt>
                <c:pt idx="8">
                  <c:v>53.556666666666665</c:v>
                </c:pt>
                <c:pt idx="9">
                  <c:v>60.167499999999997</c:v>
                </c:pt>
                <c:pt idx="10">
                  <c:v>66.778333333333336</c:v>
                </c:pt>
                <c:pt idx="11">
                  <c:v>73.389166666666668</c:v>
                </c:pt>
                <c:pt idx="12">
                  <c:v>80</c:v>
                </c:pt>
              </c:numCache>
            </c:numRef>
          </c:xVal>
          <c:yVal>
            <c:numRef>
              <c:f>'Model 2'!$D$84:$D$96</c:f>
              <c:numCache>
                <c:formatCode>#,##0.000</c:formatCode>
                <c:ptCount val="13"/>
                <c:pt idx="0">
                  <c:v>0.95961915955187049</c:v>
                </c:pt>
                <c:pt idx="1">
                  <c:v>0.99999976965229509</c:v>
                </c:pt>
                <c:pt idx="2">
                  <c:v>0.99999999999873035</c:v>
                </c:pt>
                <c:pt idx="3">
                  <c:v>1</c:v>
                </c:pt>
                <c:pt idx="4">
                  <c:v>1</c:v>
                </c:pt>
                <c:pt idx="5">
                  <c:v>1</c:v>
                </c:pt>
                <c:pt idx="6">
                  <c:v>1</c:v>
                </c:pt>
                <c:pt idx="7">
                  <c:v>1</c:v>
                </c:pt>
                <c:pt idx="8">
                  <c:v>1</c:v>
                </c:pt>
                <c:pt idx="9">
                  <c:v>1</c:v>
                </c:pt>
                <c:pt idx="10">
                  <c:v>1</c:v>
                </c:pt>
                <c:pt idx="11">
                  <c:v>1</c:v>
                </c:pt>
                <c:pt idx="12">
                  <c:v>1</c:v>
                </c:pt>
              </c:numCache>
            </c:numRef>
          </c:yVal>
          <c:smooth val="1"/>
          <c:extLst>
            <c:ext xmlns:c16="http://schemas.microsoft.com/office/drawing/2014/chart" uri="{C3380CC4-5D6E-409C-BE32-E72D297353CC}">
              <c16:uniqueId val="{00000003-9B5B-4AF7-A63B-F993C371DB70}"/>
            </c:ext>
          </c:extLst>
        </c:ser>
        <c:ser>
          <c:idx val="0"/>
          <c:order val="3"/>
          <c:tx>
            <c:v>Mean</c:v>
          </c:tx>
          <c:spPr>
            <a:ln w="25400">
              <a:noFill/>
            </a:ln>
          </c:spPr>
          <c:marker>
            <c:symbol val="diamond"/>
            <c:size val="8"/>
            <c:spPr>
              <a:solidFill>
                <a:srgbClr val="9999FF"/>
              </a:solidFill>
              <a:ln w="9525" cap="rnd" cmpd="sng" algn="ctr">
                <a:solidFill>
                  <a:srgbClr val="0000FF"/>
                </a:solidFill>
                <a:prstDash val="solid"/>
                <a:round/>
                <a:headEnd type="none" w="med" len="med"/>
                <a:tailEnd type="none" w="med" len="med"/>
              </a:ln>
            </c:spPr>
          </c:marker>
          <c:xVal>
            <c:numRef>
              <c:f>'Model 2'!$B$81</c:f>
              <c:numCache>
                <c:formatCode>#,##0.000</c:formatCode>
                <c:ptCount val="1"/>
                <c:pt idx="0">
                  <c:v>29.877025000000049</c:v>
                </c:pt>
              </c:numCache>
            </c:numRef>
          </c:xVal>
          <c:yVal>
            <c:numRef>
              <c:f>'Model 2'!$C$81</c:f>
              <c:numCache>
                <c:formatCode>#,##0.000</c:formatCode>
                <c:ptCount val="1"/>
                <c:pt idx="0">
                  <c:v>1</c:v>
                </c:pt>
              </c:numCache>
            </c:numRef>
          </c:yVal>
          <c:smooth val="0"/>
          <c:extLst>
            <c:ext xmlns:c16="http://schemas.microsoft.com/office/drawing/2014/chart" uri="{C3380CC4-5D6E-409C-BE32-E72D297353CC}">
              <c16:uniqueId val="{00000000-9B5B-4AF7-A63B-F993C371DB70}"/>
            </c:ext>
          </c:extLst>
        </c:ser>
        <c:dLbls>
          <c:showLegendKey val="0"/>
          <c:showVal val="0"/>
          <c:showCatName val="0"/>
          <c:showSerName val="0"/>
          <c:showPercent val="0"/>
          <c:showBubbleSize val="0"/>
        </c:dLbls>
        <c:axId val="902151551"/>
        <c:axId val="902151967"/>
      </c:scatterChart>
      <c:valAx>
        <c:axId val="902151551"/>
        <c:scaling>
          <c:orientation val="minMax"/>
        </c:scaling>
        <c:delete val="0"/>
        <c:axPos val="b"/>
        <c:majorGridlines>
          <c:spPr>
            <a:ln w="3175">
              <a:solidFill>
                <a:srgbClr val="C0C0C0"/>
              </a:solidFill>
              <a:prstDash val="solid"/>
            </a:ln>
          </c:spPr>
        </c:majorGridlines>
        <c:title>
          <c:tx>
            <c:strRef>
              <c:f>'Model 2'!$AS$81</c:f>
              <c:strCache>
                <c:ptCount val="1"/>
                <c:pt idx="0">
                  <c:v>Age (min to max) 
Other Variables = Means</c:v>
                </c:pt>
              </c:strCache>
            </c:strRef>
          </c:tx>
          <c:overlay val="0"/>
        </c:title>
        <c:numFmt formatCode="General" sourceLinked="0"/>
        <c:majorTickMark val="out"/>
        <c:minorTickMark val="none"/>
        <c:tickLblPos val="nextTo"/>
        <c:crossAx val="902151967"/>
        <c:crosses val="autoZero"/>
        <c:crossBetween val="midCat"/>
      </c:valAx>
      <c:valAx>
        <c:axId val="902151967"/>
        <c:scaling>
          <c:orientation val="minMax"/>
          <c:max val="1"/>
          <c:min val="0"/>
        </c:scaling>
        <c:delete val="0"/>
        <c:axPos val="l"/>
        <c:majorGridlines>
          <c:spPr>
            <a:ln w="3175">
              <a:solidFill>
                <a:srgbClr val="C0C0C0"/>
              </a:solidFill>
              <a:prstDash val="solid"/>
            </a:ln>
          </c:spPr>
        </c:majorGridlines>
        <c:numFmt formatCode="0.0" sourceLinked="0"/>
        <c:majorTickMark val="out"/>
        <c:minorTickMark val="none"/>
        <c:tickLblPos val="nextTo"/>
        <c:crossAx val="902151551"/>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2'!$C$59</c:f>
          <c:strCache>
            <c:ptCount val="1"/>
            <c:pt idx="0">
              <c:v>ROC curve:  area under curve = 0.87 
Model 2 for Survived1st800    (9 variables, n=800)</c:v>
            </c:pt>
          </c:strCache>
        </c:strRef>
      </c:tx>
      <c:overlay val="0"/>
      <c:txPr>
        <a:bodyPr/>
        <a:lstStyle/>
        <a:p>
          <a:pPr>
            <a:defRPr sz="1000"/>
          </a:pPr>
          <a:endParaRPr lang="en-US"/>
        </a:p>
      </c:txPr>
    </c:title>
    <c:autoTitleDeleted val="0"/>
    <c:plotArea>
      <c:layout/>
      <c:scatterChart>
        <c:scatterStyle val="lineMarker"/>
        <c:varyColors val="0"/>
        <c:ser>
          <c:idx val="0"/>
          <c:order val="0"/>
          <c:tx>
            <c:v>Blue</c:v>
          </c:tx>
          <c:spPr>
            <a:ln w="28575">
              <a:solidFill>
                <a:srgbClr val="0000FF"/>
              </a:solidFill>
            </a:ln>
          </c:spPr>
          <c:marker>
            <c:symbol val="none"/>
          </c:marker>
          <c:xVal>
            <c:numRef>
              <c:f>'Model 2'!$AS$57:$EO$57</c:f>
              <c:numCache>
                <c:formatCode>#,##0.000</c:formatCode>
                <c:ptCount val="101"/>
                <c:pt idx="0">
                  <c:v>1</c:v>
                </c:pt>
                <c:pt idx="1">
                  <c:v>1</c:v>
                </c:pt>
                <c:pt idx="2">
                  <c:v>0.98170731707317072</c:v>
                </c:pt>
                <c:pt idx="3">
                  <c:v>0.97764227642276424</c:v>
                </c:pt>
                <c:pt idx="4">
                  <c:v>0.97154471544715448</c:v>
                </c:pt>
                <c:pt idx="5">
                  <c:v>0.92073170731707321</c:v>
                </c:pt>
                <c:pt idx="6">
                  <c:v>0.90853658536585369</c:v>
                </c:pt>
                <c:pt idx="7">
                  <c:v>0.89430894308943087</c:v>
                </c:pt>
                <c:pt idx="8">
                  <c:v>0.86178861788617889</c:v>
                </c:pt>
                <c:pt idx="9">
                  <c:v>0.83333333333333337</c:v>
                </c:pt>
                <c:pt idx="10">
                  <c:v>0.78252032520325199</c:v>
                </c:pt>
                <c:pt idx="11">
                  <c:v>0.71138211382113825</c:v>
                </c:pt>
                <c:pt idx="12">
                  <c:v>0.52235772357723576</c:v>
                </c:pt>
                <c:pt idx="13">
                  <c:v>0.44105691056910568</c:v>
                </c:pt>
                <c:pt idx="14">
                  <c:v>0.3516260162601626</c:v>
                </c:pt>
                <c:pt idx="15">
                  <c:v>0.2967479674796748</c:v>
                </c:pt>
                <c:pt idx="16">
                  <c:v>0.27845528455284552</c:v>
                </c:pt>
                <c:pt idx="17">
                  <c:v>0.27642276422764228</c:v>
                </c:pt>
                <c:pt idx="18">
                  <c:v>0.27642276422764228</c:v>
                </c:pt>
                <c:pt idx="19">
                  <c:v>0.27642276422764228</c:v>
                </c:pt>
                <c:pt idx="20">
                  <c:v>0.27642276422764228</c:v>
                </c:pt>
                <c:pt idx="21">
                  <c:v>0.27642276422764228</c:v>
                </c:pt>
                <c:pt idx="22">
                  <c:v>0.27642276422764228</c:v>
                </c:pt>
                <c:pt idx="23">
                  <c:v>0.27235772357723576</c:v>
                </c:pt>
                <c:pt idx="24">
                  <c:v>0.27032520325203252</c:v>
                </c:pt>
                <c:pt idx="25">
                  <c:v>0.27032520325203252</c:v>
                </c:pt>
                <c:pt idx="26">
                  <c:v>0.26219512195121952</c:v>
                </c:pt>
                <c:pt idx="27">
                  <c:v>0.258130081300813</c:v>
                </c:pt>
                <c:pt idx="28">
                  <c:v>0.25203252032520324</c:v>
                </c:pt>
                <c:pt idx="29">
                  <c:v>0.24796747967479674</c:v>
                </c:pt>
                <c:pt idx="30">
                  <c:v>0.24390243902439024</c:v>
                </c:pt>
                <c:pt idx="31">
                  <c:v>0.23373983739837398</c:v>
                </c:pt>
                <c:pt idx="32">
                  <c:v>0.22967479674796748</c:v>
                </c:pt>
                <c:pt idx="33">
                  <c:v>0.22357723577235772</c:v>
                </c:pt>
                <c:pt idx="34">
                  <c:v>0.21544715447154472</c:v>
                </c:pt>
                <c:pt idx="35">
                  <c:v>0.19715447154471544</c:v>
                </c:pt>
                <c:pt idx="36">
                  <c:v>0.18495934959349594</c:v>
                </c:pt>
                <c:pt idx="37">
                  <c:v>0.18089430894308944</c:v>
                </c:pt>
                <c:pt idx="38">
                  <c:v>0.17479674796747968</c:v>
                </c:pt>
                <c:pt idx="39">
                  <c:v>0.16869918699186992</c:v>
                </c:pt>
                <c:pt idx="40">
                  <c:v>0.16056910569105692</c:v>
                </c:pt>
                <c:pt idx="41">
                  <c:v>0.1565040650406504</c:v>
                </c:pt>
                <c:pt idx="42">
                  <c:v>0.1565040650406504</c:v>
                </c:pt>
                <c:pt idx="43">
                  <c:v>0.1565040650406504</c:v>
                </c:pt>
                <c:pt idx="44">
                  <c:v>0.10772357723577236</c:v>
                </c:pt>
                <c:pt idx="45">
                  <c:v>9.5528455284552852E-2</c:v>
                </c:pt>
                <c:pt idx="46">
                  <c:v>8.7398373983739841E-2</c:v>
                </c:pt>
                <c:pt idx="47">
                  <c:v>8.3333333333333329E-2</c:v>
                </c:pt>
                <c:pt idx="48">
                  <c:v>7.7235772357723581E-2</c:v>
                </c:pt>
                <c:pt idx="49">
                  <c:v>6.910569105691057E-2</c:v>
                </c:pt>
                <c:pt idx="50">
                  <c:v>6.3008130081300809E-2</c:v>
                </c:pt>
                <c:pt idx="51">
                  <c:v>5.6910569105691054E-2</c:v>
                </c:pt>
                <c:pt idx="52">
                  <c:v>5.4878048780487805E-2</c:v>
                </c:pt>
                <c:pt idx="53">
                  <c:v>5.4878048780487805E-2</c:v>
                </c:pt>
                <c:pt idx="54">
                  <c:v>5.2845528455284556E-2</c:v>
                </c:pt>
                <c:pt idx="55">
                  <c:v>5.2845528455284556E-2</c:v>
                </c:pt>
                <c:pt idx="56">
                  <c:v>5.08130081300813E-2</c:v>
                </c:pt>
                <c:pt idx="57">
                  <c:v>4.878048780487805E-2</c:v>
                </c:pt>
                <c:pt idx="58">
                  <c:v>4.878048780487805E-2</c:v>
                </c:pt>
                <c:pt idx="59">
                  <c:v>4.878048780487805E-2</c:v>
                </c:pt>
                <c:pt idx="60">
                  <c:v>4.878048780487805E-2</c:v>
                </c:pt>
                <c:pt idx="61">
                  <c:v>4.6747967479674794E-2</c:v>
                </c:pt>
                <c:pt idx="62">
                  <c:v>4.6747967479674794E-2</c:v>
                </c:pt>
                <c:pt idx="63">
                  <c:v>4.6747967479674794E-2</c:v>
                </c:pt>
                <c:pt idx="64">
                  <c:v>4.6747967479674794E-2</c:v>
                </c:pt>
                <c:pt idx="65">
                  <c:v>4.6747967479674794E-2</c:v>
                </c:pt>
                <c:pt idx="66">
                  <c:v>4.4715447154471545E-2</c:v>
                </c:pt>
                <c:pt idx="67">
                  <c:v>4.4715447154471545E-2</c:v>
                </c:pt>
                <c:pt idx="68">
                  <c:v>4.4715447154471545E-2</c:v>
                </c:pt>
                <c:pt idx="69">
                  <c:v>4.4715447154471545E-2</c:v>
                </c:pt>
                <c:pt idx="70">
                  <c:v>4.4715447154471545E-2</c:v>
                </c:pt>
                <c:pt idx="71">
                  <c:v>4.4715447154471545E-2</c:v>
                </c:pt>
                <c:pt idx="72">
                  <c:v>4.4715447154471545E-2</c:v>
                </c:pt>
                <c:pt idx="73">
                  <c:v>4.2682926829268296E-2</c:v>
                </c:pt>
                <c:pt idx="74">
                  <c:v>2.6422764227642278E-2</c:v>
                </c:pt>
                <c:pt idx="75">
                  <c:v>2.6422764227642278E-2</c:v>
                </c:pt>
                <c:pt idx="76">
                  <c:v>2.6422764227642278E-2</c:v>
                </c:pt>
                <c:pt idx="77">
                  <c:v>2.6422764227642278E-2</c:v>
                </c:pt>
                <c:pt idx="78">
                  <c:v>2.4390243902439025E-2</c:v>
                </c:pt>
                <c:pt idx="79">
                  <c:v>2.032520325203252E-2</c:v>
                </c:pt>
                <c:pt idx="80">
                  <c:v>1.8292682926829267E-2</c:v>
                </c:pt>
                <c:pt idx="81">
                  <c:v>1.6260162601626018E-2</c:v>
                </c:pt>
                <c:pt idx="82">
                  <c:v>1.6260162601626018E-2</c:v>
                </c:pt>
                <c:pt idx="83">
                  <c:v>1.6260162601626018E-2</c:v>
                </c:pt>
                <c:pt idx="84">
                  <c:v>1.6260162601626018E-2</c:v>
                </c:pt>
                <c:pt idx="85">
                  <c:v>1.6260162601626018E-2</c:v>
                </c:pt>
                <c:pt idx="86">
                  <c:v>1.6260162601626018E-2</c:v>
                </c:pt>
                <c:pt idx="87">
                  <c:v>1.6260162601626018E-2</c:v>
                </c:pt>
                <c:pt idx="88">
                  <c:v>1.6260162601626018E-2</c:v>
                </c:pt>
                <c:pt idx="89">
                  <c:v>1.4227642276422764E-2</c:v>
                </c:pt>
                <c:pt idx="90">
                  <c:v>1.4227642276422764E-2</c:v>
                </c:pt>
                <c:pt idx="91">
                  <c:v>1.4227642276422764E-2</c:v>
                </c:pt>
                <c:pt idx="92">
                  <c:v>1.2195121951219513E-2</c:v>
                </c:pt>
                <c:pt idx="93">
                  <c:v>1.016260162601626E-2</c:v>
                </c:pt>
                <c:pt idx="94">
                  <c:v>6.0975609756097563E-3</c:v>
                </c:pt>
                <c:pt idx="95">
                  <c:v>4.0650406504065045E-3</c:v>
                </c:pt>
                <c:pt idx="96">
                  <c:v>2.0325203252032522E-3</c:v>
                </c:pt>
                <c:pt idx="97">
                  <c:v>2.0325203252032522E-3</c:v>
                </c:pt>
                <c:pt idx="98">
                  <c:v>0</c:v>
                </c:pt>
                <c:pt idx="99">
                  <c:v>0</c:v>
                </c:pt>
                <c:pt idx="100">
                  <c:v>0</c:v>
                </c:pt>
              </c:numCache>
            </c:numRef>
          </c:xVal>
          <c:yVal>
            <c:numRef>
              <c:f>'Model 2'!$AS$56:$EO$56</c:f>
              <c:numCache>
                <c:formatCode>#,##0.000</c:formatCode>
                <c:ptCount val="101"/>
                <c:pt idx="0">
                  <c:v>1</c:v>
                </c:pt>
                <c:pt idx="1">
                  <c:v>1</c:v>
                </c:pt>
                <c:pt idx="2">
                  <c:v>1</c:v>
                </c:pt>
                <c:pt idx="3">
                  <c:v>1</c:v>
                </c:pt>
                <c:pt idx="4">
                  <c:v>1</c:v>
                </c:pt>
                <c:pt idx="5">
                  <c:v>0.99350649350649356</c:v>
                </c:pt>
                <c:pt idx="6">
                  <c:v>0.99025974025974028</c:v>
                </c:pt>
                <c:pt idx="7">
                  <c:v>0.98701298701298701</c:v>
                </c:pt>
                <c:pt idx="8">
                  <c:v>0.98701298701298701</c:v>
                </c:pt>
                <c:pt idx="9">
                  <c:v>0.97727272727272729</c:v>
                </c:pt>
                <c:pt idx="10">
                  <c:v>0.97077922077922074</c:v>
                </c:pt>
                <c:pt idx="11">
                  <c:v>0.94805194805194803</c:v>
                </c:pt>
                <c:pt idx="12">
                  <c:v>0.9058441558441559</c:v>
                </c:pt>
                <c:pt idx="13">
                  <c:v>0.88311688311688308</c:v>
                </c:pt>
                <c:pt idx="14">
                  <c:v>0.86363636363636365</c:v>
                </c:pt>
                <c:pt idx="15">
                  <c:v>0.8571428571428571</c:v>
                </c:pt>
                <c:pt idx="16">
                  <c:v>0.85389610389610393</c:v>
                </c:pt>
                <c:pt idx="17">
                  <c:v>0.85064935064935066</c:v>
                </c:pt>
                <c:pt idx="18">
                  <c:v>0.85064935064935066</c:v>
                </c:pt>
                <c:pt idx="19">
                  <c:v>0.85064935064935066</c:v>
                </c:pt>
                <c:pt idx="20">
                  <c:v>0.84740259740259738</c:v>
                </c:pt>
                <c:pt idx="21">
                  <c:v>0.84740259740259738</c:v>
                </c:pt>
                <c:pt idx="22">
                  <c:v>0.84740259740259738</c:v>
                </c:pt>
                <c:pt idx="23">
                  <c:v>0.84740259740259738</c:v>
                </c:pt>
                <c:pt idx="24">
                  <c:v>0.84740259740259738</c:v>
                </c:pt>
                <c:pt idx="25">
                  <c:v>0.84740259740259738</c:v>
                </c:pt>
                <c:pt idx="26">
                  <c:v>0.8441558441558441</c:v>
                </c:pt>
                <c:pt idx="27">
                  <c:v>0.8441558441558441</c:v>
                </c:pt>
                <c:pt idx="28">
                  <c:v>0.84090909090909094</c:v>
                </c:pt>
                <c:pt idx="29">
                  <c:v>0.84090909090909094</c:v>
                </c:pt>
                <c:pt idx="30">
                  <c:v>0.83766233766233766</c:v>
                </c:pt>
                <c:pt idx="31">
                  <c:v>0.83766233766233766</c:v>
                </c:pt>
                <c:pt idx="32">
                  <c:v>0.83441558441558439</c:v>
                </c:pt>
                <c:pt idx="33">
                  <c:v>0.83116883116883122</c:v>
                </c:pt>
                <c:pt idx="34">
                  <c:v>0.81168831168831168</c:v>
                </c:pt>
                <c:pt idx="35">
                  <c:v>0.81168831168831168</c:v>
                </c:pt>
                <c:pt idx="36">
                  <c:v>0.80844155844155841</c:v>
                </c:pt>
                <c:pt idx="37">
                  <c:v>0.80194805194805197</c:v>
                </c:pt>
                <c:pt idx="38">
                  <c:v>0.80194805194805197</c:v>
                </c:pt>
                <c:pt idx="39">
                  <c:v>0.79545454545454541</c:v>
                </c:pt>
                <c:pt idx="40">
                  <c:v>0.78896103896103897</c:v>
                </c:pt>
                <c:pt idx="41">
                  <c:v>0.75974025974025972</c:v>
                </c:pt>
                <c:pt idx="42">
                  <c:v>0.75649350649350644</c:v>
                </c:pt>
                <c:pt idx="43">
                  <c:v>0.75324675324675328</c:v>
                </c:pt>
                <c:pt idx="44">
                  <c:v>0.72077922077922074</c:v>
                </c:pt>
                <c:pt idx="45">
                  <c:v>0.72077922077922074</c:v>
                </c:pt>
                <c:pt idx="46">
                  <c:v>0.69155844155844159</c:v>
                </c:pt>
                <c:pt idx="47">
                  <c:v>0.68506493506493504</c:v>
                </c:pt>
                <c:pt idx="48">
                  <c:v>0.67532467532467533</c:v>
                </c:pt>
                <c:pt idx="49">
                  <c:v>0.65909090909090906</c:v>
                </c:pt>
                <c:pt idx="50">
                  <c:v>0.65909090909090906</c:v>
                </c:pt>
                <c:pt idx="51">
                  <c:v>0.64935064935064934</c:v>
                </c:pt>
                <c:pt idx="52">
                  <c:v>0.64610389610389607</c:v>
                </c:pt>
                <c:pt idx="53">
                  <c:v>0.64610389610389607</c:v>
                </c:pt>
                <c:pt idx="54">
                  <c:v>0.64610389610389607</c:v>
                </c:pt>
                <c:pt idx="55">
                  <c:v>0.64610389610389607</c:v>
                </c:pt>
                <c:pt idx="56">
                  <c:v>0.64610389610389607</c:v>
                </c:pt>
                <c:pt idx="57">
                  <c:v>0.64610389610389607</c:v>
                </c:pt>
                <c:pt idx="58">
                  <c:v>0.64610389610389607</c:v>
                </c:pt>
                <c:pt idx="59">
                  <c:v>0.6428571428571429</c:v>
                </c:pt>
                <c:pt idx="60">
                  <c:v>0.63311688311688308</c:v>
                </c:pt>
                <c:pt idx="61">
                  <c:v>0.62662337662337664</c:v>
                </c:pt>
                <c:pt idx="62">
                  <c:v>0.62662337662337664</c:v>
                </c:pt>
                <c:pt idx="63">
                  <c:v>0.62662337662337664</c:v>
                </c:pt>
                <c:pt idx="64">
                  <c:v>0.62662337662337664</c:v>
                </c:pt>
                <c:pt idx="65">
                  <c:v>0.62662337662337664</c:v>
                </c:pt>
                <c:pt idx="66">
                  <c:v>0.62662337662337664</c:v>
                </c:pt>
                <c:pt idx="67">
                  <c:v>0.62662337662337664</c:v>
                </c:pt>
                <c:pt idx="68">
                  <c:v>0.62012987012987009</c:v>
                </c:pt>
                <c:pt idx="69">
                  <c:v>0.62012987012987009</c:v>
                </c:pt>
                <c:pt idx="70">
                  <c:v>0.62012987012987009</c:v>
                </c:pt>
                <c:pt idx="71">
                  <c:v>0.62012987012987009</c:v>
                </c:pt>
                <c:pt idx="72">
                  <c:v>0.62012987012987009</c:v>
                </c:pt>
                <c:pt idx="73">
                  <c:v>0.62012987012987009</c:v>
                </c:pt>
                <c:pt idx="74">
                  <c:v>0.54220779220779225</c:v>
                </c:pt>
                <c:pt idx="75">
                  <c:v>0.54220779220779225</c:v>
                </c:pt>
                <c:pt idx="76">
                  <c:v>0.54220779220779225</c:v>
                </c:pt>
                <c:pt idx="77">
                  <c:v>0.54220779220779225</c:v>
                </c:pt>
                <c:pt idx="78">
                  <c:v>0.53896103896103897</c:v>
                </c:pt>
                <c:pt idx="79">
                  <c:v>0.5357142857142857</c:v>
                </c:pt>
                <c:pt idx="80">
                  <c:v>0.52597402597402598</c:v>
                </c:pt>
                <c:pt idx="81">
                  <c:v>0.50974025974025972</c:v>
                </c:pt>
                <c:pt idx="82">
                  <c:v>0.50649350649350644</c:v>
                </c:pt>
                <c:pt idx="83">
                  <c:v>0.4935064935064935</c:v>
                </c:pt>
                <c:pt idx="84">
                  <c:v>0.47402597402597402</c:v>
                </c:pt>
                <c:pt idx="85">
                  <c:v>0.4642857142857143</c:v>
                </c:pt>
                <c:pt idx="86">
                  <c:v>0.4642857142857143</c:v>
                </c:pt>
                <c:pt idx="87">
                  <c:v>0.4642857142857143</c:v>
                </c:pt>
                <c:pt idx="88">
                  <c:v>0.4642857142857143</c:v>
                </c:pt>
                <c:pt idx="89">
                  <c:v>0.45454545454545453</c:v>
                </c:pt>
                <c:pt idx="90">
                  <c:v>0.43181818181818182</c:v>
                </c:pt>
                <c:pt idx="91">
                  <c:v>0.40909090909090912</c:v>
                </c:pt>
                <c:pt idx="92">
                  <c:v>0.37662337662337664</c:v>
                </c:pt>
                <c:pt idx="93">
                  <c:v>0.32467532467532467</c:v>
                </c:pt>
                <c:pt idx="94">
                  <c:v>0.22727272727272727</c:v>
                </c:pt>
                <c:pt idx="95">
                  <c:v>0.11688311688311688</c:v>
                </c:pt>
                <c:pt idx="96">
                  <c:v>3.5714285714285712E-2</c:v>
                </c:pt>
                <c:pt idx="97">
                  <c:v>0</c:v>
                </c:pt>
                <c:pt idx="98">
                  <c:v>0</c:v>
                </c:pt>
                <c:pt idx="99">
                  <c:v>0</c:v>
                </c:pt>
                <c:pt idx="100">
                  <c:v>0</c:v>
                </c:pt>
              </c:numCache>
            </c:numRef>
          </c:yVal>
          <c:smooth val="0"/>
          <c:extLst>
            <c:ext xmlns:c16="http://schemas.microsoft.com/office/drawing/2014/chart" uri="{C3380CC4-5D6E-409C-BE32-E72D297353CC}">
              <c16:uniqueId val="{00000000-DEE2-4302-8518-A3731E37ED88}"/>
            </c:ext>
          </c:extLst>
        </c:ser>
        <c:ser>
          <c:idx val="1"/>
          <c:order val="1"/>
          <c:tx>
            <c:v>Line</c:v>
          </c:tx>
          <c:spPr>
            <a:ln w="12700" cap="rnd" cmpd="sng" algn="ctr">
              <a:solidFill>
                <a:sysClr val="window" lastClr="FFFFFF">
                  <a:lumMod val="75000"/>
                </a:sysClr>
              </a:solidFill>
              <a:prstDash val="dash"/>
              <a:round/>
              <a:headEnd type="none" w="med" len="med"/>
              <a:tailEnd type="none" w="med" len="med"/>
            </a:ln>
          </c:spPr>
          <c:marker>
            <c:symbol val="none"/>
          </c:marker>
          <c:xVal>
            <c:numRef>
              <c:f>'Model 2'!$D$60:$E$60</c:f>
              <c:numCache>
                <c:formatCode>#,##0.000</c:formatCode>
                <c:ptCount val="2"/>
                <c:pt idx="0">
                  <c:v>0</c:v>
                </c:pt>
                <c:pt idx="1">
                  <c:v>1</c:v>
                </c:pt>
              </c:numCache>
            </c:numRef>
          </c:xVal>
          <c:yVal>
            <c:numRef>
              <c:f>'Model 2'!$D$61:$E$61</c:f>
              <c:numCache>
                <c:formatCode>#,##0.000</c:formatCode>
                <c:ptCount val="2"/>
                <c:pt idx="0">
                  <c:v>0</c:v>
                </c:pt>
                <c:pt idx="1">
                  <c:v>1</c:v>
                </c:pt>
              </c:numCache>
            </c:numRef>
          </c:yVal>
          <c:smooth val="0"/>
          <c:extLst>
            <c:ext xmlns:c16="http://schemas.microsoft.com/office/drawing/2014/chart" uri="{C3380CC4-5D6E-409C-BE32-E72D297353CC}">
              <c16:uniqueId val="{00000001-DEE2-4302-8518-A3731E37ED88}"/>
            </c:ext>
          </c:extLst>
        </c:ser>
        <c:ser>
          <c:idx val="2"/>
          <c:order val="2"/>
          <c:tx>
            <c:strRef>
              <c:f>'Model 2'!$C$58</c:f>
              <c:strCache>
                <c:ptCount val="1"/>
                <c:pt idx="0">
                  <c:v>Cutoff = 0.50</c:v>
                </c:pt>
              </c:strCache>
            </c:strRef>
          </c:tx>
          <c:spPr>
            <a:ln w="25400" cap="rnd" cmpd="sng" algn="ctr">
              <a:noFill/>
              <a:prstDash val="solid"/>
              <a:round/>
            </a:ln>
            <a:effectLst/>
            <a:extLst>
              <a:ext uri="{91240B29-F687-4F45-9708-019B960494DF}">
                <a14:hiddenLine xmlns:a14="http://schemas.microsoft.com/office/drawing/2010/main" w="25400" cap="rnd" cmpd="sng" algn="ctr">
                  <a:solidFill>
                    <a:srgbClr val="FF0000"/>
                  </a:solidFill>
                  <a:prstDash val="solid"/>
                  <a:round/>
                </a14:hiddenLine>
              </a:ext>
            </a:extLst>
          </c:spPr>
          <c:marker>
            <c:symbol val="square"/>
            <c:size val="8"/>
            <c:spPr>
              <a:noFill/>
              <a:ln w="25400">
                <a:solidFill>
                  <a:srgbClr val="FF0000"/>
                </a:solidFill>
                <a:prstDash val="solid"/>
              </a:ln>
              <a:effectLst/>
              <a:extLst/>
            </c:spPr>
          </c:marker>
          <c:xVal>
            <c:numRef>
              <c:f>'Model 2'!$D$62</c:f>
              <c:numCache>
                <c:formatCode>#,##0.000</c:formatCode>
                <c:ptCount val="1"/>
                <c:pt idx="0">
                  <c:v>6.3008130081300684E-2</c:v>
                </c:pt>
              </c:numCache>
            </c:numRef>
          </c:xVal>
          <c:yVal>
            <c:numRef>
              <c:f>'Model 2'!$E$62</c:f>
              <c:numCache>
                <c:formatCode>#,##0.000</c:formatCode>
                <c:ptCount val="1"/>
                <c:pt idx="0">
                  <c:v>0.65909090909090906</c:v>
                </c:pt>
              </c:numCache>
            </c:numRef>
          </c:yVal>
          <c:smooth val="0"/>
          <c:extLst>
            <c:ext xmlns:c16="http://schemas.microsoft.com/office/drawing/2014/chart" uri="{C3380CC4-5D6E-409C-BE32-E72D297353CC}">
              <c16:uniqueId val="{00000002-DEE2-4302-8518-A3731E37ED88}"/>
            </c:ext>
          </c:extLst>
        </c:ser>
        <c:dLbls>
          <c:showLegendKey val="0"/>
          <c:showVal val="0"/>
          <c:showCatName val="0"/>
          <c:showSerName val="0"/>
          <c:showPercent val="0"/>
          <c:showBubbleSize val="0"/>
        </c:dLbls>
        <c:axId val="901201887"/>
        <c:axId val="901196063"/>
      </c:scatterChart>
      <c:valAx>
        <c:axId val="901201887"/>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False Positive Rate (1 - Specificity)</a:t>
                </a:r>
              </a:p>
            </c:rich>
          </c:tx>
          <c:overlay val="0"/>
        </c:title>
        <c:numFmt formatCode="0%" sourceLinked="0"/>
        <c:majorTickMark val="out"/>
        <c:minorTickMark val="none"/>
        <c:tickLblPos val="nextTo"/>
        <c:crossAx val="901196063"/>
        <c:crosses val="autoZero"/>
        <c:crossBetween val="midCat"/>
      </c:valAx>
      <c:valAx>
        <c:axId val="901196063"/>
        <c:scaling>
          <c:orientation val="minMax"/>
          <c:max val="1"/>
          <c:min val="0"/>
        </c:scaling>
        <c:delete val="0"/>
        <c:axPos val="l"/>
        <c:majorGridlines>
          <c:spPr>
            <a:ln w="3175">
              <a:solidFill>
                <a:srgbClr val="C0C0C0"/>
              </a:solidFill>
              <a:prstDash val="solid"/>
            </a:ln>
          </c:spPr>
        </c:majorGridlines>
        <c:title>
          <c:tx>
            <c:rich>
              <a:bodyPr/>
              <a:lstStyle/>
              <a:p>
                <a:pPr>
                  <a:defRPr/>
                </a:pPr>
                <a:r>
                  <a:rPr lang="en-US"/>
                  <a:t>True Positive Rate (Sensitivity)</a:t>
                </a:r>
              </a:p>
            </c:rich>
          </c:tx>
          <c:overlay val="0"/>
        </c:title>
        <c:numFmt formatCode="0%" sourceLinked="0"/>
        <c:majorTickMark val="out"/>
        <c:minorTickMark val="none"/>
        <c:tickLblPos val="nextTo"/>
        <c:crossAx val="901201887"/>
        <c:crosses val="autoZero"/>
        <c:crossBetween val="midCat"/>
      </c:valAx>
      <c:spPr>
        <a:ln w="6350">
          <a:solidFill>
            <a:srgbClr val="808080"/>
          </a:solidFill>
          <a:prstDash val="solid"/>
        </a:ln>
      </c:spPr>
    </c:plotArea>
    <c:legend>
      <c:legendPos val="r"/>
      <c:legendEntry>
        <c:idx val="0"/>
        <c:delete val="1"/>
      </c:legendEntry>
      <c:legendEntry>
        <c:idx val="1"/>
        <c:delete val="1"/>
      </c:legendEntry>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Distribution of Outcomes -vs- Prediction Interval
</a:t>
            </a:r>
            <a:r>
              <a:rPr lang="en-US" sz="1000"/>
              <a:t>Model 2 for Survived1st800    (9 variables, n=800)</a:t>
            </a:r>
          </a:p>
        </c:rich>
      </c:tx>
      <c:overlay val="0"/>
    </c:title>
    <c:autoTitleDeleted val="0"/>
    <c:plotArea>
      <c:layout/>
      <c:barChart>
        <c:barDir val="col"/>
        <c:grouping val="clustered"/>
        <c:varyColors val="0"/>
        <c:ser>
          <c:idx val="0"/>
          <c:order val="0"/>
          <c:tx>
            <c:strRef>
              <c:f>'Model 2'!$I$2</c:f>
              <c:strCache>
                <c:ptCount val="1"/>
                <c:pt idx="0">
                  <c:v>Alive</c:v>
                </c:pt>
              </c:strCache>
            </c:strRef>
          </c:tx>
          <c:spPr>
            <a:solidFill>
              <a:srgbClr val="9999FF"/>
            </a:solidFill>
            <a:ln w="9525" cap="flat" cmpd="sng" algn="ctr">
              <a:solidFill>
                <a:srgbClr val="0000FF"/>
              </a:solidFill>
              <a:prstDash val="solid"/>
              <a:round/>
              <a:headEnd type="none" w="med" len="med"/>
              <a:tailEnd type="none" w="med" len="med"/>
            </a:ln>
          </c:spPr>
          <c:invertIfNegative val="0"/>
          <c:cat>
            <c:numRef>
              <c:f>'Model 2'!$AS$104:$BL$104</c:f>
              <c:numCache>
                <c:formatCode>#,##0.000</c:formatCode>
                <c:ptCount val="20"/>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2'!$AS$105:$BL$105</c:f>
              <c:numCache>
                <c:formatCode>#,##0.000</c:formatCode>
                <c:ptCount val="20"/>
                <c:pt idx="0">
                  <c:v>2</c:v>
                </c:pt>
                <c:pt idx="1">
                  <c:v>7</c:v>
                </c:pt>
                <c:pt idx="2">
                  <c:v>35</c:v>
                </c:pt>
                <c:pt idx="3">
                  <c:v>3</c:v>
                </c:pt>
                <c:pt idx="4">
                  <c:v>0</c:v>
                </c:pt>
                <c:pt idx="5">
                  <c:v>3</c:v>
                </c:pt>
                <c:pt idx="6">
                  <c:v>8</c:v>
                </c:pt>
                <c:pt idx="7">
                  <c:v>7</c:v>
                </c:pt>
                <c:pt idx="8">
                  <c:v>21</c:v>
                </c:pt>
                <c:pt idx="9">
                  <c:v>19</c:v>
                </c:pt>
                <c:pt idx="10">
                  <c:v>4</c:v>
                </c:pt>
                <c:pt idx="11">
                  <c:v>4</c:v>
                </c:pt>
                <c:pt idx="12">
                  <c:v>2</c:v>
                </c:pt>
                <c:pt idx="13">
                  <c:v>2</c:v>
                </c:pt>
                <c:pt idx="14">
                  <c:v>24</c:v>
                </c:pt>
                <c:pt idx="15">
                  <c:v>5</c:v>
                </c:pt>
                <c:pt idx="16">
                  <c:v>19</c:v>
                </c:pt>
                <c:pt idx="17">
                  <c:v>10</c:v>
                </c:pt>
                <c:pt idx="18">
                  <c:v>97</c:v>
                </c:pt>
                <c:pt idx="19">
                  <c:v>36</c:v>
                </c:pt>
              </c:numCache>
            </c:numRef>
          </c:val>
          <c:extLst>
            <c:ext xmlns:c16="http://schemas.microsoft.com/office/drawing/2014/chart" uri="{C3380CC4-5D6E-409C-BE32-E72D297353CC}">
              <c16:uniqueId val="{00000000-4310-4C09-AA26-9F359B53F669}"/>
            </c:ext>
          </c:extLst>
        </c:ser>
        <c:ser>
          <c:idx val="1"/>
          <c:order val="1"/>
          <c:tx>
            <c:strRef>
              <c:f>'Model 2'!$H$2</c:f>
              <c:strCache>
                <c:ptCount val="1"/>
                <c:pt idx="0">
                  <c:v>Dead</c:v>
                </c:pt>
              </c:strCache>
            </c:strRef>
          </c:tx>
          <c:spPr>
            <a:solidFill>
              <a:srgbClr val="FFD2D2"/>
            </a:solidFill>
            <a:ln w="9525" cap="flat" cmpd="sng" algn="ctr">
              <a:solidFill>
                <a:srgbClr val="FF0000"/>
              </a:solidFill>
              <a:prstDash val="solid"/>
              <a:round/>
              <a:headEnd type="none" w="med" len="med"/>
              <a:tailEnd type="none" w="med" len="med"/>
            </a:ln>
          </c:spPr>
          <c:invertIfNegative val="0"/>
          <c:cat>
            <c:numRef>
              <c:f>'Model 2'!$AS$104:$BM$104</c:f>
              <c:numCache>
                <c:formatCode>#,##0.000</c:formatCode>
                <c:ptCount val="21"/>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2'!$AS$106:$BL$106</c:f>
              <c:numCache>
                <c:formatCode>#,##0.000</c:formatCode>
                <c:ptCount val="20"/>
                <c:pt idx="0">
                  <c:v>-39</c:v>
                </c:pt>
                <c:pt idx="1">
                  <c:v>-68</c:v>
                </c:pt>
                <c:pt idx="2">
                  <c:v>-239</c:v>
                </c:pt>
                <c:pt idx="3">
                  <c:v>-10</c:v>
                </c:pt>
                <c:pt idx="4">
                  <c:v>-3</c:v>
                </c:pt>
                <c:pt idx="5">
                  <c:v>-13</c:v>
                </c:pt>
                <c:pt idx="6">
                  <c:v>-23</c:v>
                </c:pt>
                <c:pt idx="7">
                  <c:v>-18</c:v>
                </c:pt>
                <c:pt idx="8">
                  <c:v>-32</c:v>
                </c:pt>
                <c:pt idx="9">
                  <c:v>-16</c:v>
                </c:pt>
                <c:pt idx="10">
                  <c:v>-5</c:v>
                </c:pt>
                <c:pt idx="11">
                  <c:v>-2</c:v>
                </c:pt>
                <c:pt idx="12">
                  <c:v>-1</c:v>
                </c:pt>
                <c:pt idx="13">
                  <c:v>-1</c:v>
                </c:pt>
                <c:pt idx="14">
                  <c:v>-9</c:v>
                </c:pt>
                <c:pt idx="15">
                  <c:v>-4</c:v>
                </c:pt>
                <c:pt idx="16">
                  <c:v>-1</c:v>
                </c:pt>
                <c:pt idx="17">
                  <c:v>-1</c:v>
                </c:pt>
                <c:pt idx="18">
                  <c:v>-5</c:v>
                </c:pt>
                <c:pt idx="19">
                  <c:v>-2</c:v>
                </c:pt>
              </c:numCache>
            </c:numRef>
          </c:val>
          <c:extLst>
            <c:ext xmlns:c16="http://schemas.microsoft.com/office/drawing/2014/chart" uri="{C3380CC4-5D6E-409C-BE32-E72D297353CC}">
              <c16:uniqueId val="{00000001-4310-4C09-AA26-9F359B53F669}"/>
            </c:ext>
          </c:extLst>
        </c:ser>
        <c:dLbls>
          <c:showLegendKey val="0"/>
          <c:showVal val="0"/>
          <c:showCatName val="0"/>
          <c:showSerName val="0"/>
          <c:showPercent val="0"/>
          <c:showBubbleSize val="0"/>
        </c:dLbls>
        <c:gapWidth val="0"/>
        <c:overlap val="100"/>
        <c:axId val="901205215"/>
        <c:axId val="901194399"/>
      </c:barChart>
      <c:catAx>
        <c:axId val="901205215"/>
        <c:scaling>
          <c:orientation val="minMax"/>
        </c:scaling>
        <c:delete val="0"/>
        <c:axPos val="b"/>
        <c:title>
          <c:tx>
            <c:rich>
              <a:bodyPr/>
              <a:lstStyle/>
              <a:p>
                <a:pPr>
                  <a:defRPr/>
                </a:pPr>
                <a:r>
                  <a:rPr lang="en-US"/>
                  <a:t>Prediction</a:t>
                </a:r>
              </a:p>
            </c:rich>
          </c:tx>
          <c:overlay val="0"/>
        </c:title>
        <c:numFmt formatCode=".00" sourceLinked="0"/>
        <c:majorTickMark val="out"/>
        <c:minorTickMark val="none"/>
        <c:tickLblPos val="low"/>
        <c:crossAx val="901194399"/>
        <c:crosses val="autoZero"/>
        <c:auto val="1"/>
        <c:lblAlgn val="ctr"/>
        <c:lblOffset val="100"/>
        <c:tickLblSkip val="1"/>
        <c:noMultiLvlLbl val="0"/>
      </c:catAx>
      <c:valAx>
        <c:axId val="901194399"/>
        <c:scaling>
          <c:orientation val="minMax"/>
        </c:scaling>
        <c:delete val="0"/>
        <c:axPos val="l"/>
        <c:majorGridlines>
          <c:spPr>
            <a:ln w="3175">
              <a:solidFill>
                <a:srgbClr val="C0C0C0"/>
              </a:solidFill>
              <a:prstDash val="solid"/>
            </a:ln>
          </c:spPr>
        </c:majorGridlines>
        <c:numFmt formatCode="0;[Red]0" sourceLinked="0"/>
        <c:majorTickMark val="out"/>
        <c:minorTickMark val="none"/>
        <c:tickLblPos val="nextTo"/>
        <c:crossAx val="901205215"/>
        <c:crosses val="autoZero"/>
        <c:crossBetween val="between"/>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Sensitivity and Specificity -vs- Cutoff Value
</a:t>
            </a:r>
            <a:r>
              <a:rPr lang="en-US" sz="1000"/>
              <a:t>Model 2 for Survived1st800    (9 variables, n=800)</a:t>
            </a:r>
          </a:p>
        </c:rich>
      </c:tx>
      <c:overlay val="0"/>
    </c:title>
    <c:autoTitleDeleted val="0"/>
    <c:plotArea>
      <c:layout/>
      <c:scatterChart>
        <c:scatterStyle val="lineMarker"/>
        <c:varyColors val="0"/>
        <c:ser>
          <c:idx val="0"/>
          <c:order val="0"/>
          <c:tx>
            <c:v>Sensitivity</c:v>
          </c:tx>
          <c:spPr>
            <a:ln w="28575">
              <a:solidFill>
                <a:srgbClr val="0000FF"/>
              </a:solidFill>
            </a:ln>
          </c:spPr>
          <c:marker>
            <c:symbol val="none"/>
          </c:marker>
          <c:xVal>
            <c:numRef>
              <c:f>'Model 2'!$AS$144:$EO$144</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2'!$AS$145:$EO$145</c:f>
              <c:numCache>
                <c:formatCode>#,##0.000</c:formatCode>
                <c:ptCount val="101"/>
                <c:pt idx="0">
                  <c:v>1</c:v>
                </c:pt>
                <c:pt idx="1">
                  <c:v>1</c:v>
                </c:pt>
                <c:pt idx="2">
                  <c:v>1</c:v>
                </c:pt>
                <c:pt idx="3">
                  <c:v>0.99870129870129876</c:v>
                </c:pt>
                <c:pt idx="4">
                  <c:v>0.99675324675324672</c:v>
                </c:pt>
                <c:pt idx="5">
                  <c:v>0.99415584415584413</c:v>
                </c:pt>
                <c:pt idx="6">
                  <c:v>0.99155844155844153</c:v>
                </c:pt>
                <c:pt idx="7">
                  <c:v>0.98701298701298701</c:v>
                </c:pt>
                <c:pt idx="8">
                  <c:v>0.98246753246753249</c:v>
                </c:pt>
                <c:pt idx="9">
                  <c:v>0.97402597402597402</c:v>
                </c:pt>
                <c:pt idx="10">
                  <c:v>0.95779220779220775</c:v>
                </c:pt>
                <c:pt idx="11">
                  <c:v>0.93701298701298708</c:v>
                </c:pt>
                <c:pt idx="12">
                  <c:v>0.91428571428571437</c:v>
                </c:pt>
                <c:pt idx="13">
                  <c:v>0.89155844155844166</c:v>
                </c:pt>
                <c:pt idx="14">
                  <c:v>0.8727272727272728</c:v>
                </c:pt>
                <c:pt idx="15">
                  <c:v>0.86168831168831161</c:v>
                </c:pt>
                <c:pt idx="16">
                  <c:v>0.85519480519480517</c:v>
                </c:pt>
                <c:pt idx="17">
                  <c:v>0.85259740259740269</c:v>
                </c:pt>
                <c:pt idx="18">
                  <c:v>0.85064935064935066</c:v>
                </c:pt>
                <c:pt idx="19">
                  <c:v>0.84935064935064941</c:v>
                </c:pt>
                <c:pt idx="20">
                  <c:v>0.84870129870129862</c:v>
                </c:pt>
                <c:pt idx="21">
                  <c:v>0.84805194805194806</c:v>
                </c:pt>
                <c:pt idx="22">
                  <c:v>0.84740259740259738</c:v>
                </c:pt>
                <c:pt idx="23">
                  <c:v>0.84740259740259738</c:v>
                </c:pt>
                <c:pt idx="24">
                  <c:v>0.84675324675324681</c:v>
                </c:pt>
                <c:pt idx="25">
                  <c:v>0.84610389610389614</c:v>
                </c:pt>
                <c:pt idx="26">
                  <c:v>0.84480519480519478</c:v>
                </c:pt>
                <c:pt idx="27">
                  <c:v>0.84350649350649354</c:v>
                </c:pt>
                <c:pt idx="28">
                  <c:v>0.84155844155844151</c:v>
                </c:pt>
                <c:pt idx="29">
                  <c:v>0.84025974025974026</c:v>
                </c:pt>
                <c:pt idx="30">
                  <c:v>0.83831168831168823</c:v>
                </c:pt>
                <c:pt idx="31">
                  <c:v>0.83636363636363642</c:v>
                </c:pt>
                <c:pt idx="32">
                  <c:v>0.83051948051948055</c:v>
                </c:pt>
                <c:pt idx="33">
                  <c:v>0.82532467532467524</c:v>
                </c:pt>
                <c:pt idx="34">
                  <c:v>0.81948051948051948</c:v>
                </c:pt>
                <c:pt idx="35">
                  <c:v>0.81298701298701304</c:v>
                </c:pt>
                <c:pt idx="36">
                  <c:v>0.80714285714285716</c:v>
                </c:pt>
                <c:pt idx="37">
                  <c:v>0.80389610389610389</c:v>
                </c:pt>
                <c:pt idx="38">
                  <c:v>0.79935064935064937</c:v>
                </c:pt>
                <c:pt idx="39">
                  <c:v>0.78961038961038954</c:v>
                </c:pt>
                <c:pt idx="40">
                  <c:v>0.7805194805194805</c:v>
                </c:pt>
                <c:pt idx="41">
                  <c:v>0.77077922077922079</c:v>
                </c:pt>
                <c:pt idx="42">
                  <c:v>0.75584415584415587</c:v>
                </c:pt>
                <c:pt idx="43">
                  <c:v>0.74220779220779221</c:v>
                </c:pt>
                <c:pt idx="44">
                  <c:v>0.72857142857142854</c:v>
                </c:pt>
                <c:pt idx="45">
                  <c:v>0.7142857142857143</c:v>
                </c:pt>
                <c:pt idx="46">
                  <c:v>0.69870129870129871</c:v>
                </c:pt>
                <c:pt idx="47">
                  <c:v>0.6863636363636364</c:v>
                </c:pt>
                <c:pt idx="48">
                  <c:v>0.67402597402597397</c:v>
                </c:pt>
                <c:pt idx="49">
                  <c:v>0.66558441558441561</c:v>
                </c:pt>
                <c:pt idx="50">
                  <c:v>0.65779220779220782</c:v>
                </c:pt>
                <c:pt idx="51">
                  <c:v>0.65194805194805194</c:v>
                </c:pt>
                <c:pt idx="52">
                  <c:v>0.64935064935064934</c:v>
                </c:pt>
                <c:pt idx="53">
                  <c:v>0.64675324675324675</c:v>
                </c:pt>
                <c:pt idx="54">
                  <c:v>0.64610389610389607</c:v>
                </c:pt>
                <c:pt idx="55">
                  <c:v>0.64610389610389607</c:v>
                </c:pt>
                <c:pt idx="56">
                  <c:v>0.64610389610389607</c:v>
                </c:pt>
                <c:pt idx="57">
                  <c:v>0.6454545454545455</c:v>
                </c:pt>
                <c:pt idx="58">
                  <c:v>0.6428571428571429</c:v>
                </c:pt>
                <c:pt idx="59">
                  <c:v>0.63896103896103895</c:v>
                </c:pt>
                <c:pt idx="60">
                  <c:v>0.635064935064935</c:v>
                </c:pt>
                <c:pt idx="61">
                  <c:v>0.63116883116883116</c:v>
                </c:pt>
                <c:pt idx="62">
                  <c:v>0.62792207792207799</c:v>
                </c:pt>
                <c:pt idx="63">
                  <c:v>0.62662337662337664</c:v>
                </c:pt>
                <c:pt idx="64">
                  <c:v>0.62662337662337664</c:v>
                </c:pt>
                <c:pt idx="65">
                  <c:v>0.62662337662337664</c:v>
                </c:pt>
                <c:pt idx="66">
                  <c:v>0.62532467532467528</c:v>
                </c:pt>
                <c:pt idx="67">
                  <c:v>0.62402597402597404</c:v>
                </c:pt>
                <c:pt idx="68">
                  <c:v>0.6227272727272728</c:v>
                </c:pt>
                <c:pt idx="69">
                  <c:v>0.62142857142857144</c:v>
                </c:pt>
                <c:pt idx="70">
                  <c:v>0.62012987012987009</c:v>
                </c:pt>
                <c:pt idx="71">
                  <c:v>0.62012987012987009</c:v>
                </c:pt>
                <c:pt idx="72">
                  <c:v>0.6045454545454545</c:v>
                </c:pt>
                <c:pt idx="73">
                  <c:v>0.58896103896103902</c:v>
                </c:pt>
                <c:pt idx="74">
                  <c:v>0.57337662337662332</c:v>
                </c:pt>
                <c:pt idx="75">
                  <c:v>0.55779220779220784</c:v>
                </c:pt>
                <c:pt idx="76">
                  <c:v>0.54155844155844157</c:v>
                </c:pt>
                <c:pt idx="77">
                  <c:v>0.54025974025974033</c:v>
                </c:pt>
                <c:pt idx="78">
                  <c:v>0.53701298701298705</c:v>
                </c:pt>
                <c:pt idx="79">
                  <c:v>0.5305194805194805</c:v>
                </c:pt>
                <c:pt idx="80">
                  <c:v>0.52337662337662338</c:v>
                </c:pt>
                <c:pt idx="81">
                  <c:v>0.51428571428571435</c:v>
                </c:pt>
                <c:pt idx="82">
                  <c:v>0.50194805194805192</c:v>
                </c:pt>
                <c:pt idx="83">
                  <c:v>0.48961038961038966</c:v>
                </c:pt>
                <c:pt idx="84">
                  <c:v>0.48051948051948051</c:v>
                </c:pt>
                <c:pt idx="85">
                  <c:v>0.4720779220779221</c:v>
                </c:pt>
                <c:pt idx="86">
                  <c:v>0.46623376623376622</c:v>
                </c:pt>
                <c:pt idx="87">
                  <c:v>0.46233766233766238</c:v>
                </c:pt>
                <c:pt idx="88">
                  <c:v>0.45584415584415588</c:v>
                </c:pt>
                <c:pt idx="89">
                  <c:v>0.44480519480519481</c:v>
                </c:pt>
                <c:pt idx="90">
                  <c:v>0.42727272727272725</c:v>
                </c:pt>
                <c:pt idx="91">
                  <c:v>0.39935064935064934</c:v>
                </c:pt>
                <c:pt idx="92">
                  <c:v>0.35389610389610388</c:v>
                </c:pt>
                <c:pt idx="93">
                  <c:v>0.29090909090909089</c:v>
                </c:pt>
                <c:pt idx="94">
                  <c:v>0.21623376623376622</c:v>
                </c:pt>
                <c:pt idx="95">
                  <c:v>0.1409090909090909</c:v>
                </c:pt>
                <c:pt idx="96">
                  <c:v>7.5974025974025972E-2</c:v>
                </c:pt>
                <c:pt idx="97">
                  <c:v>3.0519480519480519E-2</c:v>
                </c:pt>
                <c:pt idx="98">
                  <c:v>7.1428571428571435E-3</c:v>
                </c:pt>
                <c:pt idx="99">
                  <c:v>0</c:v>
                </c:pt>
                <c:pt idx="100">
                  <c:v>0</c:v>
                </c:pt>
              </c:numCache>
            </c:numRef>
          </c:yVal>
          <c:smooth val="0"/>
          <c:extLst>
            <c:ext xmlns:c16="http://schemas.microsoft.com/office/drawing/2014/chart" uri="{C3380CC4-5D6E-409C-BE32-E72D297353CC}">
              <c16:uniqueId val="{00000000-A3C8-40EA-ADDD-5E4A9C389ADC}"/>
            </c:ext>
          </c:extLst>
        </c:ser>
        <c:ser>
          <c:idx val="1"/>
          <c:order val="1"/>
          <c:tx>
            <c:v>Specificity</c:v>
          </c:tx>
          <c:spPr>
            <a:ln w="28575">
              <a:solidFill>
                <a:srgbClr val="FF0000"/>
              </a:solidFill>
            </a:ln>
          </c:spPr>
          <c:marker>
            <c:symbol val="none"/>
          </c:marker>
          <c:xVal>
            <c:numRef>
              <c:f>'Model 2'!$AS$144:$EO$144</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2'!$AS$146:$EO$146</c:f>
              <c:numCache>
                <c:formatCode>#,##0.000</c:formatCode>
                <c:ptCount val="101"/>
                <c:pt idx="0">
                  <c:v>0</c:v>
                </c:pt>
                <c:pt idx="1">
                  <c:v>0</c:v>
                </c:pt>
                <c:pt idx="2">
                  <c:v>1.3821138211382113E-2</c:v>
                </c:pt>
                <c:pt idx="3">
                  <c:v>2.9674796747967479E-2</c:v>
                </c:pt>
                <c:pt idx="4">
                  <c:v>4.7967479674796754E-2</c:v>
                </c:pt>
                <c:pt idx="5">
                  <c:v>6.5447154471544727E-2</c:v>
                </c:pt>
                <c:pt idx="6">
                  <c:v>8.8617886178861793E-2</c:v>
                </c:pt>
                <c:pt idx="7">
                  <c:v>0.11626016260162603</c:v>
                </c:pt>
                <c:pt idx="8">
                  <c:v>0.14390243902439023</c:v>
                </c:pt>
                <c:pt idx="9">
                  <c:v>0.18333333333333335</c:v>
                </c:pt>
                <c:pt idx="10">
                  <c:v>0.25772357723577233</c:v>
                </c:pt>
                <c:pt idx="11">
                  <c:v>0.34186991869918698</c:v>
                </c:pt>
                <c:pt idx="12">
                  <c:v>0.4382113821138211</c:v>
                </c:pt>
                <c:pt idx="13">
                  <c:v>0.53536585365853651</c:v>
                </c:pt>
                <c:pt idx="14">
                  <c:v>0.62195121951219512</c:v>
                </c:pt>
                <c:pt idx="15">
                  <c:v>0.67113821138211383</c:v>
                </c:pt>
                <c:pt idx="16">
                  <c:v>0.70406504065040643</c:v>
                </c:pt>
                <c:pt idx="17">
                  <c:v>0.71910569105691058</c:v>
                </c:pt>
                <c:pt idx="18">
                  <c:v>0.72317073170731705</c:v>
                </c:pt>
                <c:pt idx="19">
                  <c:v>0.72357723577235777</c:v>
                </c:pt>
                <c:pt idx="20">
                  <c:v>0.72357723577235777</c:v>
                </c:pt>
                <c:pt idx="21">
                  <c:v>0.724390243902439</c:v>
                </c:pt>
                <c:pt idx="22">
                  <c:v>0.72560975609756095</c:v>
                </c:pt>
                <c:pt idx="23">
                  <c:v>0.72682926829268302</c:v>
                </c:pt>
                <c:pt idx="24">
                  <c:v>0.72967479674796742</c:v>
                </c:pt>
                <c:pt idx="25">
                  <c:v>0.73333333333333339</c:v>
                </c:pt>
                <c:pt idx="26">
                  <c:v>0.73739837398373986</c:v>
                </c:pt>
                <c:pt idx="27">
                  <c:v>0.74186991869918695</c:v>
                </c:pt>
                <c:pt idx="28">
                  <c:v>0.74715447154471548</c:v>
                </c:pt>
                <c:pt idx="29">
                  <c:v>0.75284552845528452</c:v>
                </c:pt>
                <c:pt idx="30">
                  <c:v>0.75853658536585367</c:v>
                </c:pt>
                <c:pt idx="31">
                  <c:v>0.76422764227642281</c:v>
                </c:pt>
                <c:pt idx="32">
                  <c:v>0.77073170731707319</c:v>
                </c:pt>
                <c:pt idx="33">
                  <c:v>0.78008130081300819</c:v>
                </c:pt>
                <c:pt idx="34">
                  <c:v>0.78983739837398381</c:v>
                </c:pt>
                <c:pt idx="35">
                  <c:v>0.79959349593495932</c:v>
                </c:pt>
                <c:pt idx="36">
                  <c:v>0.80934959349593494</c:v>
                </c:pt>
                <c:pt idx="37">
                  <c:v>0.81869918699186994</c:v>
                </c:pt>
                <c:pt idx="38">
                  <c:v>0.82601626016260155</c:v>
                </c:pt>
                <c:pt idx="39">
                  <c:v>0.83170731707317069</c:v>
                </c:pt>
                <c:pt idx="40">
                  <c:v>0.83658536585365861</c:v>
                </c:pt>
                <c:pt idx="41">
                  <c:v>0.84024390243902436</c:v>
                </c:pt>
                <c:pt idx="42">
                  <c:v>0.85243902439024388</c:v>
                </c:pt>
                <c:pt idx="43">
                  <c:v>0.86544715447154474</c:v>
                </c:pt>
                <c:pt idx="44">
                  <c:v>0.87926829268292683</c:v>
                </c:pt>
                <c:pt idx="45">
                  <c:v>0.89390243902439026</c:v>
                </c:pt>
                <c:pt idx="46">
                  <c:v>0.90975609756097564</c:v>
                </c:pt>
                <c:pt idx="47">
                  <c:v>0.91747967479674797</c:v>
                </c:pt>
                <c:pt idx="48">
                  <c:v>0.92398373983739845</c:v>
                </c:pt>
                <c:pt idx="49">
                  <c:v>0.93008130081300822</c:v>
                </c:pt>
                <c:pt idx="50">
                  <c:v>0.93577235772357714</c:v>
                </c:pt>
                <c:pt idx="51">
                  <c:v>0.94024390243902445</c:v>
                </c:pt>
                <c:pt idx="52">
                  <c:v>0.94349593495934958</c:v>
                </c:pt>
                <c:pt idx="53">
                  <c:v>0.94552845528455287</c:v>
                </c:pt>
                <c:pt idx="54">
                  <c:v>0.94674796747967482</c:v>
                </c:pt>
                <c:pt idx="55">
                  <c:v>0.94796747967479666</c:v>
                </c:pt>
                <c:pt idx="56">
                  <c:v>0.94918699186991873</c:v>
                </c:pt>
                <c:pt idx="57">
                  <c:v>0.95</c:v>
                </c:pt>
                <c:pt idx="58">
                  <c:v>0.95081300813008129</c:v>
                </c:pt>
                <c:pt idx="59">
                  <c:v>0.95162601626016263</c:v>
                </c:pt>
                <c:pt idx="60">
                  <c:v>0.95203252032520325</c:v>
                </c:pt>
                <c:pt idx="61">
                  <c:v>0.95243902439024397</c:v>
                </c:pt>
                <c:pt idx="62">
                  <c:v>0.95284552845528458</c:v>
                </c:pt>
                <c:pt idx="63">
                  <c:v>0.9532520325203252</c:v>
                </c:pt>
                <c:pt idx="64">
                  <c:v>0.95365853658536581</c:v>
                </c:pt>
                <c:pt idx="65">
                  <c:v>0.95406504065040643</c:v>
                </c:pt>
                <c:pt idx="66">
                  <c:v>0.95447154471544715</c:v>
                </c:pt>
                <c:pt idx="67">
                  <c:v>0.95487804878048788</c:v>
                </c:pt>
                <c:pt idx="68">
                  <c:v>0.95528455284552849</c:v>
                </c:pt>
                <c:pt idx="69">
                  <c:v>0.95528455284552849</c:v>
                </c:pt>
                <c:pt idx="70">
                  <c:v>0.95528455284552849</c:v>
                </c:pt>
                <c:pt idx="71">
                  <c:v>0.9556910569105691</c:v>
                </c:pt>
                <c:pt idx="72">
                  <c:v>0.95934959349593496</c:v>
                </c:pt>
                <c:pt idx="73">
                  <c:v>0.96300813008130082</c:v>
                </c:pt>
                <c:pt idx="74">
                  <c:v>0.96666666666666667</c:v>
                </c:pt>
                <c:pt idx="75">
                  <c:v>0.97032520325203242</c:v>
                </c:pt>
                <c:pt idx="76">
                  <c:v>0.97398373983739839</c:v>
                </c:pt>
                <c:pt idx="77">
                  <c:v>0.97520325203252034</c:v>
                </c:pt>
                <c:pt idx="78">
                  <c:v>0.97682926829268302</c:v>
                </c:pt>
                <c:pt idx="79">
                  <c:v>0.9788617886178862</c:v>
                </c:pt>
                <c:pt idx="80">
                  <c:v>0.98089430894308949</c:v>
                </c:pt>
                <c:pt idx="81">
                  <c:v>0.98252032520325194</c:v>
                </c:pt>
                <c:pt idx="82">
                  <c:v>0.98333333333333339</c:v>
                </c:pt>
                <c:pt idx="83">
                  <c:v>0.98373983739837401</c:v>
                </c:pt>
                <c:pt idx="84">
                  <c:v>0.98373983739837401</c:v>
                </c:pt>
                <c:pt idx="85">
                  <c:v>0.98373983739837401</c:v>
                </c:pt>
                <c:pt idx="86">
                  <c:v>0.98373983739837401</c:v>
                </c:pt>
                <c:pt idx="87">
                  <c:v>0.98414634146341462</c:v>
                </c:pt>
                <c:pt idx="88">
                  <c:v>0.98455284552845523</c:v>
                </c:pt>
                <c:pt idx="89">
                  <c:v>0.98495934959349596</c:v>
                </c:pt>
                <c:pt idx="90">
                  <c:v>0.98577235772357719</c:v>
                </c:pt>
                <c:pt idx="91">
                  <c:v>0.98699186991869925</c:v>
                </c:pt>
                <c:pt idx="92">
                  <c:v>0.9886178861788617</c:v>
                </c:pt>
                <c:pt idx="93">
                  <c:v>0.990650406504065</c:v>
                </c:pt>
                <c:pt idx="94">
                  <c:v>0.99308943089430901</c:v>
                </c:pt>
                <c:pt idx="95">
                  <c:v>0.99512195121951219</c:v>
                </c:pt>
                <c:pt idx="96">
                  <c:v>0.99715447154471548</c:v>
                </c:pt>
                <c:pt idx="97">
                  <c:v>0.99837398373983732</c:v>
                </c:pt>
                <c:pt idx="98">
                  <c:v>0.99918699186991877</c:v>
                </c:pt>
                <c:pt idx="99">
                  <c:v>1</c:v>
                </c:pt>
                <c:pt idx="100">
                  <c:v>1</c:v>
                </c:pt>
              </c:numCache>
            </c:numRef>
          </c:yVal>
          <c:smooth val="0"/>
          <c:extLst>
            <c:ext xmlns:c16="http://schemas.microsoft.com/office/drawing/2014/chart" uri="{C3380CC4-5D6E-409C-BE32-E72D297353CC}">
              <c16:uniqueId val="{00000001-A3C8-40EA-ADDD-5E4A9C389ADC}"/>
            </c:ext>
          </c:extLst>
        </c:ser>
        <c:ser>
          <c:idx val="2"/>
          <c:order val="2"/>
          <c:tx>
            <c:strRef>
              <c:f>'Model 2'!$AR$147</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2'!$AS$144:$EO$144</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2'!$AS$147:$EO$147</c:f>
              <c:numCache>
                <c:formatCode>#,##0.000</c:formatCode>
                <c:ptCount val="101"/>
                <c:pt idx="0">
                  <c:v>0.5</c:v>
                </c:pt>
                <c:pt idx="1">
                  <c:v>0.5</c:v>
                </c:pt>
                <c:pt idx="2">
                  <c:v>0.5069105691056911</c:v>
                </c:pt>
                <c:pt idx="3">
                  <c:v>0.51418804772463311</c:v>
                </c:pt>
                <c:pt idx="4">
                  <c:v>0.52236036321402168</c:v>
                </c:pt>
                <c:pt idx="5">
                  <c:v>0.52980149931369447</c:v>
                </c:pt>
                <c:pt idx="6">
                  <c:v>0.54008816386865166</c:v>
                </c:pt>
                <c:pt idx="7">
                  <c:v>0.55163657480730655</c:v>
                </c:pt>
                <c:pt idx="8">
                  <c:v>0.56318498574596132</c:v>
                </c:pt>
                <c:pt idx="9">
                  <c:v>0.57867965367965368</c:v>
                </c:pt>
                <c:pt idx="10">
                  <c:v>0.60775789251399004</c:v>
                </c:pt>
                <c:pt idx="11">
                  <c:v>0.639441452856087</c:v>
                </c:pt>
                <c:pt idx="12">
                  <c:v>0.67624854819976776</c:v>
                </c:pt>
                <c:pt idx="13">
                  <c:v>0.71346214760848903</c:v>
                </c:pt>
                <c:pt idx="14">
                  <c:v>0.7473392461197339</c:v>
                </c:pt>
                <c:pt idx="15">
                  <c:v>0.76641326153521272</c:v>
                </c:pt>
                <c:pt idx="16">
                  <c:v>0.7796299229226058</c:v>
                </c:pt>
                <c:pt idx="17">
                  <c:v>0.78585154682715663</c:v>
                </c:pt>
                <c:pt idx="18">
                  <c:v>0.78691004117833385</c:v>
                </c:pt>
                <c:pt idx="19">
                  <c:v>0.78646394256150365</c:v>
                </c:pt>
                <c:pt idx="20">
                  <c:v>0.78613926723682814</c:v>
                </c:pt>
                <c:pt idx="21">
                  <c:v>0.78622109597719358</c:v>
                </c:pt>
                <c:pt idx="22">
                  <c:v>0.78650617675007917</c:v>
                </c:pt>
                <c:pt idx="23">
                  <c:v>0.78711593284764025</c:v>
                </c:pt>
                <c:pt idx="24">
                  <c:v>0.78821402175060706</c:v>
                </c:pt>
                <c:pt idx="25">
                  <c:v>0.78971861471861482</c:v>
                </c:pt>
                <c:pt idx="26">
                  <c:v>0.79110178439446732</c:v>
                </c:pt>
                <c:pt idx="27">
                  <c:v>0.79268820610284019</c:v>
                </c:pt>
                <c:pt idx="28">
                  <c:v>0.79435645655157849</c:v>
                </c:pt>
                <c:pt idx="29">
                  <c:v>0.79655263435751245</c:v>
                </c:pt>
                <c:pt idx="30">
                  <c:v>0.798424136838771</c:v>
                </c:pt>
                <c:pt idx="31">
                  <c:v>0.80029563932002956</c:v>
                </c:pt>
                <c:pt idx="32">
                  <c:v>0.80062559391827692</c:v>
                </c:pt>
                <c:pt idx="33">
                  <c:v>0.80270298806884166</c:v>
                </c:pt>
                <c:pt idx="34">
                  <c:v>0.8046589589272517</c:v>
                </c:pt>
                <c:pt idx="35">
                  <c:v>0.80629025446098623</c:v>
                </c:pt>
                <c:pt idx="36">
                  <c:v>0.80824622531939605</c:v>
                </c:pt>
                <c:pt idx="37">
                  <c:v>0.81129764544398686</c:v>
                </c:pt>
                <c:pt idx="38">
                  <c:v>0.81268345475662551</c:v>
                </c:pt>
                <c:pt idx="39">
                  <c:v>0.81065885334178012</c:v>
                </c:pt>
                <c:pt idx="40">
                  <c:v>0.8085524231865695</c:v>
                </c:pt>
                <c:pt idx="41">
                  <c:v>0.80551156160912263</c:v>
                </c:pt>
                <c:pt idx="42">
                  <c:v>0.80414159011719988</c:v>
                </c:pt>
                <c:pt idx="43">
                  <c:v>0.80382747333966842</c:v>
                </c:pt>
                <c:pt idx="44">
                  <c:v>0.80391986062717768</c:v>
                </c:pt>
                <c:pt idx="45">
                  <c:v>0.80409407665505228</c:v>
                </c:pt>
                <c:pt idx="46">
                  <c:v>0.80422869813113718</c:v>
                </c:pt>
                <c:pt idx="47">
                  <c:v>0.80192165558019224</c:v>
                </c:pt>
                <c:pt idx="48">
                  <c:v>0.79900485693168621</c:v>
                </c:pt>
                <c:pt idx="49">
                  <c:v>0.79783285819871197</c:v>
                </c:pt>
                <c:pt idx="50">
                  <c:v>0.79678228275789253</c:v>
                </c:pt>
                <c:pt idx="51">
                  <c:v>0.7960959771935382</c:v>
                </c:pt>
                <c:pt idx="52">
                  <c:v>0.79642329215499941</c:v>
                </c:pt>
                <c:pt idx="53">
                  <c:v>0.79614085101889986</c:v>
                </c:pt>
                <c:pt idx="54">
                  <c:v>0.79642593179178545</c:v>
                </c:pt>
                <c:pt idx="55">
                  <c:v>0.79703568788934631</c:v>
                </c:pt>
                <c:pt idx="56">
                  <c:v>0.7976454439869074</c:v>
                </c:pt>
                <c:pt idx="57">
                  <c:v>0.79772727272727273</c:v>
                </c:pt>
                <c:pt idx="58">
                  <c:v>0.7968350754936121</c:v>
                </c:pt>
                <c:pt idx="59">
                  <c:v>0.79529352761060079</c:v>
                </c:pt>
                <c:pt idx="60">
                  <c:v>0.79354872769506912</c:v>
                </c:pt>
                <c:pt idx="61">
                  <c:v>0.79180392777953756</c:v>
                </c:pt>
                <c:pt idx="62">
                  <c:v>0.79038380318868129</c:v>
                </c:pt>
                <c:pt idx="63">
                  <c:v>0.78993770457185097</c:v>
                </c:pt>
                <c:pt idx="64">
                  <c:v>0.79014095660437123</c:v>
                </c:pt>
                <c:pt idx="65">
                  <c:v>0.79034420863689148</c:v>
                </c:pt>
                <c:pt idx="66">
                  <c:v>0.78989811002006127</c:v>
                </c:pt>
                <c:pt idx="67">
                  <c:v>0.78945201140323096</c:v>
                </c:pt>
                <c:pt idx="68">
                  <c:v>0.78900591278640064</c:v>
                </c:pt>
                <c:pt idx="69">
                  <c:v>0.78835656213704997</c:v>
                </c:pt>
                <c:pt idx="70">
                  <c:v>0.78770721148769929</c:v>
                </c:pt>
                <c:pt idx="71">
                  <c:v>0.78791046352021965</c:v>
                </c:pt>
                <c:pt idx="72">
                  <c:v>0.78194752402069478</c:v>
                </c:pt>
                <c:pt idx="73">
                  <c:v>0.77598458452116992</c:v>
                </c:pt>
                <c:pt idx="74">
                  <c:v>0.77002164502164505</c:v>
                </c:pt>
                <c:pt idx="75">
                  <c:v>0.76405870552212019</c:v>
                </c:pt>
                <c:pt idx="76">
                  <c:v>0.75777109069792004</c:v>
                </c:pt>
                <c:pt idx="77">
                  <c:v>0.75773149614613033</c:v>
                </c:pt>
                <c:pt idx="78">
                  <c:v>0.75692112765283504</c:v>
                </c:pt>
                <c:pt idx="79">
                  <c:v>0.75469063456868335</c:v>
                </c:pt>
                <c:pt idx="80">
                  <c:v>0.75213546615985649</c:v>
                </c:pt>
                <c:pt idx="81">
                  <c:v>0.74840301974448309</c:v>
                </c:pt>
                <c:pt idx="82">
                  <c:v>0.74264069264069266</c:v>
                </c:pt>
                <c:pt idx="83">
                  <c:v>0.73667511350438186</c:v>
                </c:pt>
                <c:pt idx="84">
                  <c:v>0.73212965895892723</c:v>
                </c:pt>
                <c:pt idx="85">
                  <c:v>0.72790887973814811</c:v>
                </c:pt>
                <c:pt idx="86">
                  <c:v>0.72498680181607011</c:v>
                </c:pt>
                <c:pt idx="87">
                  <c:v>0.72324200190053856</c:v>
                </c:pt>
                <c:pt idx="88">
                  <c:v>0.72019850068630553</c:v>
                </c:pt>
                <c:pt idx="89">
                  <c:v>0.71488227219934541</c:v>
                </c:pt>
                <c:pt idx="90">
                  <c:v>0.70652254249815227</c:v>
                </c:pt>
                <c:pt idx="91">
                  <c:v>0.6931712596346743</c:v>
                </c:pt>
                <c:pt idx="92">
                  <c:v>0.67125699503748282</c:v>
                </c:pt>
                <c:pt idx="93">
                  <c:v>0.64077974870657795</c:v>
                </c:pt>
                <c:pt idx="94">
                  <c:v>0.60466159856403756</c:v>
                </c:pt>
                <c:pt idx="95">
                  <c:v>0.56801552106430153</c:v>
                </c:pt>
                <c:pt idx="96">
                  <c:v>0.5365642487593707</c:v>
                </c:pt>
                <c:pt idx="97">
                  <c:v>0.51444673212965897</c:v>
                </c:pt>
                <c:pt idx="98">
                  <c:v>0.50316492450638794</c:v>
                </c:pt>
                <c:pt idx="99">
                  <c:v>0.5</c:v>
                </c:pt>
                <c:pt idx="100">
                  <c:v>0.5</c:v>
                </c:pt>
              </c:numCache>
            </c:numRef>
          </c:yVal>
          <c:smooth val="0"/>
          <c:extLst>
            <c:ext xmlns:c16="http://schemas.microsoft.com/office/drawing/2014/chart" uri="{C3380CC4-5D6E-409C-BE32-E72D297353CC}">
              <c16:uniqueId val="{00000002-A3C8-40EA-ADDD-5E4A9C389ADC}"/>
            </c:ext>
          </c:extLst>
        </c:ser>
        <c:dLbls>
          <c:showLegendKey val="0"/>
          <c:showVal val="0"/>
          <c:showCatName val="0"/>
          <c:showSerName val="0"/>
          <c:showPercent val="0"/>
          <c:showBubbleSize val="0"/>
        </c:dLbls>
        <c:axId val="901207295"/>
        <c:axId val="901197311"/>
      </c:scatterChart>
      <c:valAx>
        <c:axId val="901207295"/>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901197311"/>
        <c:crosses val="autoZero"/>
        <c:crossBetween val="midCat"/>
      </c:valAx>
      <c:valAx>
        <c:axId val="901197311"/>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901207295"/>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trlProps/ctrlProp1.xml><?xml version="1.0" encoding="utf-8"?>
<formControlPr xmlns="http://schemas.microsoft.com/office/spreadsheetml/2009/9/main" objectType="Spin" dx="22" fmlaLink="$AV$10" max="11" min="1" page="10" val="7"/>
</file>

<file path=xl/ctrlProps/ctrlProp10.xml><?xml version="1.0" encoding="utf-8"?>
<formControlPr xmlns="http://schemas.microsoft.com/office/spreadsheetml/2009/9/main" objectType="Spin" dx="22" fmlaLink="$AU$45" max="20" page="10" val="10"/>
</file>

<file path=xl/ctrlProps/ctrlProp11.xml><?xml version="1.0" encoding="utf-8"?>
<formControlPr xmlns="http://schemas.microsoft.com/office/spreadsheetml/2009/9/main" objectType="Spin" dx="22" fmlaLink="$AU$143" max="20" page="10" val="10"/>
</file>

<file path=xl/ctrlProps/ctrlProp12.xml><?xml version="1.0" encoding="utf-8"?>
<formControlPr xmlns="http://schemas.microsoft.com/office/spreadsheetml/2009/9/main" objectType="Spin" dx="22" fmlaLink="$AU$166" max="20" page="10" val="10"/>
</file>

<file path=xl/ctrlProps/ctrlProp13.xml><?xml version="1.0" encoding="utf-8"?>
<formControlPr xmlns="http://schemas.microsoft.com/office/spreadsheetml/2009/9/main" objectType="Spin" dx="22" fmlaLink="$AQ$10" max="11" min="1" page="10" val="7"/>
</file>

<file path=xl/ctrlProps/ctrlProp14.xml><?xml version="1.0" encoding="utf-8"?>
<formControlPr xmlns="http://schemas.microsoft.com/office/spreadsheetml/2009/9/main" objectType="Spin" dx="22" fmlaLink="$AR$75" max="8" min="1" page="10"/>
</file>

<file path=xl/ctrlProps/ctrlProp15.xml><?xml version="1.0" encoding="utf-8"?>
<formControlPr xmlns="http://schemas.microsoft.com/office/spreadsheetml/2009/9/main" objectType="Spin" dx="22" fmlaLink="$AT$43" max="20" page="10" val="10"/>
</file>

<file path=xl/ctrlProps/ctrlProp16.xml><?xml version="1.0" encoding="utf-8"?>
<formControlPr xmlns="http://schemas.microsoft.com/office/spreadsheetml/2009/9/main" objectType="Spin" dx="22" fmlaLink="$AT$43" max="20" page="10" val="10"/>
</file>

<file path=xl/ctrlProps/ctrlProp17.xml><?xml version="1.0" encoding="utf-8"?>
<formControlPr xmlns="http://schemas.microsoft.com/office/spreadsheetml/2009/9/main" objectType="Spin" dx="22" fmlaLink="$AT$141" max="20" page="10" val="10"/>
</file>

<file path=xl/ctrlProps/ctrlProp18.xml><?xml version="1.0" encoding="utf-8"?>
<formControlPr xmlns="http://schemas.microsoft.com/office/spreadsheetml/2009/9/main" objectType="Spin" dx="22" fmlaLink="$AT$164" max="20" page="10" val="10"/>
</file>

<file path=xl/ctrlProps/ctrlProp19.xml><?xml version="1.0" encoding="utf-8"?>
<formControlPr xmlns="http://schemas.microsoft.com/office/spreadsheetml/2009/9/main" objectType="Spin" dx="22" fmlaLink="$AP$10" max="11" min="1" page="10" val="7"/>
</file>

<file path=xl/ctrlProps/ctrlProp2.xml><?xml version="1.0" encoding="utf-8"?>
<formControlPr xmlns="http://schemas.microsoft.com/office/spreadsheetml/2009/9/main" objectType="Spin" dx="22" fmlaLink="$AW$85" max="13" min="1" page="10"/>
</file>

<file path=xl/ctrlProps/ctrlProp20.xml><?xml version="1.0" encoding="utf-8"?>
<formControlPr xmlns="http://schemas.microsoft.com/office/spreadsheetml/2009/9/main" objectType="Spin" dx="22" fmlaLink="$I$83" max="20" page="10" val="10"/>
</file>

<file path=xl/ctrlProps/ctrlProp21.xml><?xml version="1.0" encoding="utf-8"?>
<formControlPr xmlns="http://schemas.microsoft.com/office/spreadsheetml/2009/9/main" objectType="Spin" dx="22" fmlaLink="$AQ$186" max="7" min="1" page="10"/>
</file>

<file path=xl/ctrlProps/ctrlProp22.xml><?xml version="1.0" encoding="utf-8"?>
<formControlPr xmlns="http://schemas.microsoft.com/office/spreadsheetml/2009/9/main" objectType="Spin" dx="22" fmlaLink="$AS$51" max="20" page="10" val="10"/>
</file>

<file path=xl/ctrlProps/ctrlProp23.xml><?xml version="1.0" encoding="utf-8"?>
<formControlPr xmlns="http://schemas.microsoft.com/office/spreadsheetml/2009/9/main" objectType="Spin" dx="22" fmlaLink="$AS$51" max="20" page="10" val="10"/>
</file>

<file path=xl/ctrlProps/ctrlProp24.xml><?xml version="1.0" encoding="utf-8"?>
<formControlPr xmlns="http://schemas.microsoft.com/office/spreadsheetml/2009/9/main" objectType="Spin" dx="22" fmlaLink="$AS$252" max="20" page="10" val="10"/>
</file>

<file path=xl/ctrlProps/ctrlProp25.xml><?xml version="1.0" encoding="utf-8"?>
<formControlPr xmlns="http://schemas.microsoft.com/office/spreadsheetml/2009/9/main" objectType="Spin" dx="22" fmlaLink="$AS$275" max="20" page="10" val="10"/>
</file>

<file path=xl/ctrlProps/ctrlProp3.xml><?xml version="1.0" encoding="utf-8"?>
<formControlPr xmlns="http://schemas.microsoft.com/office/spreadsheetml/2009/9/main" objectType="Spin" dx="22" fmlaLink="$AY$53" max="20" page="10" val="10"/>
</file>

<file path=xl/ctrlProps/ctrlProp4.xml><?xml version="1.0" encoding="utf-8"?>
<formControlPr xmlns="http://schemas.microsoft.com/office/spreadsheetml/2009/9/main" objectType="Spin" dx="22" fmlaLink="$AY$53" max="20" page="10" val="10"/>
</file>

<file path=xl/ctrlProps/ctrlProp5.xml><?xml version="1.0" encoding="utf-8"?>
<formControlPr xmlns="http://schemas.microsoft.com/office/spreadsheetml/2009/9/main" objectType="Spin" dx="22" fmlaLink="$AY$151" max="20" page="10" val="10"/>
</file>

<file path=xl/ctrlProps/ctrlProp6.xml><?xml version="1.0" encoding="utf-8"?>
<formControlPr xmlns="http://schemas.microsoft.com/office/spreadsheetml/2009/9/main" objectType="Spin" dx="22" fmlaLink="$AY$174" max="20" page="10" val="10"/>
</file>

<file path=xl/ctrlProps/ctrlProp7.xml><?xml version="1.0" encoding="utf-8"?>
<formControlPr xmlns="http://schemas.microsoft.com/office/spreadsheetml/2009/9/main" objectType="Spin" dx="22" fmlaLink="$AR$10" max="11" min="1" page="10" val="7"/>
</file>

<file path=xl/ctrlProps/ctrlProp8.xml><?xml version="1.0" encoding="utf-8"?>
<formControlPr xmlns="http://schemas.microsoft.com/office/spreadsheetml/2009/9/main" objectType="Spin" dx="22" fmlaLink="$AS$77" max="9" min="1" page="10"/>
</file>

<file path=xl/ctrlProps/ctrlProp9.xml><?xml version="1.0" encoding="utf-8"?>
<formControlPr xmlns="http://schemas.microsoft.com/office/spreadsheetml/2009/9/main" objectType="Spin" dx="22" fmlaLink="$AU$45" max="20" page="10" val="10"/>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image" Target="../media/image3.emf"/></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281940</xdr:colOff>
      <xdr:row>2</xdr:row>
      <xdr:rowOff>182880</xdr:rowOff>
    </xdr:from>
    <xdr:to>
      <xdr:col>9</xdr:col>
      <xdr:colOff>211456</xdr:colOff>
      <xdr:row>23</xdr:row>
      <xdr:rowOff>49530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81940" y="563880"/>
          <a:ext cx="6581776" cy="38671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Logistic</a:t>
          </a:r>
          <a:r>
            <a:rPr lang="en-US" sz="1100" baseline="0"/>
            <a:t> regression analysis of the </a:t>
          </a:r>
          <a:r>
            <a:rPr lang="en-US" sz="1100"/>
            <a:t>Titanic data set</a:t>
          </a:r>
          <a:r>
            <a:rPr lang="en-US" sz="1100" baseline="0"/>
            <a:t> from Kaggle.com:  https://www.kaggle.com/c/titanic</a:t>
          </a:r>
        </a:p>
        <a:p>
          <a:endParaRPr lang="en-US" sz="1100" baseline="0"/>
        </a:p>
        <a:p>
          <a:r>
            <a:rPr lang="en-US"/>
            <a:t>The data set contains personal information for 891 passengers, including an indicator variable for their survival, and the objective is to predict survival, or probability thereof, from the other characteristics.   Some recoding and renaming of the variables in the original data set has been performed here.  The survival data for all passengers is stored in the binary variable called </a:t>
          </a:r>
          <a:r>
            <a:rPr lang="en-US" b="1"/>
            <a:t>Survived</a:t>
          </a:r>
          <a:r>
            <a:rPr lang="en-US"/>
            <a:t>, and the variable called </a:t>
          </a:r>
          <a:r>
            <a:rPr lang="en-US" b="1"/>
            <a:t>Survived1st800</a:t>
          </a:r>
          <a:r>
            <a:rPr lang="en-US"/>
            <a:t>, which will serve as the dependent variable in the models, has the same data except with the last 91 values removed for purposes of out-of-sample testing.  The predictors include </a:t>
          </a:r>
          <a:r>
            <a:rPr lang="en-US" b="1"/>
            <a:t>Sex</a:t>
          </a:r>
          <a:r>
            <a:rPr lang="en-US"/>
            <a:t> (modeled with male/female dummy variables), </a:t>
          </a:r>
          <a:r>
            <a:rPr lang="en-US" b="1"/>
            <a:t>Age</a:t>
          </a:r>
          <a:r>
            <a:rPr lang="en-US"/>
            <a:t> (and additional dummy variables for ranges), </a:t>
          </a:r>
          <a:r>
            <a:rPr lang="en-US" b="1"/>
            <a:t>Class</a:t>
          </a:r>
          <a:r>
            <a:rPr lang="en-US"/>
            <a:t> (first, second, or third, modeled with dummy variables), </a:t>
          </a:r>
          <a:r>
            <a:rPr lang="en-US" b="1"/>
            <a:t> SiblingSpouse</a:t>
          </a:r>
          <a:r>
            <a:rPr lang="en-US"/>
            <a:t> (number of siblings and spouses accompanying the passenger, and corresponding dummy variables), </a:t>
          </a:r>
          <a:r>
            <a:rPr lang="en-US" b="1"/>
            <a:t>ParentChild </a:t>
          </a:r>
          <a:r>
            <a:rPr lang="en-US"/>
            <a:t>(number of parents and children accompanying the passenger, and corresponding dummy variables), and </a:t>
          </a:r>
          <a:r>
            <a:rPr lang="en-US" b="1"/>
            <a:t>Embarked</a:t>
          </a:r>
          <a:r>
            <a:rPr lang="en-US"/>
            <a:t> (ports of Cherbourg, QueensTown, and Southampton, modeled by dummy variables).  In the accompanying data set, text versions of the categorical variables are also included for descriptive use in pivot tables in Excel.   Another variable that appeared in the original data set, ticket fare, has not been used here.</a:t>
          </a:r>
          <a:endParaRPr lang="en-US" sz="1100" baseline="0"/>
        </a:p>
        <a:p>
          <a:endParaRPr lang="en-US" sz="1100"/>
        </a:p>
        <a:p>
          <a:r>
            <a:rPr lang="en-US" sz="1100" baseline="0"/>
            <a:t>A pivot table analysis, shown on the last two sheets in this file, was carried out in advance in order to look for interactions among variables.</a:t>
          </a:r>
        </a:p>
        <a:p>
          <a:endParaRPr lang="en-US" sz="1100" baseline="0"/>
        </a:p>
        <a:p>
          <a:r>
            <a:rPr lang="en-US" sz="1100" baseline="0"/>
            <a:t>The analysis in this file was performed with RegressItLogistic, and a discussion can be found at this link:  http://regressit.com/titanic-example.html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127000</xdr:colOff>
      <xdr:row>84</xdr:row>
      <xdr:rowOff>127001</xdr:rowOff>
    </xdr:from>
    <xdr:to>
      <xdr:col>8</xdr:col>
      <xdr:colOff>584200</xdr:colOff>
      <xdr:row>103</xdr:row>
      <xdr:rowOff>127001</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127000</xdr:colOff>
      <xdr:row>62</xdr:row>
      <xdr:rowOff>127001</xdr:rowOff>
    </xdr:from>
    <xdr:to>
      <xdr:col>8</xdr:col>
      <xdr:colOff>584200</xdr:colOff>
      <xdr:row>81</xdr:row>
      <xdr:rowOff>127001</xdr:rowOff>
    </xdr:to>
    <xdr:graphicFrame macro="">
      <xdr:nvGraphicFramePr>
        <xdr:cNvPr id="3" name="Chart 1">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107</xdr:row>
      <xdr:rowOff>127001</xdr:rowOff>
    </xdr:from>
    <xdr:to>
      <xdr:col>8</xdr:col>
      <xdr:colOff>584200</xdr:colOff>
      <xdr:row>126</xdr:row>
      <xdr:rowOff>127001</xdr:rowOff>
    </xdr:to>
    <xdr:graphicFrame macro="">
      <xdr:nvGraphicFramePr>
        <xdr:cNvPr id="4" name="Chart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129</xdr:row>
      <xdr:rowOff>127000</xdr:rowOff>
    </xdr:from>
    <xdr:to>
      <xdr:col>8</xdr:col>
      <xdr:colOff>584200</xdr:colOff>
      <xdr:row>148</xdr:row>
      <xdr:rowOff>127000</xdr:rowOff>
    </xdr:to>
    <xdr:pic>
      <xdr:nvPicPr>
        <xdr:cNvPr id="1044" name="Picture 20">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8719800"/>
          <a:ext cx="5334000"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152</xdr:row>
      <xdr:rowOff>47626</xdr:rowOff>
    </xdr:from>
    <xdr:to>
      <xdr:col>8</xdr:col>
      <xdr:colOff>584200</xdr:colOff>
      <xdr:row>171</xdr:row>
      <xdr:rowOff>47626</xdr:rowOff>
    </xdr:to>
    <xdr:graphicFrame macro="">
      <xdr:nvGraphicFramePr>
        <xdr:cNvPr id="6" name="Chart 1">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127000</xdr:colOff>
      <xdr:row>175</xdr:row>
      <xdr:rowOff>47626</xdr:rowOff>
    </xdr:from>
    <xdr:to>
      <xdr:col>8</xdr:col>
      <xdr:colOff>584200</xdr:colOff>
      <xdr:row>194</xdr:row>
      <xdr:rowOff>47626</xdr:rowOff>
    </xdr:to>
    <xdr:graphicFrame macro="">
      <xdr:nvGraphicFramePr>
        <xdr:cNvPr id="7" name="Chart 1">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0</xdr:colOff>
          <xdr:row>9</xdr:row>
          <xdr:rowOff>0</xdr:rowOff>
        </xdr:from>
        <xdr:to>
          <xdr:col>10</xdr:col>
          <xdr:colOff>0</xdr:colOff>
          <xdr:row>11</xdr:row>
          <xdr:rowOff>85725</xdr:rowOff>
        </xdr:to>
        <xdr:sp macro="" textlink="">
          <xdr:nvSpPr>
            <xdr:cNvPr id="1045" name="Spinner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87</xdr:row>
          <xdr:rowOff>0</xdr:rowOff>
        </xdr:from>
        <xdr:to>
          <xdr:col>10</xdr:col>
          <xdr:colOff>0</xdr:colOff>
          <xdr:row>89</xdr:row>
          <xdr:rowOff>95250</xdr:rowOff>
        </xdr:to>
        <xdr:sp macro="" textlink="">
          <xdr:nvSpPr>
            <xdr:cNvPr id="1046" name="Spinner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54</xdr:row>
          <xdr:rowOff>0</xdr:rowOff>
        </xdr:from>
        <xdr:to>
          <xdr:col>10</xdr:col>
          <xdr:colOff>66675</xdr:colOff>
          <xdr:row>56</xdr:row>
          <xdr:rowOff>95250</xdr:rowOff>
        </xdr:to>
        <xdr:sp macro="" textlink="">
          <xdr:nvSpPr>
            <xdr:cNvPr id="1047" name="Spinner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72</xdr:row>
          <xdr:rowOff>0</xdr:rowOff>
        </xdr:from>
        <xdr:to>
          <xdr:col>10</xdr:col>
          <xdr:colOff>66675</xdr:colOff>
          <xdr:row>74</xdr:row>
          <xdr:rowOff>95250</xdr:rowOff>
        </xdr:to>
        <xdr:sp macro="" textlink="">
          <xdr:nvSpPr>
            <xdr:cNvPr id="1048" name="Spinner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161</xdr:row>
          <xdr:rowOff>0</xdr:rowOff>
        </xdr:from>
        <xdr:to>
          <xdr:col>10</xdr:col>
          <xdr:colOff>0</xdr:colOff>
          <xdr:row>163</xdr:row>
          <xdr:rowOff>95250</xdr:rowOff>
        </xdr:to>
        <xdr:sp macro="" textlink="">
          <xdr:nvSpPr>
            <xdr:cNvPr id="1049" name="Spinner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184</xdr:row>
          <xdr:rowOff>0</xdr:rowOff>
        </xdr:from>
        <xdr:to>
          <xdr:col>10</xdr:col>
          <xdr:colOff>0</xdr:colOff>
          <xdr:row>186</xdr:row>
          <xdr:rowOff>95250</xdr:rowOff>
        </xdr:to>
        <xdr:sp macro="" textlink="">
          <xdr:nvSpPr>
            <xdr:cNvPr id="1050" name="Spinner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175260</xdr:colOff>
      <xdr:row>13</xdr:row>
      <xdr:rowOff>144780</xdr:rowOff>
    </xdr:from>
    <xdr:to>
      <xdr:col>14</xdr:col>
      <xdr:colOff>472440</xdr:colOff>
      <xdr:row>34</xdr:row>
      <xdr:rowOff>137160</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6408420" y="1310640"/>
          <a:ext cx="3345180" cy="24765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selection of variables in this initial model was based on the results of the pivot table analysis.  The Filter tool on the ribbon has been used to sort the coefficient table on P-values, and the Remove tool has been used to mark the 4 least significant variables (all with P-value greater than 0.3) for removal.  MaleQ also appears insignificant, but not as dramatically, and perhaps its significance will change after the others are removed.</a:t>
          </a:r>
        </a:p>
        <a:p>
          <a:endParaRPr lang="en-US" sz="1100" baseline="0"/>
        </a:p>
        <a:p>
          <a:r>
            <a:rPr lang="en-US" sz="1100" baseline="0"/>
            <a:t>In the tables and charts below, click the spinners (up and down arrows to the right) to adjust parameters such as cutoff levels.</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127000</xdr:colOff>
      <xdr:row>76</xdr:row>
      <xdr:rowOff>127001</xdr:rowOff>
    </xdr:from>
    <xdr:to>
      <xdr:col>8</xdr:col>
      <xdr:colOff>584200</xdr:colOff>
      <xdr:row>95</xdr:row>
      <xdr:rowOff>127001</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127000</xdr:colOff>
      <xdr:row>54</xdr:row>
      <xdr:rowOff>127001</xdr:rowOff>
    </xdr:from>
    <xdr:to>
      <xdr:col>8</xdr:col>
      <xdr:colOff>584200</xdr:colOff>
      <xdr:row>73</xdr:row>
      <xdr:rowOff>127001</xdr:rowOff>
    </xdr:to>
    <xdr:graphicFrame macro="">
      <xdr:nvGraphicFramePr>
        <xdr:cNvPr id="3" name="Chart 1">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99</xdr:row>
      <xdr:rowOff>127001</xdr:rowOff>
    </xdr:from>
    <xdr:to>
      <xdr:col>8</xdr:col>
      <xdr:colOff>584200</xdr:colOff>
      <xdr:row>118</xdr:row>
      <xdr:rowOff>127001</xdr:rowOff>
    </xdr:to>
    <xdr:graphicFrame macro="">
      <xdr:nvGraphicFramePr>
        <xdr:cNvPr id="4" name="Chart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121</xdr:row>
      <xdr:rowOff>127000</xdr:rowOff>
    </xdr:from>
    <xdr:to>
      <xdr:col>8</xdr:col>
      <xdr:colOff>584200</xdr:colOff>
      <xdr:row>140</xdr:row>
      <xdr:rowOff>127000</xdr:rowOff>
    </xdr:to>
    <xdr:pic>
      <xdr:nvPicPr>
        <xdr:cNvPr id="9236" name="Picture 20">
          <a:extLst>
            <a:ext uri="{FF2B5EF4-FFF2-40B4-BE49-F238E27FC236}">
              <a16:creationId xmlns:a16="http://schemas.microsoft.com/office/drawing/2014/main" id="{00000000-0008-0000-0200-0000142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7538700"/>
          <a:ext cx="5334000"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144</xdr:row>
      <xdr:rowOff>47626</xdr:rowOff>
    </xdr:from>
    <xdr:to>
      <xdr:col>8</xdr:col>
      <xdr:colOff>584200</xdr:colOff>
      <xdr:row>163</xdr:row>
      <xdr:rowOff>47626</xdr:rowOff>
    </xdr:to>
    <xdr:graphicFrame macro="">
      <xdr:nvGraphicFramePr>
        <xdr:cNvPr id="6" name="Chart 1">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127000</xdr:colOff>
      <xdr:row>167</xdr:row>
      <xdr:rowOff>47626</xdr:rowOff>
    </xdr:from>
    <xdr:to>
      <xdr:col>8</xdr:col>
      <xdr:colOff>584200</xdr:colOff>
      <xdr:row>186</xdr:row>
      <xdr:rowOff>47626</xdr:rowOff>
    </xdr:to>
    <xdr:graphicFrame macro="">
      <xdr:nvGraphicFramePr>
        <xdr:cNvPr id="7" name="Chart 1">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0</xdr:colOff>
          <xdr:row>9</xdr:row>
          <xdr:rowOff>0</xdr:rowOff>
        </xdr:from>
        <xdr:to>
          <xdr:col>10</xdr:col>
          <xdr:colOff>0</xdr:colOff>
          <xdr:row>11</xdr:row>
          <xdr:rowOff>85725</xdr:rowOff>
        </xdr:to>
        <xdr:sp macro="" textlink="">
          <xdr:nvSpPr>
            <xdr:cNvPr id="9237" name="Spinner 21"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79</xdr:row>
          <xdr:rowOff>0</xdr:rowOff>
        </xdr:from>
        <xdr:to>
          <xdr:col>10</xdr:col>
          <xdr:colOff>0</xdr:colOff>
          <xdr:row>81</xdr:row>
          <xdr:rowOff>95250</xdr:rowOff>
        </xdr:to>
        <xdr:sp macro="" textlink="">
          <xdr:nvSpPr>
            <xdr:cNvPr id="9238" name="Spinner 22"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46</xdr:row>
          <xdr:rowOff>0</xdr:rowOff>
        </xdr:from>
        <xdr:to>
          <xdr:col>10</xdr:col>
          <xdr:colOff>66675</xdr:colOff>
          <xdr:row>48</xdr:row>
          <xdr:rowOff>95250</xdr:rowOff>
        </xdr:to>
        <xdr:sp macro="" textlink="">
          <xdr:nvSpPr>
            <xdr:cNvPr id="9239" name="Spinner 23" hidden="1">
              <a:extLst>
                <a:ext uri="{63B3BB69-23CF-44E3-9099-C40C66FF867C}">
                  <a14:compatExt spid="_x0000_s9239"/>
                </a:ext>
                <a:ext uri="{FF2B5EF4-FFF2-40B4-BE49-F238E27FC236}">
                  <a16:creationId xmlns:a16="http://schemas.microsoft.com/office/drawing/2014/main" id="{00000000-0008-0000-0200-000017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64</xdr:row>
          <xdr:rowOff>0</xdr:rowOff>
        </xdr:from>
        <xdr:to>
          <xdr:col>10</xdr:col>
          <xdr:colOff>66675</xdr:colOff>
          <xdr:row>66</xdr:row>
          <xdr:rowOff>95250</xdr:rowOff>
        </xdr:to>
        <xdr:sp macro="" textlink="">
          <xdr:nvSpPr>
            <xdr:cNvPr id="9240" name="Spinner 24" hidden="1">
              <a:extLst>
                <a:ext uri="{63B3BB69-23CF-44E3-9099-C40C66FF867C}">
                  <a14:compatExt spid="_x0000_s9240"/>
                </a:ext>
                <a:ext uri="{FF2B5EF4-FFF2-40B4-BE49-F238E27FC236}">
                  <a16:creationId xmlns:a16="http://schemas.microsoft.com/office/drawing/2014/main" id="{00000000-0008-0000-0200-000018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153</xdr:row>
          <xdr:rowOff>0</xdr:rowOff>
        </xdr:from>
        <xdr:to>
          <xdr:col>10</xdr:col>
          <xdr:colOff>0</xdr:colOff>
          <xdr:row>155</xdr:row>
          <xdr:rowOff>95250</xdr:rowOff>
        </xdr:to>
        <xdr:sp macro="" textlink="">
          <xdr:nvSpPr>
            <xdr:cNvPr id="9241" name="Spinner 25" hidden="1">
              <a:extLst>
                <a:ext uri="{63B3BB69-23CF-44E3-9099-C40C66FF867C}">
                  <a14:compatExt spid="_x0000_s9241"/>
                </a:ext>
                <a:ext uri="{FF2B5EF4-FFF2-40B4-BE49-F238E27FC236}">
                  <a16:creationId xmlns:a16="http://schemas.microsoft.com/office/drawing/2014/main" id="{00000000-0008-0000-0200-000019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176</xdr:row>
          <xdr:rowOff>0</xdr:rowOff>
        </xdr:from>
        <xdr:to>
          <xdr:col>10</xdr:col>
          <xdr:colOff>0</xdr:colOff>
          <xdr:row>178</xdr:row>
          <xdr:rowOff>95250</xdr:rowOff>
        </xdr:to>
        <xdr:sp macro="" textlink="">
          <xdr:nvSpPr>
            <xdr:cNvPr id="9242" name="Spinner 26" hidden="1">
              <a:extLst>
                <a:ext uri="{63B3BB69-23CF-44E3-9099-C40C66FF867C}">
                  <a14:compatExt spid="_x0000_s9242"/>
                </a:ext>
                <a:ext uri="{FF2B5EF4-FFF2-40B4-BE49-F238E27FC236}">
                  <a16:creationId xmlns:a16="http://schemas.microsoft.com/office/drawing/2014/main" id="{00000000-0008-0000-0200-00001A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297180</xdr:colOff>
      <xdr:row>14</xdr:row>
      <xdr:rowOff>76200</xdr:rowOff>
    </xdr:from>
    <xdr:to>
      <xdr:col>12</xdr:col>
      <xdr:colOff>182880</xdr:colOff>
      <xdr:row>19</xdr:row>
      <xdr:rowOff>74294</xdr:rowOff>
    </xdr:to>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6530340" y="1394460"/>
          <a:ext cx="1714500" cy="75247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MaleQ remains</a:t>
          </a:r>
          <a:r>
            <a:rPr lang="en-US" sz="1100" baseline="0"/>
            <a:t> very insignificant, so it is now marked for removal.</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74</xdr:row>
      <xdr:rowOff>127001</xdr:rowOff>
    </xdr:from>
    <xdr:to>
      <xdr:col>8</xdr:col>
      <xdr:colOff>584200</xdr:colOff>
      <xdr:row>93</xdr:row>
      <xdr:rowOff>127001</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127000</xdr:colOff>
      <xdr:row>52</xdr:row>
      <xdr:rowOff>127001</xdr:rowOff>
    </xdr:from>
    <xdr:to>
      <xdr:col>8</xdr:col>
      <xdr:colOff>584200</xdr:colOff>
      <xdr:row>71</xdr:row>
      <xdr:rowOff>127001</xdr:rowOff>
    </xdr:to>
    <xdr:graphicFrame macro="">
      <xdr:nvGraphicFramePr>
        <xdr:cNvPr id="3" name="Chart 1">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97</xdr:row>
      <xdr:rowOff>127001</xdr:rowOff>
    </xdr:from>
    <xdr:to>
      <xdr:col>8</xdr:col>
      <xdr:colOff>584200</xdr:colOff>
      <xdr:row>116</xdr:row>
      <xdr:rowOff>127001</xdr:rowOff>
    </xdr:to>
    <xdr:graphicFrame macro="">
      <xdr:nvGraphicFramePr>
        <xdr:cNvPr id="4" name="Chart 1">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119</xdr:row>
      <xdr:rowOff>127002</xdr:rowOff>
    </xdr:from>
    <xdr:to>
      <xdr:col>8</xdr:col>
      <xdr:colOff>584200</xdr:colOff>
      <xdr:row>138</xdr:row>
      <xdr:rowOff>127002</xdr:rowOff>
    </xdr:to>
    <xdr:pic>
      <xdr:nvPicPr>
        <xdr:cNvPr id="17428" name="Picture 20">
          <a:extLst>
            <a:ext uri="{FF2B5EF4-FFF2-40B4-BE49-F238E27FC236}">
              <a16:creationId xmlns:a16="http://schemas.microsoft.com/office/drawing/2014/main" id="{00000000-0008-0000-0300-0000144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7243427"/>
          <a:ext cx="5334000"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142</xdr:row>
      <xdr:rowOff>47626</xdr:rowOff>
    </xdr:from>
    <xdr:to>
      <xdr:col>8</xdr:col>
      <xdr:colOff>584200</xdr:colOff>
      <xdr:row>161</xdr:row>
      <xdr:rowOff>47626</xdr:rowOff>
    </xdr:to>
    <xdr:graphicFrame macro="">
      <xdr:nvGraphicFramePr>
        <xdr:cNvPr id="6" name="Chart 1">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127000</xdr:colOff>
      <xdr:row>165</xdr:row>
      <xdr:rowOff>47626</xdr:rowOff>
    </xdr:from>
    <xdr:to>
      <xdr:col>8</xdr:col>
      <xdr:colOff>584200</xdr:colOff>
      <xdr:row>184</xdr:row>
      <xdr:rowOff>47626</xdr:rowOff>
    </xdr:to>
    <xdr:graphicFrame macro="">
      <xdr:nvGraphicFramePr>
        <xdr:cNvPr id="7" name="Chart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0</xdr:colOff>
          <xdr:row>9</xdr:row>
          <xdr:rowOff>0</xdr:rowOff>
        </xdr:from>
        <xdr:to>
          <xdr:col>10</xdr:col>
          <xdr:colOff>0</xdr:colOff>
          <xdr:row>11</xdr:row>
          <xdr:rowOff>85725</xdr:rowOff>
        </xdr:to>
        <xdr:sp macro="" textlink="">
          <xdr:nvSpPr>
            <xdr:cNvPr id="17429" name="Spinner 21" hidden="1">
              <a:extLst>
                <a:ext uri="{63B3BB69-23CF-44E3-9099-C40C66FF867C}">
                  <a14:compatExt spid="_x0000_s17429"/>
                </a:ext>
                <a:ext uri="{FF2B5EF4-FFF2-40B4-BE49-F238E27FC236}">
                  <a16:creationId xmlns:a16="http://schemas.microsoft.com/office/drawing/2014/main" id="{00000000-0008-0000-0300-000015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77</xdr:row>
          <xdr:rowOff>0</xdr:rowOff>
        </xdr:from>
        <xdr:to>
          <xdr:col>10</xdr:col>
          <xdr:colOff>0</xdr:colOff>
          <xdr:row>79</xdr:row>
          <xdr:rowOff>95250</xdr:rowOff>
        </xdr:to>
        <xdr:sp macro="" textlink="">
          <xdr:nvSpPr>
            <xdr:cNvPr id="17430" name="Spinner 22" hidden="1">
              <a:extLst>
                <a:ext uri="{63B3BB69-23CF-44E3-9099-C40C66FF867C}">
                  <a14:compatExt spid="_x0000_s17430"/>
                </a:ext>
                <a:ext uri="{FF2B5EF4-FFF2-40B4-BE49-F238E27FC236}">
                  <a16:creationId xmlns:a16="http://schemas.microsoft.com/office/drawing/2014/main" id="{00000000-0008-0000-0300-000016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44</xdr:row>
          <xdr:rowOff>0</xdr:rowOff>
        </xdr:from>
        <xdr:to>
          <xdr:col>10</xdr:col>
          <xdr:colOff>66675</xdr:colOff>
          <xdr:row>46</xdr:row>
          <xdr:rowOff>95250</xdr:rowOff>
        </xdr:to>
        <xdr:sp macro="" textlink="">
          <xdr:nvSpPr>
            <xdr:cNvPr id="17431" name="Spinner 23" hidden="1">
              <a:extLst>
                <a:ext uri="{63B3BB69-23CF-44E3-9099-C40C66FF867C}">
                  <a14:compatExt spid="_x0000_s17431"/>
                </a:ext>
                <a:ext uri="{FF2B5EF4-FFF2-40B4-BE49-F238E27FC236}">
                  <a16:creationId xmlns:a16="http://schemas.microsoft.com/office/drawing/2014/main" id="{00000000-0008-0000-0300-000017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62</xdr:row>
          <xdr:rowOff>0</xdr:rowOff>
        </xdr:from>
        <xdr:to>
          <xdr:col>10</xdr:col>
          <xdr:colOff>66675</xdr:colOff>
          <xdr:row>64</xdr:row>
          <xdr:rowOff>95250</xdr:rowOff>
        </xdr:to>
        <xdr:sp macro="" textlink="">
          <xdr:nvSpPr>
            <xdr:cNvPr id="17432" name="Spinner 24" hidden="1">
              <a:extLst>
                <a:ext uri="{63B3BB69-23CF-44E3-9099-C40C66FF867C}">
                  <a14:compatExt spid="_x0000_s17432"/>
                </a:ext>
                <a:ext uri="{FF2B5EF4-FFF2-40B4-BE49-F238E27FC236}">
                  <a16:creationId xmlns:a16="http://schemas.microsoft.com/office/drawing/2014/main" id="{00000000-0008-0000-0300-000018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151</xdr:row>
          <xdr:rowOff>0</xdr:rowOff>
        </xdr:from>
        <xdr:to>
          <xdr:col>10</xdr:col>
          <xdr:colOff>0</xdr:colOff>
          <xdr:row>153</xdr:row>
          <xdr:rowOff>95250</xdr:rowOff>
        </xdr:to>
        <xdr:sp macro="" textlink="">
          <xdr:nvSpPr>
            <xdr:cNvPr id="17433" name="Spinner 25" hidden="1">
              <a:extLst>
                <a:ext uri="{63B3BB69-23CF-44E3-9099-C40C66FF867C}">
                  <a14:compatExt spid="_x0000_s17433"/>
                </a:ext>
                <a:ext uri="{FF2B5EF4-FFF2-40B4-BE49-F238E27FC236}">
                  <a16:creationId xmlns:a16="http://schemas.microsoft.com/office/drawing/2014/main" id="{00000000-0008-0000-0300-000019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174</xdr:row>
          <xdr:rowOff>0</xdr:rowOff>
        </xdr:from>
        <xdr:to>
          <xdr:col>10</xdr:col>
          <xdr:colOff>0</xdr:colOff>
          <xdr:row>176</xdr:row>
          <xdr:rowOff>95250</xdr:rowOff>
        </xdr:to>
        <xdr:sp macro="" textlink="">
          <xdr:nvSpPr>
            <xdr:cNvPr id="17434" name="Spinner 26" hidden="1">
              <a:extLst>
                <a:ext uri="{63B3BB69-23CF-44E3-9099-C40C66FF867C}">
                  <a14:compatExt spid="_x0000_s17434"/>
                </a:ext>
                <a:ext uri="{FF2B5EF4-FFF2-40B4-BE49-F238E27FC236}">
                  <a16:creationId xmlns:a16="http://schemas.microsoft.com/office/drawing/2014/main" id="{00000000-0008-0000-0300-00001A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297180</xdr:colOff>
      <xdr:row>14</xdr:row>
      <xdr:rowOff>99060</xdr:rowOff>
    </xdr:from>
    <xdr:to>
      <xdr:col>13</xdr:col>
      <xdr:colOff>59056</xdr:colOff>
      <xdr:row>22</xdr:row>
      <xdr:rowOff>139065</xdr:rowOff>
    </xdr:to>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6530340" y="1417320"/>
          <a:ext cx="2200276" cy="12287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All variables</a:t>
          </a:r>
          <a:r>
            <a:rPr lang="en-US" sz="1100" baseline="0"/>
            <a:t> in this model are significant, but the coefficients of the Class1 and Class2 dummies are nearly equal.  This suggests that a single Class3 dummy might work about equally well.</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127000</xdr:colOff>
      <xdr:row>185</xdr:row>
      <xdr:rowOff>127001</xdr:rowOff>
    </xdr:from>
    <xdr:to>
      <xdr:col>8</xdr:col>
      <xdr:colOff>584200</xdr:colOff>
      <xdr:row>204</xdr:row>
      <xdr:rowOff>127001</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127000</xdr:colOff>
      <xdr:row>60</xdr:row>
      <xdr:rowOff>127001</xdr:rowOff>
    </xdr:from>
    <xdr:to>
      <xdr:col>8</xdr:col>
      <xdr:colOff>584200</xdr:colOff>
      <xdr:row>79</xdr:row>
      <xdr:rowOff>127001</xdr:rowOff>
    </xdr:to>
    <xdr:graphicFrame macro="">
      <xdr:nvGraphicFramePr>
        <xdr:cNvPr id="3" name="Chart 1">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208</xdr:row>
      <xdr:rowOff>127001</xdr:rowOff>
    </xdr:from>
    <xdr:to>
      <xdr:col>8</xdr:col>
      <xdr:colOff>584200</xdr:colOff>
      <xdr:row>227</xdr:row>
      <xdr:rowOff>127001</xdr:rowOff>
    </xdr:to>
    <xdr:graphicFrame macro="">
      <xdr:nvGraphicFramePr>
        <xdr:cNvPr id="4" name="Chart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230</xdr:row>
      <xdr:rowOff>127003</xdr:rowOff>
    </xdr:from>
    <xdr:to>
      <xdr:col>8</xdr:col>
      <xdr:colOff>584200</xdr:colOff>
      <xdr:row>249</xdr:row>
      <xdr:rowOff>127003</xdr:rowOff>
    </xdr:to>
    <xdr:pic>
      <xdr:nvPicPr>
        <xdr:cNvPr id="22551" name="Picture 23">
          <a:extLst>
            <a:ext uri="{FF2B5EF4-FFF2-40B4-BE49-F238E27FC236}">
              <a16:creationId xmlns:a16="http://schemas.microsoft.com/office/drawing/2014/main" id="{00000000-0008-0000-0400-0000175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33102553"/>
          <a:ext cx="6438900"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253</xdr:row>
      <xdr:rowOff>47626</xdr:rowOff>
    </xdr:from>
    <xdr:to>
      <xdr:col>8</xdr:col>
      <xdr:colOff>584200</xdr:colOff>
      <xdr:row>272</xdr:row>
      <xdr:rowOff>47626</xdr:rowOff>
    </xdr:to>
    <xdr:graphicFrame macro="">
      <xdr:nvGraphicFramePr>
        <xdr:cNvPr id="6" name="Chart 1">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127000</xdr:colOff>
      <xdr:row>276</xdr:row>
      <xdr:rowOff>47626</xdr:rowOff>
    </xdr:from>
    <xdr:to>
      <xdr:col>8</xdr:col>
      <xdr:colOff>584200</xdr:colOff>
      <xdr:row>295</xdr:row>
      <xdr:rowOff>47626</xdr:rowOff>
    </xdr:to>
    <xdr:graphicFrame macro="">
      <xdr:nvGraphicFramePr>
        <xdr:cNvPr id="7" name="Chart 1">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0</xdr:colOff>
          <xdr:row>9</xdr:row>
          <xdr:rowOff>0</xdr:rowOff>
        </xdr:from>
        <xdr:to>
          <xdr:col>10</xdr:col>
          <xdr:colOff>0</xdr:colOff>
          <xdr:row>11</xdr:row>
          <xdr:rowOff>85725</xdr:rowOff>
        </xdr:to>
        <xdr:sp macro="" textlink="">
          <xdr:nvSpPr>
            <xdr:cNvPr id="22552" name="Spinner 24" hidden="1">
              <a:extLst>
                <a:ext uri="{63B3BB69-23CF-44E3-9099-C40C66FF867C}">
                  <a14:compatExt spid="_x0000_s22552"/>
                </a:ext>
                <a:ext uri="{FF2B5EF4-FFF2-40B4-BE49-F238E27FC236}">
                  <a16:creationId xmlns:a16="http://schemas.microsoft.com/office/drawing/2014/main" id="{00000000-0008-0000-0400-000018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84</xdr:row>
          <xdr:rowOff>0</xdr:rowOff>
        </xdr:from>
        <xdr:to>
          <xdr:col>10</xdr:col>
          <xdr:colOff>66675</xdr:colOff>
          <xdr:row>86</xdr:row>
          <xdr:rowOff>95250</xdr:rowOff>
        </xdr:to>
        <xdr:sp macro="" textlink="">
          <xdr:nvSpPr>
            <xdr:cNvPr id="22553" name="Spinner 25" hidden="1">
              <a:extLst>
                <a:ext uri="{63B3BB69-23CF-44E3-9099-C40C66FF867C}">
                  <a14:compatExt spid="_x0000_s22553"/>
                </a:ext>
                <a:ext uri="{FF2B5EF4-FFF2-40B4-BE49-F238E27FC236}">
                  <a16:creationId xmlns:a16="http://schemas.microsoft.com/office/drawing/2014/main" id="{00000000-0008-0000-0400-000019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188</xdr:row>
          <xdr:rowOff>0</xdr:rowOff>
        </xdr:from>
        <xdr:to>
          <xdr:col>10</xdr:col>
          <xdr:colOff>0</xdr:colOff>
          <xdr:row>190</xdr:row>
          <xdr:rowOff>95250</xdr:rowOff>
        </xdr:to>
        <xdr:sp macro="" textlink="">
          <xdr:nvSpPr>
            <xdr:cNvPr id="22554" name="Spinner 26" hidden="1">
              <a:extLst>
                <a:ext uri="{63B3BB69-23CF-44E3-9099-C40C66FF867C}">
                  <a14:compatExt spid="_x0000_s22554"/>
                </a:ext>
                <a:ext uri="{FF2B5EF4-FFF2-40B4-BE49-F238E27FC236}">
                  <a16:creationId xmlns:a16="http://schemas.microsoft.com/office/drawing/2014/main" id="{00000000-0008-0000-0400-00001A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52</xdr:row>
          <xdr:rowOff>0</xdr:rowOff>
        </xdr:from>
        <xdr:to>
          <xdr:col>10</xdr:col>
          <xdr:colOff>66675</xdr:colOff>
          <xdr:row>54</xdr:row>
          <xdr:rowOff>95250</xdr:rowOff>
        </xdr:to>
        <xdr:sp macro="" textlink="">
          <xdr:nvSpPr>
            <xdr:cNvPr id="22555" name="Spinner 27" hidden="1">
              <a:extLst>
                <a:ext uri="{63B3BB69-23CF-44E3-9099-C40C66FF867C}">
                  <a14:compatExt spid="_x0000_s22555"/>
                </a:ext>
                <a:ext uri="{FF2B5EF4-FFF2-40B4-BE49-F238E27FC236}">
                  <a16:creationId xmlns:a16="http://schemas.microsoft.com/office/drawing/2014/main" id="{00000000-0008-0000-0400-00001B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70</xdr:row>
          <xdr:rowOff>0</xdr:rowOff>
        </xdr:from>
        <xdr:to>
          <xdr:col>10</xdr:col>
          <xdr:colOff>66675</xdr:colOff>
          <xdr:row>72</xdr:row>
          <xdr:rowOff>95250</xdr:rowOff>
        </xdr:to>
        <xdr:sp macro="" textlink="">
          <xdr:nvSpPr>
            <xdr:cNvPr id="22556" name="Spinner 28" hidden="1">
              <a:extLst>
                <a:ext uri="{63B3BB69-23CF-44E3-9099-C40C66FF867C}">
                  <a14:compatExt spid="_x0000_s22556"/>
                </a:ext>
                <a:ext uri="{FF2B5EF4-FFF2-40B4-BE49-F238E27FC236}">
                  <a16:creationId xmlns:a16="http://schemas.microsoft.com/office/drawing/2014/main" id="{00000000-0008-0000-0400-00001C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262</xdr:row>
          <xdr:rowOff>0</xdr:rowOff>
        </xdr:from>
        <xdr:to>
          <xdr:col>10</xdr:col>
          <xdr:colOff>0</xdr:colOff>
          <xdr:row>264</xdr:row>
          <xdr:rowOff>95250</xdr:rowOff>
        </xdr:to>
        <xdr:sp macro="" textlink="">
          <xdr:nvSpPr>
            <xdr:cNvPr id="22557" name="Spinner 29" hidden="1">
              <a:extLst>
                <a:ext uri="{63B3BB69-23CF-44E3-9099-C40C66FF867C}">
                  <a14:compatExt spid="_x0000_s22557"/>
                </a:ext>
                <a:ext uri="{FF2B5EF4-FFF2-40B4-BE49-F238E27FC236}">
                  <a16:creationId xmlns:a16="http://schemas.microsoft.com/office/drawing/2014/main" id="{00000000-0008-0000-0400-00001D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285</xdr:row>
          <xdr:rowOff>0</xdr:rowOff>
        </xdr:from>
        <xdr:to>
          <xdr:col>10</xdr:col>
          <xdr:colOff>0</xdr:colOff>
          <xdr:row>287</xdr:row>
          <xdr:rowOff>95250</xdr:rowOff>
        </xdr:to>
        <xdr:sp macro="" textlink="">
          <xdr:nvSpPr>
            <xdr:cNvPr id="22558" name="Spinner 30" hidden="1">
              <a:extLst>
                <a:ext uri="{63B3BB69-23CF-44E3-9099-C40C66FF867C}">
                  <a14:compatExt spid="_x0000_s22558"/>
                </a:ext>
                <a:ext uri="{FF2B5EF4-FFF2-40B4-BE49-F238E27FC236}">
                  <a16:creationId xmlns:a16="http://schemas.microsoft.com/office/drawing/2014/main" id="{00000000-0008-0000-0400-00001E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182880</xdr:colOff>
      <xdr:row>14</xdr:row>
      <xdr:rowOff>68580</xdr:rowOff>
    </xdr:from>
    <xdr:to>
      <xdr:col>14</xdr:col>
      <xdr:colOff>297181</xdr:colOff>
      <xdr:row>27</xdr:row>
      <xdr:rowOff>5716</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6416040" y="1386840"/>
          <a:ext cx="3162301" cy="185737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All variables</a:t>
          </a:r>
          <a:r>
            <a:rPr lang="en-US" sz="1100" baseline="0"/>
            <a:t> are now highly significant and the various  goodness of fit statistics are virtually identical to those of the previous model.</a:t>
          </a:r>
        </a:p>
        <a:p>
          <a:endParaRPr lang="en-US" sz="1100" baseline="0"/>
        </a:p>
        <a:p>
          <a:r>
            <a:rPr lang="en-US" sz="1100" baseline="0"/>
            <a:t>Among the other variables, only the MaleClass2 coefficient was significantly affected by this change, so it is now accounting for the slight difference in survival rates between class 1 and 2 passengers after controlling for everything else.</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51</xdr:row>
      <xdr:rowOff>9525</xdr:rowOff>
    </xdr:from>
    <xdr:to>
      <xdr:col>7</xdr:col>
      <xdr:colOff>104229</xdr:colOff>
      <xdr:row>68</xdr:row>
      <xdr:rowOff>18644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9725025"/>
          <a:ext cx="4371429" cy="3247619"/>
        </a:xfrm>
        <a:prstGeom prst="rect">
          <a:avLst/>
        </a:prstGeom>
      </xdr:spPr>
    </xdr:pic>
    <xdr:clientData/>
  </xdr:twoCellAnchor>
  <xdr:twoCellAnchor editAs="oneCell">
    <xdr:from>
      <xdr:col>0</xdr:col>
      <xdr:colOff>0</xdr:colOff>
      <xdr:row>87</xdr:row>
      <xdr:rowOff>85725</xdr:rowOff>
    </xdr:from>
    <xdr:to>
      <xdr:col>7</xdr:col>
      <xdr:colOff>66133</xdr:colOff>
      <xdr:row>106</xdr:row>
      <xdr:rowOff>94796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16659225"/>
          <a:ext cx="4333333" cy="3628571"/>
        </a:xfrm>
        <a:prstGeom prst="rect">
          <a:avLst/>
        </a:prstGeom>
      </xdr:spPr>
    </xdr:pic>
    <xdr:clientData/>
  </xdr:twoCellAnchor>
  <xdr:twoCellAnchor editAs="oneCell">
    <xdr:from>
      <xdr:col>0</xdr:col>
      <xdr:colOff>0</xdr:colOff>
      <xdr:row>0</xdr:row>
      <xdr:rowOff>0</xdr:rowOff>
    </xdr:from>
    <xdr:to>
      <xdr:col>6</xdr:col>
      <xdr:colOff>456686</xdr:colOff>
      <xdr:row>12</xdr:row>
      <xdr:rowOff>9238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0" y="0"/>
          <a:ext cx="4114286" cy="2295238"/>
        </a:xfrm>
        <a:prstGeom prst="rect">
          <a:avLst/>
        </a:prstGeom>
      </xdr:spPr>
    </xdr:pic>
    <xdr:clientData/>
  </xdr:twoCellAnchor>
  <xdr:twoCellAnchor editAs="oneCell">
    <xdr:from>
      <xdr:col>0</xdr:col>
      <xdr:colOff>19050</xdr:colOff>
      <xdr:row>69</xdr:row>
      <xdr:rowOff>57150</xdr:rowOff>
    </xdr:from>
    <xdr:to>
      <xdr:col>7</xdr:col>
      <xdr:colOff>123279</xdr:colOff>
      <xdr:row>86</xdr:row>
      <xdr:rowOff>66269</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9050" y="13201650"/>
          <a:ext cx="4371429" cy="3247619"/>
        </a:xfrm>
        <a:prstGeom prst="rect">
          <a:avLst/>
        </a:prstGeom>
      </xdr:spPr>
    </xdr:pic>
    <xdr:clientData/>
  </xdr:twoCellAnchor>
  <xdr:twoCellAnchor>
    <xdr:from>
      <xdr:col>6</xdr:col>
      <xdr:colOff>590549</xdr:colOff>
      <xdr:row>0</xdr:row>
      <xdr:rowOff>180975</xdr:rowOff>
    </xdr:from>
    <xdr:to>
      <xdr:col>14</xdr:col>
      <xdr:colOff>238125</xdr:colOff>
      <xdr:row>11</xdr:row>
      <xdr:rowOff>76200</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4248149" y="180975"/>
          <a:ext cx="4524376" cy="19907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Females were much more likely to survive than males.</a:t>
          </a:r>
          <a:r>
            <a:rPr lang="en-US" sz="1100" baseline="0"/>
            <a:t>  (75% vs. 19%)</a:t>
          </a:r>
          <a:endParaRPr lang="en-US" sz="1100"/>
        </a:p>
        <a:p>
          <a:endParaRPr lang="en-US" sz="1100"/>
        </a:p>
        <a:p>
          <a:r>
            <a:rPr lang="en-US" sz="1100"/>
            <a:t>Females in classes 1 and 2 were much more likely to survive</a:t>
          </a:r>
          <a:r>
            <a:rPr lang="en-US" sz="1100" baseline="0"/>
            <a:t> than females in class 3.  (95% vs. 51%)</a:t>
          </a:r>
        </a:p>
        <a:p>
          <a:endParaRPr lang="en-US" sz="1100" baseline="0"/>
        </a:p>
        <a:p>
          <a:r>
            <a:rPr lang="en-US" sz="1100" baseline="0"/>
            <a:t>Males in class 1 were much more likely to survive than males in classes 2 and 3. (36% vs. ~14%)</a:t>
          </a:r>
        </a:p>
        <a:p>
          <a:endParaRPr lang="en-US" sz="1100" baseline="0"/>
        </a:p>
        <a:p>
          <a:r>
            <a:rPr lang="en-US" sz="1100" baseline="0"/>
            <a:t>So, overall there were were strong main effects for Sex and Class, but also a deviation from the pattern for males in class 2, which can be modeled with an additional dummy variable.</a:t>
          </a:r>
          <a:endParaRPr lang="en-US" sz="1100"/>
        </a:p>
      </xdr:txBody>
    </xdr:sp>
    <xdr:clientData/>
  </xdr:twoCellAnchor>
  <xdr:twoCellAnchor>
    <xdr:from>
      <xdr:col>0</xdr:col>
      <xdr:colOff>0</xdr:colOff>
      <xdr:row>13</xdr:row>
      <xdr:rowOff>19049</xdr:rowOff>
    </xdr:from>
    <xdr:to>
      <xdr:col>13</xdr:col>
      <xdr:colOff>161924</xdr:colOff>
      <xdr:row>17</xdr:row>
      <xdr:rowOff>85724</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0" y="2495549"/>
          <a:ext cx="8086724" cy="8286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Males age 0-9 were much more likely to survive</a:t>
          </a:r>
          <a:r>
            <a:rPr lang="en-US" sz="1100" baseline="0"/>
            <a:t> than all other males in all 3 classes, although there are not many in this group (only 26).   1st class males age 30 to 39 fared better than other adult 1st class males (63% survived vs. around 30% for the rest), but a theory is lacking and there are only 19 in this group.   Otherwise there is not a striking age effect for either males or females, but a linear age variable was included in the models anyway, and it turned out to be negative and marginally significant (t = 2.7)</a:t>
          </a:r>
          <a:endParaRPr lang="en-US" sz="1100"/>
        </a:p>
      </xdr:txBody>
    </xdr:sp>
    <xdr:clientData/>
  </xdr:twoCellAnchor>
  <xdr:twoCellAnchor editAs="oneCell">
    <xdr:from>
      <xdr:col>7</xdr:col>
      <xdr:colOff>304800</xdr:colOff>
      <xdr:row>17</xdr:row>
      <xdr:rowOff>180975</xdr:rowOff>
    </xdr:from>
    <xdr:to>
      <xdr:col>14</xdr:col>
      <xdr:colOff>228076</xdr:colOff>
      <xdr:row>44</xdr:row>
      <xdr:rowOff>189856</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stretch>
          <a:fillRect/>
        </a:stretch>
      </xdr:blipFill>
      <xdr:spPr>
        <a:xfrm>
          <a:off x="4572000" y="3419475"/>
          <a:ext cx="4190476" cy="5152381"/>
        </a:xfrm>
        <a:prstGeom prst="rect">
          <a:avLst/>
        </a:prstGeom>
      </xdr:spPr>
    </xdr:pic>
    <xdr:clientData/>
  </xdr:twoCellAnchor>
  <xdr:twoCellAnchor>
    <xdr:from>
      <xdr:col>7</xdr:col>
      <xdr:colOff>600076</xdr:colOff>
      <xdr:row>54</xdr:row>
      <xdr:rowOff>9525</xdr:rowOff>
    </xdr:from>
    <xdr:to>
      <xdr:col>12</xdr:col>
      <xdr:colOff>209550</xdr:colOff>
      <xdr:row>59</xdr:row>
      <xdr:rowOff>104775</xdr:rowOff>
    </xdr:to>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4867276" y="10296525"/>
          <a:ext cx="2657474" cy="10477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3rd</a:t>
          </a:r>
          <a:r>
            <a:rPr lang="en-US" sz="1100" baseline="0"/>
            <a:t> class females who emarked in Southampton fared much worse than 3rd class females at other ports.  There is not a port effect for 1st and 2nd class females.</a:t>
          </a:r>
          <a:endParaRPr lang="en-US" sz="1100"/>
        </a:p>
      </xdr:txBody>
    </xdr:sp>
    <xdr:clientData/>
  </xdr:twoCellAnchor>
  <xdr:twoCellAnchor>
    <xdr:from>
      <xdr:col>8</xdr:col>
      <xdr:colOff>19051</xdr:colOff>
      <xdr:row>73</xdr:row>
      <xdr:rowOff>19050</xdr:rowOff>
    </xdr:from>
    <xdr:to>
      <xdr:col>12</xdr:col>
      <xdr:colOff>9525</xdr:colOff>
      <xdr:row>77</xdr:row>
      <xdr:rowOff>47625</xdr:rowOff>
    </xdr:to>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4895851" y="13925550"/>
          <a:ext cx="2428874" cy="7905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Males who embarked in Queenstown (nearly</a:t>
          </a:r>
          <a:r>
            <a:rPr lang="en-US" sz="1100" baseline="0"/>
            <a:t> all 3rd class) </a:t>
          </a:r>
          <a:r>
            <a:rPr lang="en-US" sz="1100"/>
            <a:t>were much less likely to</a:t>
          </a:r>
          <a:r>
            <a:rPr lang="en-US" sz="1100" baseline="0"/>
            <a:t> survive than other males, although it is a small sample (only 38).</a:t>
          </a:r>
          <a:endParaRPr lang="en-US" sz="1100"/>
        </a:p>
      </xdr:txBody>
    </xdr:sp>
    <xdr:clientData/>
  </xdr:twoCellAnchor>
  <xdr:twoCellAnchor>
    <xdr:from>
      <xdr:col>8</xdr:col>
      <xdr:colOff>0</xdr:colOff>
      <xdr:row>91</xdr:row>
      <xdr:rowOff>0</xdr:rowOff>
    </xdr:from>
    <xdr:to>
      <xdr:col>11</xdr:col>
      <xdr:colOff>495300</xdr:colOff>
      <xdr:row>95</xdr:row>
      <xdr:rowOff>47625</xdr:rowOff>
    </xdr:to>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4876800" y="17335500"/>
          <a:ext cx="2324100" cy="8096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Males with no parents or children (84</a:t>
          </a:r>
          <a:r>
            <a:rPr lang="en-US" sz="1100" baseline="0"/>
            <a:t>% of males) were much less likely to survive than other males.</a:t>
          </a:r>
          <a:endParaRPr lang="en-US" sz="1100"/>
        </a:p>
      </xdr:txBody>
    </xdr:sp>
    <xdr:clientData/>
  </xdr:twoCellAnchor>
  <xdr:twoCellAnchor>
    <xdr:from>
      <xdr:col>8</xdr:col>
      <xdr:colOff>9525</xdr:colOff>
      <xdr:row>112</xdr:row>
      <xdr:rowOff>0</xdr:rowOff>
    </xdr:from>
    <xdr:to>
      <xdr:col>12</xdr:col>
      <xdr:colOff>304801</xdr:colOff>
      <xdr:row>121</xdr:row>
      <xdr:rowOff>19050</xdr:rowOff>
    </xdr:to>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4886325" y="21336000"/>
          <a:ext cx="2733676" cy="17335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Both males and females with more than 2 siblings or spouses were significantly less likely to survive than others</a:t>
          </a:r>
          <a:r>
            <a:rPr lang="en-US" sz="1100" baseline="0"/>
            <a:t> (although this is not a large sample--only 40).</a:t>
          </a:r>
        </a:p>
        <a:p>
          <a:endParaRPr lang="en-US" sz="1100" baseline="0"/>
        </a:p>
        <a:p>
          <a:r>
            <a:rPr lang="en-US" sz="1100" baseline="0"/>
            <a:t>Males with no sibling or spouse (74% of males) were less likely to survive than other males.  (This was true across classes.)</a:t>
          </a:r>
          <a:endParaRPr lang="en-US" sz="1100"/>
        </a:p>
      </xdr:txBody>
    </xdr:sp>
    <xdr:clientData/>
  </xdr:twoCellAnchor>
  <xdr:twoCellAnchor editAs="oneCell">
    <xdr:from>
      <xdr:col>0</xdr:col>
      <xdr:colOff>0</xdr:colOff>
      <xdr:row>107</xdr:row>
      <xdr:rowOff>95250</xdr:rowOff>
    </xdr:from>
    <xdr:to>
      <xdr:col>7</xdr:col>
      <xdr:colOff>199467</xdr:colOff>
      <xdr:row>128</xdr:row>
      <xdr:rowOff>104274</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a:stretch>
          <a:fillRect/>
        </a:stretch>
      </xdr:blipFill>
      <xdr:spPr>
        <a:xfrm>
          <a:off x="0" y="20478750"/>
          <a:ext cx="4466667" cy="4009524"/>
        </a:xfrm>
        <a:prstGeom prst="rect">
          <a:avLst/>
        </a:prstGeom>
      </xdr:spPr>
    </xdr:pic>
    <xdr:clientData/>
  </xdr:twoCellAnchor>
  <xdr:twoCellAnchor editAs="oneCell">
    <xdr:from>
      <xdr:col>14</xdr:col>
      <xdr:colOff>590550</xdr:colOff>
      <xdr:row>1</xdr:row>
      <xdr:rowOff>0</xdr:rowOff>
    </xdr:from>
    <xdr:to>
      <xdr:col>21</xdr:col>
      <xdr:colOff>142398</xdr:colOff>
      <xdr:row>26</xdr:row>
      <xdr:rowOff>180357</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stretch>
          <a:fillRect/>
        </a:stretch>
      </xdr:blipFill>
      <xdr:spPr>
        <a:xfrm>
          <a:off x="9124950" y="190500"/>
          <a:ext cx="3819048" cy="4942857"/>
        </a:xfrm>
        <a:prstGeom prst="rect">
          <a:avLst/>
        </a:prstGeom>
      </xdr:spPr>
    </xdr:pic>
    <xdr:clientData/>
  </xdr:twoCellAnchor>
  <xdr:twoCellAnchor editAs="oneCell">
    <xdr:from>
      <xdr:col>0</xdr:col>
      <xdr:colOff>0</xdr:colOff>
      <xdr:row>18</xdr:row>
      <xdr:rowOff>0</xdr:rowOff>
    </xdr:from>
    <xdr:to>
      <xdr:col>7</xdr:col>
      <xdr:colOff>47086</xdr:colOff>
      <xdr:row>50</xdr:row>
      <xdr:rowOff>8762</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stretch>
          <a:fillRect/>
        </a:stretch>
      </xdr:blipFill>
      <xdr:spPr>
        <a:xfrm>
          <a:off x="0" y="3429000"/>
          <a:ext cx="4314286" cy="610476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cDS - Bob Nau" refreshedDate="43502.475715046297" createdVersion="6" refreshedVersion="6" minRefreshableVersion="3" recordCount="891" xr:uid="{00000000-000A-0000-FFFF-FFFF03000000}">
  <cacheSource type="worksheet">
    <worksheetSource ref="A1:BD892" sheet="TitanicData"/>
  </cacheSource>
  <cacheFields count="56">
    <cacheField name="Passenger" numFmtId="0">
      <sharedItems containsSemiMixedTypes="0" containsString="0" containsNumber="1" containsInteger="1" minValue="1" maxValue="891"/>
    </cacheField>
    <cacheField name="First800" numFmtId="0">
      <sharedItems containsSemiMixedTypes="0" containsString="0" containsNumber="1" containsInteger="1" minValue="0" maxValue="1" count="2">
        <n v="1"/>
        <n v="0"/>
      </sharedItems>
    </cacheField>
    <cacheField name="Survived" numFmtId="0">
      <sharedItems containsSemiMixedTypes="0" containsString="0" containsNumber="1" containsInteger="1" minValue="0" maxValue="1"/>
    </cacheField>
    <cacheField name="Survived1st800" numFmtId="0">
      <sharedItems containsString="0" containsBlank="1" containsNumber="1" containsInteger="1" minValue="0" maxValue="1" count="3">
        <n v="0"/>
        <n v="1"/>
        <m/>
      </sharedItems>
    </cacheField>
    <cacheField name="Survived1st800_" numFmtId="0">
      <sharedItems containsString="0" containsBlank="1" containsNumber="1" containsInteger="1" minValue="0" maxValue="1" count="3">
        <n v="0"/>
        <n v="1"/>
        <m/>
      </sharedItems>
    </cacheField>
    <cacheField name="Sex" numFmtId="0">
      <sharedItems count="2">
        <s v="Male"/>
        <s v="Female"/>
      </sharedItems>
    </cacheField>
    <cacheField name="Female" numFmtId="0">
      <sharedItems containsSemiMixedTypes="0" containsString="0" containsNumber="1" containsInteger="1" minValue="0" maxValue="1"/>
    </cacheField>
    <cacheField name="Male" numFmtId="0">
      <sharedItems containsSemiMixedTypes="0" containsString="0" containsNumber="1" containsInteger="1" minValue="0" maxValue="1"/>
    </cacheField>
    <cacheField name="FemaleClass3S" numFmtId="0">
      <sharedItems containsSemiMixedTypes="0" containsString="0" containsNumber="1" containsInteger="1" minValue="0" maxValue="1"/>
    </cacheField>
    <cacheField name="MaleClass2" numFmtId="0">
      <sharedItems containsSemiMixedTypes="0" containsString="0" containsNumber="1" containsInteger="1" minValue="0" maxValue="1"/>
    </cacheField>
    <cacheField name="MaleSiblingSpouse0" numFmtId="0">
      <sharedItems containsSemiMixedTypes="0" containsString="0" containsNumber="1" containsInteger="1" minValue="0" maxValue="1"/>
    </cacheField>
    <cacheField name="MaleParentChild0" numFmtId="0">
      <sharedItems containsSemiMixedTypes="0" containsString="0" containsNumber="1" containsInteger="1" minValue="0" maxValue="1"/>
    </cacheField>
    <cacheField name="MaleAge_0_9" numFmtId="0">
      <sharedItems containsSemiMixedTypes="0" containsString="0" containsNumber="1" containsInteger="1" minValue="0" maxValue="1"/>
    </cacheField>
    <cacheField name="MaleClass3Q" numFmtId="0">
      <sharedItems containsSemiMixedTypes="0" containsString="0" containsNumber="1" containsInteger="1" minValue="0" maxValue="1"/>
    </cacheField>
    <cacheField name="MaleQ" numFmtId="0">
      <sharedItems containsSemiMixedTypes="0" containsString="0" containsNumber="1" containsInteger="1" minValue="0" maxValue="1"/>
    </cacheField>
    <cacheField name="Age" numFmtId="0">
      <sharedItems containsSemiMixedTypes="0" containsString="0" containsNumber="1" minValue="0.42" maxValue="80"/>
    </cacheField>
    <cacheField name="AgeRange" numFmtId="0">
      <sharedItems/>
    </cacheField>
    <cacheField name="Age_0_9" numFmtId="0">
      <sharedItems containsSemiMixedTypes="0" containsString="0" containsNumber="1" containsInteger="1" minValue="0" maxValue="1"/>
    </cacheField>
    <cacheField name="Age_10_19" numFmtId="0">
      <sharedItems containsSemiMixedTypes="0" containsString="0" containsNumber="1" containsInteger="1" minValue="0" maxValue="1"/>
    </cacheField>
    <cacheField name="Age_20_29" numFmtId="0">
      <sharedItems containsSemiMixedTypes="0" containsString="0" containsNumber="1" containsInteger="1" minValue="0" maxValue="1"/>
    </cacheField>
    <cacheField name="Age_30_39" numFmtId="0">
      <sharedItems containsSemiMixedTypes="0" containsString="0" containsNumber="1" containsInteger="1" minValue="0" maxValue="1"/>
    </cacheField>
    <cacheField name="Age_40_49" numFmtId="0">
      <sharedItems containsSemiMixedTypes="0" containsString="0" containsNumber="1" containsInteger="1" minValue="0" maxValue="1"/>
    </cacheField>
    <cacheField name="Age_50_59" numFmtId="0">
      <sharedItems containsSemiMixedTypes="0" containsString="0" containsNumber="1" containsInteger="1" minValue="0" maxValue="1"/>
    </cacheField>
    <cacheField name="Age_60_69" numFmtId="0">
      <sharedItems containsSemiMixedTypes="0" containsString="0" containsNumber="1" containsInteger="1" minValue="0" maxValue="1"/>
    </cacheField>
    <cacheField name="Age_70_plus" numFmtId="0">
      <sharedItems containsSemiMixedTypes="0" containsString="0" containsNumber="1" containsInteger="1" minValue="0" maxValue="1"/>
    </cacheField>
    <cacheField name="Class" numFmtId="0">
      <sharedItems containsSemiMixedTypes="0" containsString="0" containsNumber="1" containsInteger="1" minValue="1" maxValue="3" count="3">
        <n v="3"/>
        <n v="1"/>
        <n v="2"/>
      </sharedItems>
    </cacheField>
    <cacheField name="Class_" numFmtId="0">
      <sharedItems count="3">
        <s v="Class3"/>
        <s v="Class1"/>
        <s v="Class2"/>
      </sharedItems>
    </cacheField>
    <cacheField name="Class1" numFmtId="0">
      <sharedItems containsSemiMixedTypes="0" containsString="0" containsNumber="1" containsInteger="1" minValue="0" maxValue="1"/>
    </cacheField>
    <cacheField name="Class2" numFmtId="0">
      <sharedItems containsSemiMixedTypes="0" containsString="0" containsNumber="1" containsInteger="1" minValue="0" maxValue="1"/>
    </cacheField>
    <cacheField name="Class3" numFmtId="0">
      <sharedItems containsSemiMixedTypes="0" containsString="0" containsNumber="1" containsInteger="1" minValue="0" maxValue="1"/>
    </cacheField>
    <cacheField name="SiblingSpouse" numFmtId="0">
      <sharedItems containsSemiMixedTypes="0" containsString="0" containsNumber="1" containsInteger="1" minValue="0" maxValue="8"/>
    </cacheField>
    <cacheField name="SiblingSpouse0" numFmtId="0">
      <sharedItems containsSemiMixedTypes="0" containsString="0" containsNumber="1" containsInteger="1" minValue="0" maxValue="1"/>
    </cacheField>
    <cacheField name="SiblingSpouse1" numFmtId="0">
      <sharedItems containsSemiMixedTypes="0" containsString="0" containsNumber="1" containsInteger="1" minValue="0" maxValue="1"/>
    </cacheField>
    <cacheField name="SiblingSpouse2" numFmtId="0">
      <sharedItems containsSemiMixedTypes="0" containsString="0" containsNumber="1" containsInteger="1" minValue="0" maxValue="1"/>
    </cacheField>
    <cacheField name="SiblingSpouse3" numFmtId="0">
      <sharedItems containsSemiMixedTypes="0" containsString="0" containsNumber="1" containsInteger="1" minValue="0" maxValue="1"/>
    </cacheField>
    <cacheField name="SiblingSpouse4" numFmtId="0">
      <sharedItems containsSemiMixedTypes="0" containsString="0" containsNumber="1" containsInteger="1" minValue="0" maxValue="1"/>
    </cacheField>
    <cacheField name="SiblingSpouse5" numFmtId="0">
      <sharedItems containsSemiMixedTypes="0" containsString="0" containsNumber="1" containsInteger="1" minValue="0" maxValue="1"/>
    </cacheField>
    <cacheField name="SiblingSpouse8" numFmtId="0">
      <sharedItems containsSemiMixedTypes="0" containsString="0" containsNumber="1" containsInteger="1" minValue="0" maxValue="1"/>
    </cacheField>
    <cacheField name="SiblingSpouseGT2" numFmtId="0">
      <sharedItems containsSemiMixedTypes="0" containsString="0" containsNumber="1" containsInteger="1" minValue="0" maxValue="1"/>
    </cacheField>
    <cacheField name="SiblingSpouse_" numFmtId="0">
      <sharedItems/>
    </cacheField>
    <cacheField name="ParentChild" numFmtId="0">
      <sharedItems containsSemiMixedTypes="0" containsString="0" containsNumber="1" containsInteger="1" minValue="0" maxValue="6"/>
    </cacheField>
    <cacheField name="ParentChild0" numFmtId="0">
      <sharedItems containsSemiMixedTypes="0" containsString="0" containsNumber="1" containsInteger="1" minValue="0" maxValue="1"/>
    </cacheField>
    <cacheField name="ParentChild1" numFmtId="0">
      <sharedItems containsSemiMixedTypes="0" containsString="0" containsNumber="1" containsInteger="1" minValue="0" maxValue="1"/>
    </cacheField>
    <cacheField name="ParentChild2" numFmtId="0">
      <sharedItems containsSemiMixedTypes="0" containsString="0" containsNumber="1" containsInteger="1" minValue="0" maxValue="1"/>
    </cacheField>
    <cacheField name="ParentChild3" numFmtId="0">
      <sharedItems containsSemiMixedTypes="0" containsString="0" containsNumber="1" containsInteger="1" minValue="0" maxValue="1"/>
    </cacheField>
    <cacheField name="ParentChild4" numFmtId="0">
      <sharedItems containsSemiMixedTypes="0" containsString="0" containsNumber="1" containsInteger="1" minValue="0" maxValue="1"/>
    </cacheField>
    <cacheField name="ParentChild5" numFmtId="0">
      <sharedItems containsSemiMixedTypes="0" containsString="0" containsNumber="1" containsInteger="1" minValue="0" maxValue="1"/>
    </cacheField>
    <cacheField name="ParentChild6" numFmtId="0">
      <sharedItems containsSemiMixedTypes="0" containsString="0" containsNumber="1" containsInteger="1" minValue="0" maxValue="1"/>
    </cacheField>
    <cacheField name="ParentChild_" numFmtId="0">
      <sharedItems/>
    </cacheField>
    <cacheField name="Embarked" numFmtId="0">
      <sharedItems/>
    </cacheField>
    <cacheField name="EmbarkedC" numFmtId="0">
      <sharedItems containsSemiMixedTypes="0" containsString="0" containsNumber="1" containsInteger="1" minValue="0" maxValue="1"/>
    </cacheField>
    <cacheField name="EmbarkedQ" numFmtId="0">
      <sharedItems containsSemiMixedTypes="0" containsString="0" containsNumber="1" containsInteger="1" minValue="0" maxValue="1"/>
    </cacheField>
    <cacheField name="EmbarkedS" numFmtId="0">
      <sharedItems containsSemiMixedTypes="0" containsString="0" containsNumber="1" containsInteger="1" minValue="0" maxValue="1"/>
    </cacheField>
    <cacheField name="Embarked_" numFmtId="0">
      <sharedItems/>
    </cacheField>
    <cacheField name="Fare" numFmtId="0">
      <sharedItems containsSemiMixedTypes="0" containsString="0" containsNumber="1" minValue="0" maxValue="512.32920000000001"/>
    </cacheField>
    <cacheField name="N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91">
  <r>
    <n v="1"/>
    <x v="0"/>
    <n v="0"/>
    <x v="0"/>
    <x v="0"/>
    <x v="0"/>
    <n v="0"/>
    <n v="1"/>
    <n v="0"/>
    <n v="0"/>
    <n v="0"/>
    <n v="1"/>
    <n v="0"/>
    <n v="0"/>
    <n v="0"/>
    <n v="22"/>
    <s v="Age_20_29"/>
    <n v="0"/>
    <n v="0"/>
    <n v="1"/>
    <n v="0"/>
    <n v="0"/>
    <n v="0"/>
    <n v="0"/>
    <n v="0"/>
    <x v="0"/>
    <x v="0"/>
    <n v="0"/>
    <n v="0"/>
    <n v="1"/>
    <n v="1"/>
    <n v="0"/>
    <n v="1"/>
    <n v="0"/>
    <n v="0"/>
    <n v="0"/>
    <n v="0"/>
    <n v="0"/>
    <n v="0"/>
    <s v="SiblingSpouse1"/>
    <n v="0"/>
    <n v="1"/>
    <n v="0"/>
    <n v="0"/>
    <n v="0"/>
    <n v="0"/>
    <n v="0"/>
    <n v="0"/>
    <s v="ParentChild0"/>
    <s v="S"/>
    <n v="0"/>
    <n v="0"/>
    <n v="1"/>
    <s v="Southampton"/>
    <n v="7.25"/>
    <s v="Braund, Mr. Owen Harris"/>
  </r>
  <r>
    <n v="2"/>
    <x v="0"/>
    <n v="1"/>
    <x v="1"/>
    <x v="1"/>
    <x v="1"/>
    <n v="1"/>
    <n v="0"/>
    <n v="0"/>
    <n v="0"/>
    <n v="0"/>
    <n v="0"/>
    <n v="0"/>
    <n v="0"/>
    <n v="0"/>
    <n v="38"/>
    <s v="Age_30_39"/>
    <n v="0"/>
    <n v="0"/>
    <n v="0"/>
    <n v="1"/>
    <n v="0"/>
    <n v="0"/>
    <n v="0"/>
    <n v="0"/>
    <x v="1"/>
    <x v="1"/>
    <n v="1"/>
    <n v="0"/>
    <n v="0"/>
    <n v="1"/>
    <n v="0"/>
    <n v="1"/>
    <n v="0"/>
    <n v="0"/>
    <n v="0"/>
    <n v="0"/>
    <n v="0"/>
    <n v="0"/>
    <s v="SiblingSpouse1"/>
    <n v="0"/>
    <n v="1"/>
    <n v="0"/>
    <n v="0"/>
    <n v="0"/>
    <n v="0"/>
    <n v="0"/>
    <n v="0"/>
    <s v="ParentChild0"/>
    <s v="C"/>
    <n v="1"/>
    <n v="0"/>
    <n v="0"/>
    <s v="Cherbourg"/>
    <n v="71.283299999999997"/>
    <s v="Cumings, Mrs. John Bradley (Florence Briggs Thayer)"/>
  </r>
  <r>
    <n v="3"/>
    <x v="0"/>
    <n v="1"/>
    <x v="1"/>
    <x v="1"/>
    <x v="1"/>
    <n v="1"/>
    <n v="0"/>
    <n v="1"/>
    <n v="0"/>
    <n v="0"/>
    <n v="0"/>
    <n v="0"/>
    <n v="0"/>
    <n v="0"/>
    <n v="26"/>
    <s v="Age_20_29"/>
    <n v="0"/>
    <n v="0"/>
    <n v="1"/>
    <n v="0"/>
    <n v="0"/>
    <n v="0"/>
    <n v="0"/>
    <n v="0"/>
    <x v="0"/>
    <x v="0"/>
    <n v="0"/>
    <n v="0"/>
    <n v="1"/>
    <n v="0"/>
    <n v="1"/>
    <n v="0"/>
    <n v="0"/>
    <n v="0"/>
    <n v="0"/>
    <n v="0"/>
    <n v="0"/>
    <n v="0"/>
    <s v="SiblingSpouse0"/>
    <n v="0"/>
    <n v="1"/>
    <n v="0"/>
    <n v="0"/>
    <n v="0"/>
    <n v="0"/>
    <n v="0"/>
    <n v="0"/>
    <s v="ParentChild0"/>
    <s v="S"/>
    <n v="0"/>
    <n v="0"/>
    <n v="1"/>
    <s v="Southampton"/>
    <n v="7.9249999999999998"/>
    <s v="Heikkinen, Miss. Laina"/>
  </r>
  <r>
    <n v="4"/>
    <x v="0"/>
    <n v="1"/>
    <x v="1"/>
    <x v="1"/>
    <x v="1"/>
    <n v="1"/>
    <n v="0"/>
    <n v="0"/>
    <n v="0"/>
    <n v="0"/>
    <n v="0"/>
    <n v="0"/>
    <n v="0"/>
    <n v="0"/>
    <n v="35"/>
    <s v="Age_30_39"/>
    <n v="0"/>
    <n v="0"/>
    <n v="0"/>
    <n v="1"/>
    <n v="0"/>
    <n v="0"/>
    <n v="0"/>
    <n v="0"/>
    <x v="1"/>
    <x v="1"/>
    <n v="1"/>
    <n v="0"/>
    <n v="0"/>
    <n v="1"/>
    <n v="0"/>
    <n v="1"/>
    <n v="0"/>
    <n v="0"/>
    <n v="0"/>
    <n v="0"/>
    <n v="0"/>
    <n v="0"/>
    <s v="SiblingSpouse1"/>
    <n v="0"/>
    <n v="1"/>
    <n v="0"/>
    <n v="0"/>
    <n v="0"/>
    <n v="0"/>
    <n v="0"/>
    <n v="0"/>
    <s v="ParentChild0"/>
    <s v="S"/>
    <n v="0"/>
    <n v="0"/>
    <n v="1"/>
    <s v="Southampton"/>
    <n v="53.1"/>
    <s v="Futrelle, Mrs. Jacques Heath (Lily May Peel)"/>
  </r>
  <r>
    <n v="5"/>
    <x v="0"/>
    <n v="0"/>
    <x v="0"/>
    <x v="0"/>
    <x v="0"/>
    <n v="0"/>
    <n v="1"/>
    <n v="0"/>
    <n v="0"/>
    <n v="1"/>
    <n v="1"/>
    <n v="0"/>
    <n v="0"/>
    <n v="0"/>
    <n v="35"/>
    <s v="Age_30_39"/>
    <n v="0"/>
    <n v="0"/>
    <n v="0"/>
    <n v="1"/>
    <n v="0"/>
    <n v="0"/>
    <n v="0"/>
    <n v="0"/>
    <x v="0"/>
    <x v="0"/>
    <n v="0"/>
    <n v="0"/>
    <n v="1"/>
    <n v="0"/>
    <n v="1"/>
    <n v="0"/>
    <n v="0"/>
    <n v="0"/>
    <n v="0"/>
    <n v="0"/>
    <n v="0"/>
    <n v="0"/>
    <s v="SiblingSpouse0"/>
    <n v="0"/>
    <n v="1"/>
    <n v="0"/>
    <n v="0"/>
    <n v="0"/>
    <n v="0"/>
    <n v="0"/>
    <n v="0"/>
    <s v="ParentChild0"/>
    <s v="S"/>
    <n v="0"/>
    <n v="0"/>
    <n v="1"/>
    <s v="Southampton"/>
    <n v="8.0500000000000007"/>
    <s v="Allen, Mr. William Henry"/>
  </r>
  <r>
    <n v="6"/>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8.4582999999999995"/>
    <s v="Moran, Mr. James"/>
  </r>
  <r>
    <n v="7"/>
    <x v="0"/>
    <n v="0"/>
    <x v="0"/>
    <x v="0"/>
    <x v="0"/>
    <n v="0"/>
    <n v="1"/>
    <n v="0"/>
    <n v="0"/>
    <n v="1"/>
    <n v="1"/>
    <n v="0"/>
    <n v="0"/>
    <n v="0"/>
    <n v="54"/>
    <s v="Age_50_59"/>
    <n v="0"/>
    <n v="0"/>
    <n v="0"/>
    <n v="0"/>
    <n v="0"/>
    <n v="1"/>
    <n v="0"/>
    <n v="0"/>
    <x v="1"/>
    <x v="1"/>
    <n v="1"/>
    <n v="0"/>
    <n v="0"/>
    <n v="0"/>
    <n v="1"/>
    <n v="0"/>
    <n v="0"/>
    <n v="0"/>
    <n v="0"/>
    <n v="0"/>
    <n v="0"/>
    <n v="0"/>
    <s v="SiblingSpouse0"/>
    <n v="0"/>
    <n v="1"/>
    <n v="0"/>
    <n v="0"/>
    <n v="0"/>
    <n v="0"/>
    <n v="0"/>
    <n v="0"/>
    <s v="ParentChild0"/>
    <s v="S"/>
    <n v="0"/>
    <n v="0"/>
    <n v="1"/>
    <s v="Southampton"/>
    <n v="51.862499999999997"/>
    <s v="McCarthy, Mr. Timothy J"/>
  </r>
  <r>
    <n v="8"/>
    <x v="0"/>
    <n v="0"/>
    <x v="0"/>
    <x v="0"/>
    <x v="0"/>
    <n v="0"/>
    <n v="1"/>
    <n v="0"/>
    <n v="0"/>
    <n v="0"/>
    <n v="0"/>
    <n v="1"/>
    <n v="0"/>
    <n v="0"/>
    <n v="2"/>
    <s v="Age_0_9"/>
    <n v="1"/>
    <n v="0"/>
    <n v="0"/>
    <n v="0"/>
    <n v="0"/>
    <n v="0"/>
    <n v="0"/>
    <n v="0"/>
    <x v="0"/>
    <x v="0"/>
    <n v="0"/>
    <n v="0"/>
    <n v="1"/>
    <n v="3"/>
    <n v="0"/>
    <n v="0"/>
    <n v="0"/>
    <n v="1"/>
    <n v="0"/>
    <n v="0"/>
    <n v="0"/>
    <n v="1"/>
    <s v="SiblingSpouse3"/>
    <n v="1"/>
    <n v="0"/>
    <n v="1"/>
    <n v="0"/>
    <n v="0"/>
    <n v="0"/>
    <n v="0"/>
    <n v="0"/>
    <s v="ParentChild1"/>
    <s v="S"/>
    <n v="0"/>
    <n v="0"/>
    <n v="1"/>
    <s v="Southampton"/>
    <n v="21.074999999999999"/>
    <s v="Palsson, Master. Gosta Leonard"/>
  </r>
  <r>
    <n v="9"/>
    <x v="0"/>
    <n v="1"/>
    <x v="1"/>
    <x v="1"/>
    <x v="1"/>
    <n v="1"/>
    <n v="0"/>
    <n v="1"/>
    <n v="0"/>
    <n v="0"/>
    <n v="0"/>
    <n v="0"/>
    <n v="0"/>
    <n v="0"/>
    <n v="27"/>
    <s v="Age_20_29"/>
    <n v="0"/>
    <n v="0"/>
    <n v="1"/>
    <n v="0"/>
    <n v="0"/>
    <n v="0"/>
    <n v="0"/>
    <n v="0"/>
    <x v="0"/>
    <x v="0"/>
    <n v="0"/>
    <n v="0"/>
    <n v="1"/>
    <n v="0"/>
    <n v="1"/>
    <n v="0"/>
    <n v="0"/>
    <n v="0"/>
    <n v="0"/>
    <n v="0"/>
    <n v="0"/>
    <n v="0"/>
    <s v="SiblingSpouse0"/>
    <n v="2"/>
    <n v="0"/>
    <n v="0"/>
    <n v="1"/>
    <n v="0"/>
    <n v="0"/>
    <n v="0"/>
    <n v="0"/>
    <s v="ParentChild2"/>
    <s v="S"/>
    <n v="0"/>
    <n v="0"/>
    <n v="1"/>
    <s v="Southampton"/>
    <n v="11.1333"/>
    <s v="Johnson, Mrs. Oscar W (Elisabeth Vilhelmina Berg)"/>
  </r>
  <r>
    <n v="10"/>
    <x v="0"/>
    <n v="1"/>
    <x v="1"/>
    <x v="1"/>
    <x v="1"/>
    <n v="1"/>
    <n v="0"/>
    <n v="0"/>
    <n v="0"/>
    <n v="0"/>
    <n v="0"/>
    <n v="0"/>
    <n v="0"/>
    <n v="0"/>
    <n v="14"/>
    <s v="Age_10_19"/>
    <n v="0"/>
    <n v="1"/>
    <n v="0"/>
    <n v="0"/>
    <n v="0"/>
    <n v="0"/>
    <n v="0"/>
    <n v="0"/>
    <x v="2"/>
    <x v="2"/>
    <n v="0"/>
    <n v="1"/>
    <n v="0"/>
    <n v="1"/>
    <n v="0"/>
    <n v="1"/>
    <n v="0"/>
    <n v="0"/>
    <n v="0"/>
    <n v="0"/>
    <n v="0"/>
    <n v="0"/>
    <s v="SiblingSpouse1"/>
    <n v="0"/>
    <n v="1"/>
    <n v="0"/>
    <n v="0"/>
    <n v="0"/>
    <n v="0"/>
    <n v="0"/>
    <n v="0"/>
    <s v="ParentChild0"/>
    <s v="C"/>
    <n v="1"/>
    <n v="0"/>
    <n v="0"/>
    <s v="Cherbourg"/>
    <n v="30.070799999999998"/>
    <s v="Nasser, Mrs. Nicholas (Adele Achem)"/>
  </r>
  <r>
    <n v="11"/>
    <x v="0"/>
    <n v="1"/>
    <x v="1"/>
    <x v="1"/>
    <x v="1"/>
    <n v="1"/>
    <n v="0"/>
    <n v="1"/>
    <n v="0"/>
    <n v="0"/>
    <n v="0"/>
    <n v="0"/>
    <n v="0"/>
    <n v="0"/>
    <n v="4"/>
    <s v="Age_0_9"/>
    <n v="1"/>
    <n v="0"/>
    <n v="0"/>
    <n v="0"/>
    <n v="0"/>
    <n v="0"/>
    <n v="0"/>
    <n v="0"/>
    <x v="0"/>
    <x v="0"/>
    <n v="0"/>
    <n v="0"/>
    <n v="1"/>
    <n v="1"/>
    <n v="0"/>
    <n v="1"/>
    <n v="0"/>
    <n v="0"/>
    <n v="0"/>
    <n v="0"/>
    <n v="0"/>
    <n v="0"/>
    <s v="SiblingSpouse1"/>
    <n v="1"/>
    <n v="0"/>
    <n v="1"/>
    <n v="0"/>
    <n v="0"/>
    <n v="0"/>
    <n v="0"/>
    <n v="0"/>
    <s v="ParentChild1"/>
    <s v="S"/>
    <n v="0"/>
    <n v="0"/>
    <n v="1"/>
    <s v="Southampton"/>
    <n v="16.7"/>
    <s v="Sandstrom, Miss. Marguerite Rut"/>
  </r>
  <r>
    <n v="12"/>
    <x v="0"/>
    <n v="1"/>
    <x v="1"/>
    <x v="1"/>
    <x v="1"/>
    <n v="1"/>
    <n v="0"/>
    <n v="0"/>
    <n v="0"/>
    <n v="0"/>
    <n v="0"/>
    <n v="0"/>
    <n v="0"/>
    <n v="0"/>
    <n v="58"/>
    <s v="Age_50_59"/>
    <n v="0"/>
    <n v="0"/>
    <n v="0"/>
    <n v="0"/>
    <n v="0"/>
    <n v="1"/>
    <n v="0"/>
    <n v="0"/>
    <x v="1"/>
    <x v="1"/>
    <n v="1"/>
    <n v="0"/>
    <n v="0"/>
    <n v="0"/>
    <n v="1"/>
    <n v="0"/>
    <n v="0"/>
    <n v="0"/>
    <n v="0"/>
    <n v="0"/>
    <n v="0"/>
    <n v="0"/>
    <s v="SiblingSpouse0"/>
    <n v="0"/>
    <n v="1"/>
    <n v="0"/>
    <n v="0"/>
    <n v="0"/>
    <n v="0"/>
    <n v="0"/>
    <n v="0"/>
    <s v="ParentChild0"/>
    <s v="S"/>
    <n v="0"/>
    <n v="0"/>
    <n v="1"/>
    <s v="Southampton"/>
    <n v="26.55"/>
    <s v="Bonnell, Miss. Elizabeth"/>
  </r>
  <r>
    <n v="13"/>
    <x v="0"/>
    <n v="0"/>
    <x v="0"/>
    <x v="0"/>
    <x v="0"/>
    <n v="0"/>
    <n v="1"/>
    <n v="0"/>
    <n v="0"/>
    <n v="1"/>
    <n v="1"/>
    <n v="0"/>
    <n v="0"/>
    <n v="0"/>
    <n v="20"/>
    <s v="Age_20_29"/>
    <n v="0"/>
    <n v="0"/>
    <n v="1"/>
    <n v="0"/>
    <n v="0"/>
    <n v="0"/>
    <n v="0"/>
    <n v="0"/>
    <x v="0"/>
    <x v="0"/>
    <n v="0"/>
    <n v="0"/>
    <n v="1"/>
    <n v="0"/>
    <n v="1"/>
    <n v="0"/>
    <n v="0"/>
    <n v="0"/>
    <n v="0"/>
    <n v="0"/>
    <n v="0"/>
    <n v="0"/>
    <s v="SiblingSpouse0"/>
    <n v="0"/>
    <n v="1"/>
    <n v="0"/>
    <n v="0"/>
    <n v="0"/>
    <n v="0"/>
    <n v="0"/>
    <n v="0"/>
    <s v="ParentChild0"/>
    <s v="S"/>
    <n v="0"/>
    <n v="0"/>
    <n v="1"/>
    <s v="Southampton"/>
    <n v="8.0500000000000007"/>
    <s v="Saundercock, Mr. William Henry"/>
  </r>
  <r>
    <n v="14"/>
    <x v="0"/>
    <n v="0"/>
    <x v="0"/>
    <x v="0"/>
    <x v="0"/>
    <n v="0"/>
    <n v="1"/>
    <n v="0"/>
    <n v="0"/>
    <n v="0"/>
    <n v="0"/>
    <n v="0"/>
    <n v="0"/>
    <n v="0"/>
    <n v="39"/>
    <s v="Age_30_39"/>
    <n v="0"/>
    <n v="0"/>
    <n v="0"/>
    <n v="1"/>
    <n v="0"/>
    <n v="0"/>
    <n v="0"/>
    <n v="0"/>
    <x v="0"/>
    <x v="0"/>
    <n v="0"/>
    <n v="0"/>
    <n v="1"/>
    <n v="1"/>
    <n v="0"/>
    <n v="1"/>
    <n v="0"/>
    <n v="0"/>
    <n v="0"/>
    <n v="0"/>
    <n v="0"/>
    <n v="0"/>
    <s v="SiblingSpouse1"/>
    <n v="5"/>
    <n v="0"/>
    <n v="0"/>
    <n v="0"/>
    <n v="0"/>
    <n v="0"/>
    <n v="1"/>
    <n v="0"/>
    <s v="ParentChild5"/>
    <s v="S"/>
    <n v="0"/>
    <n v="0"/>
    <n v="1"/>
    <s v="Southampton"/>
    <n v="31.274999999999999"/>
    <s v="Andersson, Mr. Anders Johan"/>
  </r>
  <r>
    <n v="15"/>
    <x v="0"/>
    <n v="0"/>
    <x v="0"/>
    <x v="0"/>
    <x v="1"/>
    <n v="1"/>
    <n v="0"/>
    <n v="1"/>
    <n v="0"/>
    <n v="0"/>
    <n v="0"/>
    <n v="0"/>
    <n v="0"/>
    <n v="0"/>
    <n v="14"/>
    <s v="Age_10_19"/>
    <n v="0"/>
    <n v="1"/>
    <n v="0"/>
    <n v="0"/>
    <n v="0"/>
    <n v="0"/>
    <n v="0"/>
    <n v="0"/>
    <x v="0"/>
    <x v="0"/>
    <n v="0"/>
    <n v="0"/>
    <n v="1"/>
    <n v="0"/>
    <n v="1"/>
    <n v="0"/>
    <n v="0"/>
    <n v="0"/>
    <n v="0"/>
    <n v="0"/>
    <n v="0"/>
    <n v="0"/>
    <s v="SiblingSpouse0"/>
    <n v="0"/>
    <n v="1"/>
    <n v="0"/>
    <n v="0"/>
    <n v="0"/>
    <n v="0"/>
    <n v="0"/>
    <n v="0"/>
    <s v="ParentChild0"/>
    <s v="S"/>
    <n v="0"/>
    <n v="0"/>
    <n v="1"/>
    <s v="Southampton"/>
    <n v="7.8541999999999996"/>
    <s v="Vestrom, Miss. Hulda Amanda Adolfina"/>
  </r>
  <r>
    <n v="16"/>
    <x v="0"/>
    <n v="1"/>
    <x v="1"/>
    <x v="1"/>
    <x v="1"/>
    <n v="1"/>
    <n v="0"/>
    <n v="0"/>
    <n v="0"/>
    <n v="0"/>
    <n v="0"/>
    <n v="0"/>
    <n v="0"/>
    <n v="0"/>
    <n v="55"/>
    <s v="Age_50_59"/>
    <n v="0"/>
    <n v="0"/>
    <n v="0"/>
    <n v="0"/>
    <n v="0"/>
    <n v="1"/>
    <n v="0"/>
    <n v="0"/>
    <x v="2"/>
    <x v="2"/>
    <n v="0"/>
    <n v="1"/>
    <n v="0"/>
    <n v="0"/>
    <n v="1"/>
    <n v="0"/>
    <n v="0"/>
    <n v="0"/>
    <n v="0"/>
    <n v="0"/>
    <n v="0"/>
    <n v="0"/>
    <s v="SiblingSpouse0"/>
    <n v="0"/>
    <n v="1"/>
    <n v="0"/>
    <n v="0"/>
    <n v="0"/>
    <n v="0"/>
    <n v="0"/>
    <n v="0"/>
    <s v="ParentChild0"/>
    <s v="S"/>
    <n v="0"/>
    <n v="0"/>
    <n v="1"/>
    <s v="Southampton"/>
    <n v="16"/>
    <s v="Hewlett, Mrs. (Mary D Kingcome) "/>
  </r>
  <r>
    <n v="17"/>
    <x v="0"/>
    <n v="0"/>
    <x v="0"/>
    <x v="0"/>
    <x v="0"/>
    <n v="0"/>
    <n v="1"/>
    <n v="0"/>
    <n v="0"/>
    <n v="0"/>
    <n v="0"/>
    <n v="1"/>
    <n v="1"/>
    <n v="1"/>
    <n v="2"/>
    <s v="Age_0_9"/>
    <n v="1"/>
    <n v="0"/>
    <n v="0"/>
    <n v="0"/>
    <n v="0"/>
    <n v="0"/>
    <n v="0"/>
    <n v="0"/>
    <x v="0"/>
    <x v="0"/>
    <n v="0"/>
    <n v="0"/>
    <n v="1"/>
    <n v="4"/>
    <n v="0"/>
    <n v="0"/>
    <n v="0"/>
    <n v="0"/>
    <n v="1"/>
    <n v="0"/>
    <n v="0"/>
    <n v="1"/>
    <s v="SiblingSpouse4"/>
    <n v="1"/>
    <n v="0"/>
    <n v="1"/>
    <n v="0"/>
    <n v="0"/>
    <n v="0"/>
    <n v="0"/>
    <n v="0"/>
    <s v="ParentChild1"/>
    <s v="Q"/>
    <n v="0"/>
    <n v="1"/>
    <n v="0"/>
    <s v="Queenstown"/>
    <n v="29.125"/>
    <s v="Rice, Master. Eugene"/>
  </r>
  <r>
    <n v="18"/>
    <x v="0"/>
    <n v="1"/>
    <x v="1"/>
    <x v="1"/>
    <x v="0"/>
    <n v="0"/>
    <n v="1"/>
    <n v="0"/>
    <n v="1"/>
    <n v="1"/>
    <n v="1"/>
    <n v="0"/>
    <n v="0"/>
    <n v="0"/>
    <n v="29.9"/>
    <s v="Age_20_29"/>
    <n v="0"/>
    <n v="0"/>
    <n v="1"/>
    <n v="0"/>
    <n v="0"/>
    <n v="0"/>
    <n v="0"/>
    <n v="0"/>
    <x v="2"/>
    <x v="2"/>
    <n v="0"/>
    <n v="1"/>
    <n v="0"/>
    <n v="0"/>
    <n v="1"/>
    <n v="0"/>
    <n v="0"/>
    <n v="0"/>
    <n v="0"/>
    <n v="0"/>
    <n v="0"/>
    <n v="0"/>
    <s v="SiblingSpouse0"/>
    <n v="0"/>
    <n v="1"/>
    <n v="0"/>
    <n v="0"/>
    <n v="0"/>
    <n v="0"/>
    <n v="0"/>
    <n v="0"/>
    <s v="ParentChild0"/>
    <s v="S"/>
    <n v="0"/>
    <n v="0"/>
    <n v="1"/>
    <s v="Southampton"/>
    <n v="13"/>
    <s v="Williams, Mr. Charles Eugene"/>
  </r>
  <r>
    <n v="19"/>
    <x v="0"/>
    <n v="0"/>
    <x v="0"/>
    <x v="0"/>
    <x v="1"/>
    <n v="1"/>
    <n v="0"/>
    <n v="1"/>
    <n v="0"/>
    <n v="0"/>
    <n v="0"/>
    <n v="0"/>
    <n v="0"/>
    <n v="0"/>
    <n v="31"/>
    <s v="Age_30_39"/>
    <n v="0"/>
    <n v="0"/>
    <n v="0"/>
    <n v="1"/>
    <n v="0"/>
    <n v="0"/>
    <n v="0"/>
    <n v="0"/>
    <x v="0"/>
    <x v="0"/>
    <n v="0"/>
    <n v="0"/>
    <n v="1"/>
    <n v="1"/>
    <n v="0"/>
    <n v="1"/>
    <n v="0"/>
    <n v="0"/>
    <n v="0"/>
    <n v="0"/>
    <n v="0"/>
    <n v="0"/>
    <s v="SiblingSpouse1"/>
    <n v="0"/>
    <n v="1"/>
    <n v="0"/>
    <n v="0"/>
    <n v="0"/>
    <n v="0"/>
    <n v="0"/>
    <n v="0"/>
    <s v="ParentChild0"/>
    <s v="S"/>
    <n v="0"/>
    <n v="0"/>
    <n v="1"/>
    <s v="Southampton"/>
    <n v="18"/>
    <s v="Vander Planke, Mrs. Julius (Emelia Maria Vandemoortele)"/>
  </r>
  <r>
    <n v="20"/>
    <x v="0"/>
    <n v="1"/>
    <x v="1"/>
    <x v="1"/>
    <x v="1"/>
    <n v="1"/>
    <n v="0"/>
    <n v="0"/>
    <n v="0"/>
    <n v="0"/>
    <n v="0"/>
    <n v="0"/>
    <n v="0"/>
    <n v="0"/>
    <n v="29.9"/>
    <s v="Age_20_29"/>
    <n v="0"/>
    <n v="0"/>
    <n v="1"/>
    <n v="0"/>
    <n v="0"/>
    <n v="0"/>
    <n v="0"/>
    <n v="0"/>
    <x v="0"/>
    <x v="0"/>
    <n v="0"/>
    <n v="0"/>
    <n v="1"/>
    <n v="0"/>
    <n v="1"/>
    <n v="0"/>
    <n v="0"/>
    <n v="0"/>
    <n v="0"/>
    <n v="0"/>
    <n v="0"/>
    <n v="0"/>
    <s v="SiblingSpouse0"/>
    <n v="0"/>
    <n v="1"/>
    <n v="0"/>
    <n v="0"/>
    <n v="0"/>
    <n v="0"/>
    <n v="0"/>
    <n v="0"/>
    <s v="ParentChild0"/>
    <s v="C"/>
    <n v="1"/>
    <n v="0"/>
    <n v="0"/>
    <s v="Cherbourg"/>
    <n v="7.2249999999999996"/>
    <s v="Masselmani, Mrs. Fatima"/>
  </r>
  <r>
    <n v="21"/>
    <x v="0"/>
    <n v="0"/>
    <x v="0"/>
    <x v="0"/>
    <x v="0"/>
    <n v="0"/>
    <n v="1"/>
    <n v="0"/>
    <n v="1"/>
    <n v="1"/>
    <n v="1"/>
    <n v="0"/>
    <n v="0"/>
    <n v="0"/>
    <n v="35"/>
    <s v="Age_30_39"/>
    <n v="0"/>
    <n v="0"/>
    <n v="0"/>
    <n v="1"/>
    <n v="0"/>
    <n v="0"/>
    <n v="0"/>
    <n v="0"/>
    <x v="2"/>
    <x v="2"/>
    <n v="0"/>
    <n v="1"/>
    <n v="0"/>
    <n v="0"/>
    <n v="1"/>
    <n v="0"/>
    <n v="0"/>
    <n v="0"/>
    <n v="0"/>
    <n v="0"/>
    <n v="0"/>
    <n v="0"/>
    <s v="SiblingSpouse0"/>
    <n v="0"/>
    <n v="1"/>
    <n v="0"/>
    <n v="0"/>
    <n v="0"/>
    <n v="0"/>
    <n v="0"/>
    <n v="0"/>
    <s v="ParentChild0"/>
    <s v="S"/>
    <n v="0"/>
    <n v="0"/>
    <n v="1"/>
    <s v="Southampton"/>
    <n v="26"/>
    <s v="Fynney, Mr. Joseph J"/>
  </r>
  <r>
    <n v="22"/>
    <x v="0"/>
    <n v="1"/>
    <x v="1"/>
    <x v="1"/>
    <x v="0"/>
    <n v="0"/>
    <n v="1"/>
    <n v="0"/>
    <n v="1"/>
    <n v="1"/>
    <n v="1"/>
    <n v="0"/>
    <n v="0"/>
    <n v="0"/>
    <n v="34"/>
    <s v="Age_30_39"/>
    <n v="0"/>
    <n v="0"/>
    <n v="0"/>
    <n v="1"/>
    <n v="0"/>
    <n v="0"/>
    <n v="0"/>
    <n v="0"/>
    <x v="2"/>
    <x v="2"/>
    <n v="0"/>
    <n v="1"/>
    <n v="0"/>
    <n v="0"/>
    <n v="1"/>
    <n v="0"/>
    <n v="0"/>
    <n v="0"/>
    <n v="0"/>
    <n v="0"/>
    <n v="0"/>
    <n v="0"/>
    <s v="SiblingSpouse0"/>
    <n v="0"/>
    <n v="1"/>
    <n v="0"/>
    <n v="0"/>
    <n v="0"/>
    <n v="0"/>
    <n v="0"/>
    <n v="0"/>
    <s v="ParentChild0"/>
    <s v="S"/>
    <n v="0"/>
    <n v="0"/>
    <n v="1"/>
    <s v="Southampton"/>
    <n v="13"/>
    <s v="Beesley, Mr. Lawrence"/>
  </r>
  <r>
    <n v="23"/>
    <x v="0"/>
    <n v="1"/>
    <x v="1"/>
    <x v="1"/>
    <x v="1"/>
    <n v="1"/>
    <n v="0"/>
    <n v="0"/>
    <n v="0"/>
    <n v="0"/>
    <n v="0"/>
    <n v="0"/>
    <n v="0"/>
    <n v="0"/>
    <n v="15"/>
    <s v="Age_10_19"/>
    <n v="0"/>
    <n v="1"/>
    <n v="0"/>
    <n v="0"/>
    <n v="0"/>
    <n v="0"/>
    <n v="0"/>
    <n v="0"/>
    <x v="0"/>
    <x v="0"/>
    <n v="0"/>
    <n v="0"/>
    <n v="1"/>
    <n v="0"/>
    <n v="1"/>
    <n v="0"/>
    <n v="0"/>
    <n v="0"/>
    <n v="0"/>
    <n v="0"/>
    <n v="0"/>
    <n v="0"/>
    <s v="SiblingSpouse0"/>
    <n v="0"/>
    <n v="1"/>
    <n v="0"/>
    <n v="0"/>
    <n v="0"/>
    <n v="0"/>
    <n v="0"/>
    <n v="0"/>
    <s v="ParentChild0"/>
    <s v="Q"/>
    <n v="0"/>
    <n v="1"/>
    <n v="0"/>
    <s v="Queenstown"/>
    <n v="8.0291999999999994"/>
    <s v="McGowan, Miss. Anna &quot;Annie&quot;"/>
  </r>
  <r>
    <n v="24"/>
    <x v="0"/>
    <n v="1"/>
    <x v="1"/>
    <x v="1"/>
    <x v="0"/>
    <n v="0"/>
    <n v="1"/>
    <n v="0"/>
    <n v="0"/>
    <n v="1"/>
    <n v="1"/>
    <n v="0"/>
    <n v="0"/>
    <n v="0"/>
    <n v="28"/>
    <s v="Age_20_29"/>
    <n v="0"/>
    <n v="0"/>
    <n v="1"/>
    <n v="0"/>
    <n v="0"/>
    <n v="0"/>
    <n v="0"/>
    <n v="0"/>
    <x v="1"/>
    <x v="1"/>
    <n v="1"/>
    <n v="0"/>
    <n v="0"/>
    <n v="0"/>
    <n v="1"/>
    <n v="0"/>
    <n v="0"/>
    <n v="0"/>
    <n v="0"/>
    <n v="0"/>
    <n v="0"/>
    <n v="0"/>
    <s v="SiblingSpouse0"/>
    <n v="0"/>
    <n v="1"/>
    <n v="0"/>
    <n v="0"/>
    <n v="0"/>
    <n v="0"/>
    <n v="0"/>
    <n v="0"/>
    <s v="ParentChild0"/>
    <s v="S"/>
    <n v="0"/>
    <n v="0"/>
    <n v="1"/>
    <s v="Southampton"/>
    <n v="35.5"/>
    <s v="Sloper, Mr. William Thompson"/>
  </r>
  <r>
    <n v="25"/>
    <x v="0"/>
    <n v="0"/>
    <x v="0"/>
    <x v="0"/>
    <x v="1"/>
    <n v="1"/>
    <n v="0"/>
    <n v="1"/>
    <n v="0"/>
    <n v="0"/>
    <n v="0"/>
    <n v="0"/>
    <n v="0"/>
    <n v="0"/>
    <n v="8"/>
    <s v="Age_0_9"/>
    <n v="1"/>
    <n v="0"/>
    <n v="0"/>
    <n v="0"/>
    <n v="0"/>
    <n v="0"/>
    <n v="0"/>
    <n v="0"/>
    <x v="0"/>
    <x v="0"/>
    <n v="0"/>
    <n v="0"/>
    <n v="1"/>
    <n v="3"/>
    <n v="0"/>
    <n v="0"/>
    <n v="0"/>
    <n v="1"/>
    <n v="0"/>
    <n v="0"/>
    <n v="0"/>
    <n v="1"/>
    <s v="SiblingSpouse3"/>
    <n v="1"/>
    <n v="0"/>
    <n v="1"/>
    <n v="0"/>
    <n v="0"/>
    <n v="0"/>
    <n v="0"/>
    <n v="0"/>
    <s v="ParentChild1"/>
    <s v="S"/>
    <n v="0"/>
    <n v="0"/>
    <n v="1"/>
    <s v="Southampton"/>
    <n v="21.074999999999999"/>
    <s v="Palsson, Miss. Torborg Danira"/>
  </r>
  <r>
    <n v="26"/>
    <x v="0"/>
    <n v="1"/>
    <x v="1"/>
    <x v="1"/>
    <x v="1"/>
    <n v="1"/>
    <n v="0"/>
    <n v="1"/>
    <n v="0"/>
    <n v="0"/>
    <n v="0"/>
    <n v="0"/>
    <n v="0"/>
    <n v="0"/>
    <n v="38"/>
    <s v="Age_30_39"/>
    <n v="0"/>
    <n v="0"/>
    <n v="0"/>
    <n v="1"/>
    <n v="0"/>
    <n v="0"/>
    <n v="0"/>
    <n v="0"/>
    <x v="0"/>
    <x v="0"/>
    <n v="0"/>
    <n v="0"/>
    <n v="1"/>
    <n v="1"/>
    <n v="0"/>
    <n v="1"/>
    <n v="0"/>
    <n v="0"/>
    <n v="0"/>
    <n v="0"/>
    <n v="0"/>
    <n v="0"/>
    <s v="SiblingSpouse1"/>
    <n v="5"/>
    <n v="0"/>
    <n v="0"/>
    <n v="0"/>
    <n v="0"/>
    <n v="0"/>
    <n v="1"/>
    <n v="0"/>
    <s v="ParentChild5"/>
    <s v="S"/>
    <n v="0"/>
    <n v="0"/>
    <n v="1"/>
    <s v="Southampton"/>
    <n v="31.387499999999999"/>
    <s v="Asplund, Mrs. Carl Oscar (Selma Augusta Emilia Johansson)"/>
  </r>
  <r>
    <n v="27"/>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49999999999996"/>
    <s v="Emir, Mr. Farred Chehab"/>
  </r>
  <r>
    <n v="28"/>
    <x v="0"/>
    <n v="0"/>
    <x v="0"/>
    <x v="0"/>
    <x v="0"/>
    <n v="0"/>
    <n v="1"/>
    <n v="0"/>
    <n v="0"/>
    <n v="0"/>
    <n v="0"/>
    <n v="0"/>
    <n v="0"/>
    <n v="0"/>
    <n v="19"/>
    <s v="Age_10_19"/>
    <n v="0"/>
    <n v="1"/>
    <n v="0"/>
    <n v="0"/>
    <n v="0"/>
    <n v="0"/>
    <n v="0"/>
    <n v="0"/>
    <x v="1"/>
    <x v="1"/>
    <n v="1"/>
    <n v="0"/>
    <n v="0"/>
    <n v="3"/>
    <n v="0"/>
    <n v="0"/>
    <n v="0"/>
    <n v="1"/>
    <n v="0"/>
    <n v="0"/>
    <n v="0"/>
    <n v="1"/>
    <s v="SiblingSpouse3"/>
    <n v="2"/>
    <n v="0"/>
    <n v="0"/>
    <n v="1"/>
    <n v="0"/>
    <n v="0"/>
    <n v="0"/>
    <n v="0"/>
    <s v="ParentChild2"/>
    <s v="S"/>
    <n v="0"/>
    <n v="0"/>
    <n v="1"/>
    <s v="Southampton"/>
    <n v="263"/>
    <s v="Fortune, Mr. Charles Alexander"/>
  </r>
  <r>
    <n v="29"/>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8792"/>
    <s v="O'Dwyer, Miss. Ellen &quot;Nellie&quot;"/>
  </r>
  <r>
    <n v="30"/>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Todoroff, Mr. Lalio"/>
  </r>
  <r>
    <n v="31"/>
    <x v="0"/>
    <n v="0"/>
    <x v="0"/>
    <x v="0"/>
    <x v="0"/>
    <n v="0"/>
    <n v="1"/>
    <n v="0"/>
    <n v="0"/>
    <n v="1"/>
    <n v="1"/>
    <n v="0"/>
    <n v="0"/>
    <n v="0"/>
    <n v="40"/>
    <s v="Age_40_49"/>
    <n v="0"/>
    <n v="0"/>
    <n v="0"/>
    <n v="0"/>
    <n v="1"/>
    <n v="0"/>
    <n v="0"/>
    <n v="0"/>
    <x v="1"/>
    <x v="1"/>
    <n v="1"/>
    <n v="0"/>
    <n v="0"/>
    <n v="0"/>
    <n v="1"/>
    <n v="0"/>
    <n v="0"/>
    <n v="0"/>
    <n v="0"/>
    <n v="0"/>
    <n v="0"/>
    <n v="0"/>
    <s v="SiblingSpouse0"/>
    <n v="0"/>
    <n v="1"/>
    <n v="0"/>
    <n v="0"/>
    <n v="0"/>
    <n v="0"/>
    <n v="0"/>
    <n v="0"/>
    <s v="ParentChild0"/>
    <s v="C"/>
    <n v="1"/>
    <n v="0"/>
    <n v="0"/>
    <s v="Cherbourg"/>
    <n v="27.720800000000001"/>
    <s v="Uruchurtu, Don. Manuel E"/>
  </r>
  <r>
    <n v="32"/>
    <x v="0"/>
    <n v="1"/>
    <x v="1"/>
    <x v="1"/>
    <x v="1"/>
    <n v="1"/>
    <n v="0"/>
    <n v="0"/>
    <n v="0"/>
    <n v="0"/>
    <n v="0"/>
    <n v="0"/>
    <n v="0"/>
    <n v="0"/>
    <n v="29.9"/>
    <s v="Age_20_29"/>
    <n v="0"/>
    <n v="0"/>
    <n v="1"/>
    <n v="0"/>
    <n v="0"/>
    <n v="0"/>
    <n v="0"/>
    <n v="0"/>
    <x v="1"/>
    <x v="1"/>
    <n v="1"/>
    <n v="0"/>
    <n v="0"/>
    <n v="1"/>
    <n v="0"/>
    <n v="1"/>
    <n v="0"/>
    <n v="0"/>
    <n v="0"/>
    <n v="0"/>
    <n v="0"/>
    <n v="0"/>
    <s v="SiblingSpouse1"/>
    <n v="0"/>
    <n v="1"/>
    <n v="0"/>
    <n v="0"/>
    <n v="0"/>
    <n v="0"/>
    <n v="0"/>
    <n v="0"/>
    <s v="ParentChild0"/>
    <s v="C"/>
    <n v="1"/>
    <n v="0"/>
    <n v="0"/>
    <s v="Cherbourg"/>
    <n v="146.52080000000001"/>
    <s v="Spencer, Mrs. William Augustus (Marie Eugenie)"/>
  </r>
  <r>
    <n v="33"/>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5"/>
    <s v="Glynn, Miss. Mary Agatha"/>
  </r>
  <r>
    <n v="34"/>
    <x v="0"/>
    <n v="0"/>
    <x v="0"/>
    <x v="0"/>
    <x v="0"/>
    <n v="0"/>
    <n v="1"/>
    <n v="0"/>
    <n v="1"/>
    <n v="1"/>
    <n v="1"/>
    <n v="0"/>
    <n v="0"/>
    <n v="0"/>
    <n v="66"/>
    <s v="Age_60_69"/>
    <n v="0"/>
    <n v="0"/>
    <n v="0"/>
    <n v="0"/>
    <n v="0"/>
    <n v="0"/>
    <n v="1"/>
    <n v="0"/>
    <x v="2"/>
    <x v="2"/>
    <n v="0"/>
    <n v="1"/>
    <n v="0"/>
    <n v="0"/>
    <n v="1"/>
    <n v="0"/>
    <n v="0"/>
    <n v="0"/>
    <n v="0"/>
    <n v="0"/>
    <n v="0"/>
    <n v="0"/>
    <s v="SiblingSpouse0"/>
    <n v="0"/>
    <n v="1"/>
    <n v="0"/>
    <n v="0"/>
    <n v="0"/>
    <n v="0"/>
    <n v="0"/>
    <n v="0"/>
    <s v="ParentChild0"/>
    <s v="S"/>
    <n v="0"/>
    <n v="0"/>
    <n v="1"/>
    <s v="Southampton"/>
    <n v="10.5"/>
    <s v="Wheadon, Mr. Edward H"/>
  </r>
  <r>
    <n v="35"/>
    <x v="0"/>
    <n v="0"/>
    <x v="0"/>
    <x v="0"/>
    <x v="0"/>
    <n v="0"/>
    <n v="1"/>
    <n v="0"/>
    <n v="0"/>
    <n v="0"/>
    <n v="1"/>
    <n v="0"/>
    <n v="0"/>
    <n v="0"/>
    <n v="28"/>
    <s v="Age_20_29"/>
    <n v="0"/>
    <n v="0"/>
    <n v="1"/>
    <n v="0"/>
    <n v="0"/>
    <n v="0"/>
    <n v="0"/>
    <n v="0"/>
    <x v="1"/>
    <x v="1"/>
    <n v="1"/>
    <n v="0"/>
    <n v="0"/>
    <n v="1"/>
    <n v="0"/>
    <n v="1"/>
    <n v="0"/>
    <n v="0"/>
    <n v="0"/>
    <n v="0"/>
    <n v="0"/>
    <n v="0"/>
    <s v="SiblingSpouse1"/>
    <n v="0"/>
    <n v="1"/>
    <n v="0"/>
    <n v="0"/>
    <n v="0"/>
    <n v="0"/>
    <n v="0"/>
    <n v="0"/>
    <s v="ParentChild0"/>
    <s v="C"/>
    <n v="1"/>
    <n v="0"/>
    <n v="0"/>
    <s v="Cherbourg"/>
    <n v="82.1708"/>
    <s v="Meyer, Mr. Edgar Joseph"/>
  </r>
  <r>
    <n v="36"/>
    <x v="0"/>
    <n v="0"/>
    <x v="0"/>
    <x v="0"/>
    <x v="0"/>
    <n v="0"/>
    <n v="1"/>
    <n v="0"/>
    <n v="0"/>
    <n v="0"/>
    <n v="1"/>
    <n v="0"/>
    <n v="0"/>
    <n v="0"/>
    <n v="42"/>
    <s v="Age_40_49"/>
    <n v="0"/>
    <n v="0"/>
    <n v="0"/>
    <n v="0"/>
    <n v="1"/>
    <n v="0"/>
    <n v="0"/>
    <n v="0"/>
    <x v="1"/>
    <x v="1"/>
    <n v="1"/>
    <n v="0"/>
    <n v="0"/>
    <n v="1"/>
    <n v="0"/>
    <n v="1"/>
    <n v="0"/>
    <n v="0"/>
    <n v="0"/>
    <n v="0"/>
    <n v="0"/>
    <n v="0"/>
    <s v="SiblingSpouse1"/>
    <n v="0"/>
    <n v="1"/>
    <n v="0"/>
    <n v="0"/>
    <n v="0"/>
    <n v="0"/>
    <n v="0"/>
    <n v="0"/>
    <s v="ParentChild0"/>
    <s v="S"/>
    <n v="0"/>
    <n v="0"/>
    <n v="1"/>
    <s v="Southampton"/>
    <n v="52"/>
    <s v="Holverson, Mr. Alexander Oskar"/>
  </r>
  <r>
    <n v="37"/>
    <x v="0"/>
    <n v="1"/>
    <x v="1"/>
    <x v="1"/>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91999999999996"/>
    <s v="Mamee, Mr. Hanna"/>
  </r>
  <r>
    <n v="38"/>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8.0500000000000007"/>
    <s v="Cann, Mr. Ernest Charles"/>
  </r>
  <r>
    <n v="39"/>
    <x v="0"/>
    <n v="0"/>
    <x v="0"/>
    <x v="0"/>
    <x v="1"/>
    <n v="1"/>
    <n v="0"/>
    <n v="1"/>
    <n v="0"/>
    <n v="0"/>
    <n v="0"/>
    <n v="0"/>
    <n v="0"/>
    <n v="0"/>
    <n v="18"/>
    <s v="Age_10_19"/>
    <n v="0"/>
    <n v="1"/>
    <n v="0"/>
    <n v="0"/>
    <n v="0"/>
    <n v="0"/>
    <n v="0"/>
    <n v="0"/>
    <x v="0"/>
    <x v="0"/>
    <n v="0"/>
    <n v="0"/>
    <n v="1"/>
    <n v="2"/>
    <n v="0"/>
    <n v="0"/>
    <n v="1"/>
    <n v="0"/>
    <n v="0"/>
    <n v="0"/>
    <n v="0"/>
    <n v="0"/>
    <s v="SiblingSpouse2"/>
    <n v="0"/>
    <n v="1"/>
    <n v="0"/>
    <n v="0"/>
    <n v="0"/>
    <n v="0"/>
    <n v="0"/>
    <n v="0"/>
    <s v="ParentChild0"/>
    <s v="S"/>
    <n v="0"/>
    <n v="0"/>
    <n v="1"/>
    <s v="Southampton"/>
    <n v="18"/>
    <s v="Vander Planke, Miss. Augusta Maria"/>
  </r>
  <r>
    <n v="40"/>
    <x v="0"/>
    <n v="1"/>
    <x v="1"/>
    <x v="1"/>
    <x v="1"/>
    <n v="1"/>
    <n v="0"/>
    <n v="0"/>
    <n v="0"/>
    <n v="0"/>
    <n v="0"/>
    <n v="0"/>
    <n v="0"/>
    <n v="0"/>
    <n v="14"/>
    <s v="Age_10_19"/>
    <n v="0"/>
    <n v="1"/>
    <n v="0"/>
    <n v="0"/>
    <n v="0"/>
    <n v="0"/>
    <n v="0"/>
    <n v="0"/>
    <x v="0"/>
    <x v="0"/>
    <n v="0"/>
    <n v="0"/>
    <n v="1"/>
    <n v="1"/>
    <n v="0"/>
    <n v="1"/>
    <n v="0"/>
    <n v="0"/>
    <n v="0"/>
    <n v="0"/>
    <n v="0"/>
    <n v="0"/>
    <s v="SiblingSpouse1"/>
    <n v="0"/>
    <n v="1"/>
    <n v="0"/>
    <n v="0"/>
    <n v="0"/>
    <n v="0"/>
    <n v="0"/>
    <n v="0"/>
    <s v="ParentChild0"/>
    <s v="C"/>
    <n v="1"/>
    <n v="0"/>
    <n v="0"/>
    <s v="Cherbourg"/>
    <n v="11.2417"/>
    <s v="Nicola-Yarred, Miss. Jamila"/>
  </r>
  <r>
    <n v="41"/>
    <x v="0"/>
    <n v="0"/>
    <x v="0"/>
    <x v="0"/>
    <x v="1"/>
    <n v="1"/>
    <n v="0"/>
    <n v="1"/>
    <n v="0"/>
    <n v="0"/>
    <n v="0"/>
    <n v="0"/>
    <n v="0"/>
    <n v="0"/>
    <n v="40"/>
    <s v="Age_40_49"/>
    <n v="0"/>
    <n v="0"/>
    <n v="0"/>
    <n v="0"/>
    <n v="1"/>
    <n v="0"/>
    <n v="0"/>
    <n v="0"/>
    <x v="0"/>
    <x v="0"/>
    <n v="0"/>
    <n v="0"/>
    <n v="1"/>
    <n v="1"/>
    <n v="0"/>
    <n v="1"/>
    <n v="0"/>
    <n v="0"/>
    <n v="0"/>
    <n v="0"/>
    <n v="0"/>
    <n v="0"/>
    <s v="SiblingSpouse1"/>
    <n v="0"/>
    <n v="1"/>
    <n v="0"/>
    <n v="0"/>
    <n v="0"/>
    <n v="0"/>
    <n v="0"/>
    <n v="0"/>
    <s v="ParentChild0"/>
    <s v="S"/>
    <n v="0"/>
    <n v="0"/>
    <n v="1"/>
    <s v="Southampton"/>
    <n v="9.4749999999999996"/>
    <s v="Ahlin, Mrs. Johan (Johanna Persdotter Larsson)"/>
  </r>
  <r>
    <n v="42"/>
    <x v="0"/>
    <n v="0"/>
    <x v="0"/>
    <x v="0"/>
    <x v="1"/>
    <n v="1"/>
    <n v="0"/>
    <n v="0"/>
    <n v="0"/>
    <n v="0"/>
    <n v="0"/>
    <n v="0"/>
    <n v="0"/>
    <n v="0"/>
    <n v="27"/>
    <s v="Age_20_29"/>
    <n v="0"/>
    <n v="0"/>
    <n v="1"/>
    <n v="0"/>
    <n v="0"/>
    <n v="0"/>
    <n v="0"/>
    <n v="0"/>
    <x v="2"/>
    <x v="2"/>
    <n v="0"/>
    <n v="1"/>
    <n v="0"/>
    <n v="1"/>
    <n v="0"/>
    <n v="1"/>
    <n v="0"/>
    <n v="0"/>
    <n v="0"/>
    <n v="0"/>
    <n v="0"/>
    <n v="0"/>
    <s v="SiblingSpouse1"/>
    <n v="0"/>
    <n v="1"/>
    <n v="0"/>
    <n v="0"/>
    <n v="0"/>
    <n v="0"/>
    <n v="0"/>
    <n v="0"/>
    <s v="ParentChild0"/>
    <s v="S"/>
    <n v="0"/>
    <n v="0"/>
    <n v="1"/>
    <s v="Southampton"/>
    <n v="21"/>
    <s v="Turpin, Mrs. William John Robert (Dorothy Ann Wonnacott)"/>
  </r>
  <r>
    <n v="43"/>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8958000000000004"/>
    <s v="Kraeff, Mr. Theodor"/>
  </r>
  <r>
    <n v="44"/>
    <x v="0"/>
    <n v="1"/>
    <x v="1"/>
    <x v="1"/>
    <x v="1"/>
    <n v="1"/>
    <n v="0"/>
    <n v="0"/>
    <n v="0"/>
    <n v="0"/>
    <n v="0"/>
    <n v="0"/>
    <n v="0"/>
    <n v="0"/>
    <n v="3"/>
    <s v="Age_0_9"/>
    <n v="1"/>
    <n v="0"/>
    <n v="0"/>
    <n v="0"/>
    <n v="0"/>
    <n v="0"/>
    <n v="0"/>
    <n v="0"/>
    <x v="2"/>
    <x v="2"/>
    <n v="0"/>
    <n v="1"/>
    <n v="0"/>
    <n v="1"/>
    <n v="0"/>
    <n v="1"/>
    <n v="0"/>
    <n v="0"/>
    <n v="0"/>
    <n v="0"/>
    <n v="0"/>
    <n v="0"/>
    <s v="SiblingSpouse1"/>
    <n v="2"/>
    <n v="0"/>
    <n v="0"/>
    <n v="1"/>
    <n v="0"/>
    <n v="0"/>
    <n v="0"/>
    <n v="0"/>
    <s v="ParentChild2"/>
    <s v="C"/>
    <n v="1"/>
    <n v="0"/>
    <n v="0"/>
    <s v="Cherbourg"/>
    <n v="41.5792"/>
    <s v="Laroche, Miss. Simonne Marie Anne Andree"/>
  </r>
  <r>
    <n v="45"/>
    <x v="0"/>
    <n v="1"/>
    <x v="1"/>
    <x v="1"/>
    <x v="1"/>
    <n v="1"/>
    <n v="0"/>
    <n v="0"/>
    <n v="0"/>
    <n v="0"/>
    <n v="0"/>
    <n v="0"/>
    <n v="0"/>
    <n v="0"/>
    <n v="19"/>
    <s v="Age_10_19"/>
    <n v="0"/>
    <n v="1"/>
    <n v="0"/>
    <n v="0"/>
    <n v="0"/>
    <n v="0"/>
    <n v="0"/>
    <n v="0"/>
    <x v="0"/>
    <x v="0"/>
    <n v="0"/>
    <n v="0"/>
    <n v="1"/>
    <n v="0"/>
    <n v="1"/>
    <n v="0"/>
    <n v="0"/>
    <n v="0"/>
    <n v="0"/>
    <n v="0"/>
    <n v="0"/>
    <n v="0"/>
    <s v="SiblingSpouse0"/>
    <n v="0"/>
    <n v="1"/>
    <n v="0"/>
    <n v="0"/>
    <n v="0"/>
    <n v="0"/>
    <n v="0"/>
    <n v="0"/>
    <s v="ParentChild0"/>
    <s v="Q"/>
    <n v="0"/>
    <n v="1"/>
    <n v="0"/>
    <s v="Queenstown"/>
    <n v="7.8792"/>
    <s v="Devaney, Miss. Margaret Delia"/>
  </r>
  <r>
    <n v="46"/>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Rogers, Mr. William John"/>
  </r>
  <r>
    <n v="47"/>
    <x v="0"/>
    <n v="0"/>
    <x v="0"/>
    <x v="0"/>
    <x v="0"/>
    <n v="0"/>
    <n v="1"/>
    <n v="0"/>
    <n v="0"/>
    <n v="0"/>
    <n v="1"/>
    <n v="0"/>
    <n v="1"/>
    <n v="1"/>
    <n v="29.9"/>
    <s v="Age_20_29"/>
    <n v="0"/>
    <n v="0"/>
    <n v="1"/>
    <n v="0"/>
    <n v="0"/>
    <n v="0"/>
    <n v="0"/>
    <n v="0"/>
    <x v="0"/>
    <x v="0"/>
    <n v="0"/>
    <n v="0"/>
    <n v="1"/>
    <n v="1"/>
    <n v="0"/>
    <n v="1"/>
    <n v="0"/>
    <n v="0"/>
    <n v="0"/>
    <n v="0"/>
    <n v="0"/>
    <n v="0"/>
    <s v="SiblingSpouse1"/>
    <n v="0"/>
    <n v="1"/>
    <n v="0"/>
    <n v="0"/>
    <n v="0"/>
    <n v="0"/>
    <n v="0"/>
    <n v="0"/>
    <s v="ParentChild0"/>
    <s v="Q"/>
    <n v="0"/>
    <n v="1"/>
    <n v="0"/>
    <s v="Queenstown"/>
    <n v="15.5"/>
    <s v="Lennon, Mr. Denis"/>
  </r>
  <r>
    <n v="48"/>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5"/>
    <s v="O'Driscoll, Miss. Bridget"/>
  </r>
  <r>
    <n v="49"/>
    <x v="0"/>
    <n v="0"/>
    <x v="0"/>
    <x v="0"/>
    <x v="0"/>
    <n v="0"/>
    <n v="1"/>
    <n v="0"/>
    <n v="0"/>
    <n v="0"/>
    <n v="1"/>
    <n v="0"/>
    <n v="0"/>
    <n v="0"/>
    <n v="29.9"/>
    <s v="Age_20_29"/>
    <n v="0"/>
    <n v="0"/>
    <n v="1"/>
    <n v="0"/>
    <n v="0"/>
    <n v="0"/>
    <n v="0"/>
    <n v="0"/>
    <x v="0"/>
    <x v="0"/>
    <n v="0"/>
    <n v="0"/>
    <n v="1"/>
    <n v="2"/>
    <n v="0"/>
    <n v="0"/>
    <n v="1"/>
    <n v="0"/>
    <n v="0"/>
    <n v="0"/>
    <n v="0"/>
    <n v="0"/>
    <s v="SiblingSpouse2"/>
    <n v="0"/>
    <n v="1"/>
    <n v="0"/>
    <n v="0"/>
    <n v="0"/>
    <n v="0"/>
    <n v="0"/>
    <n v="0"/>
    <s v="ParentChild0"/>
    <s v="C"/>
    <n v="1"/>
    <n v="0"/>
    <n v="0"/>
    <s v="Cherbourg"/>
    <n v="21.679200000000002"/>
    <s v="Samaan, Mr. Youssef"/>
  </r>
  <r>
    <n v="50"/>
    <x v="0"/>
    <n v="0"/>
    <x v="0"/>
    <x v="0"/>
    <x v="1"/>
    <n v="1"/>
    <n v="0"/>
    <n v="1"/>
    <n v="0"/>
    <n v="0"/>
    <n v="0"/>
    <n v="0"/>
    <n v="0"/>
    <n v="0"/>
    <n v="18"/>
    <s v="Age_10_19"/>
    <n v="0"/>
    <n v="1"/>
    <n v="0"/>
    <n v="0"/>
    <n v="0"/>
    <n v="0"/>
    <n v="0"/>
    <n v="0"/>
    <x v="0"/>
    <x v="0"/>
    <n v="0"/>
    <n v="0"/>
    <n v="1"/>
    <n v="1"/>
    <n v="0"/>
    <n v="1"/>
    <n v="0"/>
    <n v="0"/>
    <n v="0"/>
    <n v="0"/>
    <n v="0"/>
    <n v="0"/>
    <s v="SiblingSpouse1"/>
    <n v="0"/>
    <n v="1"/>
    <n v="0"/>
    <n v="0"/>
    <n v="0"/>
    <n v="0"/>
    <n v="0"/>
    <n v="0"/>
    <s v="ParentChild0"/>
    <s v="S"/>
    <n v="0"/>
    <n v="0"/>
    <n v="1"/>
    <s v="Southampton"/>
    <n v="17.8"/>
    <s v="Arnold-Franchi, Mrs. Josef (Josefine Franchi)"/>
  </r>
  <r>
    <n v="51"/>
    <x v="0"/>
    <n v="0"/>
    <x v="0"/>
    <x v="0"/>
    <x v="0"/>
    <n v="0"/>
    <n v="1"/>
    <n v="0"/>
    <n v="0"/>
    <n v="0"/>
    <n v="0"/>
    <n v="1"/>
    <n v="0"/>
    <n v="0"/>
    <n v="7"/>
    <s v="Age_0_9"/>
    <n v="1"/>
    <n v="0"/>
    <n v="0"/>
    <n v="0"/>
    <n v="0"/>
    <n v="0"/>
    <n v="0"/>
    <n v="0"/>
    <x v="0"/>
    <x v="0"/>
    <n v="0"/>
    <n v="0"/>
    <n v="1"/>
    <n v="4"/>
    <n v="0"/>
    <n v="0"/>
    <n v="0"/>
    <n v="0"/>
    <n v="1"/>
    <n v="0"/>
    <n v="0"/>
    <n v="1"/>
    <s v="SiblingSpouse4"/>
    <n v="1"/>
    <n v="0"/>
    <n v="1"/>
    <n v="0"/>
    <n v="0"/>
    <n v="0"/>
    <n v="0"/>
    <n v="0"/>
    <s v="ParentChild1"/>
    <s v="S"/>
    <n v="0"/>
    <n v="0"/>
    <n v="1"/>
    <s v="Southampton"/>
    <n v="39.6875"/>
    <s v="Panula, Master. Juha Niilo"/>
  </r>
  <r>
    <n v="52"/>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7.8"/>
    <s v="Nosworthy, Mr. Richard Cater"/>
  </r>
  <r>
    <n v="53"/>
    <x v="0"/>
    <n v="1"/>
    <x v="1"/>
    <x v="1"/>
    <x v="1"/>
    <n v="1"/>
    <n v="0"/>
    <n v="0"/>
    <n v="0"/>
    <n v="0"/>
    <n v="0"/>
    <n v="0"/>
    <n v="0"/>
    <n v="0"/>
    <n v="49"/>
    <s v="Age_40_49"/>
    <n v="0"/>
    <n v="0"/>
    <n v="0"/>
    <n v="0"/>
    <n v="1"/>
    <n v="0"/>
    <n v="0"/>
    <n v="0"/>
    <x v="1"/>
    <x v="1"/>
    <n v="1"/>
    <n v="0"/>
    <n v="0"/>
    <n v="1"/>
    <n v="0"/>
    <n v="1"/>
    <n v="0"/>
    <n v="0"/>
    <n v="0"/>
    <n v="0"/>
    <n v="0"/>
    <n v="0"/>
    <s v="SiblingSpouse1"/>
    <n v="0"/>
    <n v="1"/>
    <n v="0"/>
    <n v="0"/>
    <n v="0"/>
    <n v="0"/>
    <n v="0"/>
    <n v="0"/>
    <s v="ParentChild0"/>
    <s v="C"/>
    <n v="1"/>
    <n v="0"/>
    <n v="0"/>
    <s v="Cherbourg"/>
    <n v="76.729200000000006"/>
    <s v="Harper, Mrs. Henry Sleeper (Myna Haxtun)"/>
  </r>
  <r>
    <n v="54"/>
    <x v="0"/>
    <n v="1"/>
    <x v="1"/>
    <x v="1"/>
    <x v="1"/>
    <n v="1"/>
    <n v="0"/>
    <n v="0"/>
    <n v="0"/>
    <n v="0"/>
    <n v="0"/>
    <n v="0"/>
    <n v="0"/>
    <n v="0"/>
    <n v="29"/>
    <s v="Age_20_29"/>
    <n v="0"/>
    <n v="0"/>
    <n v="1"/>
    <n v="0"/>
    <n v="0"/>
    <n v="0"/>
    <n v="0"/>
    <n v="0"/>
    <x v="2"/>
    <x v="2"/>
    <n v="0"/>
    <n v="1"/>
    <n v="0"/>
    <n v="1"/>
    <n v="0"/>
    <n v="1"/>
    <n v="0"/>
    <n v="0"/>
    <n v="0"/>
    <n v="0"/>
    <n v="0"/>
    <n v="0"/>
    <s v="SiblingSpouse1"/>
    <n v="0"/>
    <n v="1"/>
    <n v="0"/>
    <n v="0"/>
    <n v="0"/>
    <n v="0"/>
    <n v="0"/>
    <n v="0"/>
    <s v="ParentChild0"/>
    <s v="S"/>
    <n v="0"/>
    <n v="0"/>
    <n v="1"/>
    <s v="Southampton"/>
    <n v="26"/>
    <s v="Faunthorpe, Mrs. Lizzie (Elizabeth Anne Wilkinson)"/>
  </r>
  <r>
    <n v="55"/>
    <x v="0"/>
    <n v="0"/>
    <x v="0"/>
    <x v="0"/>
    <x v="0"/>
    <n v="0"/>
    <n v="1"/>
    <n v="0"/>
    <n v="0"/>
    <n v="1"/>
    <n v="0"/>
    <n v="0"/>
    <n v="0"/>
    <n v="0"/>
    <n v="65"/>
    <s v="Age_60_69"/>
    <n v="0"/>
    <n v="0"/>
    <n v="0"/>
    <n v="0"/>
    <n v="0"/>
    <n v="0"/>
    <n v="1"/>
    <n v="0"/>
    <x v="1"/>
    <x v="1"/>
    <n v="1"/>
    <n v="0"/>
    <n v="0"/>
    <n v="0"/>
    <n v="1"/>
    <n v="0"/>
    <n v="0"/>
    <n v="0"/>
    <n v="0"/>
    <n v="0"/>
    <n v="0"/>
    <n v="0"/>
    <s v="SiblingSpouse0"/>
    <n v="1"/>
    <n v="0"/>
    <n v="1"/>
    <n v="0"/>
    <n v="0"/>
    <n v="0"/>
    <n v="0"/>
    <n v="0"/>
    <s v="ParentChild1"/>
    <s v="C"/>
    <n v="1"/>
    <n v="0"/>
    <n v="0"/>
    <s v="Cherbourg"/>
    <n v="61.979199999999999"/>
    <s v="Ostby, Mr. Engelhart Cornelius"/>
  </r>
  <r>
    <n v="56"/>
    <x v="0"/>
    <n v="1"/>
    <x v="1"/>
    <x v="1"/>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35.5"/>
    <s v="Woolner, Mr. Hugh"/>
  </r>
  <r>
    <n v="57"/>
    <x v="0"/>
    <n v="1"/>
    <x v="1"/>
    <x v="1"/>
    <x v="1"/>
    <n v="1"/>
    <n v="0"/>
    <n v="0"/>
    <n v="0"/>
    <n v="0"/>
    <n v="0"/>
    <n v="0"/>
    <n v="0"/>
    <n v="0"/>
    <n v="21"/>
    <s v="Age_20_29"/>
    <n v="0"/>
    <n v="0"/>
    <n v="1"/>
    <n v="0"/>
    <n v="0"/>
    <n v="0"/>
    <n v="0"/>
    <n v="0"/>
    <x v="2"/>
    <x v="2"/>
    <n v="0"/>
    <n v="1"/>
    <n v="0"/>
    <n v="0"/>
    <n v="1"/>
    <n v="0"/>
    <n v="0"/>
    <n v="0"/>
    <n v="0"/>
    <n v="0"/>
    <n v="0"/>
    <n v="0"/>
    <s v="SiblingSpouse0"/>
    <n v="0"/>
    <n v="1"/>
    <n v="0"/>
    <n v="0"/>
    <n v="0"/>
    <n v="0"/>
    <n v="0"/>
    <n v="0"/>
    <s v="ParentChild0"/>
    <s v="S"/>
    <n v="0"/>
    <n v="0"/>
    <n v="1"/>
    <s v="Southampton"/>
    <n v="10.5"/>
    <s v="Rugg, Miss. Emily"/>
  </r>
  <r>
    <n v="58"/>
    <x v="0"/>
    <n v="0"/>
    <x v="0"/>
    <x v="0"/>
    <x v="0"/>
    <n v="0"/>
    <n v="1"/>
    <n v="0"/>
    <n v="0"/>
    <n v="1"/>
    <n v="1"/>
    <n v="0"/>
    <n v="0"/>
    <n v="0"/>
    <n v="28.5"/>
    <s v="Age_20_29"/>
    <n v="0"/>
    <n v="0"/>
    <n v="1"/>
    <n v="0"/>
    <n v="0"/>
    <n v="0"/>
    <n v="0"/>
    <n v="0"/>
    <x v="0"/>
    <x v="0"/>
    <n v="0"/>
    <n v="0"/>
    <n v="1"/>
    <n v="0"/>
    <n v="1"/>
    <n v="0"/>
    <n v="0"/>
    <n v="0"/>
    <n v="0"/>
    <n v="0"/>
    <n v="0"/>
    <n v="0"/>
    <s v="SiblingSpouse0"/>
    <n v="0"/>
    <n v="1"/>
    <n v="0"/>
    <n v="0"/>
    <n v="0"/>
    <n v="0"/>
    <n v="0"/>
    <n v="0"/>
    <s v="ParentChild0"/>
    <s v="C"/>
    <n v="1"/>
    <n v="0"/>
    <n v="0"/>
    <s v="Cherbourg"/>
    <n v="7.2291999999999996"/>
    <s v="Novel, Mr. Mansouer"/>
  </r>
  <r>
    <n v="59"/>
    <x v="0"/>
    <n v="1"/>
    <x v="1"/>
    <x v="1"/>
    <x v="1"/>
    <n v="1"/>
    <n v="0"/>
    <n v="0"/>
    <n v="0"/>
    <n v="0"/>
    <n v="0"/>
    <n v="0"/>
    <n v="0"/>
    <n v="0"/>
    <n v="5"/>
    <s v="Age_0_9"/>
    <n v="1"/>
    <n v="0"/>
    <n v="0"/>
    <n v="0"/>
    <n v="0"/>
    <n v="0"/>
    <n v="0"/>
    <n v="0"/>
    <x v="2"/>
    <x v="2"/>
    <n v="0"/>
    <n v="1"/>
    <n v="0"/>
    <n v="1"/>
    <n v="0"/>
    <n v="1"/>
    <n v="0"/>
    <n v="0"/>
    <n v="0"/>
    <n v="0"/>
    <n v="0"/>
    <n v="0"/>
    <s v="SiblingSpouse1"/>
    <n v="2"/>
    <n v="0"/>
    <n v="0"/>
    <n v="1"/>
    <n v="0"/>
    <n v="0"/>
    <n v="0"/>
    <n v="0"/>
    <s v="ParentChild2"/>
    <s v="S"/>
    <n v="0"/>
    <n v="0"/>
    <n v="1"/>
    <s v="Southampton"/>
    <n v="27.75"/>
    <s v="West, Miss. Constance Mirium"/>
  </r>
  <r>
    <n v="60"/>
    <x v="0"/>
    <n v="0"/>
    <x v="0"/>
    <x v="0"/>
    <x v="0"/>
    <n v="0"/>
    <n v="1"/>
    <n v="0"/>
    <n v="0"/>
    <n v="0"/>
    <n v="0"/>
    <n v="0"/>
    <n v="0"/>
    <n v="0"/>
    <n v="11"/>
    <s v="Age_10_19"/>
    <n v="0"/>
    <n v="1"/>
    <n v="0"/>
    <n v="0"/>
    <n v="0"/>
    <n v="0"/>
    <n v="0"/>
    <n v="0"/>
    <x v="0"/>
    <x v="0"/>
    <n v="0"/>
    <n v="0"/>
    <n v="1"/>
    <n v="5"/>
    <n v="0"/>
    <n v="0"/>
    <n v="0"/>
    <n v="0"/>
    <n v="0"/>
    <n v="1"/>
    <n v="0"/>
    <n v="1"/>
    <s v="SiblingSpouse5"/>
    <n v="2"/>
    <n v="0"/>
    <n v="0"/>
    <n v="1"/>
    <n v="0"/>
    <n v="0"/>
    <n v="0"/>
    <n v="0"/>
    <s v="ParentChild2"/>
    <s v="S"/>
    <n v="0"/>
    <n v="0"/>
    <n v="1"/>
    <s v="Southampton"/>
    <n v="46.9"/>
    <s v="Goodwin, Master. William Frederick"/>
  </r>
  <r>
    <n v="61"/>
    <x v="0"/>
    <n v="0"/>
    <x v="0"/>
    <x v="0"/>
    <x v="0"/>
    <n v="0"/>
    <n v="1"/>
    <n v="0"/>
    <n v="0"/>
    <n v="1"/>
    <n v="1"/>
    <n v="0"/>
    <n v="0"/>
    <n v="0"/>
    <n v="22"/>
    <s v="Age_20_29"/>
    <n v="0"/>
    <n v="0"/>
    <n v="1"/>
    <n v="0"/>
    <n v="0"/>
    <n v="0"/>
    <n v="0"/>
    <n v="0"/>
    <x v="0"/>
    <x v="0"/>
    <n v="0"/>
    <n v="0"/>
    <n v="1"/>
    <n v="0"/>
    <n v="1"/>
    <n v="0"/>
    <n v="0"/>
    <n v="0"/>
    <n v="0"/>
    <n v="0"/>
    <n v="0"/>
    <n v="0"/>
    <s v="SiblingSpouse0"/>
    <n v="0"/>
    <n v="1"/>
    <n v="0"/>
    <n v="0"/>
    <n v="0"/>
    <n v="0"/>
    <n v="0"/>
    <n v="0"/>
    <s v="ParentChild0"/>
    <s v="C"/>
    <n v="1"/>
    <n v="0"/>
    <n v="0"/>
    <s v="Cherbourg"/>
    <n v="7.2291999999999996"/>
    <s v="Sirayanian, Mr. Orsen"/>
  </r>
  <r>
    <n v="62"/>
    <x v="0"/>
    <n v="1"/>
    <x v="1"/>
    <x v="1"/>
    <x v="1"/>
    <n v="1"/>
    <n v="0"/>
    <n v="0"/>
    <n v="0"/>
    <n v="0"/>
    <n v="0"/>
    <n v="0"/>
    <n v="0"/>
    <n v="0"/>
    <n v="38"/>
    <s v="Age_30_39"/>
    <n v="0"/>
    <n v="0"/>
    <n v="0"/>
    <n v="1"/>
    <n v="0"/>
    <n v="0"/>
    <n v="0"/>
    <n v="0"/>
    <x v="1"/>
    <x v="1"/>
    <n v="1"/>
    <n v="0"/>
    <n v="0"/>
    <n v="0"/>
    <n v="1"/>
    <n v="0"/>
    <n v="0"/>
    <n v="0"/>
    <n v="0"/>
    <n v="0"/>
    <n v="0"/>
    <n v="0"/>
    <s v="SiblingSpouse0"/>
    <n v="0"/>
    <n v="1"/>
    <n v="0"/>
    <n v="0"/>
    <n v="0"/>
    <n v="0"/>
    <n v="0"/>
    <n v="0"/>
    <s v="ParentChild0"/>
    <s v="C"/>
    <n v="1"/>
    <n v="0"/>
    <n v="0"/>
    <s v="Cherbourg"/>
    <n v="80"/>
    <s v="Icard, Miss. Amelie"/>
  </r>
  <r>
    <n v="63"/>
    <x v="0"/>
    <n v="0"/>
    <x v="0"/>
    <x v="0"/>
    <x v="0"/>
    <n v="0"/>
    <n v="1"/>
    <n v="0"/>
    <n v="0"/>
    <n v="0"/>
    <n v="1"/>
    <n v="0"/>
    <n v="0"/>
    <n v="0"/>
    <n v="45"/>
    <s v="Age_40_49"/>
    <n v="0"/>
    <n v="0"/>
    <n v="0"/>
    <n v="0"/>
    <n v="1"/>
    <n v="0"/>
    <n v="0"/>
    <n v="0"/>
    <x v="1"/>
    <x v="1"/>
    <n v="1"/>
    <n v="0"/>
    <n v="0"/>
    <n v="1"/>
    <n v="0"/>
    <n v="1"/>
    <n v="0"/>
    <n v="0"/>
    <n v="0"/>
    <n v="0"/>
    <n v="0"/>
    <n v="0"/>
    <s v="SiblingSpouse1"/>
    <n v="0"/>
    <n v="1"/>
    <n v="0"/>
    <n v="0"/>
    <n v="0"/>
    <n v="0"/>
    <n v="0"/>
    <n v="0"/>
    <s v="ParentChild0"/>
    <s v="S"/>
    <n v="0"/>
    <n v="0"/>
    <n v="1"/>
    <s v="Southampton"/>
    <n v="83.474999999999994"/>
    <s v="Harris, Mr. Henry Birkhardt"/>
  </r>
  <r>
    <n v="64"/>
    <x v="0"/>
    <n v="0"/>
    <x v="0"/>
    <x v="0"/>
    <x v="0"/>
    <n v="0"/>
    <n v="1"/>
    <n v="0"/>
    <n v="0"/>
    <n v="0"/>
    <n v="0"/>
    <n v="1"/>
    <n v="0"/>
    <n v="0"/>
    <n v="4"/>
    <s v="Age_0_9"/>
    <n v="1"/>
    <n v="0"/>
    <n v="0"/>
    <n v="0"/>
    <n v="0"/>
    <n v="0"/>
    <n v="0"/>
    <n v="0"/>
    <x v="0"/>
    <x v="0"/>
    <n v="0"/>
    <n v="0"/>
    <n v="1"/>
    <n v="3"/>
    <n v="0"/>
    <n v="0"/>
    <n v="0"/>
    <n v="1"/>
    <n v="0"/>
    <n v="0"/>
    <n v="0"/>
    <n v="1"/>
    <s v="SiblingSpouse3"/>
    <n v="2"/>
    <n v="0"/>
    <n v="0"/>
    <n v="1"/>
    <n v="0"/>
    <n v="0"/>
    <n v="0"/>
    <n v="0"/>
    <s v="ParentChild2"/>
    <s v="S"/>
    <n v="0"/>
    <n v="0"/>
    <n v="1"/>
    <s v="Southampton"/>
    <n v="27.9"/>
    <s v="Skoog, Master. Harald"/>
  </r>
  <r>
    <n v="65"/>
    <x v="0"/>
    <n v="0"/>
    <x v="0"/>
    <x v="0"/>
    <x v="0"/>
    <n v="0"/>
    <n v="1"/>
    <n v="0"/>
    <n v="0"/>
    <n v="1"/>
    <n v="1"/>
    <n v="0"/>
    <n v="0"/>
    <n v="0"/>
    <n v="29.9"/>
    <s v="Age_20_29"/>
    <n v="0"/>
    <n v="0"/>
    <n v="1"/>
    <n v="0"/>
    <n v="0"/>
    <n v="0"/>
    <n v="0"/>
    <n v="0"/>
    <x v="1"/>
    <x v="1"/>
    <n v="1"/>
    <n v="0"/>
    <n v="0"/>
    <n v="0"/>
    <n v="1"/>
    <n v="0"/>
    <n v="0"/>
    <n v="0"/>
    <n v="0"/>
    <n v="0"/>
    <n v="0"/>
    <n v="0"/>
    <s v="SiblingSpouse0"/>
    <n v="0"/>
    <n v="1"/>
    <n v="0"/>
    <n v="0"/>
    <n v="0"/>
    <n v="0"/>
    <n v="0"/>
    <n v="0"/>
    <s v="ParentChild0"/>
    <s v="C"/>
    <n v="1"/>
    <n v="0"/>
    <n v="0"/>
    <s v="Cherbourg"/>
    <n v="27.720800000000001"/>
    <s v="Stewart, Mr. Albert A"/>
  </r>
  <r>
    <n v="66"/>
    <x v="0"/>
    <n v="1"/>
    <x v="1"/>
    <x v="1"/>
    <x v="0"/>
    <n v="0"/>
    <n v="1"/>
    <n v="0"/>
    <n v="0"/>
    <n v="0"/>
    <n v="0"/>
    <n v="0"/>
    <n v="0"/>
    <n v="0"/>
    <n v="29.9"/>
    <s v="Age_20_29"/>
    <n v="0"/>
    <n v="0"/>
    <n v="1"/>
    <n v="0"/>
    <n v="0"/>
    <n v="0"/>
    <n v="0"/>
    <n v="0"/>
    <x v="0"/>
    <x v="0"/>
    <n v="0"/>
    <n v="0"/>
    <n v="1"/>
    <n v="1"/>
    <n v="0"/>
    <n v="1"/>
    <n v="0"/>
    <n v="0"/>
    <n v="0"/>
    <n v="0"/>
    <n v="0"/>
    <n v="0"/>
    <s v="SiblingSpouse1"/>
    <n v="1"/>
    <n v="0"/>
    <n v="1"/>
    <n v="0"/>
    <n v="0"/>
    <n v="0"/>
    <n v="0"/>
    <n v="0"/>
    <s v="ParentChild1"/>
    <s v="C"/>
    <n v="1"/>
    <n v="0"/>
    <n v="0"/>
    <s v="Cherbourg"/>
    <n v="15.245799999999999"/>
    <s v="Moubarek, Master. Gerios"/>
  </r>
  <r>
    <n v="67"/>
    <x v="0"/>
    <n v="1"/>
    <x v="1"/>
    <x v="1"/>
    <x v="1"/>
    <n v="1"/>
    <n v="0"/>
    <n v="0"/>
    <n v="0"/>
    <n v="0"/>
    <n v="0"/>
    <n v="0"/>
    <n v="0"/>
    <n v="0"/>
    <n v="29"/>
    <s v="Age_20_29"/>
    <n v="0"/>
    <n v="0"/>
    <n v="1"/>
    <n v="0"/>
    <n v="0"/>
    <n v="0"/>
    <n v="0"/>
    <n v="0"/>
    <x v="2"/>
    <x v="2"/>
    <n v="0"/>
    <n v="1"/>
    <n v="0"/>
    <n v="0"/>
    <n v="1"/>
    <n v="0"/>
    <n v="0"/>
    <n v="0"/>
    <n v="0"/>
    <n v="0"/>
    <n v="0"/>
    <n v="0"/>
    <s v="SiblingSpouse0"/>
    <n v="0"/>
    <n v="1"/>
    <n v="0"/>
    <n v="0"/>
    <n v="0"/>
    <n v="0"/>
    <n v="0"/>
    <n v="0"/>
    <s v="ParentChild0"/>
    <s v="S"/>
    <n v="0"/>
    <n v="0"/>
    <n v="1"/>
    <s v="Southampton"/>
    <n v="10.5"/>
    <s v="Nye, Mrs. (Elizabeth Ramell)"/>
  </r>
  <r>
    <n v="68"/>
    <x v="0"/>
    <n v="0"/>
    <x v="0"/>
    <x v="0"/>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8.1583000000000006"/>
    <s v="Crease, Mr. Ernest James"/>
  </r>
  <r>
    <n v="69"/>
    <x v="0"/>
    <n v="1"/>
    <x v="1"/>
    <x v="1"/>
    <x v="1"/>
    <n v="1"/>
    <n v="0"/>
    <n v="1"/>
    <n v="0"/>
    <n v="0"/>
    <n v="0"/>
    <n v="0"/>
    <n v="0"/>
    <n v="0"/>
    <n v="17"/>
    <s v="Age_10_19"/>
    <n v="0"/>
    <n v="1"/>
    <n v="0"/>
    <n v="0"/>
    <n v="0"/>
    <n v="0"/>
    <n v="0"/>
    <n v="0"/>
    <x v="0"/>
    <x v="0"/>
    <n v="0"/>
    <n v="0"/>
    <n v="1"/>
    <n v="4"/>
    <n v="0"/>
    <n v="0"/>
    <n v="0"/>
    <n v="0"/>
    <n v="1"/>
    <n v="0"/>
    <n v="0"/>
    <n v="1"/>
    <s v="SiblingSpouse4"/>
    <n v="2"/>
    <n v="0"/>
    <n v="0"/>
    <n v="1"/>
    <n v="0"/>
    <n v="0"/>
    <n v="0"/>
    <n v="0"/>
    <s v="ParentChild2"/>
    <s v="S"/>
    <n v="0"/>
    <n v="0"/>
    <n v="1"/>
    <s v="Southampton"/>
    <n v="7.9249999999999998"/>
    <s v="Andersson, Miss. Erna Alexandra"/>
  </r>
  <r>
    <n v="70"/>
    <x v="0"/>
    <n v="0"/>
    <x v="0"/>
    <x v="0"/>
    <x v="0"/>
    <n v="0"/>
    <n v="1"/>
    <n v="0"/>
    <n v="0"/>
    <n v="0"/>
    <n v="1"/>
    <n v="0"/>
    <n v="0"/>
    <n v="0"/>
    <n v="26"/>
    <s v="Age_20_29"/>
    <n v="0"/>
    <n v="0"/>
    <n v="1"/>
    <n v="0"/>
    <n v="0"/>
    <n v="0"/>
    <n v="0"/>
    <n v="0"/>
    <x v="0"/>
    <x v="0"/>
    <n v="0"/>
    <n v="0"/>
    <n v="1"/>
    <n v="2"/>
    <n v="0"/>
    <n v="0"/>
    <n v="1"/>
    <n v="0"/>
    <n v="0"/>
    <n v="0"/>
    <n v="0"/>
    <n v="0"/>
    <s v="SiblingSpouse2"/>
    <n v="0"/>
    <n v="1"/>
    <n v="0"/>
    <n v="0"/>
    <n v="0"/>
    <n v="0"/>
    <n v="0"/>
    <n v="0"/>
    <s v="ParentChild0"/>
    <s v="S"/>
    <n v="0"/>
    <n v="0"/>
    <n v="1"/>
    <s v="Southampton"/>
    <n v="8.6624999999999996"/>
    <s v="Kink, Mr. Vincenz"/>
  </r>
  <r>
    <n v="71"/>
    <x v="0"/>
    <n v="0"/>
    <x v="0"/>
    <x v="0"/>
    <x v="0"/>
    <n v="0"/>
    <n v="1"/>
    <n v="0"/>
    <n v="1"/>
    <n v="1"/>
    <n v="1"/>
    <n v="0"/>
    <n v="0"/>
    <n v="0"/>
    <n v="32"/>
    <s v="Age_30_39"/>
    <n v="0"/>
    <n v="0"/>
    <n v="0"/>
    <n v="1"/>
    <n v="0"/>
    <n v="0"/>
    <n v="0"/>
    <n v="0"/>
    <x v="2"/>
    <x v="2"/>
    <n v="0"/>
    <n v="1"/>
    <n v="0"/>
    <n v="0"/>
    <n v="1"/>
    <n v="0"/>
    <n v="0"/>
    <n v="0"/>
    <n v="0"/>
    <n v="0"/>
    <n v="0"/>
    <n v="0"/>
    <s v="SiblingSpouse0"/>
    <n v="0"/>
    <n v="1"/>
    <n v="0"/>
    <n v="0"/>
    <n v="0"/>
    <n v="0"/>
    <n v="0"/>
    <n v="0"/>
    <s v="ParentChild0"/>
    <s v="S"/>
    <n v="0"/>
    <n v="0"/>
    <n v="1"/>
    <s v="Southampton"/>
    <n v="10.5"/>
    <s v="Jenkin, Mr. Stephen Curnow"/>
  </r>
  <r>
    <n v="72"/>
    <x v="0"/>
    <n v="0"/>
    <x v="0"/>
    <x v="0"/>
    <x v="1"/>
    <n v="1"/>
    <n v="0"/>
    <n v="1"/>
    <n v="0"/>
    <n v="0"/>
    <n v="0"/>
    <n v="0"/>
    <n v="0"/>
    <n v="0"/>
    <n v="16"/>
    <s v="Age_10_19"/>
    <n v="0"/>
    <n v="1"/>
    <n v="0"/>
    <n v="0"/>
    <n v="0"/>
    <n v="0"/>
    <n v="0"/>
    <n v="0"/>
    <x v="0"/>
    <x v="0"/>
    <n v="0"/>
    <n v="0"/>
    <n v="1"/>
    <n v="5"/>
    <n v="0"/>
    <n v="0"/>
    <n v="0"/>
    <n v="0"/>
    <n v="0"/>
    <n v="1"/>
    <n v="0"/>
    <n v="1"/>
    <s v="SiblingSpouse5"/>
    <n v="2"/>
    <n v="0"/>
    <n v="0"/>
    <n v="1"/>
    <n v="0"/>
    <n v="0"/>
    <n v="0"/>
    <n v="0"/>
    <s v="ParentChild2"/>
    <s v="S"/>
    <n v="0"/>
    <n v="0"/>
    <n v="1"/>
    <s v="Southampton"/>
    <n v="46.9"/>
    <s v="Goodwin, Miss. Lillian Amy"/>
  </r>
  <r>
    <n v="73"/>
    <x v="0"/>
    <n v="0"/>
    <x v="0"/>
    <x v="0"/>
    <x v="0"/>
    <n v="0"/>
    <n v="1"/>
    <n v="0"/>
    <n v="1"/>
    <n v="1"/>
    <n v="1"/>
    <n v="0"/>
    <n v="0"/>
    <n v="0"/>
    <n v="21"/>
    <s v="Age_20_29"/>
    <n v="0"/>
    <n v="0"/>
    <n v="1"/>
    <n v="0"/>
    <n v="0"/>
    <n v="0"/>
    <n v="0"/>
    <n v="0"/>
    <x v="2"/>
    <x v="2"/>
    <n v="0"/>
    <n v="1"/>
    <n v="0"/>
    <n v="0"/>
    <n v="1"/>
    <n v="0"/>
    <n v="0"/>
    <n v="0"/>
    <n v="0"/>
    <n v="0"/>
    <n v="0"/>
    <n v="0"/>
    <s v="SiblingSpouse0"/>
    <n v="0"/>
    <n v="1"/>
    <n v="0"/>
    <n v="0"/>
    <n v="0"/>
    <n v="0"/>
    <n v="0"/>
    <n v="0"/>
    <s v="ParentChild0"/>
    <s v="S"/>
    <n v="0"/>
    <n v="0"/>
    <n v="1"/>
    <s v="Southampton"/>
    <n v="73.5"/>
    <s v="Hood, Mr. Ambrose Jr"/>
  </r>
  <r>
    <n v="74"/>
    <x v="0"/>
    <n v="0"/>
    <x v="0"/>
    <x v="0"/>
    <x v="0"/>
    <n v="0"/>
    <n v="1"/>
    <n v="0"/>
    <n v="0"/>
    <n v="0"/>
    <n v="1"/>
    <n v="0"/>
    <n v="0"/>
    <n v="0"/>
    <n v="26"/>
    <s v="Age_20_29"/>
    <n v="0"/>
    <n v="0"/>
    <n v="1"/>
    <n v="0"/>
    <n v="0"/>
    <n v="0"/>
    <n v="0"/>
    <n v="0"/>
    <x v="0"/>
    <x v="0"/>
    <n v="0"/>
    <n v="0"/>
    <n v="1"/>
    <n v="1"/>
    <n v="0"/>
    <n v="1"/>
    <n v="0"/>
    <n v="0"/>
    <n v="0"/>
    <n v="0"/>
    <n v="0"/>
    <n v="0"/>
    <s v="SiblingSpouse1"/>
    <n v="0"/>
    <n v="1"/>
    <n v="0"/>
    <n v="0"/>
    <n v="0"/>
    <n v="0"/>
    <n v="0"/>
    <n v="0"/>
    <s v="ParentChild0"/>
    <s v="C"/>
    <n v="1"/>
    <n v="0"/>
    <n v="0"/>
    <s v="Cherbourg"/>
    <n v="14.4542"/>
    <s v="Chronopoulos, Mr. Apostolos"/>
  </r>
  <r>
    <n v="75"/>
    <x v="0"/>
    <n v="1"/>
    <x v="1"/>
    <x v="1"/>
    <x v="0"/>
    <n v="0"/>
    <n v="1"/>
    <n v="0"/>
    <n v="0"/>
    <n v="1"/>
    <n v="1"/>
    <n v="0"/>
    <n v="0"/>
    <n v="0"/>
    <n v="32"/>
    <s v="Age_30_39"/>
    <n v="0"/>
    <n v="0"/>
    <n v="0"/>
    <n v="1"/>
    <n v="0"/>
    <n v="0"/>
    <n v="0"/>
    <n v="0"/>
    <x v="0"/>
    <x v="0"/>
    <n v="0"/>
    <n v="0"/>
    <n v="1"/>
    <n v="0"/>
    <n v="1"/>
    <n v="0"/>
    <n v="0"/>
    <n v="0"/>
    <n v="0"/>
    <n v="0"/>
    <n v="0"/>
    <n v="0"/>
    <s v="SiblingSpouse0"/>
    <n v="0"/>
    <n v="1"/>
    <n v="0"/>
    <n v="0"/>
    <n v="0"/>
    <n v="0"/>
    <n v="0"/>
    <n v="0"/>
    <s v="ParentChild0"/>
    <s v="S"/>
    <n v="0"/>
    <n v="0"/>
    <n v="1"/>
    <s v="Southampton"/>
    <n v="56.495800000000003"/>
    <s v="Bing, Mr. Lee"/>
  </r>
  <r>
    <n v="76"/>
    <x v="0"/>
    <n v="0"/>
    <x v="0"/>
    <x v="0"/>
    <x v="0"/>
    <n v="0"/>
    <n v="1"/>
    <n v="0"/>
    <n v="0"/>
    <n v="1"/>
    <n v="1"/>
    <n v="0"/>
    <n v="0"/>
    <n v="0"/>
    <n v="25"/>
    <s v="Age_20_29"/>
    <n v="0"/>
    <n v="0"/>
    <n v="1"/>
    <n v="0"/>
    <n v="0"/>
    <n v="0"/>
    <n v="0"/>
    <n v="0"/>
    <x v="0"/>
    <x v="0"/>
    <n v="0"/>
    <n v="0"/>
    <n v="1"/>
    <n v="0"/>
    <n v="1"/>
    <n v="0"/>
    <n v="0"/>
    <n v="0"/>
    <n v="0"/>
    <n v="0"/>
    <n v="0"/>
    <n v="0"/>
    <s v="SiblingSpouse0"/>
    <n v="0"/>
    <n v="1"/>
    <n v="0"/>
    <n v="0"/>
    <n v="0"/>
    <n v="0"/>
    <n v="0"/>
    <n v="0"/>
    <s v="ParentChild0"/>
    <s v="S"/>
    <n v="0"/>
    <n v="0"/>
    <n v="1"/>
    <s v="Southampton"/>
    <n v="7.65"/>
    <s v="Moen, Mr. Sigurd Hansen"/>
  </r>
  <r>
    <n v="77"/>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Staneff, Mr. Ivan"/>
  </r>
  <r>
    <n v="78"/>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Moutal, Mr. Rahamin Haim"/>
  </r>
  <r>
    <n v="79"/>
    <x v="0"/>
    <n v="1"/>
    <x v="1"/>
    <x v="1"/>
    <x v="0"/>
    <n v="0"/>
    <n v="1"/>
    <n v="0"/>
    <n v="1"/>
    <n v="1"/>
    <n v="0"/>
    <n v="1"/>
    <n v="0"/>
    <n v="0"/>
    <n v="0.83"/>
    <s v="Age_0_9"/>
    <n v="1"/>
    <n v="0"/>
    <n v="0"/>
    <n v="0"/>
    <n v="0"/>
    <n v="0"/>
    <n v="0"/>
    <n v="0"/>
    <x v="2"/>
    <x v="2"/>
    <n v="0"/>
    <n v="1"/>
    <n v="0"/>
    <n v="0"/>
    <n v="1"/>
    <n v="0"/>
    <n v="0"/>
    <n v="0"/>
    <n v="0"/>
    <n v="0"/>
    <n v="0"/>
    <n v="0"/>
    <s v="SiblingSpouse0"/>
    <n v="2"/>
    <n v="0"/>
    <n v="0"/>
    <n v="1"/>
    <n v="0"/>
    <n v="0"/>
    <n v="0"/>
    <n v="0"/>
    <s v="ParentChild2"/>
    <s v="S"/>
    <n v="0"/>
    <n v="0"/>
    <n v="1"/>
    <s v="Southampton"/>
    <n v="29"/>
    <s v="Caldwell, Master. Alden Gates"/>
  </r>
  <r>
    <n v="80"/>
    <x v="0"/>
    <n v="1"/>
    <x v="1"/>
    <x v="1"/>
    <x v="1"/>
    <n v="1"/>
    <n v="0"/>
    <n v="1"/>
    <n v="0"/>
    <n v="0"/>
    <n v="0"/>
    <n v="0"/>
    <n v="0"/>
    <n v="0"/>
    <n v="30"/>
    <s v="Age_30_39"/>
    <n v="0"/>
    <n v="0"/>
    <n v="0"/>
    <n v="1"/>
    <n v="0"/>
    <n v="0"/>
    <n v="0"/>
    <n v="0"/>
    <x v="0"/>
    <x v="0"/>
    <n v="0"/>
    <n v="0"/>
    <n v="1"/>
    <n v="0"/>
    <n v="1"/>
    <n v="0"/>
    <n v="0"/>
    <n v="0"/>
    <n v="0"/>
    <n v="0"/>
    <n v="0"/>
    <n v="0"/>
    <s v="SiblingSpouse0"/>
    <n v="0"/>
    <n v="1"/>
    <n v="0"/>
    <n v="0"/>
    <n v="0"/>
    <n v="0"/>
    <n v="0"/>
    <n v="0"/>
    <s v="ParentChild0"/>
    <s v="S"/>
    <n v="0"/>
    <n v="0"/>
    <n v="1"/>
    <s v="Southampton"/>
    <n v="12.475"/>
    <s v="Dowdell, Miss. Elizabeth"/>
  </r>
  <r>
    <n v="81"/>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9"/>
    <s v="Waelens, Mr. Achille"/>
  </r>
  <r>
    <n v="82"/>
    <x v="0"/>
    <n v="1"/>
    <x v="1"/>
    <x v="1"/>
    <x v="0"/>
    <n v="0"/>
    <n v="1"/>
    <n v="0"/>
    <n v="0"/>
    <n v="1"/>
    <n v="1"/>
    <n v="0"/>
    <n v="0"/>
    <n v="0"/>
    <n v="29"/>
    <s v="Age_20_29"/>
    <n v="0"/>
    <n v="0"/>
    <n v="1"/>
    <n v="0"/>
    <n v="0"/>
    <n v="0"/>
    <n v="0"/>
    <n v="0"/>
    <x v="0"/>
    <x v="0"/>
    <n v="0"/>
    <n v="0"/>
    <n v="1"/>
    <n v="0"/>
    <n v="1"/>
    <n v="0"/>
    <n v="0"/>
    <n v="0"/>
    <n v="0"/>
    <n v="0"/>
    <n v="0"/>
    <n v="0"/>
    <s v="SiblingSpouse0"/>
    <n v="0"/>
    <n v="1"/>
    <n v="0"/>
    <n v="0"/>
    <n v="0"/>
    <n v="0"/>
    <n v="0"/>
    <n v="0"/>
    <s v="ParentChild0"/>
    <s v="S"/>
    <n v="0"/>
    <n v="0"/>
    <n v="1"/>
    <s v="Southampton"/>
    <n v="9.5"/>
    <s v="Sheerlinck, Mr. Jan Baptist"/>
  </r>
  <r>
    <n v="83"/>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874999999999996"/>
    <s v="McDermott, Miss. Brigdet Delia"/>
  </r>
  <r>
    <n v="84"/>
    <x v="0"/>
    <n v="0"/>
    <x v="0"/>
    <x v="0"/>
    <x v="0"/>
    <n v="0"/>
    <n v="1"/>
    <n v="0"/>
    <n v="0"/>
    <n v="1"/>
    <n v="1"/>
    <n v="0"/>
    <n v="0"/>
    <n v="0"/>
    <n v="28"/>
    <s v="Age_20_29"/>
    <n v="0"/>
    <n v="0"/>
    <n v="1"/>
    <n v="0"/>
    <n v="0"/>
    <n v="0"/>
    <n v="0"/>
    <n v="0"/>
    <x v="1"/>
    <x v="1"/>
    <n v="1"/>
    <n v="0"/>
    <n v="0"/>
    <n v="0"/>
    <n v="1"/>
    <n v="0"/>
    <n v="0"/>
    <n v="0"/>
    <n v="0"/>
    <n v="0"/>
    <n v="0"/>
    <n v="0"/>
    <s v="SiblingSpouse0"/>
    <n v="0"/>
    <n v="1"/>
    <n v="0"/>
    <n v="0"/>
    <n v="0"/>
    <n v="0"/>
    <n v="0"/>
    <n v="0"/>
    <s v="ParentChild0"/>
    <s v="S"/>
    <n v="0"/>
    <n v="0"/>
    <n v="1"/>
    <s v="Southampton"/>
    <n v="47.1"/>
    <s v="Carrau, Mr. Francisco M"/>
  </r>
  <r>
    <n v="85"/>
    <x v="0"/>
    <n v="1"/>
    <x v="1"/>
    <x v="1"/>
    <x v="1"/>
    <n v="1"/>
    <n v="0"/>
    <n v="0"/>
    <n v="0"/>
    <n v="0"/>
    <n v="0"/>
    <n v="0"/>
    <n v="0"/>
    <n v="0"/>
    <n v="17"/>
    <s v="Age_10_19"/>
    <n v="0"/>
    <n v="1"/>
    <n v="0"/>
    <n v="0"/>
    <n v="0"/>
    <n v="0"/>
    <n v="0"/>
    <n v="0"/>
    <x v="2"/>
    <x v="2"/>
    <n v="0"/>
    <n v="1"/>
    <n v="0"/>
    <n v="0"/>
    <n v="1"/>
    <n v="0"/>
    <n v="0"/>
    <n v="0"/>
    <n v="0"/>
    <n v="0"/>
    <n v="0"/>
    <n v="0"/>
    <s v="SiblingSpouse0"/>
    <n v="0"/>
    <n v="1"/>
    <n v="0"/>
    <n v="0"/>
    <n v="0"/>
    <n v="0"/>
    <n v="0"/>
    <n v="0"/>
    <s v="ParentChild0"/>
    <s v="S"/>
    <n v="0"/>
    <n v="0"/>
    <n v="1"/>
    <s v="Southampton"/>
    <n v="10.5"/>
    <s v="Ilett, Miss. Bertha"/>
  </r>
  <r>
    <n v="86"/>
    <x v="0"/>
    <n v="1"/>
    <x v="1"/>
    <x v="1"/>
    <x v="1"/>
    <n v="1"/>
    <n v="0"/>
    <n v="1"/>
    <n v="0"/>
    <n v="0"/>
    <n v="0"/>
    <n v="0"/>
    <n v="0"/>
    <n v="0"/>
    <n v="33"/>
    <s v="Age_30_39"/>
    <n v="0"/>
    <n v="0"/>
    <n v="0"/>
    <n v="1"/>
    <n v="0"/>
    <n v="0"/>
    <n v="0"/>
    <n v="0"/>
    <x v="0"/>
    <x v="0"/>
    <n v="0"/>
    <n v="0"/>
    <n v="1"/>
    <n v="3"/>
    <n v="0"/>
    <n v="0"/>
    <n v="0"/>
    <n v="1"/>
    <n v="0"/>
    <n v="0"/>
    <n v="0"/>
    <n v="1"/>
    <s v="SiblingSpouse3"/>
    <n v="0"/>
    <n v="1"/>
    <n v="0"/>
    <n v="0"/>
    <n v="0"/>
    <n v="0"/>
    <n v="0"/>
    <n v="0"/>
    <s v="ParentChild0"/>
    <s v="S"/>
    <n v="0"/>
    <n v="0"/>
    <n v="1"/>
    <s v="Southampton"/>
    <n v="15.85"/>
    <s v="Backstrom, Mrs. Karl Alfred (Maria Mathilda Gustafsson)"/>
  </r>
  <r>
    <n v="87"/>
    <x v="0"/>
    <n v="0"/>
    <x v="0"/>
    <x v="0"/>
    <x v="0"/>
    <n v="0"/>
    <n v="1"/>
    <n v="0"/>
    <n v="0"/>
    <n v="0"/>
    <n v="0"/>
    <n v="0"/>
    <n v="0"/>
    <n v="0"/>
    <n v="16"/>
    <s v="Age_10_19"/>
    <n v="0"/>
    <n v="1"/>
    <n v="0"/>
    <n v="0"/>
    <n v="0"/>
    <n v="0"/>
    <n v="0"/>
    <n v="0"/>
    <x v="0"/>
    <x v="0"/>
    <n v="0"/>
    <n v="0"/>
    <n v="1"/>
    <n v="1"/>
    <n v="0"/>
    <n v="1"/>
    <n v="0"/>
    <n v="0"/>
    <n v="0"/>
    <n v="0"/>
    <n v="0"/>
    <n v="0"/>
    <s v="SiblingSpouse1"/>
    <n v="3"/>
    <n v="0"/>
    <n v="0"/>
    <n v="0"/>
    <n v="1"/>
    <n v="0"/>
    <n v="0"/>
    <n v="0"/>
    <s v="ParentChild3"/>
    <s v="S"/>
    <n v="0"/>
    <n v="0"/>
    <n v="1"/>
    <s v="Southampton"/>
    <n v="34.375"/>
    <s v="Ford, Mr. William Neal"/>
  </r>
  <r>
    <n v="88"/>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Slocovski, Mr. Selman Francis"/>
  </r>
  <r>
    <n v="89"/>
    <x v="0"/>
    <n v="1"/>
    <x v="1"/>
    <x v="1"/>
    <x v="1"/>
    <n v="1"/>
    <n v="0"/>
    <n v="0"/>
    <n v="0"/>
    <n v="0"/>
    <n v="0"/>
    <n v="0"/>
    <n v="0"/>
    <n v="0"/>
    <n v="23"/>
    <s v="Age_20_29"/>
    <n v="0"/>
    <n v="0"/>
    <n v="1"/>
    <n v="0"/>
    <n v="0"/>
    <n v="0"/>
    <n v="0"/>
    <n v="0"/>
    <x v="1"/>
    <x v="1"/>
    <n v="1"/>
    <n v="0"/>
    <n v="0"/>
    <n v="3"/>
    <n v="0"/>
    <n v="0"/>
    <n v="0"/>
    <n v="1"/>
    <n v="0"/>
    <n v="0"/>
    <n v="0"/>
    <n v="1"/>
    <s v="SiblingSpouse3"/>
    <n v="2"/>
    <n v="0"/>
    <n v="0"/>
    <n v="1"/>
    <n v="0"/>
    <n v="0"/>
    <n v="0"/>
    <n v="0"/>
    <s v="ParentChild2"/>
    <s v="S"/>
    <n v="0"/>
    <n v="0"/>
    <n v="1"/>
    <s v="Southampton"/>
    <n v="263"/>
    <s v="Fortune, Miss. Mabel Helen"/>
  </r>
  <r>
    <n v="90"/>
    <x v="0"/>
    <n v="0"/>
    <x v="0"/>
    <x v="0"/>
    <x v="0"/>
    <n v="0"/>
    <n v="1"/>
    <n v="0"/>
    <n v="0"/>
    <n v="1"/>
    <n v="1"/>
    <n v="0"/>
    <n v="0"/>
    <n v="0"/>
    <n v="24"/>
    <s v="Age_20_29"/>
    <n v="0"/>
    <n v="0"/>
    <n v="1"/>
    <n v="0"/>
    <n v="0"/>
    <n v="0"/>
    <n v="0"/>
    <n v="0"/>
    <x v="0"/>
    <x v="0"/>
    <n v="0"/>
    <n v="0"/>
    <n v="1"/>
    <n v="0"/>
    <n v="1"/>
    <n v="0"/>
    <n v="0"/>
    <n v="0"/>
    <n v="0"/>
    <n v="0"/>
    <n v="0"/>
    <n v="0"/>
    <s v="SiblingSpouse0"/>
    <n v="0"/>
    <n v="1"/>
    <n v="0"/>
    <n v="0"/>
    <n v="0"/>
    <n v="0"/>
    <n v="0"/>
    <n v="0"/>
    <s v="ParentChild0"/>
    <s v="S"/>
    <n v="0"/>
    <n v="0"/>
    <n v="1"/>
    <s v="Southampton"/>
    <n v="8.0500000000000007"/>
    <s v="Celotti, Mr. Francesco"/>
  </r>
  <r>
    <n v="91"/>
    <x v="0"/>
    <n v="0"/>
    <x v="0"/>
    <x v="0"/>
    <x v="0"/>
    <n v="0"/>
    <n v="1"/>
    <n v="0"/>
    <n v="0"/>
    <n v="1"/>
    <n v="1"/>
    <n v="0"/>
    <n v="0"/>
    <n v="0"/>
    <n v="29"/>
    <s v="Age_20_29"/>
    <n v="0"/>
    <n v="0"/>
    <n v="1"/>
    <n v="0"/>
    <n v="0"/>
    <n v="0"/>
    <n v="0"/>
    <n v="0"/>
    <x v="0"/>
    <x v="0"/>
    <n v="0"/>
    <n v="0"/>
    <n v="1"/>
    <n v="0"/>
    <n v="1"/>
    <n v="0"/>
    <n v="0"/>
    <n v="0"/>
    <n v="0"/>
    <n v="0"/>
    <n v="0"/>
    <n v="0"/>
    <s v="SiblingSpouse0"/>
    <n v="0"/>
    <n v="1"/>
    <n v="0"/>
    <n v="0"/>
    <n v="0"/>
    <n v="0"/>
    <n v="0"/>
    <n v="0"/>
    <s v="ParentChild0"/>
    <s v="S"/>
    <n v="0"/>
    <n v="0"/>
    <n v="1"/>
    <s v="Southampton"/>
    <n v="8.0500000000000007"/>
    <s v="Christmann, Mr. Emil"/>
  </r>
  <r>
    <n v="92"/>
    <x v="0"/>
    <n v="0"/>
    <x v="0"/>
    <x v="0"/>
    <x v="0"/>
    <n v="0"/>
    <n v="1"/>
    <n v="0"/>
    <n v="0"/>
    <n v="1"/>
    <n v="1"/>
    <n v="0"/>
    <n v="0"/>
    <n v="0"/>
    <n v="20"/>
    <s v="Age_20_29"/>
    <n v="0"/>
    <n v="0"/>
    <n v="1"/>
    <n v="0"/>
    <n v="0"/>
    <n v="0"/>
    <n v="0"/>
    <n v="0"/>
    <x v="0"/>
    <x v="0"/>
    <n v="0"/>
    <n v="0"/>
    <n v="1"/>
    <n v="0"/>
    <n v="1"/>
    <n v="0"/>
    <n v="0"/>
    <n v="0"/>
    <n v="0"/>
    <n v="0"/>
    <n v="0"/>
    <n v="0"/>
    <s v="SiblingSpouse0"/>
    <n v="0"/>
    <n v="1"/>
    <n v="0"/>
    <n v="0"/>
    <n v="0"/>
    <n v="0"/>
    <n v="0"/>
    <n v="0"/>
    <s v="ParentChild0"/>
    <s v="S"/>
    <n v="0"/>
    <n v="0"/>
    <n v="1"/>
    <s v="Southampton"/>
    <n v="7.8541999999999996"/>
    <s v="Andreasson, Mr. Paul Edvin"/>
  </r>
  <r>
    <n v="93"/>
    <x v="0"/>
    <n v="0"/>
    <x v="0"/>
    <x v="0"/>
    <x v="0"/>
    <n v="0"/>
    <n v="1"/>
    <n v="0"/>
    <n v="0"/>
    <n v="0"/>
    <n v="1"/>
    <n v="0"/>
    <n v="0"/>
    <n v="0"/>
    <n v="46"/>
    <s v="Age_40_49"/>
    <n v="0"/>
    <n v="0"/>
    <n v="0"/>
    <n v="0"/>
    <n v="1"/>
    <n v="0"/>
    <n v="0"/>
    <n v="0"/>
    <x v="1"/>
    <x v="1"/>
    <n v="1"/>
    <n v="0"/>
    <n v="0"/>
    <n v="1"/>
    <n v="0"/>
    <n v="1"/>
    <n v="0"/>
    <n v="0"/>
    <n v="0"/>
    <n v="0"/>
    <n v="0"/>
    <n v="0"/>
    <s v="SiblingSpouse1"/>
    <n v="0"/>
    <n v="1"/>
    <n v="0"/>
    <n v="0"/>
    <n v="0"/>
    <n v="0"/>
    <n v="0"/>
    <n v="0"/>
    <s v="ParentChild0"/>
    <s v="S"/>
    <n v="0"/>
    <n v="0"/>
    <n v="1"/>
    <s v="Southampton"/>
    <n v="61.174999999999997"/>
    <s v="Chaffee, Mr. Herbert Fuller"/>
  </r>
  <r>
    <n v="94"/>
    <x v="0"/>
    <n v="0"/>
    <x v="0"/>
    <x v="0"/>
    <x v="0"/>
    <n v="0"/>
    <n v="1"/>
    <n v="0"/>
    <n v="0"/>
    <n v="0"/>
    <n v="0"/>
    <n v="0"/>
    <n v="0"/>
    <n v="0"/>
    <n v="26"/>
    <s v="Age_20_29"/>
    <n v="0"/>
    <n v="0"/>
    <n v="1"/>
    <n v="0"/>
    <n v="0"/>
    <n v="0"/>
    <n v="0"/>
    <n v="0"/>
    <x v="0"/>
    <x v="0"/>
    <n v="0"/>
    <n v="0"/>
    <n v="1"/>
    <n v="1"/>
    <n v="0"/>
    <n v="1"/>
    <n v="0"/>
    <n v="0"/>
    <n v="0"/>
    <n v="0"/>
    <n v="0"/>
    <n v="0"/>
    <s v="SiblingSpouse1"/>
    <n v="2"/>
    <n v="0"/>
    <n v="0"/>
    <n v="1"/>
    <n v="0"/>
    <n v="0"/>
    <n v="0"/>
    <n v="0"/>
    <s v="ParentChild2"/>
    <s v="S"/>
    <n v="0"/>
    <n v="0"/>
    <n v="1"/>
    <s v="Southampton"/>
    <n v="20.574999999999999"/>
    <s v="Dean, Mr. Bertram Frank"/>
  </r>
  <r>
    <n v="95"/>
    <x v="0"/>
    <n v="0"/>
    <x v="0"/>
    <x v="0"/>
    <x v="0"/>
    <n v="0"/>
    <n v="1"/>
    <n v="0"/>
    <n v="0"/>
    <n v="1"/>
    <n v="1"/>
    <n v="0"/>
    <n v="0"/>
    <n v="0"/>
    <n v="59"/>
    <s v="Age_50_59"/>
    <n v="0"/>
    <n v="0"/>
    <n v="0"/>
    <n v="0"/>
    <n v="0"/>
    <n v="1"/>
    <n v="0"/>
    <n v="0"/>
    <x v="0"/>
    <x v="0"/>
    <n v="0"/>
    <n v="0"/>
    <n v="1"/>
    <n v="0"/>
    <n v="1"/>
    <n v="0"/>
    <n v="0"/>
    <n v="0"/>
    <n v="0"/>
    <n v="0"/>
    <n v="0"/>
    <n v="0"/>
    <s v="SiblingSpouse0"/>
    <n v="0"/>
    <n v="1"/>
    <n v="0"/>
    <n v="0"/>
    <n v="0"/>
    <n v="0"/>
    <n v="0"/>
    <n v="0"/>
    <s v="ParentChild0"/>
    <s v="S"/>
    <n v="0"/>
    <n v="0"/>
    <n v="1"/>
    <s v="Southampton"/>
    <n v="7.25"/>
    <s v="Coxon, Mr. Daniel"/>
  </r>
  <r>
    <n v="96"/>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Shorney, Mr. Charles Joseph"/>
  </r>
  <r>
    <n v="97"/>
    <x v="0"/>
    <n v="0"/>
    <x v="0"/>
    <x v="0"/>
    <x v="0"/>
    <n v="0"/>
    <n v="1"/>
    <n v="0"/>
    <n v="0"/>
    <n v="1"/>
    <n v="1"/>
    <n v="0"/>
    <n v="0"/>
    <n v="0"/>
    <n v="71"/>
    <s v="Age_70_plus"/>
    <n v="0"/>
    <n v="0"/>
    <n v="0"/>
    <n v="0"/>
    <n v="0"/>
    <n v="0"/>
    <n v="0"/>
    <n v="1"/>
    <x v="1"/>
    <x v="1"/>
    <n v="1"/>
    <n v="0"/>
    <n v="0"/>
    <n v="0"/>
    <n v="1"/>
    <n v="0"/>
    <n v="0"/>
    <n v="0"/>
    <n v="0"/>
    <n v="0"/>
    <n v="0"/>
    <n v="0"/>
    <s v="SiblingSpouse0"/>
    <n v="0"/>
    <n v="1"/>
    <n v="0"/>
    <n v="0"/>
    <n v="0"/>
    <n v="0"/>
    <n v="0"/>
    <n v="0"/>
    <s v="ParentChild0"/>
    <s v="C"/>
    <n v="1"/>
    <n v="0"/>
    <n v="0"/>
    <s v="Cherbourg"/>
    <n v="34.654200000000003"/>
    <s v="Goldschmidt, Mr. George B"/>
  </r>
  <r>
    <n v="98"/>
    <x v="0"/>
    <n v="1"/>
    <x v="1"/>
    <x v="1"/>
    <x v="0"/>
    <n v="0"/>
    <n v="1"/>
    <n v="0"/>
    <n v="0"/>
    <n v="1"/>
    <n v="0"/>
    <n v="0"/>
    <n v="0"/>
    <n v="0"/>
    <n v="23"/>
    <s v="Age_20_29"/>
    <n v="0"/>
    <n v="0"/>
    <n v="1"/>
    <n v="0"/>
    <n v="0"/>
    <n v="0"/>
    <n v="0"/>
    <n v="0"/>
    <x v="1"/>
    <x v="1"/>
    <n v="1"/>
    <n v="0"/>
    <n v="0"/>
    <n v="0"/>
    <n v="1"/>
    <n v="0"/>
    <n v="0"/>
    <n v="0"/>
    <n v="0"/>
    <n v="0"/>
    <n v="0"/>
    <n v="0"/>
    <s v="SiblingSpouse0"/>
    <n v="1"/>
    <n v="0"/>
    <n v="1"/>
    <n v="0"/>
    <n v="0"/>
    <n v="0"/>
    <n v="0"/>
    <n v="0"/>
    <s v="ParentChild1"/>
    <s v="C"/>
    <n v="1"/>
    <n v="0"/>
    <n v="0"/>
    <s v="Cherbourg"/>
    <n v="63.3583"/>
    <s v="Greenfield, Mr. William Bertram"/>
  </r>
  <r>
    <n v="99"/>
    <x v="0"/>
    <n v="1"/>
    <x v="1"/>
    <x v="1"/>
    <x v="1"/>
    <n v="1"/>
    <n v="0"/>
    <n v="0"/>
    <n v="0"/>
    <n v="0"/>
    <n v="0"/>
    <n v="0"/>
    <n v="0"/>
    <n v="0"/>
    <n v="34"/>
    <s v="Age_30_39"/>
    <n v="0"/>
    <n v="0"/>
    <n v="0"/>
    <n v="1"/>
    <n v="0"/>
    <n v="0"/>
    <n v="0"/>
    <n v="0"/>
    <x v="2"/>
    <x v="2"/>
    <n v="0"/>
    <n v="1"/>
    <n v="0"/>
    <n v="0"/>
    <n v="1"/>
    <n v="0"/>
    <n v="0"/>
    <n v="0"/>
    <n v="0"/>
    <n v="0"/>
    <n v="0"/>
    <n v="0"/>
    <s v="SiblingSpouse0"/>
    <n v="1"/>
    <n v="0"/>
    <n v="1"/>
    <n v="0"/>
    <n v="0"/>
    <n v="0"/>
    <n v="0"/>
    <n v="0"/>
    <s v="ParentChild1"/>
    <s v="S"/>
    <n v="0"/>
    <n v="0"/>
    <n v="1"/>
    <s v="Southampton"/>
    <n v="23"/>
    <s v="Doling, Mrs. John T (Ada Julia Bone)"/>
  </r>
  <r>
    <n v="100"/>
    <x v="0"/>
    <n v="0"/>
    <x v="0"/>
    <x v="0"/>
    <x v="0"/>
    <n v="0"/>
    <n v="1"/>
    <n v="0"/>
    <n v="1"/>
    <n v="0"/>
    <n v="1"/>
    <n v="0"/>
    <n v="0"/>
    <n v="0"/>
    <n v="34"/>
    <s v="Age_30_39"/>
    <n v="0"/>
    <n v="0"/>
    <n v="0"/>
    <n v="1"/>
    <n v="0"/>
    <n v="0"/>
    <n v="0"/>
    <n v="0"/>
    <x v="2"/>
    <x v="2"/>
    <n v="0"/>
    <n v="1"/>
    <n v="0"/>
    <n v="1"/>
    <n v="0"/>
    <n v="1"/>
    <n v="0"/>
    <n v="0"/>
    <n v="0"/>
    <n v="0"/>
    <n v="0"/>
    <n v="0"/>
    <s v="SiblingSpouse1"/>
    <n v="0"/>
    <n v="1"/>
    <n v="0"/>
    <n v="0"/>
    <n v="0"/>
    <n v="0"/>
    <n v="0"/>
    <n v="0"/>
    <s v="ParentChild0"/>
    <s v="S"/>
    <n v="0"/>
    <n v="0"/>
    <n v="1"/>
    <s v="Southampton"/>
    <n v="26"/>
    <s v="Kantor, Mr. Sinai"/>
  </r>
  <r>
    <n v="101"/>
    <x v="0"/>
    <n v="0"/>
    <x v="0"/>
    <x v="0"/>
    <x v="1"/>
    <n v="1"/>
    <n v="0"/>
    <n v="1"/>
    <n v="0"/>
    <n v="0"/>
    <n v="0"/>
    <n v="0"/>
    <n v="0"/>
    <n v="0"/>
    <n v="28"/>
    <s v="Age_20_29"/>
    <n v="0"/>
    <n v="0"/>
    <n v="1"/>
    <n v="0"/>
    <n v="0"/>
    <n v="0"/>
    <n v="0"/>
    <n v="0"/>
    <x v="0"/>
    <x v="0"/>
    <n v="0"/>
    <n v="0"/>
    <n v="1"/>
    <n v="0"/>
    <n v="1"/>
    <n v="0"/>
    <n v="0"/>
    <n v="0"/>
    <n v="0"/>
    <n v="0"/>
    <n v="0"/>
    <n v="0"/>
    <s v="SiblingSpouse0"/>
    <n v="0"/>
    <n v="1"/>
    <n v="0"/>
    <n v="0"/>
    <n v="0"/>
    <n v="0"/>
    <n v="0"/>
    <n v="0"/>
    <s v="ParentChild0"/>
    <s v="S"/>
    <n v="0"/>
    <n v="0"/>
    <n v="1"/>
    <s v="Southampton"/>
    <n v="7.8958000000000004"/>
    <s v="Petranec, Miss. Matilda"/>
  </r>
  <r>
    <n v="102"/>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Petroff, Mr. Pastcho (&quot;Pentcho&quot;)"/>
  </r>
  <r>
    <n v="103"/>
    <x v="0"/>
    <n v="0"/>
    <x v="0"/>
    <x v="0"/>
    <x v="0"/>
    <n v="0"/>
    <n v="1"/>
    <n v="0"/>
    <n v="0"/>
    <n v="1"/>
    <n v="0"/>
    <n v="0"/>
    <n v="0"/>
    <n v="0"/>
    <n v="21"/>
    <s v="Age_20_29"/>
    <n v="0"/>
    <n v="0"/>
    <n v="1"/>
    <n v="0"/>
    <n v="0"/>
    <n v="0"/>
    <n v="0"/>
    <n v="0"/>
    <x v="1"/>
    <x v="1"/>
    <n v="1"/>
    <n v="0"/>
    <n v="0"/>
    <n v="0"/>
    <n v="1"/>
    <n v="0"/>
    <n v="0"/>
    <n v="0"/>
    <n v="0"/>
    <n v="0"/>
    <n v="0"/>
    <n v="0"/>
    <s v="SiblingSpouse0"/>
    <n v="1"/>
    <n v="0"/>
    <n v="1"/>
    <n v="0"/>
    <n v="0"/>
    <n v="0"/>
    <n v="0"/>
    <n v="0"/>
    <s v="ParentChild1"/>
    <s v="S"/>
    <n v="0"/>
    <n v="0"/>
    <n v="1"/>
    <s v="Southampton"/>
    <n v="77.287499999999994"/>
    <s v="White, Mr. Richard Frasar"/>
  </r>
  <r>
    <n v="104"/>
    <x v="0"/>
    <n v="0"/>
    <x v="0"/>
    <x v="0"/>
    <x v="0"/>
    <n v="0"/>
    <n v="1"/>
    <n v="0"/>
    <n v="0"/>
    <n v="1"/>
    <n v="1"/>
    <n v="0"/>
    <n v="0"/>
    <n v="0"/>
    <n v="33"/>
    <s v="Age_30_39"/>
    <n v="0"/>
    <n v="0"/>
    <n v="0"/>
    <n v="1"/>
    <n v="0"/>
    <n v="0"/>
    <n v="0"/>
    <n v="0"/>
    <x v="0"/>
    <x v="0"/>
    <n v="0"/>
    <n v="0"/>
    <n v="1"/>
    <n v="0"/>
    <n v="1"/>
    <n v="0"/>
    <n v="0"/>
    <n v="0"/>
    <n v="0"/>
    <n v="0"/>
    <n v="0"/>
    <n v="0"/>
    <s v="SiblingSpouse0"/>
    <n v="0"/>
    <n v="1"/>
    <n v="0"/>
    <n v="0"/>
    <n v="0"/>
    <n v="0"/>
    <n v="0"/>
    <n v="0"/>
    <s v="ParentChild0"/>
    <s v="S"/>
    <n v="0"/>
    <n v="0"/>
    <n v="1"/>
    <s v="Southampton"/>
    <n v="8.6541999999999994"/>
    <s v="Johansson, Mr. Gustaf Joel"/>
  </r>
  <r>
    <n v="105"/>
    <x v="0"/>
    <n v="0"/>
    <x v="0"/>
    <x v="0"/>
    <x v="0"/>
    <n v="0"/>
    <n v="1"/>
    <n v="0"/>
    <n v="0"/>
    <n v="0"/>
    <n v="1"/>
    <n v="0"/>
    <n v="0"/>
    <n v="0"/>
    <n v="37"/>
    <s v="Age_30_39"/>
    <n v="0"/>
    <n v="0"/>
    <n v="0"/>
    <n v="1"/>
    <n v="0"/>
    <n v="0"/>
    <n v="0"/>
    <n v="0"/>
    <x v="0"/>
    <x v="0"/>
    <n v="0"/>
    <n v="0"/>
    <n v="1"/>
    <n v="2"/>
    <n v="0"/>
    <n v="0"/>
    <n v="1"/>
    <n v="0"/>
    <n v="0"/>
    <n v="0"/>
    <n v="0"/>
    <n v="0"/>
    <s v="SiblingSpouse2"/>
    <n v="0"/>
    <n v="1"/>
    <n v="0"/>
    <n v="0"/>
    <n v="0"/>
    <n v="0"/>
    <n v="0"/>
    <n v="0"/>
    <s v="ParentChild0"/>
    <s v="S"/>
    <n v="0"/>
    <n v="0"/>
    <n v="1"/>
    <s v="Southampton"/>
    <n v="7.9249999999999998"/>
    <s v="Gustafsson, Mr. Anders Vilhelm"/>
  </r>
  <r>
    <n v="106"/>
    <x v="0"/>
    <n v="0"/>
    <x v="0"/>
    <x v="0"/>
    <x v="0"/>
    <n v="0"/>
    <n v="1"/>
    <n v="0"/>
    <n v="0"/>
    <n v="1"/>
    <n v="1"/>
    <n v="0"/>
    <n v="0"/>
    <n v="0"/>
    <n v="28"/>
    <s v="Age_20_29"/>
    <n v="0"/>
    <n v="0"/>
    <n v="1"/>
    <n v="0"/>
    <n v="0"/>
    <n v="0"/>
    <n v="0"/>
    <n v="0"/>
    <x v="0"/>
    <x v="0"/>
    <n v="0"/>
    <n v="0"/>
    <n v="1"/>
    <n v="0"/>
    <n v="1"/>
    <n v="0"/>
    <n v="0"/>
    <n v="0"/>
    <n v="0"/>
    <n v="0"/>
    <n v="0"/>
    <n v="0"/>
    <s v="SiblingSpouse0"/>
    <n v="0"/>
    <n v="1"/>
    <n v="0"/>
    <n v="0"/>
    <n v="0"/>
    <n v="0"/>
    <n v="0"/>
    <n v="0"/>
    <s v="ParentChild0"/>
    <s v="S"/>
    <n v="0"/>
    <n v="0"/>
    <n v="1"/>
    <s v="Southampton"/>
    <n v="7.8958000000000004"/>
    <s v="Mionoff, Mr. Stoytcho"/>
  </r>
  <r>
    <n v="107"/>
    <x v="0"/>
    <n v="1"/>
    <x v="1"/>
    <x v="1"/>
    <x v="1"/>
    <n v="1"/>
    <n v="0"/>
    <n v="1"/>
    <n v="0"/>
    <n v="0"/>
    <n v="0"/>
    <n v="0"/>
    <n v="0"/>
    <n v="0"/>
    <n v="21"/>
    <s v="Age_20_29"/>
    <n v="0"/>
    <n v="0"/>
    <n v="1"/>
    <n v="0"/>
    <n v="0"/>
    <n v="0"/>
    <n v="0"/>
    <n v="0"/>
    <x v="0"/>
    <x v="0"/>
    <n v="0"/>
    <n v="0"/>
    <n v="1"/>
    <n v="0"/>
    <n v="1"/>
    <n v="0"/>
    <n v="0"/>
    <n v="0"/>
    <n v="0"/>
    <n v="0"/>
    <n v="0"/>
    <n v="0"/>
    <s v="SiblingSpouse0"/>
    <n v="0"/>
    <n v="1"/>
    <n v="0"/>
    <n v="0"/>
    <n v="0"/>
    <n v="0"/>
    <n v="0"/>
    <n v="0"/>
    <s v="ParentChild0"/>
    <s v="S"/>
    <n v="0"/>
    <n v="0"/>
    <n v="1"/>
    <s v="Southampton"/>
    <n v="7.65"/>
    <s v="Salkjelsvik, Miss. Anna Kristine"/>
  </r>
  <r>
    <n v="108"/>
    <x v="0"/>
    <n v="1"/>
    <x v="1"/>
    <x v="1"/>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7750000000000004"/>
    <s v="Moss, Mr. Albert Johan"/>
  </r>
  <r>
    <n v="109"/>
    <x v="0"/>
    <n v="0"/>
    <x v="0"/>
    <x v="0"/>
    <x v="0"/>
    <n v="0"/>
    <n v="1"/>
    <n v="0"/>
    <n v="0"/>
    <n v="1"/>
    <n v="1"/>
    <n v="0"/>
    <n v="0"/>
    <n v="0"/>
    <n v="38"/>
    <s v="Age_30_39"/>
    <n v="0"/>
    <n v="0"/>
    <n v="0"/>
    <n v="1"/>
    <n v="0"/>
    <n v="0"/>
    <n v="0"/>
    <n v="0"/>
    <x v="0"/>
    <x v="0"/>
    <n v="0"/>
    <n v="0"/>
    <n v="1"/>
    <n v="0"/>
    <n v="1"/>
    <n v="0"/>
    <n v="0"/>
    <n v="0"/>
    <n v="0"/>
    <n v="0"/>
    <n v="0"/>
    <n v="0"/>
    <s v="SiblingSpouse0"/>
    <n v="0"/>
    <n v="1"/>
    <n v="0"/>
    <n v="0"/>
    <n v="0"/>
    <n v="0"/>
    <n v="0"/>
    <n v="0"/>
    <s v="ParentChild0"/>
    <s v="S"/>
    <n v="0"/>
    <n v="0"/>
    <n v="1"/>
    <s v="Southampton"/>
    <n v="7.8958000000000004"/>
    <s v="Rekic, Mr. Tido"/>
  </r>
  <r>
    <n v="110"/>
    <x v="0"/>
    <n v="1"/>
    <x v="1"/>
    <x v="1"/>
    <x v="1"/>
    <n v="1"/>
    <n v="0"/>
    <n v="0"/>
    <n v="0"/>
    <n v="0"/>
    <n v="0"/>
    <n v="0"/>
    <n v="0"/>
    <n v="0"/>
    <n v="29.9"/>
    <s v="Age_20_29"/>
    <n v="0"/>
    <n v="0"/>
    <n v="1"/>
    <n v="0"/>
    <n v="0"/>
    <n v="0"/>
    <n v="0"/>
    <n v="0"/>
    <x v="0"/>
    <x v="0"/>
    <n v="0"/>
    <n v="0"/>
    <n v="1"/>
    <n v="1"/>
    <n v="0"/>
    <n v="1"/>
    <n v="0"/>
    <n v="0"/>
    <n v="0"/>
    <n v="0"/>
    <n v="0"/>
    <n v="0"/>
    <s v="SiblingSpouse1"/>
    <n v="0"/>
    <n v="1"/>
    <n v="0"/>
    <n v="0"/>
    <n v="0"/>
    <n v="0"/>
    <n v="0"/>
    <n v="0"/>
    <s v="ParentChild0"/>
    <s v="Q"/>
    <n v="0"/>
    <n v="1"/>
    <n v="0"/>
    <s v="Queenstown"/>
    <n v="24.15"/>
    <s v="Moran, Miss. Bertha"/>
  </r>
  <r>
    <n v="111"/>
    <x v="0"/>
    <n v="0"/>
    <x v="0"/>
    <x v="0"/>
    <x v="0"/>
    <n v="0"/>
    <n v="1"/>
    <n v="0"/>
    <n v="0"/>
    <n v="1"/>
    <n v="1"/>
    <n v="0"/>
    <n v="0"/>
    <n v="0"/>
    <n v="47"/>
    <s v="Age_40_49"/>
    <n v="0"/>
    <n v="0"/>
    <n v="0"/>
    <n v="0"/>
    <n v="1"/>
    <n v="0"/>
    <n v="0"/>
    <n v="0"/>
    <x v="1"/>
    <x v="1"/>
    <n v="1"/>
    <n v="0"/>
    <n v="0"/>
    <n v="0"/>
    <n v="1"/>
    <n v="0"/>
    <n v="0"/>
    <n v="0"/>
    <n v="0"/>
    <n v="0"/>
    <n v="0"/>
    <n v="0"/>
    <s v="SiblingSpouse0"/>
    <n v="0"/>
    <n v="1"/>
    <n v="0"/>
    <n v="0"/>
    <n v="0"/>
    <n v="0"/>
    <n v="0"/>
    <n v="0"/>
    <s v="ParentChild0"/>
    <s v="S"/>
    <n v="0"/>
    <n v="0"/>
    <n v="1"/>
    <s v="Southampton"/>
    <n v="52"/>
    <s v="Porter, Mr. Walter Chamberlain"/>
  </r>
  <r>
    <n v="112"/>
    <x v="0"/>
    <n v="0"/>
    <x v="0"/>
    <x v="0"/>
    <x v="1"/>
    <n v="1"/>
    <n v="0"/>
    <n v="0"/>
    <n v="0"/>
    <n v="0"/>
    <n v="0"/>
    <n v="0"/>
    <n v="0"/>
    <n v="0"/>
    <n v="14.5"/>
    <s v="Age_10_19"/>
    <n v="0"/>
    <n v="1"/>
    <n v="0"/>
    <n v="0"/>
    <n v="0"/>
    <n v="0"/>
    <n v="0"/>
    <n v="0"/>
    <x v="0"/>
    <x v="0"/>
    <n v="0"/>
    <n v="0"/>
    <n v="1"/>
    <n v="1"/>
    <n v="0"/>
    <n v="1"/>
    <n v="0"/>
    <n v="0"/>
    <n v="0"/>
    <n v="0"/>
    <n v="0"/>
    <n v="0"/>
    <s v="SiblingSpouse1"/>
    <n v="0"/>
    <n v="1"/>
    <n v="0"/>
    <n v="0"/>
    <n v="0"/>
    <n v="0"/>
    <n v="0"/>
    <n v="0"/>
    <s v="ParentChild0"/>
    <s v="C"/>
    <n v="1"/>
    <n v="0"/>
    <n v="0"/>
    <s v="Cherbourg"/>
    <n v="14.4542"/>
    <s v="Zabour, Miss. Hileni"/>
  </r>
  <r>
    <n v="113"/>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8.0500000000000007"/>
    <s v="Barton, Mr. David John"/>
  </r>
  <r>
    <n v="114"/>
    <x v="0"/>
    <n v="0"/>
    <x v="0"/>
    <x v="0"/>
    <x v="1"/>
    <n v="1"/>
    <n v="0"/>
    <n v="1"/>
    <n v="0"/>
    <n v="0"/>
    <n v="0"/>
    <n v="0"/>
    <n v="0"/>
    <n v="0"/>
    <n v="20"/>
    <s v="Age_20_29"/>
    <n v="0"/>
    <n v="0"/>
    <n v="1"/>
    <n v="0"/>
    <n v="0"/>
    <n v="0"/>
    <n v="0"/>
    <n v="0"/>
    <x v="0"/>
    <x v="0"/>
    <n v="0"/>
    <n v="0"/>
    <n v="1"/>
    <n v="1"/>
    <n v="0"/>
    <n v="1"/>
    <n v="0"/>
    <n v="0"/>
    <n v="0"/>
    <n v="0"/>
    <n v="0"/>
    <n v="0"/>
    <s v="SiblingSpouse1"/>
    <n v="0"/>
    <n v="1"/>
    <n v="0"/>
    <n v="0"/>
    <n v="0"/>
    <n v="0"/>
    <n v="0"/>
    <n v="0"/>
    <s v="ParentChild0"/>
    <s v="S"/>
    <n v="0"/>
    <n v="0"/>
    <n v="1"/>
    <s v="Southampton"/>
    <n v="9.8249999999999993"/>
    <s v="Jussila, Miss. Katriina"/>
  </r>
  <r>
    <n v="115"/>
    <x v="0"/>
    <n v="0"/>
    <x v="0"/>
    <x v="0"/>
    <x v="1"/>
    <n v="1"/>
    <n v="0"/>
    <n v="0"/>
    <n v="0"/>
    <n v="0"/>
    <n v="0"/>
    <n v="0"/>
    <n v="0"/>
    <n v="0"/>
    <n v="17"/>
    <s v="Age_10_19"/>
    <n v="0"/>
    <n v="1"/>
    <n v="0"/>
    <n v="0"/>
    <n v="0"/>
    <n v="0"/>
    <n v="0"/>
    <n v="0"/>
    <x v="0"/>
    <x v="0"/>
    <n v="0"/>
    <n v="0"/>
    <n v="1"/>
    <n v="0"/>
    <n v="1"/>
    <n v="0"/>
    <n v="0"/>
    <n v="0"/>
    <n v="0"/>
    <n v="0"/>
    <n v="0"/>
    <n v="0"/>
    <s v="SiblingSpouse0"/>
    <n v="0"/>
    <n v="1"/>
    <n v="0"/>
    <n v="0"/>
    <n v="0"/>
    <n v="0"/>
    <n v="0"/>
    <n v="0"/>
    <s v="ParentChild0"/>
    <s v="C"/>
    <n v="1"/>
    <n v="0"/>
    <n v="0"/>
    <s v="Cherbourg"/>
    <n v="14.458299999999999"/>
    <s v="Attalah, Miss. Malake"/>
  </r>
  <r>
    <n v="116"/>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7.9249999999999998"/>
    <s v="Pekoniemi, Mr. Edvard"/>
  </r>
  <r>
    <n v="117"/>
    <x v="0"/>
    <n v="0"/>
    <x v="0"/>
    <x v="0"/>
    <x v="0"/>
    <n v="0"/>
    <n v="1"/>
    <n v="0"/>
    <n v="0"/>
    <n v="1"/>
    <n v="1"/>
    <n v="0"/>
    <n v="1"/>
    <n v="1"/>
    <n v="70.5"/>
    <s v="Age_70_plus"/>
    <n v="0"/>
    <n v="0"/>
    <n v="0"/>
    <n v="0"/>
    <n v="0"/>
    <n v="0"/>
    <n v="0"/>
    <n v="1"/>
    <x v="0"/>
    <x v="0"/>
    <n v="0"/>
    <n v="0"/>
    <n v="1"/>
    <n v="0"/>
    <n v="1"/>
    <n v="0"/>
    <n v="0"/>
    <n v="0"/>
    <n v="0"/>
    <n v="0"/>
    <n v="0"/>
    <n v="0"/>
    <s v="SiblingSpouse0"/>
    <n v="0"/>
    <n v="1"/>
    <n v="0"/>
    <n v="0"/>
    <n v="0"/>
    <n v="0"/>
    <n v="0"/>
    <n v="0"/>
    <s v="ParentChild0"/>
    <s v="Q"/>
    <n v="0"/>
    <n v="1"/>
    <n v="0"/>
    <s v="Queenstown"/>
    <n v="7.75"/>
    <s v="Connors, Mr. Patrick"/>
  </r>
  <r>
    <n v="118"/>
    <x v="0"/>
    <n v="0"/>
    <x v="0"/>
    <x v="0"/>
    <x v="0"/>
    <n v="0"/>
    <n v="1"/>
    <n v="0"/>
    <n v="1"/>
    <n v="0"/>
    <n v="1"/>
    <n v="0"/>
    <n v="0"/>
    <n v="0"/>
    <n v="29"/>
    <s v="Age_20_29"/>
    <n v="0"/>
    <n v="0"/>
    <n v="1"/>
    <n v="0"/>
    <n v="0"/>
    <n v="0"/>
    <n v="0"/>
    <n v="0"/>
    <x v="2"/>
    <x v="2"/>
    <n v="0"/>
    <n v="1"/>
    <n v="0"/>
    <n v="1"/>
    <n v="0"/>
    <n v="1"/>
    <n v="0"/>
    <n v="0"/>
    <n v="0"/>
    <n v="0"/>
    <n v="0"/>
    <n v="0"/>
    <s v="SiblingSpouse1"/>
    <n v="0"/>
    <n v="1"/>
    <n v="0"/>
    <n v="0"/>
    <n v="0"/>
    <n v="0"/>
    <n v="0"/>
    <n v="0"/>
    <s v="ParentChild0"/>
    <s v="S"/>
    <n v="0"/>
    <n v="0"/>
    <n v="1"/>
    <s v="Southampton"/>
    <n v="21"/>
    <s v="Turpin, Mr. William John Robert"/>
  </r>
  <r>
    <n v="119"/>
    <x v="0"/>
    <n v="0"/>
    <x v="0"/>
    <x v="0"/>
    <x v="0"/>
    <n v="0"/>
    <n v="1"/>
    <n v="0"/>
    <n v="0"/>
    <n v="1"/>
    <n v="0"/>
    <n v="0"/>
    <n v="0"/>
    <n v="0"/>
    <n v="24"/>
    <s v="Age_20_29"/>
    <n v="0"/>
    <n v="0"/>
    <n v="1"/>
    <n v="0"/>
    <n v="0"/>
    <n v="0"/>
    <n v="0"/>
    <n v="0"/>
    <x v="1"/>
    <x v="1"/>
    <n v="1"/>
    <n v="0"/>
    <n v="0"/>
    <n v="0"/>
    <n v="1"/>
    <n v="0"/>
    <n v="0"/>
    <n v="0"/>
    <n v="0"/>
    <n v="0"/>
    <n v="0"/>
    <n v="0"/>
    <s v="SiblingSpouse0"/>
    <n v="1"/>
    <n v="0"/>
    <n v="1"/>
    <n v="0"/>
    <n v="0"/>
    <n v="0"/>
    <n v="0"/>
    <n v="0"/>
    <s v="ParentChild1"/>
    <s v="C"/>
    <n v="1"/>
    <n v="0"/>
    <n v="0"/>
    <s v="Cherbourg"/>
    <n v="247.52080000000001"/>
    <s v="Baxter, Mr. Quigg Edmond"/>
  </r>
  <r>
    <n v="120"/>
    <x v="0"/>
    <n v="0"/>
    <x v="0"/>
    <x v="0"/>
    <x v="1"/>
    <n v="1"/>
    <n v="0"/>
    <n v="1"/>
    <n v="0"/>
    <n v="0"/>
    <n v="0"/>
    <n v="0"/>
    <n v="0"/>
    <n v="0"/>
    <n v="2"/>
    <s v="Age_0_9"/>
    <n v="1"/>
    <n v="0"/>
    <n v="0"/>
    <n v="0"/>
    <n v="0"/>
    <n v="0"/>
    <n v="0"/>
    <n v="0"/>
    <x v="0"/>
    <x v="0"/>
    <n v="0"/>
    <n v="0"/>
    <n v="1"/>
    <n v="4"/>
    <n v="0"/>
    <n v="0"/>
    <n v="0"/>
    <n v="0"/>
    <n v="1"/>
    <n v="0"/>
    <n v="0"/>
    <n v="1"/>
    <s v="SiblingSpouse4"/>
    <n v="2"/>
    <n v="0"/>
    <n v="0"/>
    <n v="1"/>
    <n v="0"/>
    <n v="0"/>
    <n v="0"/>
    <n v="0"/>
    <s v="ParentChild2"/>
    <s v="S"/>
    <n v="0"/>
    <n v="0"/>
    <n v="1"/>
    <s v="Southampton"/>
    <n v="31.274999999999999"/>
    <s v="Andersson, Miss. Ellis Anna Maria"/>
  </r>
  <r>
    <n v="121"/>
    <x v="0"/>
    <n v="0"/>
    <x v="0"/>
    <x v="0"/>
    <x v="0"/>
    <n v="0"/>
    <n v="1"/>
    <n v="0"/>
    <n v="1"/>
    <n v="0"/>
    <n v="1"/>
    <n v="0"/>
    <n v="0"/>
    <n v="0"/>
    <n v="21"/>
    <s v="Age_20_29"/>
    <n v="0"/>
    <n v="0"/>
    <n v="1"/>
    <n v="0"/>
    <n v="0"/>
    <n v="0"/>
    <n v="0"/>
    <n v="0"/>
    <x v="2"/>
    <x v="2"/>
    <n v="0"/>
    <n v="1"/>
    <n v="0"/>
    <n v="2"/>
    <n v="0"/>
    <n v="0"/>
    <n v="1"/>
    <n v="0"/>
    <n v="0"/>
    <n v="0"/>
    <n v="0"/>
    <n v="0"/>
    <s v="SiblingSpouse2"/>
    <n v="0"/>
    <n v="1"/>
    <n v="0"/>
    <n v="0"/>
    <n v="0"/>
    <n v="0"/>
    <n v="0"/>
    <n v="0"/>
    <s v="ParentChild0"/>
    <s v="S"/>
    <n v="0"/>
    <n v="0"/>
    <n v="1"/>
    <s v="Southampton"/>
    <n v="73.5"/>
    <s v="Hickman, Mr. Stanley George"/>
  </r>
  <r>
    <n v="122"/>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Moore, Mr. Leonard Charles"/>
  </r>
  <r>
    <n v="123"/>
    <x v="0"/>
    <n v="0"/>
    <x v="0"/>
    <x v="0"/>
    <x v="0"/>
    <n v="0"/>
    <n v="1"/>
    <n v="0"/>
    <n v="1"/>
    <n v="0"/>
    <n v="1"/>
    <n v="0"/>
    <n v="0"/>
    <n v="0"/>
    <n v="32.5"/>
    <s v="Age_30_39"/>
    <n v="0"/>
    <n v="0"/>
    <n v="0"/>
    <n v="1"/>
    <n v="0"/>
    <n v="0"/>
    <n v="0"/>
    <n v="0"/>
    <x v="2"/>
    <x v="2"/>
    <n v="0"/>
    <n v="1"/>
    <n v="0"/>
    <n v="1"/>
    <n v="0"/>
    <n v="1"/>
    <n v="0"/>
    <n v="0"/>
    <n v="0"/>
    <n v="0"/>
    <n v="0"/>
    <n v="0"/>
    <s v="SiblingSpouse1"/>
    <n v="0"/>
    <n v="1"/>
    <n v="0"/>
    <n v="0"/>
    <n v="0"/>
    <n v="0"/>
    <n v="0"/>
    <n v="0"/>
    <s v="ParentChild0"/>
    <s v="C"/>
    <n v="1"/>
    <n v="0"/>
    <n v="0"/>
    <s v="Cherbourg"/>
    <n v="30.070799999999998"/>
    <s v="Nasser, Mr. Nicholas"/>
  </r>
  <r>
    <n v="124"/>
    <x v="0"/>
    <n v="1"/>
    <x v="1"/>
    <x v="1"/>
    <x v="1"/>
    <n v="1"/>
    <n v="0"/>
    <n v="0"/>
    <n v="0"/>
    <n v="0"/>
    <n v="0"/>
    <n v="0"/>
    <n v="0"/>
    <n v="0"/>
    <n v="32.5"/>
    <s v="Age_30_39"/>
    <n v="0"/>
    <n v="0"/>
    <n v="0"/>
    <n v="1"/>
    <n v="0"/>
    <n v="0"/>
    <n v="0"/>
    <n v="0"/>
    <x v="2"/>
    <x v="2"/>
    <n v="0"/>
    <n v="1"/>
    <n v="0"/>
    <n v="0"/>
    <n v="1"/>
    <n v="0"/>
    <n v="0"/>
    <n v="0"/>
    <n v="0"/>
    <n v="0"/>
    <n v="0"/>
    <n v="0"/>
    <s v="SiblingSpouse0"/>
    <n v="0"/>
    <n v="1"/>
    <n v="0"/>
    <n v="0"/>
    <n v="0"/>
    <n v="0"/>
    <n v="0"/>
    <n v="0"/>
    <s v="ParentChild0"/>
    <s v="S"/>
    <n v="0"/>
    <n v="0"/>
    <n v="1"/>
    <s v="Southampton"/>
    <n v="13"/>
    <s v="Webber, Miss. Susan"/>
  </r>
  <r>
    <n v="125"/>
    <x v="0"/>
    <n v="0"/>
    <x v="0"/>
    <x v="0"/>
    <x v="0"/>
    <n v="0"/>
    <n v="1"/>
    <n v="0"/>
    <n v="0"/>
    <n v="1"/>
    <n v="0"/>
    <n v="0"/>
    <n v="0"/>
    <n v="0"/>
    <n v="54"/>
    <s v="Age_50_59"/>
    <n v="0"/>
    <n v="0"/>
    <n v="0"/>
    <n v="0"/>
    <n v="0"/>
    <n v="1"/>
    <n v="0"/>
    <n v="0"/>
    <x v="1"/>
    <x v="1"/>
    <n v="1"/>
    <n v="0"/>
    <n v="0"/>
    <n v="0"/>
    <n v="1"/>
    <n v="0"/>
    <n v="0"/>
    <n v="0"/>
    <n v="0"/>
    <n v="0"/>
    <n v="0"/>
    <n v="0"/>
    <s v="SiblingSpouse0"/>
    <n v="1"/>
    <n v="0"/>
    <n v="1"/>
    <n v="0"/>
    <n v="0"/>
    <n v="0"/>
    <n v="0"/>
    <n v="0"/>
    <s v="ParentChild1"/>
    <s v="S"/>
    <n v="0"/>
    <n v="0"/>
    <n v="1"/>
    <s v="Southampton"/>
    <n v="77.287499999999994"/>
    <s v="White, Mr. Percival Wayland"/>
  </r>
  <r>
    <n v="126"/>
    <x v="0"/>
    <n v="1"/>
    <x v="1"/>
    <x v="1"/>
    <x v="0"/>
    <n v="0"/>
    <n v="1"/>
    <n v="0"/>
    <n v="0"/>
    <n v="0"/>
    <n v="1"/>
    <n v="0"/>
    <n v="0"/>
    <n v="0"/>
    <n v="12"/>
    <s v="Age_10_19"/>
    <n v="0"/>
    <n v="1"/>
    <n v="0"/>
    <n v="0"/>
    <n v="0"/>
    <n v="0"/>
    <n v="0"/>
    <n v="0"/>
    <x v="0"/>
    <x v="0"/>
    <n v="0"/>
    <n v="0"/>
    <n v="1"/>
    <n v="1"/>
    <n v="0"/>
    <n v="1"/>
    <n v="0"/>
    <n v="0"/>
    <n v="0"/>
    <n v="0"/>
    <n v="0"/>
    <n v="0"/>
    <s v="SiblingSpouse1"/>
    <n v="0"/>
    <n v="1"/>
    <n v="0"/>
    <n v="0"/>
    <n v="0"/>
    <n v="0"/>
    <n v="0"/>
    <n v="0"/>
    <s v="ParentChild0"/>
    <s v="C"/>
    <n v="1"/>
    <n v="0"/>
    <n v="0"/>
    <s v="Cherbourg"/>
    <n v="11.2417"/>
    <s v="Nicola-Yarred, Master. Elias"/>
  </r>
  <r>
    <n v="127"/>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McMahon, Mr. Martin"/>
  </r>
  <r>
    <n v="128"/>
    <x v="0"/>
    <n v="1"/>
    <x v="1"/>
    <x v="1"/>
    <x v="0"/>
    <n v="0"/>
    <n v="1"/>
    <n v="0"/>
    <n v="0"/>
    <n v="1"/>
    <n v="1"/>
    <n v="0"/>
    <n v="0"/>
    <n v="0"/>
    <n v="24"/>
    <s v="Age_20_29"/>
    <n v="0"/>
    <n v="0"/>
    <n v="1"/>
    <n v="0"/>
    <n v="0"/>
    <n v="0"/>
    <n v="0"/>
    <n v="0"/>
    <x v="0"/>
    <x v="0"/>
    <n v="0"/>
    <n v="0"/>
    <n v="1"/>
    <n v="0"/>
    <n v="1"/>
    <n v="0"/>
    <n v="0"/>
    <n v="0"/>
    <n v="0"/>
    <n v="0"/>
    <n v="0"/>
    <n v="0"/>
    <s v="SiblingSpouse0"/>
    <n v="0"/>
    <n v="1"/>
    <n v="0"/>
    <n v="0"/>
    <n v="0"/>
    <n v="0"/>
    <n v="0"/>
    <n v="0"/>
    <s v="ParentChild0"/>
    <s v="S"/>
    <n v="0"/>
    <n v="0"/>
    <n v="1"/>
    <s v="Southampton"/>
    <n v="7.1417000000000002"/>
    <s v="Madsen, Mr. Fridtjof Arne"/>
  </r>
  <r>
    <n v="129"/>
    <x v="0"/>
    <n v="1"/>
    <x v="1"/>
    <x v="1"/>
    <x v="1"/>
    <n v="1"/>
    <n v="0"/>
    <n v="0"/>
    <n v="0"/>
    <n v="0"/>
    <n v="0"/>
    <n v="0"/>
    <n v="0"/>
    <n v="0"/>
    <n v="29.9"/>
    <s v="Age_20_29"/>
    <n v="0"/>
    <n v="0"/>
    <n v="1"/>
    <n v="0"/>
    <n v="0"/>
    <n v="0"/>
    <n v="0"/>
    <n v="0"/>
    <x v="0"/>
    <x v="0"/>
    <n v="0"/>
    <n v="0"/>
    <n v="1"/>
    <n v="1"/>
    <n v="0"/>
    <n v="1"/>
    <n v="0"/>
    <n v="0"/>
    <n v="0"/>
    <n v="0"/>
    <n v="0"/>
    <n v="0"/>
    <s v="SiblingSpouse1"/>
    <n v="1"/>
    <n v="0"/>
    <n v="1"/>
    <n v="0"/>
    <n v="0"/>
    <n v="0"/>
    <n v="0"/>
    <n v="0"/>
    <s v="ParentChild1"/>
    <s v="C"/>
    <n v="1"/>
    <n v="0"/>
    <n v="0"/>
    <s v="Cherbourg"/>
    <n v="22.3583"/>
    <s v="Peter, Miss. Anna"/>
  </r>
  <r>
    <n v="130"/>
    <x v="0"/>
    <n v="0"/>
    <x v="0"/>
    <x v="0"/>
    <x v="0"/>
    <n v="0"/>
    <n v="1"/>
    <n v="0"/>
    <n v="0"/>
    <n v="1"/>
    <n v="1"/>
    <n v="0"/>
    <n v="0"/>
    <n v="0"/>
    <n v="45"/>
    <s v="Age_40_49"/>
    <n v="0"/>
    <n v="0"/>
    <n v="0"/>
    <n v="0"/>
    <n v="1"/>
    <n v="0"/>
    <n v="0"/>
    <n v="0"/>
    <x v="0"/>
    <x v="0"/>
    <n v="0"/>
    <n v="0"/>
    <n v="1"/>
    <n v="0"/>
    <n v="1"/>
    <n v="0"/>
    <n v="0"/>
    <n v="0"/>
    <n v="0"/>
    <n v="0"/>
    <n v="0"/>
    <n v="0"/>
    <s v="SiblingSpouse0"/>
    <n v="0"/>
    <n v="1"/>
    <n v="0"/>
    <n v="0"/>
    <n v="0"/>
    <n v="0"/>
    <n v="0"/>
    <n v="0"/>
    <s v="ParentChild0"/>
    <s v="S"/>
    <n v="0"/>
    <n v="0"/>
    <n v="1"/>
    <s v="Southampton"/>
    <n v="6.9749999999999996"/>
    <s v="Ekstrom, Mr. Johan"/>
  </r>
  <r>
    <n v="131"/>
    <x v="0"/>
    <n v="0"/>
    <x v="0"/>
    <x v="0"/>
    <x v="0"/>
    <n v="0"/>
    <n v="1"/>
    <n v="0"/>
    <n v="0"/>
    <n v="1"/>
    <n v="1"/>
    <n v="0"/>
    <n v="0"/>
    <n v="0"/>
    <n v="33"/>
    <s v="Age_30_39"/>
    <n v="0"/>
    <n v="0"/>
    <n v="0"/>
    <n v="1"/>
    <n v="0"/>
    <n v="0"/>
    <n v="0"/>
    <n v="0"/>
    <x v="0"/>
    <x v="0"/>
    <n v="0"/>
    <n v="0"/>
    <n v="1"/>
    <n v="0"/>
    <n v="1"/>
    <n v="0"/>
    <n v="0"/>
    <n v="0"/>
    <n v="0"/>
    <n v="0"/>
    <n v="0"/>
    <n v="0"/>
    <s v="SiblingSpouse0"/>
    <n v="0"/>
    <n v="1"/>
    <n v="0"/>
    <n v="0"/>
    <n v="0"/>
    <n v="0"/>
    <n v="0"/>
    <n v="0"/>
    <s v="ParentChild0"/>
    <s v="C"/>
    <n v="1"/>
    <n v="0"/>
    <n v="0"/>
    <s v="Cherbourg"/>
    <n v="7.8958000000000004"/>
    <s v="Drazenoic, Mr. Jozef"/>
  </r>
  <r>
    <n v="132"/>
    <x v="0"/>
    <n v="0"/>
    <x v="0"/>
    <x v="0"/>
    <x v="0"/>
    <n v="0"/>
    <n v="1"/>
    <n v="0"/>
    <n v="0"/>
    <n v="1"/>
    <n v="1"/>
    <n v="0"/>
    <n v="0"/>
    <n v="0"/>
    <n v="20"/>
    <s v="Age_20_29"/>
    <n v="0"/>
    <n v="0"/>
    <n v="1"/>
    <n v="0"/>
    <n v="0"/>
    <n v="0"/>
    <n v="0"/>
    <n v="0"/>
    <x v="0"/>
    <x v="0"/>
    <n v="0"/>
    <n v="0"/>
    <n v="1"/>
    <n v="0"/>
    <n v="1"/>
    <n v="0"/>
    <n v="0"/>
    <n v="0"/>
    <n v="0"/>
    <n v="0"/>
    <n v="0"/>
    <n v="0"/>
    <s v="SiblingSpouse0"/>
    <n v="0"/>
    <n v="1"/>
    <n v="0"/>
    <n v="0"/>
    <n v="0"/>
    <n v="0"/>
    <n v="0"/>
    <n v="0"/>
    <s v="ParentChild0"/>
    <s v="S"/>
    <n v="0"/>
    <n v="0"/>
    <n v="1"/>
    <s v="Southampton"/>
    <n v="7.05"/>
    <s v="Coelho, Mr. Domingos Fernandeo"/>
  </r>
  <r>
    <n v="133"/>
    <x v="0"/>
    <n v="0"/>
    <x v="0"/>
    <x v="0"/>
    <x v="1"/>
    <n v="1"/>
    <n v="0"/>
    <n v="1"/>
    <n v="0"/>
    <n v="0"/>
    <n v="0"/>
    <n v="0"/>
    <n v="0"/>
    <n v="0"/>
    <n v="47"/>
    <s v="Age_40_49"/>
    <n v="0"/>
    <n v="0"/>
    <n v="0"/>
    <n v="0"/>
    <n v="1"/>
    <n v="0"/>
    <n v="0"/>
    <n v="0"/>
    <x v="0"/>
    <x v="0"/>
    <n v="0"/>
    <n v="0"/>
    <n v="1"/>
    <n v="1"/>
    <n v="0"/>
    <n v="1"/>
    <n v="0"/>
    <n v="0"/>
    <n v="0"/>
    <n v="0"/>
    <n v="0"/>
    <n v="0"/>
    <s v="SiblingSpouse1"/>
    <n v="0"/>
    <n v="1"/>
    <n v="0"/>
    <n v="0"/>
    <n v="0"/>
    <n v="0"/>
    <n v="0"/>
    <n v="0"/>
    <s v="ParentChild0"/>
    <s v="S"/>
    <n v="0"/>
    <n v="0"/>
    <n v="1"/>
    <s v="Southampton"/>
    <n v="14.5"/>
    <s v="Robins, Mrs. Alexander A (Grace Charity Laury)"/>
  </r>
  <r>
    <n v="134"/>
    <x v="0"/>
    <n v="1"/>
    <x v="1"/>
    <x v="1"/>
    <x v="1"/>
    <n v="1"/>
    <n v="0"/>
    <n v="0"/>
    <n v="0"/>
    <n v="0"/>
    <n v="0"/>
    <n v="0"/>
    <n v="0"/>
    <n v="0"/>
    <n v="29"/>
    <s v="Age_20_29"/>
    <n v="0"/>
    <n v="0"/>
    <n v="1"/>
    <n v="0"/>
    <n v="0"/>
    <n v="0"/>
    <n v="0"/>
    <n v="0"/>
    <x v="2"/>
    <x v="2"/>
    <n v="0"/>
    <n v="1"/>
    <n v="0"/>
    <n v="1"/>
    <n v="0"/>
    <n v="1"/>
    <n v="0"/>
    <n v="0"/>
    <n v="0"/>
    <n v="0"/>
    <n v="0"/>
    <n v="0"/>
    <s v="SiblingSpouse1"/>
    <n v="0"/>
    <n v="1"/>
    <n v="0"/>
    <n v="0"/>
    <n v="0"/>
    <n v="0"/>
    <n v="0"/>
    <n v="0"/>
    <s v="ParentChild0"/>
    <s v="S"/>
    <n v="0"/>
    <n v="0"/>
    <n v="1"/>
    <s v="Southampton"/>
    <n v="26"/>
    <s v="Weisz, Mrs. Leopold (Mathilde Francoise Pede)"/>
  </r>
  <r>
    <n v="135"/>
    <x v="0"/>
    <n v="0"/>
    <x v="0"/>
    <x v="0"/>
    <x v="0"/>
    <n v="0"/>
    <n v="1"/>
    <n v="0"/>
    <n v="1"/>
    <n v="1"/>
    <n v="1"/>
    <n v="0"/>
    <n v="0"/>
    <n v="0"/>
    <n v="25"/>
    <s v="Age_20_29"/>
    <n v="0"/>
    <n v="0"/>
    <n v="1"/>
    <n v="0"/>
    <n v="0"/>
    <n v="0"/>
    <n v="0"/>
    <n v="0"/>
    <x v="2"/>
    <x v="2"/>
    <n v="0"/>
    <n v="1"/>
    <n v="0"/>
    <n v="0"/>
    <n v="1"/>
    <n v="0"/>
    <n v="0"/>
    <n v="0"/>
    <n v="0"/>
    <n v="0"/>
    <n v="0"/>
    <n v="0"/>
    <s v="SiblingSpouse0"/>
    <n v="0"/>
    <n v="1"/>
    <n v="0"/>
    <n v="0"/>
    <n v="0"/>
    <n v="0"/>
    <n v="0"/>
    <n v="0"/>
    <s v="ParentChild0"/>
    <s v="S"/>
    <n v="0"/>
    <n v="0"/>
    <n v="1"/>
    <s v="Southampton"/>
    <n v="13"/>
    <s v="Sobey, Mr. Samuel James Hayden"/>
  </r>
  <r>
    <n v="136"/>
    <x v="0"/>
    <n v="0"/>
    <x v="0"/>
    <x v="0"/>
    <x v="0"/>
    <n v="0"/>
    <n v="1"/>
    <n v="0"/>
    <n v="1"/>
    <n v="1"/>
    <n v="1"/>
    <n v="0"/>
    <n v="0"/>
    <n v="0"/>
    <n v="23"/>
    <s v="Age_20_29"/>
    <n v="0"/>
    <n v="0"/>
    <n v="1"/>
    <n v="0"/>
    <n v="0"/>
    <n v="0"/>
    <n v="0"/>
    <n v="0"/>
    <x v="2"/>
    <x v="2"/>
    <n v="0"/>
    <n v="1"/>
    <n v="0"/>
    <n v="0"/>
    <n v="1"/>
    <n v="0"/>
    <n v="0"/>
    <n v="0"/>
    <n v="0"/>
    <n v="0"/>
    <n v="0"/>
    <n v="0"/>
    <s v="SiblingSpouse0"/>
    <n v="0"/>
    <n v="1"/>
    <n v="0"/>
    <n v="0"/>
    <n v="0"/>
    <n v="0"/>
    <n v="0"/>
    <n v="0"/>
    <s v="ParentChild0"/>
    <s v="C"/>
    <n v="1"/>
    <n v="0"/>
    <n v="0"/>
    <s v="Cherbourg"/>
    <n v="15.0458"/>
    <s v="Richard, Mr. Emile"/>
  </r>
  <r>
    <n v="137"/>
    <x v="0"/>
    <n v="1"/>
    <x v="1"/>
    <x v="1"/>
    <x v="1"/>
    <n v="1"/>
    <n v="0"/>
    <n v="0"/>
    <n v="0"/>
    <n v="0"/>
    <n v="0"/>
    <n v="0"/>
    <n v="0"/>
    <n v="0"/>
    <n v="19"/>
    <s v="Age_10_19"/>
    <n v="0"/>
    <n v="1"/>
    <n v="0"/>
    <n v="0"/>
    <n v="0"/>
    <n v="0"/>
    <n v="0"/>
    <n v="0"/>
    <x v="1"/>
    <x v="1"/>
    <n v="1"/>
    <n v="0"/>
    <n v="0"/>
    <n v="0"/>
    <n v="1"/>
    <n v="0"/>
    <n v="0"/>
    <n v="0"/>
    <n v="0"/>
    <n v="0"/>
    <n v="0"/>
    <n v="0"/>
    <s v="SiblingSpouse0"/>
    <n v="2"/>
    <n v="0"/>
    <n v="0"/>
    <n v="1"/>
    <n v="0"/>
    <n v="0"/>
    <n v="0"/>
    <n v="0"/>
    <s v="ParentChild2"/>
    <s v="S"/>
    <n v="0"/>
    <n v="0"/>
    <n v="1"/>
    <s v="Southampton"/>
    <n v="26.283300000000001"/>
    <s v="Newsom, Miss. Helen Monypeny"/>
  </r>
  <r>
    <n v="138"/>
    <x v="0"/>
    <n v="0"/>
    <x v="0"/>
    <x v="0"/>
    <x v="0"/>
    <n v="0"/>
    <n v="1"/>
    <n v="0"/>
    <n v="0"/>
    <n v="0"/>
    <n v="1"/>
    <n v="0"/>
    <n v="0"/>
    <n v="0"/>
    <n v="37"/>
    <s v="Age_30_39"/>
    <n v="0"/>
    <n v="0"/>
    <n v="0"/>
    <n v="1"/>
    <n v="0"/>
    <n v="0"/>
    <n v="0"/>
    <n v="0"/>
    <x v="1"/>
    <x v="1"/>
    <n v="1"/>
    <n v="0"/>
    <n v="0"/>
    <n v="1"/>
    <n v="0"/>
    <n v="1"/>
    <n v="0"/>
    <n v="0"/>
    <n v="0"/>
    <n v="0"/>
    <n v="0"/>
    <n v="0"/>
    <s v="SiblingSpouse1"/>
    <n v="0"/>
    <n v="1"/>
    <n v="0"/>
    <n v="0"/>
    <n v="0"/>
    <n v="0"/>
    <n v="0"/>
    <n v="0"/>
    <s v="ParentChild0"/>
    <s v="S"/>
    <n v="0"/>
    <n v="0"/>
    <n v="1"/>
    <s v="Southampton"/>
    <n v="53.1"/>
    <s v="Futrelle, Mr. Jacques Heath"/>
  </r>
  <r>
    <n v="139"/>
    <x v="0"/>
    <n v="0"/>
    <x v="0"/>
    <x v="0"/>
    <x v="0"/>
    <n v="0"/>
    <n v="1"/>
    <n v="0"/>
    <n v="0"/>
    <n v="1"/>
    <n v="1"/>
    <n v="0"/>
    <n v="0"/>
    <n v="0"/>
    <n v="16"/>
    <s v="Age_10_19"/>
    <n v="0"/>
    <n v="1"/>
    <n v="0"/>
    <n v="0"/>
    <n v="0"/>
    <n v="0"/>
    <n v="0"/>
    <n v="0"/>
    <x v="0"/>
    <x v="0"/>
    <n v="0"/>
    <n v="0"/>
    <n v="1"/>
    <n v="0"/>
    <n v="1"/>
    <n v="0"/>
    <n v="0"/>
    <n v="0"/>
    <n v="0"/>
    <n v="0"/>
    <n v="0"/>
    <n v="0"/>
    <s v="SiblingSpouse0"/>
    <n v="0"/>
    <n v="1"/>
    <n v="0"/>
    <n v="0"/>
    <n v="0"/>
    <n v="0"/>
    <n v="0"/>
    <n v="0"/>
    <s v="ParentChild0"/>
    <s v="S"/>
    <n v="0"/>
    <n v="0"/>
    <n v="1"/>
    <s v="Southampton"/>
    <n v="9.2166999999999994"/>
    <s v="Osen, Mr. Olaf Elon"/>
  </r>
  <r>
    <n v="140"/>
    <x v="0"/>
    <n v="0"/>
    <x v="0"/>
    <x v="0"/>
    <x v="0"/>
    <n v="0"/>
    <n v="1"/>
    <n v="0"/>
    <n v="0"/>
    <n v="1"/>
    <n v="1"/>
    <n v="0"/>
    <n v="0"/>
    <n v="0"/>
    <n v="24"/>
    <s v="Age_20_29"/>
    <n v="0"/>
    <n v="0"/>
    <n v="1"/>
    <n v="0"/>
    <n v="0"/>
    <n v="0"/>
    <n v="0"/>
    <n v="0"/>
    <x v="1"/>
    <x v="1"/>
    <n v="1"/>
    <n v="0"/>
    <n v="0"/>
    <n v="0"/>
    <n v="1"/>
    <n v="0"/>
    <n v="0"/>
    <n v="0"/>
    <n v="0"/>
    <n v="0"/>
    <n v="0"/>
    <n v="0"/>
    <s v="SiblingSpouse0"/>
    <n v="0"/>
    <n v="1"/>
    <n v="0"/>
    <n v="0"/>
    <n v="0"/>
    <n v="0"/>
    <n v="0"/>
    <n v="0"/>
    <s v="ParentChild0"/>
    <s v="C"/>
    <n v="1"/>
    <n v="0"/>
    <n v="0"/>
    <s v="Cherbourg"/>
    <n v="79.2"/>
    <s v="Giglio, Mr. Victor"/>
  </r>
  <r>
    <n v="141"/>
    <x v="0"/>
    <n v="0"/>
    <x v="0"/>
    <x v="0"/>
    <x v="1"/>
    <n v="1"/>
    <n v="0"/>
    <n v="0"/>
    <n v="0"/>
    <n v="0"/>
    <n v="0"/>
    <n v="0"/>
    <n v="0"/>
    <n v="0"/>
    <n v="29.9"/>
    <s v="Age_20_29"/>
    <n v="0"/>
    <n v="0"/>
    <n v="1"/>
    <n v="0"/>
    <n v="0"/>
    <n v="0"/>
    <n v="0"/>
    <n v="0"/>
    <x v="0"/>
    <x v="0"/>
    <n v="0"/>
    <n v="0"/>
    <n v="1"/>
    <n v="0"/>
    <n v="1"/>
    <n v="0"/>
    <n v="0"/>
    <n v="0"/>
    <n v="0"/>
    <n v="0"/>
    <n v="0"/>
    <n v="0"/>
    <s v="SiblingSpouse0"/>
    <n v="2"/>
    <n v="0"/>
    <n v="0"/>
    <n v="1"/>
    <n v="0"/>
    <n v="0"/>
    <n v="0"/>
    <n v="0"/>
    <s v="ParentChild2"/>
    <s v="C"/>
    <n v="1"/>
    <n v="0"/>
    <n v="0"/>
    <s v="Cherbourg"/>
    <n v="15.245799999999999"/>
    <s v="Boulos, Mrs. Joseph (Sultana)"/>
  </r>
  <r>
    <n v="142"/>
    <x v="0"/>
    <n v="1"/>
    <x v="1"/>
    <x v="1"/>
    <x v="1"/>
    <n v="1"/>
    <n v="0"/>
    <n v="1"/>
    <n v="0"/>
    <n v="0"/>
    <n v="0"/>
    <n v="0"/>
    <n v="0"/>
    <n v="0"/>
    <n v="22"/>
    <s v="Age_20_29"/>
    <n v="0"/>
    <n v="0"/>
    <n v="1"/>
    <n v="0"/>
    <n v="0"/>
    <n v="0"/>
    <n v="0"/>
    <n v="0"/>
    <x v="0"/>
    <x v="0"/>
    <n v="0"/>
    <n v="0"/>
    <n v="1"/>
    <n v="0"/>
    <n v="1"/>
    <n v="0"/>
    <n v="0"/>
    <n v="0"/>
    <n v="0"/>
    <n v="0"/>
    <n v="0"/>
    <n v="0"/>
    <s v="SiblingSpouse0"/>
    <n v="0"/>
    <n v="1"/>
    <n v="0"/>
    <n v="0"/>
    <n v="0"/>
    <n v="0"/>
    <n v="0"/>
    <n v="0"/>
    <s v="ParentChild0"/>
    <s v="S"/>
    <n v="0"/>
    <n v="0"/>
    <n v="1"/>
    <s v="Southampton"/>
    <n v="7.75"/>
    <s v="Nysten, Miss. Anna Sofia"/>
  </r>
  <r>
    <n v="143"/>
    <x v="0"/>
    <n v="1"/>
    <x v="1"/>
    <x v="1"/>
    <x v="1"/>
    <n v="1"/>
    <n v="0"/>
    <n v="1"/>
    <n v="0"/>
    <n v="0"/>
    <n v="0"/>
    <n v="0"/>
    <n v="0"/>
    <n v="0"/>
    <n v="24"/>
    <s v="Age_20_29"/>
    <n v="0"/>
    <n v="0"/>
    <n v="1"/>
    <n v="0"/>
    <n v="0"/>
    <n v="0"/>
    <n v="0"/>
    <n v="0"/>
    <x v="0"/>
    <x v="0"/>
    <n v="0"/>
    <n v="0"/>
    <n v="1"/>
    <n v="1"/>
    <n v="0"/>
    <n v="1"/>
    <n v="0"/>
    <n v="0"/>
    <n v="0"/>
    <n v="0"/>
    <n v="0"/>
    <n v="0"/>
    <s v="SiblingSpouse1"/>
    <n v="0"/>
    <n v="1"/>
    <n v="0"/>
    <n v="0"/>
    <n v="0"/>
    <n v="0"/>
    <n v="0"/>
    <n v="0"/>
    <s v="ParentChild0"/>
    <s v="S"/>
    <n v="0"/>
    <n v="0"/>
    <n v="1"/>
    <s v="Southampton"/>
    <n v="15.85"/>
    <s v="Hakkarainen, Mrs. Pekka Pietari (Elin Matilda Dolck)"/>
  </r>
  <r>
    <n v="144"/>
    <x v="0"/>
    <n v="0"/>
    <x v="0"/>
    <x v="0"/>
    <x v="0"/>
    <n v="0"/>
    <n v="1"/>
    <n v="0"/>
    <n v="0"/>
    <n v="1"/>
    <n v="1"/>
    <n v="0"/>
    <n v="1"/>
    <n v="1"/>
    <n v="19"/>
    <s v="Age_10_19"/>
    <n v="0"/>
    <n v="1"/>
    <n v="0"/>
    <n v="0"/>
    <n v="0"/>
    <n v="0"/>
    <n v="0"/>
    <n v="0"/>
    <x v="0"/>
    <x v="0"/>
    <n v="0"/>
    <n v="0"/>
    <n v="1"/>
    <n v="0"/>
    <n v="1"/>
    <n v="0"/>
    <n v="0"/>
    <n v="0"/>
    <n v="0"/>
    <n v="0"/>
    <n v="0"/>
    <n v="0"/>
    <s v="SiblingSpouse0"/>
    <n v="0"/>
    <n v="1"/>
    <n v="0"/>
    <n v="0"/>
    <n v="0"/>
    <n v="0"/>
    <n v="0"/>
    <n v="0"/>
    <s v="ParentChild0"/>
    <s v="Q"/>
    <n v="0"/>
    <n v="1"/>
    <n v="0"/>
    <s v="Queenstown"/>
    <n v="6.75"/>
    <s v="Burke, Mr. Jeremiah"/>
  </r>
  <r>
    <n v="145"/>
    <x v="0"/>
    <n v="0"/>
    <x v="0"/>
    <x v="0"/>
    <x v="0"/>
    <n v="0"/>
    <n v="1"/>
    <n v="0"/>
    <n v="1"/>
    <n v="1"/>
    <n v="1"/>
    <n v="0"/>
    <n v="0"/>
    <n v="0"/>
    <n v="18"/>
    <s v="Age_10_19"/>
    <n v="0"/>
    <n v="1"/>
    <n v="0"/>
    <n v="0"/>
    <n v="0"/>
    <n v="0"/>
    <n v="0"/>
    <n v="0"/>
    <x v="2"/>
    <x v="2"/>
    <n v="0"/>
    <n v="1"/>
    <n v="0"/>
    <n v="0"/>
    <n v="1"/>
    <n v="0"/>
    <n v="0"/>
    <n v="0"/>
    <n v="0"/>
    <n v="0"/>
    <n v="0"/>
    <n v="0"/>
    <s v="SiblingSpouse0"/>
    <n v="0"/>
    <n v="1"/>
    <n v="0"/>
    <n v="0"/>
    <n v="0"/>
    <n v="0"/>
    <n v="0"/>
    <n v="0"/>
    <s v="ParentChild0"/>
    <s v="S"/>
    <n v="0"/>
    <n v="0"/>
    <n v="1"/>
    <s v="Southampton"/>
    <n v="11.5"/>
    <s v="Andrew, Mr. Edgardo Samuel"/>
  </r>
  <r>
    <n v="146"/>
    <x v="0"/>
    <n v="0"/>
    <x v="0"/>
    <x v="0"/>
    <x v="0"/>
    <n v="0"/>
    <n v="1"/>
    <n v="0"/>
    <n v="1"/>
    <n v="0"/>
    <n v="0"/>
    <n v="0"/>
    <n v="0"/>
    <n v="0"/>
    <n v="19"/>
    <s v="Age_10_19"/>
    <n v="0"/>
    <n v="1"/>
    <n v="0"/>
    <n v="0"/>
    <n v="0"/>
    <n v="0"/>
    <n v="0"/>
    <n v="0"/>
    <x v="2"/>
    <x v="2"/>
    <n v="0"/>
    <n v="1"/>
    <n v="0"/>
    <n v="1"/>
    <n v="0"/>
    <n v="1"/>
    <n v="0"/>
    <n v="0"/>
    <n v="0"/>
    <n v="0"/>
    <n v="0"/>
    <n v="0"/>
    <s v="SiblingSpouse1"/>
    <n v="1"/>
    <n v="0"/>
    <n v="1"/>
    <n v="0"/>
    <n v="0"/>
    <n v="0"/>
    <n v="0"/>
    <n v="0"/>
    <s v="ParentChild1"/>
    <s v="S"/>
    <n v="0"/>
    <n v="0"/>
    <n v="1"/>
    <s v="Southampton"/>
    <n v="36.75"/>
    <s v="Nicholls, Mr. Joseph Charles"/>
  </r>
  <r>
    <n v="147"/>
    <x v="0"/>
    <n v="1"/>
    <x v="1"/>
    <x v="1"/>
    <x v="0"/>
    <n v="0"/>
    <n v="1"/>
    <n v="0"/>
    <n v="0"/>
    <n v="1"/>
    <n v="1"/>
    <n v="0"/>
    <n v="0"/>
    <n v="0"/>
    <n v="27"/>
    <s v="Age_20_29"/>
    <n v="0"/>
    <n v="0"/>
    <n v="1"/>
    <n v="0"/>
    <n v="0"/>
    <n v="0"/>
    <n v="0"/>
    <n v="0"/>
    <x v="0"/>
    <x v="0"/>
    <n v="0"/>
    <n v="0"/>
    <n v="1"/>
    <n v="0"/>
    <n v="1"/>
    <n v="0"/>
    <n v="0"/>
    <n v="0"/>
    <n v="0"/>
    <n v="0"/>
    <n v="0"/>
    <n v="0"/>
    <s v="SiblingSpouse0"/>
    <n v="0"/>
    <n v="1"/>
    <n v="0"/>
    <n v="0"/>
    <n v="0"/>
    <n v="0"/>
    <n v="0"/>
    <n v="0"/>
    <s v="ParentChild0"/>
    <s v="S"/>
    <n v="0"/>
    <n v="0"/>
    <n v="1"/>
    <s v="Southampton"/>
    <n v="7.7957999999999998"/>
    <s v="Andersson, Mr. August Edvard (&quot;Wennerstrom&quot;)"/>
  </r>
  <r>
    <n v="148"/>
    <x v="0"/>
    <n v="0"/>
    <x v="0"/>
    <x v="0"/>
    <x v="1"/>
    <n v="1"/>
    <n v="0"/>
    <n v="1"/>
    <n v="0"/>
    <n v="0"/>
    <n v="0"/>
    <n v="0"/>
    <n v="0"/>
    <n v="0"/>
    <n v="9"/>
    <s v="Age_0_9"/>
    <n v="1"/>
    <n v="0"/>
    <n v="0"/>
    <n v="0"/>
    <n v="0"/>
    <n v="0"/>
    <n v="0"/>
    <n v="0"/>
    <x v="0"/>
    <x v="0"/>
    <n v="0"/>
    <n v="0"/>
    <n v="1"/>
    <n v="2"/>
    <n v="0"/>
    <n v="0"/>
    <n v="1"/>
    <n v="0"/>
    <n v="0"/>
    <n v="0"/>
    <n v="0"/>
    <n v="0"/>
    <s v="SiblingSpouse2"/>
    <n v="2"/>
    <n v="0"/>
    <n v="0"/>
    <n v="1"/>
    <n v="0"/>
    <n v="0"/>
    <n v="0"/>
    <n v="0"/>
    <s v="ParentChild2"/>
    <s v="S"/>
    <n v="0"/>
    <n v="0"/>
    <n v="1"/>
    <s v="Southampton"/>
    <n v="34.375"/>
    <s v="Ford, Miss. Robina Maggie &quot;Ruby&quot;"/>
  </r>
  <r>
    <n v="149"/>
    <x v="0"/>
    <n v="0"/>
    <x v="0"/>
    <x v="0"/>
    <x v="0"/>
    <n v="0"/>
    <n v="1"/>
    <n v="0"/>
    <n v="1"/>
    <n v="1"/>
    <n v="0"/>
    <n v="0"/>
    <n v="0"/>
    <n v="0"/>
    <n v="36.5"/>
    <s v="Age_30_39"/>
    <n v="0"/>
    <n v="0"/>
    <n v="0"/>
    <n v="1"/>
    <n v="0"/>
    <n v="0"/>
    <n v="0"/>
    <n v="0"/>
    <x v="2"/>
    <x v="2"/>
    <n v="0"/>
    <n v="1"/>
    <n v="0"/>
    <n v="0"/>
    <n v="1"/>
    <n v="0"/>
    <n v="0"/>
    <n v="0"/>
    <n v="0"/>
    <n v="0"/>
    <n v="0"/>
    <n v="0"/>
    <s v="SiblingSpouse0"/>
    <n v="2"/>
    <n v="0"/>
    <n v="0"/>
    <n v="1"/>
    <n v="0"/>
    <n v="0"/>
    <n v="0"/>
    <n v="0"/>
    <s v="ParentChild2"/>
    <s v="S"/>
    <n v="0"/>
    <n v="0"/>
    <n v="1"/>
    <s v="Southampton"/>
    <n v="26"/>
    <s v="Navratil, Mr. Michel (&quot;Louis M Hoffman&quot;)"/>
  </r>
  <r>
    <n v="150"/>
    <x v="0"/>
    <n v="0"/>
    <x v="0"/>
    <x v="0"/>
    <x v="0"/>
    <n v="0"/>
    <n v="1"/>
    <n v="0"/>
    <n v="1"/>
    <n v="1"/>
    <n v="1"/>
    <n v="0"/>
    <n v="0"/>
    <n v="0"/>
    <n v="42"/>
    <s v="Age_40_49"/>
    <n v="0"/>
    <n v="0"/>
    <n v="0"/>
    <n v="0"/>
    <n v="1"/>
    <n v="0"/>
    <n v="0"/>
    <n v="0"/>
    <x v="2"/>
    <x v="2"/>
    <n v="0"/>
    <n v="1"/>
    <n v="0"/>
    <n v="0"/>
    <n v="1"/>
    <n v="0"/>
    <n v="0"/>
    <n v="0"/>
    <n v="0"/>
    <n v="0"/>
    <n v="0"/>
    <n v="0"/>
    <s v="SiblingSpouse0"/>
    <n v="0"/>
    <n v="1"/>
    <n v="0"/>
    <n v="0"/>
    <n v="0"/>
    <n v="0"/>
    <n v="0"/>
    <n v="0"/>
    <s v="ParentChild0"/>
    <s v="S"/>
    <n v="0"/>
    <n v="0"/>
    <n v="1"/>
    <s v="Southampton"/>
    <n v="13"/>
    <s v="Byles, Rev. Thomas Roussel Davids"/>
  </r>
  <r>
    <n v="151"/>
    <x v="0"/>
    <n v="0"/>
    <x v="0"/>
    <x v="0"/>
    <x v="0"/>
    <n v="0"/>
    <n v="1"/>
    <n v="0"/>
    <n v="1"/>
    <n v="1"/>
    <n v="1"/>
    <n v="0"/>
    <n v="0"/>
    <n v="0"/>
    <n v="51"/>
    <s v="Age_50_59"/>
    <n v="0"/>
    <n v="0"/>
    <n v="0"/>
    <n v="0"/>
    <n v="0"/>
    <n v="1"/>
    <n v="0"/>
    <n v="0"/>
    <x v="2"/>
    <x v="2"/>
    <n v="0"/>
    <n v="1"/>
    <n v="0"/>
    <n v="0"/>
    <n v="1"/>
    <n v="0"/>
    <n v="0"/>
    <n v="0"/>
    <n v="0"/>
    <n v="0"/>
    <n v="0"/>
    <n v="0"/>
    <s v="SiblingSpouse0"/>
    <n v="0"/>
    <n v="1"/>
    <n v="0"/>
    <n v="0"/>
    <n v="0"/>
    <n v="0"/>
    <n v="0"/>
    <n v="0"/>
    <s v="ParentChild0"/>
    <s v="S"/>
    <n v="0"/>
    <n v="0"/>
    <n v="1"/>
    <s v="Southampton"/>
    <n v="12.525"/>
    <s v="Bateman, Rev. Robert James"/>
  </r>
  <r>
    <n v="152"/>
    <x v="0"/>
    <n v="1"/>
    <x v="1"/>
    <x v="1"/>
    <x v="1"/>
    <n v="1"/>
    <n v="0"/>
    <n v="0"/>
    <n v="0"/>
    <n v="0"/>
    <n v="0"/>
    <n v="0"/>
    <n v="0"/>
    <n v="0"/>
    <n v="22"/>
    <s v="Age_20_29"/>
    <n v="0"/>
    <n v="0"/>
    <n v="1"/>
    <n v="0"/>
    <n v="0"/>
    <n v="0"/>
    <n v="0"/>
    <n v="0"/>
    <x v="1"/>
    <x v="1"/>
    <n v="1"/>
    <n v="0"/>
    <n v="0"/>
    <n v="1"/>
    <n v="0"/>
    <n v="1"/>
    <n v="0"/>
    <n v="0"/>
    <n v="0"/>
    <n v="0"/>
    <n v="0"/>
    <n v="0"/>
    <s v="SiblingSpouse1"/>
    <n v="0"/>
    <n v="1"/>
    <n v="0"/>
    <n v="0"/>
    <n v="0"/>
    <n v="0"/>
    <n v="0"/>
    <n v="0"/>
    <s v="ParentChild0"/>
    <s v="S"/>
    <n v="0"/>
    <n v="0"/>
    <n v="1"/>
    <s v="Southampton"/>
    <n v="66.599999999999994"/>
    <s v="Pears, Mrs. Thomas (Edith Wearne)"/>
  </r>
  <r>
    <n v="153"/>
    <x v="0"/>
    <n v="0"/>
    <x v="0"/>
    <x v="0"/>
    <x v="0"/>
    <n v="0"/>
    <n v="1"/>
    <n v="0"/>
    <n v="0"/>
    <n v="1"/>
    <n v="1"/>
    <n v="0"/>
    <n v="0"/>
    <n v="0"/>
    <n v="55.5"/>
    <s v="Age_50_59"/>
    <n v="0"/>
    <n v="0"/>
    <n v="0"/>
    <n v="0"/>
    <n v="0"/>
    <n v="1"/>
    <n v="0"/>
    <n v="0"/>
    <x v="0"/>
    <x v="0"/>
    <n v="0"/>
    <n v="0"/>
    <n v="1"/>
    <n v="0"/>
    <n v="1"/>
    <n v="0"/>
    <n v="0"/>
    <n v="0"/>
    <n v="0"/>
    <n v="0"/>
    <n v="0"/>
    <n v="0"/>
    <s v="SiblingSpouse0"/>
    <n v="0"/>
    <n v="1"/>
    <n v="0"/>
    <n v="0"/>
    <n v="0"/>
    <n v="0"/>
    <n v="0"/>
    <n v="0"/>
    <s v="ParentChild0"/>
    <s v="S"/>
    <n v="0"/>
    <n v="0"/>
    <n v="1"/>
    <s v="Southampton"/>
    <n v="8.0500000000000007"/>
    <s v="Meo, Mr. Alfonzo"/>
  </r>
  <r>
    <n v="154"/>
    <x v="0"/>
    <n v="0"/>
    <x v="0"/>
    <x v="0"/>
    <x v="0"/>
    <n v="0"/>
    <n v="1"/>
    <n v="0"/>
    <n v="0"/>
    <n v="1"/>
    <n v="0"/>
    <n v="0"/>
    <n v="0"/>
    <n v="0"/>
    <n v="40.5"/>
    <s v="Age_40_49"/>
    <n v="0"/>
    <n v="0"/>
    <n v="0"/>
    <n v="0"/>
    <n v="1"/>
    <n v="0"/>
    <n v="0"/>
    <n v="0"/>
    <x v="0"/>
    <x v="0"/>
    <n v="0"/>
    <n v="0"/>
    <n v="1"/>
    <n v="0"/>
    <n v="1"/>
    <n v="0"/>
    <n v="0"/>
    <n v="0"/>
    <n v="0"/>
    <n v="0"/>
    <n v="0"/>
    <n v="0"/>
    <s v="SiblingSpouse0"/>
    <n v="2"/>
    <n v="0"/>
    <n v="0"/>
    <n v="1"/>
    <n v="0"/>
    <n v="0"/>
    <n v="0"/>
    <n v="0"/>
    <s v="ParentChild2"/>
    <s v="S"/>
    <n v="0"/>
    <n v="0"/>
    <n v="1"/>
    <s v="Southampton"/>
    <n v="14.5"/>
    <s v="van Billiard, Mr. Austin Blyler"/>
  </r>
  <r>
    <n v="155"/>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3125"/>
    <s v="Olsen, Mr. Ole Martin"/>
  </r>
  <r>
    <n v="156"/>
    <x v="0"/>
    <n v="0"/>
    <x v="0"/>
    <x v="0"/>
    <x v="0"/>
    <n v="0"/>
    <n v="1"/>
    <n v="0"/>
    <n v="0"/>
    <n v="1"/>
    <n v="0"/>
    <n v="0"/>
    <n v="0"/>
    <n v="0"/>
    <n v="51"/>
    <s v="Age_50_59"/>
    <n v="0"/>
    <n v="0"/>
    <n v="0"/>
    <n v="0"/>
    <n v="0"/>
    <n v="1"/>
    <n v="0"/>
    <n v="0"/>
    <x v="1"/>
    <x v="1"/>
    <n v="1"/>
    <n v="0"/>
    <n v="0"/>
    <n v="0"/>
    <n v="1"/>
    <n v="0"/>
    <n v="0"/>
    <n v="0"/>
    <n v="0"/>
    <n v="0"/>
    <n v="0"/>
    <n v="0"/>
    <s v="SiblingSpouse0"/>
    <n v="1"/>
    <n v="0"/>
    <n v="1"/>
    <n v="0"/>
    <n v="0"/>
    <n v="0"/>
    <n v="0"/>
    <n v="0"/>
    <s v="ParentChild1"/>
    <s v="C"/>
    <n v="1"/>
    <n v="0"/>
    <n v="0"/>
    <s v="Cherbourg"/>
    <n v="61.379199999999997"/>
    <s v="Williams, Mr. Charles Duane"/>
  </r>
  <r>
    <n v="157"/>
    <x v="0"/>
    <n v="1"/>
    <x v="1"/>
    <x v="1"/>
    <x v="1"/>
    <n v="1"/>
    <n v="0"/>
    <n v="0"/>
    <n v="0"/>
    <n v="0"/>
    <n v="0"/>
    <n v="0"/>
    <n v="0"/>
    <n v="0"/>
    <n v="16"/>
    <s v="Age_10_19"/>
    <n v="0"/>
    <n v="1"/>
    <n v="0"/>
    <n v="0"/>
    <n v="0"/>
    <n v="0"/>
    <n v="0"/>
    <n v="0"/>
    <x v="0"/>
    <x v="0"/>
    <n v="0"/>
    <n v="0"/>
    <n v="1"/>
    <n v="0"/>
    <n v="1"/>
    <n v="0"/>
    <n v="0"/>
    <n v="0"/>
    <n v="0"/>
    <n v="0"/>
    <n v="0"/>
    <n v="0"/>
    <s v="SiblingSpouse0"/>
    <n v="0"/>
    <n v="1"/>
    <n v="0"/>
    <n v="0"/>
    <n v="0"/>
    <n v="0"/>
    <n v="0"/>
    <n v="0"/>
    <s v="ParentChild0"/>
    <s v="Q"/>
    <n v="0"/>
    <n v="1"/>
    <n v="0"/>
    <s v="Queenstown"/>
    <n v="7.7332999999999998"/>
    <s v="Gilnagh, Miss. Katherine &quot;Katie&quot;"/>
  </r>
  <r>
    <n v="158"/>
    <x v="0"/>
    <n v="0"/>
    <x v="0"/>
    <x v="0"/>
    <x v="0"/>
    <n v="0"/>
    <n v="1"/>
    <n v="0"/>
    <n v="0"/>
    <n v="1"/>
    <n v="1"/>
    <n v="0"/>
    <n v="0"/>
    <n v="0"/>
    <n v="30"/>
    <s v="Age_30_39"/>
    <n v="0"/>
    <n v="0"/>
    <n v="0"/>
    <n v="1"/>
    <n v="0"/>
    <n v="0"/>
    <n v="0"/>
    <n v="0"/>
    <x v="0"/>
    <x v="0"/>
    <n v="0"/>
    <n v="0"/>
    <n v="1"/>
    <n v="0"/>
    <n v="1"/>
    <n v="0"/>
    <n v="0"/>
    <n v="0"/>
    <n v="0"/>
    <n v="0"/>
    <n v="0"/>
    <n v="0"/>
    <s v="SiblingSpouse0"/>
    <n v="0"/>
    <n v="1"/>
    <n v="0"/>
    <n v="0"/>
    <n v="0"/>
    <n v="0"/>
    <n v="0"/>
    <n v="0"/>
    <s v="ParentChild0"/>
    <s v="S"/>
    <n v="0"/>
    <n v="0"/>
    <n v="1"/>
    <s v="Southampton"/>
    <n v="8.0500000000000007"/>
    <s v="Corn, Mr. Harry"/>
  </r>
  <r>
    <n v="159"/>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6624999999999996"/>
    <s v="Smiljanic, Mr. Mile"/>
  </r>
  <r>
    <n v="160"/>
    <x v="0"/>
    <n v="0"/>
    <x v="0"/>
    <x v="0"/>
    <x v="0"/>
    <n v="0"/>
    <n v="1"/>
    <n v="0"/>
    <n v="0"/>
    <n v="0"/>
    <n v="0"/>
    <n v="0"/>
    <n v="0"/>
    <n v="0"/>
    <n v="29.9"/>
    <s v="Age_20_29"/>
    <n v="0"/>
    <n v="0"/>
    <n v="1"/>
    <n v="0"/>
    <n v="0"/>
    <n v="0"/>
    <n v="0"/>
    <n v="0"/>
    <x v="0"/>
    <x v="0"/>
    <n v="0"/>
    <n v="0"/>
    <n v="1"/>
    <n v="8"/>
    <n v="0"/>
    <n v="0"/>
    <n v="0"/>
    <n v="0"/>
    <n v="0"/>
    <n v="0"/>
    <n v="1"/>
    <n v="1"/>
    <s v="SiblingSpouse8"/>
    <n v="2"/>
    <n v="0"/>
    <n v="0"/>
    <n v="1"/>
    <n v="0"/>
    <n v="0"/>
    <n v="0"/>
    <n v="0"/>
    <s v="ParentChild2"/>
    <s v="S"/>
    <n v="0"/>
    <n v="0"/>
    <n v="1"/>
    <s v="Southampton"/>
    <n v="69.55"/>
    <s v="Sage, Master. Thomas Henry"/>
  </r>
  <r>
    <n v="161"/>
    <x v="0"/>
    <n v="0"/>
    <x v="0"/>
    <x v="0"/>
    <x v="0"/>
    <n v="0"/>
    <n v="1"/>
    <n v="0"/>
    <n v="0"/>
    <n v="1"/>
    <n v="0"/>
    <n v="0"/>
    <n v="0"/>
    <n v="0"/>
    <n v="44"/>
    <s v="Age_40_49"/>
    <n v="0"/>
    <n v="0"/>
    <n v="0"/>
    <n v="0"/>
    <n v="1"/>
    <n v="0"/>
    <n v="0"/>
    <n v="0"/>
    <x v="0"/>
    <x v="0"/>
    <n v="0"/>
    <n v="0"/>
    <n v="1"/>
    <n v="0"/>
    <n v="1"/>
    <n v="0"/>
    <n v="0"/>
    <n v="0"/>
    <n v="0"/>
    <n v="0"/>
    <n v="0"/>
    <n v="0"/>
    <s v="SiblingSpouse0"/>
    <n v="1"/>
    <n v="0"/>
    <n v="1"/>
    <n v="0"/>
    <n v="0"/>
    <n v="0"/>
    <n v="0"/>
    <n v="0"/>
    <s v="ParentChild1"/>
    <s v="S"/>
    <n v="0"/>
    <n v="0"/>
    <n v="1"/>
    <s v="Southampton"/>
    <n v="16.100000000000001"/>
    <s v="Cribb, Mr. John Hatfield"/>
  </r>
  <r>
    <n v="162"/>
    <x v="0"/>
    <n v="1"/>
    <x v="1"/>
    <x v="1"/>
    <x v="1"/>
    <n v="1"/>
    <n v="0"/>
    <n v="0"/>
    <n v="0"/>
    <n v="0"/>
    <n v="0"/>
    <n v="0"/>
    <n v="0"/>
    <n v="0"/>
    <n v="40"/>
    <s v="Age_40_49"/>
    <n v="0"/>
    <n v="0"/>
    <n v="0"/>
    <n v="0"/>
    <n v="1"/>
    <n v="0"/>
    <n v="0"/>
    <n v="0"/>
    <x v="2"/>
    <x v="2"/>
    <n v="0"/>
    <n v="1"/>
    <n v="0"/>
    <n v="0"/>
    <n v="1"/>
    <n v="0"/>
    <n v="0"/>
    <n v="0"/>
    <n v="0"/>
    <n v="0"/>
    <n v="0"/>
    <n v="0"/>
    <s v="SiblingSpouse0"/>
    <n v="0"/>
    <n v="1"/>
    <n v="0"/>
    <n v="0"/>
    <n v="0"/>
    <n v="0"/>
    <n v="0"/>
    <n v="0"/>
    <s v="ParentChild0"/>
    <s v="S"/>
    <n v="0"/>
    <n v="0"/>
    <n v="1"/>
    <s v="Southampton"/>
    <n v="15.75"/>
    <s v="Watt, Mrs. James (Elizabeth &quot;Bessie&quot; Inglis Milne)"/>
  </r>
  <r>
    <n v="163"/>
    <x v="0"/>
    <n v="0"/>
    <x v="0"/>
    <x v="0"/>
    <x v="0"/>
    <n v="0"/>
    <n v="1"/>
    <n v="0"/>
    <n v="0"/>
    <n v="1"/>
    <n v="1"/>
    <n v="0"/>
    <n v="0"/>
    <n v="0"/>
    <n v="26"/>
    <s v="Age_20_29"/>
    <n v="0"/>
    <n v="0"/>
    <n v="1"/>
    <n v="0"/>
    <n v="0"/>
    <n v="0"/>
    <n v="0"/>
    <n v="0"/>
    <x v="0"/>
    <x v="0"/>
    <n v="0"/>
    <n v="0"/>
    <n v="1"/>
    <n v="0"/>
    <n v="1"/>
    <n v="0"/>
    <n v="0"/>
    <n v="0"/>
    <n v="0"/>
    <n v="0"/>
    <n v="0"/>
    <n v="0"/>
    <s v="SiblingSpouse0"/>
    <n v="0"/>
    <n v="1"/>
    <n v="0"/>
    <n v="0"/>
    <n v="0"/>
    <n v="0"/>
    <n v="0"/>
    <n v="0"/>
    <s v="ParentChild0"/>
    <s v="S"/>
    <n v="0"/>
    <n v="0"/>
    <n v="1"/>
    <s v="Southampton"/>
    <n v="7.7750000000000004"/>
    <s v="Bengtsson, Mr. John Viktor"/>
  </r>
  <r>
    <n v="164"/>
    <x v="0"/>
    <n v="0"/>
    <x v="0"/>
    <x v="0"/>
    <x v="0"/>
    <n v="0"/>
    <n v="1"/>
    <n v="0"/>
    <n v="0"/>
    <n v="1"/>
    <n v="1"/>
    <n v="0"/>
    <n v="0"/>
    <n v="0"/>
    <n v="17"/>
    <s v="Age_10_19"/>
    <n v="0"/>
    <n v="1"/>
    <n v="0"/>
    <n v="0"/>
    <n v="0"/>
    <n v="0"/>
    <n v="0"/>
    <n v="0"/>
    <x v="0"/>
    <x v="0"/>
    <n v="0"/>
    <n v="0"/>
    <n v="1"/>
    <n v="0"/>
    <n v="1"/>
    <n v="0"/>
    <n v="0"/>
    <n v="0"/>
    <n v="0"/>
    <n v="0"/>
    <n v="0"/>
    <n v="0"/>
    <s v="SiblingSpouse0"/>
    <n v="0"/>
    <n v="1"/>
    <n v="0"/>
    <n v="0"/>
    <n v="0"/>
    <n v="0"/>
    <n v="0"/>
    <n v="0"/>
    <s v="ParentChild0"/>
    <s v="S"/>
    <n v="0"/>
    <n v="0"/>
    <n v="1"/>
    <s v="Southampton"/>
    <n v="8.6624999999999996"/>
    <s v="Calic, Mr. Jovo"/>
  </r>
  <r>
    <n v="165"/>
    <x v="0"/>
    <n v="0"/>
    <x v="0"/>
    <x v="0"/>
    <x v="0"/>
    <n v="0"/>
    <n v="1"/>
    <n v="0"/>
    <n v="0"/>
    <n v="0"/>
    <n v="0"/>
    <n v="1"/>
    <n v="0"/>
    <n v="0"/>
    <n v="1"/>
    <s v="Age_0_9"/>
    <n v="1"/>
    <n v="0"/>
    <n v="0"/>
    <n v="0"/>
    <n v="0"/>
    <n v="0"/>
    <n v="0"/>
    <n v="0"/>
    <x v="0"/>
    <x v="0"/>
    <n v="0"/>
    <n v="0"/>
    <n v="1"/>
    <n v="4"/>
    <n v="0"/>
    <n v="0"/>
    <n v="0"/>
    <n v="0"/>
    <n v="1"/>
    <n v="0"/>
    <n v="0"/>
    <n v="1"/>
    <s v="SiblingSpouse4"/>
    <n v="1"/>
    <n v="0"/>
    <n v="1"/>
    <n v="0"/>
    <n v="0"/>
    <n v="0"/>
    <n v="0"/>
    <n v="0"/>
    <s v="ParentChild1"/>
    <s v="S"/>
    <n v="0"/>
    <n v="0"/>
    <n v="1"/>
    <s v="Southampton"/>
    <n v="39.6875"/>
    <s v="Panula, Master. Eino Viljami"/>
  </r>
  <r>
    <n v="166"/>
    <x v="0"/>
    <n v="1"/>
    <x v="1"/>
    <x v="1"/>
    <x v="0"/>
    <n v="0"/>
    <n v="1"/>
    <n v="0"/>
    <n v="0"/>
    <n v="1"/>
    <n v="0"/>
    <n v="1"/>
    <n v="0"/>
    <n v="0"/>
    <n v="9"/>
    <s v="Age_0_9"/>
    <n v="1"/>
    <n v="0"/>
    <n v="0"/>
    <n v="0"/>
    <n v="0"/>
    <n v="0"/>
    <n v="0"/>
    <n v="0"/>
    <x v="0"/>
    <x v="0"/>
    <n v="0"/>
    <n v="0"/>
    <n v="1"/>
    <n v="0"/>
    <n v="1"/>
    <n v="0"/>
    <n v="0"/>
    <n v="0"/>
    <n v="0"/>
    <n v="0"/>
    <n v="0"/>
    <n v="0"/>
    <s v="SiblingSpouse0"/>
    <n v="2"/>
    <n v="0"/>
    <n v="0"/>
    <n v="1"/>
    <n v="0"/>
    <n v="0"/>
    <n v="0"/>
    <n v="0"/>
    <s v="ParentChild2"/>
    <s v="S"/>
    <n v="0"/>
    <n v="0"/>
    <n v="1"/>
    <s v="Southampton"/>
    <n v="20.524999999999999"/>
    <s v="Goldsmith, Master. Frank John William &quot;Frankie&quot;"/>
  </r>
  <r>
    <n v="167"/>
    <x v="0"/>
    <n v="1"/>
    <x v="1"/>
    <x v="1"/>
    <x v="1"/>
    <n v="1"/>
    <n v="0"/>
    <n v="0"/>
    <n v="0"/>
    <n v="0"/>
    <n v="0"/>
    <n v="0"/>
    <n v="0"/>
    <n v="0"/>
    <n v="29.9"/>
    <s v="Age_20_29"/>
    <n v="0"/>
    <n v="0"/>
    <n v="1"/>
    <n v="0"/>
    <n v="0"/>
    <n v="0"/>
    <n v="0"/>
    <n v="0"/>
    <x v="1"/>
    <x v="1"/>
    <n v="1"/>
    <n v="0"/>
    <n v="0"/>
    <n v="0"/>
    <n v="1"/>
    <n v="0"/>
    <n v="0"/>
    <n v="0"/>
    <n v="0"/>
    <n v="0"/>
    <n v="0"/>
    <n v="0"/>
    <s v="SiblingSpouse0"/>
    <n v="1"/>
    <n v="0"/>
    <n v="1"/>
    <n v="0"/>
    <n v="0"/>
    <n v="0"/>
    <n v="0"/>
    <n v="0"/>
    <s v="ParentChild1"/>
    <s v="S"/>
    <n v="0"/>
    <n v="0"/>
    <n v="1"/>
    <s v="Southampton"/>
    <n v="55"/>
    <s v="Chibnall, Mrs. (Edith Martha Bowerman)"/>
  </r>
  <r>
    <n v="168"/>
    <x v="0"/>
    <n v="0"/>
    <x v="0"/>
    <x v="0"/>
    <x v="1"/>
    <n v="1"/>
    <n v="0"/>
    <n v="1"/>
    <n v="0"/>
    <n v="0"/>
    <n v="0"/>
    <n v="0"/>
    <n v="0"/>
    <n v="0"/>
    <n v="45"/>
    <s v="Age_40_49"/>
    <n v="0"/>
    <n v="0"/>
    <n v="0"/>
    <n v="0"/>
    <n v="1"/>
    <n v="0"/>
    <n v="0"/>
    <n v="0"/>
    <x v="0"/>
    <x v="0"/>
    <n v="0"/>
    <n v="0"/>
    <n v="1"/>
    <n v="1"/>
    <n v="0"/>
    <n v="1"/>
    <n v="0"/>
    <n v="0"/>
    <n v="0"/>
    <n v="0"/>
    <n v="0"/>
    <n v="0"/>
    <s v="SiblingSpouse1"/>
    <n v="4"/>
    <n v="0"/>
    <n v="0"/>
    <n v="0"/>
    <n v="0"/>
    <n v="1"/>
    <n v="0"/>
    <n v="0"/>
    <s v="ParentChild4"/>
    <s v="S"/>
    <n v="0"/>
    <n v="0"/>
    <n v="1"/>
    <s v="Southampton"/>
    <n v="27.9"/>
    <s v="Skoog, Mrs. William (Anna Bernhardina Karlsson)"/>
  </r>
  <r>
    <n v="169"/>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25.925000000000001"/>
    <s v="Baumann, Mr. John D"/>
  </r>
  <r>
    <n v="170"/>
    <x v="0"/>
    <n v="0"/>
    <x v="0"/>
    <x v="0"/>
    <x v="0"/>
    <n v="0"/>
    <n v="1"/>
    <n v="0"/>
    <n v="0"/>
    <n v="1"/>
    <n v="1"/>
    <n v="0"/>
    <n v="0"/>
    <n v="0"/>
    <n v="28"/>
    <s v="Age_20_29"/>
    <n v="0"/>
    <n v="0"/>
    <n v="1"/>
    <n v="0"/>
    <n v="0"/>
    <n v="0"/>
    <n v="0"/>
    <n v="0"/>
    <x v="0"/>
    <x v="0"/>
    <n v="0"/>
    <n v="0"/>
    <n v="1"/>
    <n v="0"/>
    <n v="1"/>
    <n v="0"/>
    <n v="0"/>
    <n v="0"/>
    <n v="0"/>
    <n v="0"/>
    <n v="0"/>
    <n v="0"/>
    <s v="SiblingSpouse0"/>
    <n v="0"/>
    <n v="1"/>
    <n v="0"/>
    <n v="0"/>
    <n v="0"/>
    <n v="0"/>
    <n v="0"/>
    <n v="0"/>
    <s v="ParentChild0"/>
    <s v="S"/>
    <n v="0"/>
    <n v="0"/>
    <n v="1"/>
    <s v="Southampton"/>
    <n v="56.495800000000003"/>
    <s v="Ling, Mr. Lee"/>
  </r>
  <r>
    <n v="171"/>
    <x v="0"/>
    <n v="0"/>
    <x v="0"/>
    <x v="0"/>
    <x v="0"/>
    <n v="0"/>
    <n v="1"/>
    <n v="0"/>
    <n v="0"/>
    <n v="1"/>
    <n v="1"/>
    <n v="0"/>
    <n v="0"/>
    <n v="0"/>
    <n v="61"/>
    <s v="Age_60_69"/>
    <n v="0"/>
    <n v="0"/>
    <n v="0"/>
    <n v="0"/>
    <n v="0"/>
    <n v="0"/>
    <n v="1"/>
    <n v="0"/>
    <x v="1"/>
    <x v="1"/>
    <n v="1"/>
    <n v="0"/>
    <n v="0"/>
    <n v="0"/>
    <n v="1"/>
    <n v="0"/>
    <n v="0"/>
    <n v="0"/>
    <n v="0"/>
    <n v="0"/>
    <n v="0"/>
    <n v="0"/>
    <s v="SiblingSpouse0"/>
    <n v="0"/>
    <n v="1"/>
    <n v="0"/>
    <n v="0"/>
    <n v="0"/>
    <n v="0"/>
    <n v="0"/>
    <n v="0"/>
    <s v="ParentChild0"/>
    <s v="S"/>
    <n v="0"/>
    <n v="0"/>
    <n v="1"/>
    <s v="Southampton"/>
    <n v="33.5"/>
    <s v="Van der hoef, Mr. Wyckoff"/>
  </r>
  <r>
    <n v="172"/>
    <x v="0"/>
    <n v="0"/>
    <x v="0"/>
    <x v="0"/>
    <x v="0"/>
    <n v="0"/>
    <n v="1"/>
    <n v="0"/>
    <n v="0"/>
    <n v="0"/>
    <n v="0"/>
    <n v="1"/>
    <n v="1"/>
    <n v="1"/>
    <n v="4"/>
    <s v="Age_0_9"/>
    <n v="1"/>
    <n v="0"/>
    <n v="0"/>
    <n v="0"/>
    <n v="0"/>
    <n v="0"/>
    <n v="0"/>
    <n v="0"/>
    <x v="0"/>
    <x v="0"/>
    <n v="0"/>
    <n v="0"/>
    <n v="1"/>
    <n v="4"/>
    <n v="0"/>
    <n v="0"/>
    <n v="0"/>
    <n v="0"/>
    <n v="1"/>
    <n v="0"/>
    <n v="0"/>
    <n v="1"/>
    <s v="SiblingSpouse4"/>
    <n v="1"/>
    <n v="0"/>
    <n v="1"/>
    <n v="0"/>
    <n v="0"/>
    <n v="0"/>
    <n v="0"/>
    <n v="0"/>
    <s v="ParentChild1"/>
    <s v="Q"/>
    <n v="0"/>
    <n v="1"/>
    <n v="0"/>
    <s v="Queenstown"/>
    <n v="29.125"/>
    <s v="Rice, Master. Arthur"/>
  </r>
  <r>
    <n v="173"/>
    <x v="0"/>
    <n v="1"/>
    <x v="1"/>
    <x v="1"/>
    <x v="1"/>
    <n v="1"/>
    <n v="0"/>
    <n v="1"/>
    <n v="0"/>
    <n v="0"/>
    <n v="0"/>
    <n v="0"/>
    <n v="0"/>
    <n v="0"/>
    <n v="1"/>
    <s v="Age_0_9"/>
    <n v="1"/>
    <n v="0"/>
    <n v="0"/>
    <n v="0"/>
    <n v="0"/>
    <n v="0"/>
    <n v="0"/>
    <n v="0"/>
    <x v="0"/>
    <x v="0"/>
    <n v="0"/>
    <n v="0"/>
    <n v="1"/>
    <n v="1"/>
    <n v="0"/>
    <n v="1"/>
    <n v="0"/>
    <n v="0"/>
    <n v="0"/>
    <n v="0"/>
    <n v="0"/>
    <n v="0"/>
    <s v="SiblingSpouse1"/>
    <n v="1"/>
    <n v="0"/>
    <n v="1"/>
    <n v="0"/>
    <n v="0"/>
    <n v="0"/>
    <n v="0"/>
    <n v="0"/>
    <s v="ParentChild1"/>
    <s v="S"/>
    <n v="0"/>
    <n v="0"/>
    <n v="1"/>
    <s v="Southampton"/>
    <n v="11.1333"/>
    <s v="Johnson, Miss. Eleanor Ileen"/>
  </r>
  <r>
    <n v="174"/>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7.9249999999999998"/>
    <s v="Sivola, Mr. Antti Wilhelm"/>
  </r>
  <r>
    <n v="175"/>
    <x v="0"/>
    <n v="0"/>
    <x v="0"/>
    <x v="0"/>
    <x v="0"/>
    <n v="0"/>
    <n v="1"/>
    <n v="0"/>
    <n v="0"/>
    <n v="1"/>
    <n v="1"/>
    <n v="0"/>
    <n v="0"/>
    <n v="0"/>
    <n v="56"/>
    <s v="Age_50_59"/>
    <n v="0"/>
    <n v="0"/>
    <n v="0"/>
    <n v="0"/>
    <n v="0"/>
    <n v="1"/>
    <n v="0"/>
    <n v="0"/>
    <x v="1"/>
    <x v="1"/>
    <n v="1"/>
    <n v="0"/>
    <n v="0"/>
    <n v="0"/>
    <n v="1"/>
    <n v="0"/>
    <n v="0"/>
    <n v="0"/>
    <n v="0"/>
    <n v="0"/>
    <n v="0"/>
    <n v="0"/>
    <s v="SiblingSpouse0"/>
    <n v="0"/>
    <n v="1"/>
    <n v="0"/>
    <n v="0"/>
    <n v="0"/>
    <n v="0"/>
    <n v="0"/>
    <n v="0"/>
    <s v="ParentChild0"/>
    <s v="C"/>
    <n v="1"/>
    <n v="0"/>
    <n v="0"/>
    <s v="Cherbourg"/>
    <n v="30.695799999999998"/>
    <s v="Smith, Mr. James Clinch"/>
  </r>
  <r>
    <n v="176"/>
    <x v="0"/>
    <n v="0"/>
    <x v="0"/>
    <x v="0"/>
    <x v="0"/>
    <n v="0"/>
    <n v="1"/>
    <n v="0"/>
    <n v="0"/>
    <n v="0"/>
    <n v="0"/>
    <n v="0"/>
    <n v="0"/>
    <n v="0"/>
    <n v="18"/>
    <s v="Age_10_19"/>
    <n v="0"/>
    <n v="1"/>
    <n v="0"/>
    <n v="0"/>
    <n v="0"/>
    <n v="0"/>
    <n v="0"/>
    <n v="0"/>
    <x v="0"/>
    <x v="0"/>
    <n v="0"/>
    <n v="0"/>
    <n v="1"/>
    <n v="1"/>
    <n v="0"/>
    <n v="1"/>
    <n v="0"/>
    <n v="0"/>
    <n v="0"/>
    <n v="0"/>
    <n v="0"/>
    <n v="0"/>
    <s v="SiblingSpouse1"/>
    <n v="1"/>
    <n v="0"/>
    <n v="1"/>
    <n v="0"/>
    <n v="0"/>
    <n v="0"/>
    <n v="0"/>
    <n v="0"/>
    <s v="ParentChild1"/>
    <s v="S"/>
    <n v="0"/>
    <n v="0"/>
    <n v="1"/>
    <s v="Southampton"/>
    <n v="7.8541999999999996"/>
    <s v="Klasen, Mr. Klas Albin"/>
  </r>
  <r>
    <n v="177"/>
    <x v="0"/>
    <n v="0"/>
    <x v="0"/>
    <x v="0"/>
    <x v="0"/>
    <n v="0"/>
    <n v="1"/>
    <n v="0"/>
    <n v="0"/>
    <n v="0"/>
    <n v="0"/>
    <n v="0"/>
    <n v="0"/>
    <n v="0"/>
    <n v="29.9"/>
    <s v="Age_20_29"/>
    <n v="0"/>
    <n v="0"/>
    <n v="1"/>
    <n v="0"/>
    <n v="0"/>
    <n v="0"/>
    <n v="0"/>
    <n v="0"/>
    <x v="0"/>
    <x v="0"/>
    <n v="0"/>
    <n v="0"/>
    <n v="1"/>
    <n v="3"/>
    <n v="0"/>
    <n v="0"/>
    <n v="0"/>
    <n v="1"/>
    <n v="0"/>
    <n v="0"/>
    <n v="0"/>
    <n v="1"/>
    <s v="SiblingSpouse3"/>
    <n v="1"/>
    <n v="0"/>
    <n v="1"/>
    <n v="0"/>
    <n v="0"/>
    <n v="0"/>
    <n v="0"/>
    <n v="0"/>
    <s v="ParentChild1"/>
    <s v="S"/>
    <n v="0"/>
    <n v="0"/>
    <n v="1"/>
    <s v="Southampton"/>
    <n v="25.466699999999999"/>
    <s v="Lefebre, Master. Henry Forbes"/>
  </r>
  <r>
    <n v="178"/>
    <x v="0"/>
    <n v="0"/>
    <x v="0"/>
    <x v="0"/>
    <x v="1"/>
    <n v="1"/>
    <n v="0"/>
    <n v="0"/>
    <n v="0"/>
    <n v="0"/>
    <n v="0"/>
    <n v="0"/>
    <n v="0"/>
    <n v="0"/>
    <n v="50"/>
    <s v="Age_50_59"/>
    <n v="0"/>
    <n v="0"/>
    <n v="0"/>
    <n v="0"/>
    <n v="0"/>
    <n v="1"/>
    <n v="0"/>
    <n v="0"/>
    <x v="1"/>
    <x v="1"/>
    <n v="1"/>
    <n v="0"/>
    <n v="0"/>
    <n v="0"/>
    <n v="1"/>
    <n v="0"/>
    <n v="0"/>
    <n v="0"/>
    <n v="0"/>
    <n v="0"/>
    <n v="0"/>
    <n v="0"/>
    <s v="SiblingSpouse0"/>
    <n v="0"/>
    <n v="1"/>
    <n v="0"/>
    <n v="0"/>
    <n v="0"/>
    <n v="0"/>
    <n v="0"/>
    <n v="0"/>
    <s v="ParentChild0"/>
    <s v="C"/>
    <n v="1"/>
    <n v="0"/>
    <n v="0"/>
    <s v="Cherbourg"/>
    <n v="28.712499999999999"/>
    <s v="Isham, Miss. Ann Elizabeth"/>
  </r>
  <r>
    <n v="179"/>
    <x v="0"/>
    <n v="0"/>
    <x v="0"/>
    <x v="0"/>
    <x v="0"/>
    <n v="0"/>
    <n v="1"/>
    <n v="0"/>
    <n v="1"/>
    <n v="1"/>
    <n v="1"/>
    <n v="0"/>
    <n v="0"/>
    <n v="0"/>
    <n v="30"/>
    <s v="Age_30_39"/>
    <n v="0"/>
    <n v="0"/>
    <n v="0"/>
    <n v="1"/>
    <n v="0"/>
    <n v="0"/>
    <n v="0"/>
    <n v="0"/>
    <x v="2"/>
    <x v="2"/>
    <n v="0"/>
    <n v="1"/>
    <n v="0"/>
    <n v="0"/>
    <n v="1"/>
    <n v="0"/>
    <n v="0"/>
    <n v="0"/>
    <n v="0"/>
    <n v="0"/>
    <n v="0"/>
    <n v="0"/>
    <s v="SiblingSpouse0"/>
    <n v="0"/>
    <n v="1"/>
    <n v="0"/>
    <n v="0"/>
    <n v="0"/>
    <n v="0"/>
    <n v="0"/>
    <n v="0"/>
    <s v="ParentChild0"/>
    <s v="S"/>
    <n v="0"/>
    <n v="0"/>
    <n v="1"/>
    <s v="Southampton"/>
    <n v="13"/>
    <s v="Hale, Mr. Reginald"/>
  </r>
  <r>
    <n v="180"/>
    <x v="0"/>
    <n v="0"/>
    <x v="0"/>
    <x v="0"/>
    <x v="0"/>
    <n v="0"/>
    <n v="1"/>
    <n v="0"/>
    <n v="0"/>
    <n v="1"/>
    <n v="1"/>
    <n v="0"/>
    <n v="0"/>
    <n v="0"/>
    <n v="36"/>
    <s v="Age_30_39"/>
    <n v="0"/>
    <n v="0"/>
    <n v="0"/>
    <n v="1"/>
    <n v="0"/>
    <n v="0"/>
    <n v="0"/>
    <n v="0"/>
    <x v="0"/>
    <x v="0"/>
    <n v="0"/>
    <n v="0"/>
    <n v="1"/>
    <n v="0"/>
    <n v="1"/>
    <n v="0"/>
    <n v="0"/>
    <n v="0"/>
    <n v="0"/>
    <n v="0"/>
    <n v="0"/>
    <n v="0"/>
    <s v="SiblingSpouse0"/>
    <n v="0"/>
    <n v="1"/>
    <n v="0"/>
    <n v="0"/>
    <n v="0"/>
    <n v="0"/>
    <n v="0"/>
    <n v="0"/>
    <s v="ParentChild0"/>
    <s v="S"/>
    <n v="0"/>
    <n v="0"/>
    <n v="1"/>
    <s v="Southampton"/>
    <n v="0"/>
    <s v="Leonard, Mr. Lionel"/>
  </r>
  <r>
    <n v="181"/>
    <x v="0"/>
    <n v="0"/>
    <x v="0"/>
    <x v="0"/>
    <x v="1"/>
    <n v="1"/>
    <n v="0"/>
    <n v="1"/>
    <n v="0"/>
    <n v="0"/>
    <n v="0"/>
    <n v="0"/>
    <n v="0"/>
    <n v="0"/>
    <n v="29.9"/>
    <s v="Age_20_29"/>
    <n v="0"/>
    <n v="0"/>
    <n v="1"/>
    <n v="0"/>
    <n v="0"/>
    <n v="0"/>
    <n v="0"/>
    <n v="0"/>
    <x v="0"/>
    <x v="0"/>
    <n v="0"/>
    <n v="0"/>
    <n v="1"/>
    <n v="8"/>
    <n v="0"/>
    <n v="0"/>
    <n v="0"/>
    <n v="0"/>
    <n v="0"/>
    <n v="0"/>
    <n v="1"/>
    <n v="1"/>
    <s v="SiblingSpouse8"/>
    <n v="2"/>
    <n v="0"/>
    <n v="0"/>
    <n v="1"/>
    <n v="0"/>
    <n v="0"/>
    <n v="0"/>
    <n v="0"/>
    <s v="ParentChild2"/>
    <s v="S"/>
    <n v="0"/>
    <n v="0"/>
    <n v="1"/>
    <s v="Southampton"/>
    <n v="69.55"/>
    <s v="Sage, Miss. Constance Gladys"/>
  </r>
  <r>
    <n v="182"/>
    <x v="0"/>
    <n v="0"/>
    <x v="0"/>
    <x v="0"/>
    <x v="0"/>
    <n v="0"/>
    <n v="1"/>
    <n v="0"/>
    <n v="1"/>
    <n v="1"/>
    <n v="1"/>
    <n v="0"/>
    <n v="0"/>
    <n v="0"/>
    <n v="29.9"/>
    <s v="Age_20_29"/>
    <n v="0"/>
    <n v="0"/>
    <n v="1"/>
    <n v="0"/>
    <n v="0"/>
    <n v="0"/>
    <n v="0"/>
    <n v="0"/>
    <x v="2"/>
    <x v="2"/>
    <n v="0"/>
    <n v="1"/>
    <n v="0"/>
    <n v="0"/>
    <n v="1"/>
    <n v="0"/>
    <n v="0"/>
    <n v="0"/>
    <n v="0"/>
    <n v="0"/>
    <n v="0"/>
    <n v="0"/>
    <s v="SiblingSpouse0"/>
    <n v="0"/>
    <n v="1"/>
    <n v="0"/>
    <n v="0"/>
    <n v="0"/>
    <n v="0"/>
    <n v="0"/>
    <n v="0"/>
    <s v="ParentChild0"/>
    <s v="C"/>
    <n v="1"/>
    <n v="0"/>
    <n v="0"/>
    <s v="Cherbourg"/>
    <n v="15.05"/>
    <s v="Pernot, Mr. Rene"/>
  </r>
  <r>
    <n v="183"/>
    <x v="0"/>
    <n v="0"/>
    <x v="0"/>
    <x v="0"/>
    <x v="0"/>
    <n v="0"/>
    <n v="1"/>
    <n v="0"/>
    <n v="0"/>
    <n v="0"/>
    <n v="0"/>
    <n v="1"/>
    <n v="0"/>
    <n v="0"/>
    <n v="9"/>
    <s v="Age_0_9"/>
    <n v="1"/>
    <n v="0"/>
    <n v="0"/>
    <n v="0"/>
    <n v="0"/>
    <n v="0"/>
    <n v="0"/>
    <n v="0"/>
    <x v="0"/>
    <x v="0"/>
    <n v="0"/>
    <n v="0"/>
    <n v="1"/>
    <n v="4"/>
    <n v="0"/>
    <n v="0"/>
    <n v="0"/>
    <n v="0"/>
    <n v="1"/>
    <n v="0"/>
    <n v="0"/>
    <n v="1"/>
    <s v="SiblingSpouse4"/>
    <n v="2"/>
    <n v="0"/>
    <n v="0"/>
    <n v="1"/>
    <n v="0"/>
    <n v="0"/>
    <n v="0"/>
    <n v="0"/>
    <s v="ParentChild2"/>
    <s v="S"/>
    <n v="0"/>
    <n v="0"/>
    <n v="1"/>
    <s v="Southampton"/>
    <n v="31.387499999999999"/>
    <s v="Asplund, Master. Clarence Gustaf Hugo"/>
  </r>
  <r>
    <n v="184"/>
    <x v="0"/>
    <n v="1"/>
    <x v="1"/>
    <x v="1"/>
    <x v="0"/>
    <n v="0"/>
    <n v="1"/>
    <n v="0"/>
    <n v="1"/>
    <n v="0"/>
    <n v="0"/>
    <n v="1"/>
    <n v="0"/>
    <n v="0"/>
    <n v="1"/>
    <s v="Age_0_9"/>
    <n v="1"/>
    <n v="0"/>
    <n v="0"/>
    <n v="0"/>
    <n v="0"/>
    <n v="0"/>
    <n v="0"/>
    <n v="0"/>
    <x v="2"/>
    <x v="2"/>
    <n v="0"/>
    <n v="1"/>
    <n v="0"/>
    <n v="2"/>
    <n v="0"/>
    <n v="0"/>
    <n v="1"/>
    <n v="0"/>
    <n v="0"/>
    <n v="0"/>
    <n v="0"/>
    <n v="0"/>
    <s v="SiblingSpouse2"/>
    <n v="1"/>
    <n v="0"/>
    <n v="1"/>
    <n v="0"/>
    <n v="0"/>
    <n v="0"/>
    <n v="0"/>
    <n v="0"/>
    <s v="ParentChild1"/>
    <s v="S"/>
    <n v="0"/>
    <n v="0"/>
    <n v="1"/>
    <s v="Southampton"/>
    <n v="39"/>
    <s v="Becker, Master. Richard F"/>
  </r>
  <r>
    <n v="185"/>
    <x v="0"/>
    <n v="1"/>
    <x v="1"/>
    <x v="1"/>
    <x v="1"/>
    <n v="1"/>
    <n v="0"/>
    <n v="1"/>
    <n v="0"/>
    <n v="0"/>
    <n v="0"/>
    <n v="0"/>
    <n v="0"/>
    <n v="0"/>
    <n v="4"/>
    <s v="Age_0_9"/>
    <n v="1"/>
    <n v="0"/>
    <n v="0"/>
    <n v="0"/>
    <n v="0"/>
    <n v="0"/>
    <n v="0"/>
    <n v="0"/>
    <x v="0"/>
    <x v="0"/>
    <n v="0"/>
    <n v="0"/>
    <n v="1"/>
    <n v="0"/>
    <n v="1"/>
    <n v="0"/>
    <n v="0"/>
    <n v="0"/>
    <n v="0"/>
    <n v="0"/>
    <n v="0"/>
    <n v="0"/>
    <s v="SiblingSpouse0"/>
    <n v="2"/>
    <n v="0"/>
    <n v="0"/>
    <n v="1"/>
    <n v="0"/>
    <n v="0"/>
    <n v="0"/>
    <n v="0"/>
    <s v="ParentChild2"/>
    <s v="S"/>
    <n v="0"/>
    <n v="0"/>
    <n v="1"/>
    <s v="Southampton"/>
    <n v="22.024999999999999"/>
    <s v="Kink-Heilmann, Miss. Luise Gretchen"/>
  </r>
  <r>
    <n v="186"/>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50"/>
    <s v="Rood, Mr. Hugh Roscoe"/>
  </r>
  <r>
    <n v="187"/>
    <x v="0"/>
    <n v="1"/>
    <x v="1"/>
    <x v="1"/>
    <x v="1"/>
    <n v="1"/>
    <n v="0"/>
    <n v="0"/>
    <n v="0"/>
    <n v="0"/>
    <n v="0"/>
    <n v="0"/>
    <n v="0"/>
    <n v="0"/>
    <n v="29.9"/>
    <s v="Age_20_29"/>
    <n v="0"/>
    <n v="0"/>
    <n v="1"/>
    <n v="0"/>
    <n v="0"/>
    <n v="0"/>
    <n v="0"/>
    <n v="0"/>
    <x v="0"/>
    <x v="0"/>
    <n v="0"/>
    <n v="0"/>
    <n v="1"/>
    <n v="1"/>
    <n v="0"/>
    <n v="1"/>
    <n v="0"/>
    <n v="0"/>
    <n v="0"/>
    <n v="0"/>
    <n v="0"/>
    <n v="0"/>
    <s v="SiblingSpouse1"/>
    <n v="0"/>
    <n v="1"/>
    <n v="0"/>
    <n v="0"/>
    <n v="0"/>
    <n v="0"/>
    <n v="0"/>
    <n v="0"/>
    <s v="ParentChild0"/>
    <s v="Q"/>
    <n v="0"/>
    <n v="1"/>
    <n v="0"/>
    <s v="Queenstown"/>
    <n v="15.5"/>
    <s v="O'Brien, Mrs. Thomas (Johanna &quot;Hannah&quot; Godfrey)"/>
  </r>
  <r>
    <n v="188"/>
    <x v="0"/>
    <n v="1"/>
    <x v="1"/>
    <x v="1"/>
    <x v="0"/>
    <n v="0"/>
    <n v="1"/>
    <n v="0"/>
    <n v="0"/>
    <n v="1"/>
    <n v="1"/>
    <n v="0"/>
    <n v="0"/>
    <n v="0"/>
    <n v="45"/>
    <s v="Age_40_49"/>
    <n v="0"/>
    <n v="0"/>
    <n v="0"/>
    <n v="0"/>
    <n v="1"/>
    <n v="0"/>
    <n v="0"/>
    <n v="0"/>
    <x v="1"/>
    <x v="1"/>
    <n v="1"/>
    <n v="0"/>
    <n v="0"/>
    <n v="0"/>
    <n v="1"/>
    <n v="0"/>
    <n v="0"/>
    <n v="0"/>
    <n v="0"/>
    <n v="0"/>
    <n v="0"/>
    <n v="0"/>
    <s v="SiblingSpouse0"/>
    <n v="0"/>
    <n v="1"/>
    <n v="0"/>
    <n v="0"/>
    <n v="0"/>
    <n v="0"/>
    <n v="0"/>
    <n v="0"/>
    <s v="ParentChild0"/>
    <s v="S"/>
    <n v="0"/>
    <n v="0"/>
    <n v="1"/>
    <s v="Southampton"/>
    <n v="26.55"/>
    <s v="Romaine, Mr. Charles Hallace (&quot;Mr C Rolmane&quot;)"/>
  </r>
  <r>
    <n v="189"/>
    <x v="0"/>
    <n v="0"/>
    <x v="0"/>
    <x v="0"/>
    <x v="0"/>
    <n v="0"/>
    <n v="1"/>
    <n v="0"/>
    <n v="0"/>
    <n v="0"/>
    <n v="0"/>
    <n v="0"/>
    <n v="1"/>
    <n v="1"/>
    <n v="40"/>
    <s v="Age_40_49"/>
    <n v="0"/>
    <n v="0"/>
    <n v="0"/>
    <n v="0"/>
    <n v="1"/>
    <n v="0"/>
    <n v="0"/>
    <n v="0"/>
    <x v="0"/>
    <x v="0"/>
    <n v="0"/>
    <n v="0"/>
    <n v="1"/>
    <n v="1"/>
    <n v="0"/>
    <n v="1"/>
    <n v="0"/>
    <n v="0"/>
    <n v="0"/>
    <n v="0"/>
    <n v="0"/>
    <n v="0"/>
    <s v="SiblingSpouse1"/>
    <n v="1"/>
    <n v="0"/>
    <n v="1"/>
    <n v="0"/>
    <n v="0"/>
    <n v="0"/>
    <n v="0"/>
    <n v="0"/>
    <s v="ParentChild1"/>
    <s v="Q"/>
    <n v="0"/>
    <n v="1"/>
    <n v="0"/>
    <s v="Queenstown"/>
    <n v="15.5"/>
    <s v="Bourke, Mr. John"/>
  </r>
  <r>
    <n v="190"/>
    <x v="0"/>
    <n v="0"/>
    <x v="0"/>
    <x v="0"/>
    <x v="0"/>
    <n v="0"/>
    <n v="1"/>
    <n v="0"/>
    <n v="0"/>
    <n v="1"/>
    <n v="1"/>
    <n v="0"/>
    <n v="0"/>
    <n v="0"/>
    <n v="36"/>
    <s v="Age_30_39"/>
    <n v="0"/>
    <n v="0"/>
    <n v="0"/>
    <n v="1"/>
    <n v="0"/>
    <n v="0"/>
    <n v="0"/>
    <n v="0"/>
    <x v="0"/>
    <x v="0"/>
    <n v="0"/>
    <n v="0"/>
    <n v="1"/>
    <n v="0"/>
    <n v="1"/>
    <n v="0"/>
    <n v="0"/>
    <n v="0"/>
    <n v="0"/>
    <n v="0"/>
    <n v="0"/>
    <n v="0"/>
    <s v="SiblingSpouse0"/>
    <n v="0"/>
    <n v="1"/>
    <n v="0"/>
    <n v="0"/>
    <n v="0"/>
    <n v="0"/>
    <n v="0"/>
    <n v="0"/>
    <s v="ParentChild0"/>
    <s v="S"/>
    <n v="0"/>
    <n v="0"/>
    <n v="1"/>
    <s v="Southampton"/>
    <n v="7.8958000000000004"/>
    <s v="Turcin, Mr. Stjepan"/>
  </r>
  <r>
    <n v="191"/>
    <x v="0"/>
    <n v="1"/>
    <x v="1"/>
    <x v="1"/>
    <x v="1"/>
    <n v="1"/>
    <n v="0"/>
    <n v="0"/>
    <n v="0"/>
    <n v="0"/>
    <n v="0"/>
    <n v="0"/>
    <n v="0"/>
    <n v="0"/>
    <n v="32"/>
    <s v="Age_30_39"/>
    <n v="0"/>
    <n v="0"/>
    <n v="0"/>
    <n v="1"/>
    <n v="0"/>
    <n v="0"/>
    <n v="0"/>
    <n v="0"/>
    <x v="2"/>
    <x v="2"/>
    <n v="0"/>
    <n v="1"/>
    <n v="0"/>
    <n v="0"/>
    <n v="1"/>
    <n v="0"/>
    <n v="0"/>
    <n v="0"/>
    <n v="0"/>
    <n v="0"/>
    <n v="0"/>
    <n v="0"/>
    <s v="SiblingSpouse0"/>
    <n v="0"/>
    <n v="1"/>
    <n v="0"/>
    <n v="0"/>
    <n v="0"/>
    <n v="0"/>
    <n v="0"/>
    <n v="0"/>
    <s v="ParentChild0"/>
    <s v="S"/>
    <n v="0"/>
    <n v="0"/>
    <n v="1"/>
    <s v="Southampton"/>
    <n v="13"/>
    <s v="Pinsky, Mrs. (Rosa)"/>
  </r>
  <r>
    <n v="192"/>
    <x v="0"/>
    <n v="0"/>
    <x v="0"/>
    <x v="0"/>
    <x v="0"/>
    <n v="0"/>
    <n v="1"/>
    <n v="0"/>
    <n v="1"/>
    <n v="1"/>
    <n v="1"/>
    <n v="0"/>
    <n v="0"/>
    <n v="0"/>
    <n v="19"/>
    <s v="Age_10_19"/>
    <n v="0"/>
    <n v="1"/>
    <n v="0"/>
    <n v="0"/>
    <n v="0"/>
    <n v="0"/>
    <n v="0"/>
    <n v="0"/>
    <x v="2"/>
    <x v="2"/>
    <n v="0"/>
    <n v="1"/>
    <n v="0"/>
    <n v="0"/>
    <n v="1"/>
    <n v="0"/>
    <n v="0"/>
    <n v="0"/>
    <n v="0"/>
    <n v="0"/>
    <n v="0"/>
    <n v="0"/>
    <s v="SiblingSpouse0"/>
    <n v="0"/>
    <n v="1"/>
    <n v="0"/>
    <n v="0"/>
    <n v="0"/>
    <n v="0"/>
    <n v="0"/>
    <n v="0"/>
    <s v="ParentChild0"/>
    <s v="S"/>
    <n v="0"/>
    <n v="0"/>
    <n v="1"/>
    <s v="Southampton"/>
    <n v="13"/>
    <s v="Carbines, Mr. William"/>
  </r>
  <r>
    <n v="193"/>
    <x v="0"/>
    <n v="1"/>
    <x v="1"/>
    <x v="1"/>
    <x v="1"/>
    <n v="1"/>
    <n v="0"/>
    <n v="1"/>
    <n v="0"/>
    <n v="0"/>
    <n v="0"/>
    <n v="0"/>
    <n v="0"/>
    <n v="0"/>
    <n v="19"/>
    <s v="Age_10_19"/>
    <n v="0"/>
    <n v="1"/>
    <n v="0"/>
    <n v="0"/>
    <n v="0"/>
    <n v="0"/>
    <n v="0"/>
    <n v="0"/>
    <x v="0"/>
    <x v="0"/>
    <n v="0"/>
    <n v="0"/>
    <n v="1"/>
    <n v="1"/>
    <n v="0"/>
    <n v="1"/>
    <n v="0"/>
    <n v="0"/>
    <n v="0"/>
    <n v="0"/>
    <n v="0"/>
    <n v="0"/>
    <s v="SiblingSpouse1"/>
    <n v="0"/>
    <n v="1"/>
    <n v="0"/>
    <n v="0"/>
    <n v="0"/>
    <n v="0"/>
    <n v="0"/>
    <n v="0"/>
    <s v="ParentChild0"/>
    <s v="S"/>
    <n v="0"/>
    <n v="0"/>
    <n v="1"/>
    <s v="Southampton"/>
    <n v="7.8541999999999996"/>
    <s v="Andersen-Jensen, Miss. Carla Christine Nielsine"/>
  </r>
  <r>
    <n v="194"/>
    <x v="0"/>
    <n v="1"/>
    <x v="1"/>
    <x v="1"/>
    <x v="0"/>
    <n v="0"/>
    <n v="1"/>
    <n v="0"/>
    <n v="1"/>
    <n v="0"/>
    <n v="0"/>
    <n v="1"/>
    <n v="0"/>
    <n v="0"/>
    <n v="3"/>
    <s v="Age_0_9"/>
    <n v="1"/>
    <n v="0"/>
    <n v="0"/>
    <n v="0"/>
    <n v="0"/>
    <n v="0"/>
    <n v="0"/>
    <n v="0"/>
    <x v="2"/>
    <x v="2"/>
    <n v="0"/>
    <n v="1"/>
    <n v="0"/>
    <n v="1"/>
    <n v="0"/>
    <n v="1"/>
    <n v="0"/>
    <n v="0"/>
    <n v="0"/>
    <n v="0"/>
    <n v="0"/>
    <n v="0"/>
    <s v="SiblingSpouse1"/>
    <n v="1"/>
    <n v="0"/>
    <n v="1"/>
    <n v="0"/>
    <n v="0"/>
    <n v="0"/>
    <n v="0"/>
    <n v="0"/>
    <s v="ParentChild1"/>
    <s v="S"/>
    <n v="0"/>
    <n v="0"/>
    <n v="1"/>
    <s v="Southampton"/>
    <n v="26"/>
    <s v="Navratil, Master. Michel M"/>
  </r>
  <r>
    <n v="195"/>
    <x v="0"/>
    <n v="1"/>
    <x v="1"/>
    <x v="1"/>
    <x v="1"/>
    <n v="1"/>
    <n v="0"/>
    <n v="0"/>
    <n v="0"/>
    <n v="0"/>
    <n v="0"/>
    <n v="0"/>
    <n v="0"/>
    <n v="0"/>
    <n v="44"/>
    <s v="Age_40_49"/>
    <n v="0"/>
    <n v="0"/>
    <n v="0"/>
    <n v="0"/>
    <n v="1"/>
    <n v="0"/>
    <n v="0"/>
    <n v="0"/>
    <x v="1"/>
    <x v="1"/>
    <n v="1"/>
    <n v="0"/>
    <n v="0"/>
    <n v="0"/>
    <n v="1"/>
    <n v="0"/>
    <n v="0"/>
    <n v="0"/>
    <n v="0"/>
    <n v="0"/>
    <n v="0"/>
    <n v="0"/>
    <s v="SiblingSpouse0"/>
    <n v="0"/>
    <n v="1"/>
    <n v="0"/>
    <n v="0"/>
    <n v="0"/>
    <n v="0"/>
    <n v="0"/>
    <n v="0"/>
    <s v="ParentChild0"/>
    <s v="C"/>
    <n v="1"/>
    <n v="0"/>
    <n v="0"/>
    <s v="Cherbourg"/>
    <n v="27.720800000000001"/>
    <s v="Brown, Mrs. James Joseph (Margaret Tobin)"/>
  </r>
  <r>
    <n v="196"/>
    <x v="0"/>
    <n v="1"/>
    <x v="1"/>
    <x v="1"/>
    <x v="1"/>
    <n v="1"/>
    <n v="0"/>
    <n v="0"/>
    <n v="0"/>
    <n v="0"/>
    <n v="0"/>
    <n v="0"/>
    <n v="0"/>
    <n v="0"/>
    <n v="58"/>
    <s v="Age_50_59"/>
    <n v="0"/>
    <n v="0"/>
    <n v="0"/>
    <n v="0"/>
    <n v="0"/>
    <n v="1"/>
    <n v="0"/>
    <n v="0"/>
    <x v="1"/>
    <x v="1"/>
    <n v="1"/>
    <n v="0"/>
    <n v="0"/>
    <n v="0"/>
    <n v="1"/>
    <n v="0"/>
    <n v="0"/>
    <n v="0"/>
    <n v="0"/>
    <n v="0"/>
    <n v="0"/>
    <n v="0"/>
    <s v="SiblingSpouse0"/>
    <n v="0"/>
    <n v="1"/>
    <n v="0"/>
    <n v="0"/>
    <n v="0"/>
    <n v="0"/>
    <n v="0"/>
    <n v="0"/>
    <s v="ParentChild0"/>
    <s v="C"/>
    <n v="1"/>
    <n v="0"/>
    <n v="0"/>
    <s v="Cherbourg"/>
    <n v="146.52080000000001"/>
    <s v="Lurette, Miss. Elise"/>
  </r>
  <r>
    <n v="197"/>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Mernagh, Mr. Robert"/>
  </r>
  <r>
    <n v="198"/>
    <x v="0"/>
    <n v="0"/>
    <x v="0"/>
    <x v="0"/>
    <x v="0"/>
    <n v="0"/>
    <n v="1"/>
    <n v="0"/>
    <n v="0"/>
    <n v="1"/>
    <n v="0"/>
    <n v="0"/>
    <n v="0"/>
    <n v="0"/>
    <n v="42"/>
    <s v="Age_40_49"/>
    <n v="0"/>
    <n v="0"/>
    <n v="0"/>
    <n v="0"/>
    <n v="1"/>
    <n v="0"/>
    <n v="0"/>
    <n v="0"/>
    <x v="0"/>
    <x v="0"/>
    <n v="0"/>
    <n v="0"/>
    <n v="1"/>
    <n v="0"/>
    <n v="1"/>
    <n v="0"/>
    <n v="0"/>
    <n v="0"/>
    <n v="0"/>
    <n v="0"/>
    <n v="0"/>
    <n v="0"/>
    <s v="SiblingSpouse0"/>
    <n v="1"/>
    <n v="0"/>
    <n v="1"/>
    <n v="0"/>
    <n v="0"/>
    <n v="0"/>
    <n v="0"/>
    <n v="0"/>
    <s v="ParentChild1"/>
    <s v="S"/>
    <n v="0"/>
    <n v="0"/>
    <n v="1"/>
    <s v="Southampton"/>
    <n v="8.4041999999999994"/>
    <s v="Olsen, Mr. Karl Siegwart Andreas"/>
  </r>
  <r>
    <n v="199"/>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5"/>
    <s v="Madigan, Miss. Margaret &quot;Maggie&quot;"/>
  </r>
  <r>
    <n v="200"/>
    <x v="0"/>
    <n v="0"/>
    <x v="0"/>
    <x v="0"/>
    <x v="1"/>
    <n v="1"/>
    <n v="0"/>
    <n v="0"/>
    <n v="0"/>
    <n v="0"/>
    <n v="0"/>
    <n v="0"/>
    <n v="0"/>
    <n v="0"/>
    <n v="24"/>
    <s v="Age_20_29"/>
    <n v="0"/>
    <n v="0"/>
    <n v="1"/>
    <n v="0"/>
    <n v="0"/>
    <n v="0"/>
    <n v="0"/>
    <n v="0"/>
    <x v="2"/>
    <x v="2"/>
    <n v="0"/>
    <n v="1"/>
    <n v="0"/>
    <n v="0"/>
    <n v="1"/>
    <n v="0"/>
    <n v="0"/>
    <n v="0"/>
    <n v="0"/>
    <n v="0"/>
    <n v="0"/>
    <n v="0"/>
    <s v="SiblingSpouse0"/>
    <n v="0"/>
    <n v="1"/>
    <n v="0"/>
    <n v="0"/>
    <n v="0"/>
    <n v="0"/>
    <n v="0"/>
    <n v="0"/>
    <s v="ParentChild0"/>
    <s v="S"/>
    <n v="0"/>
    <n v="0"/>
    <n v="1"/>
    <s v="Southampton"/>
    <n v="13"/>
    <s v="Yrois, Miss. Henriette (&quot;Mrs Harbeck&quot;)"/>
  </r>
  <r>
    <n v="201"/>
    <x v="0"/>
    <n v="0"/>
    <x v="0"/>
    <x v="0"/>
    <x v="0"/>
    <n v="0"/>
    <n v="1"/>
    <n v="0"/>
    <n v="0"/>
    <n v="1"/>
    <n v="1"/>
    <n v="0"/>
    <n v="0"/>
    <n v="0"/>
    <n v="28"/>
    <s v="Age_20_29"/>
    <n v="0"/>
    <n v="0"/>
    <n v="1"/>
    <n v="0"/>
    <n v="0"/>
    <n v="0"/>
    <n v="0"/>
    <n v="0"/>
    <x v="0"/>
    <x v="0"/>
    <n v="0"/>
    <n v="0"/>
    <n v="1"/>
    <n v="0"/>
    <n v="1"/>
    <n v="0"/>
    <n v="0"/>
    <n v="0"/>
    <n v="0"/>
    <n v="0"/>
    <n v="0"/>
    <n v="0"/>
    <s v="SiblingSpouse0"/>
    <n v="0"/>
    <n v="1"/>
    <n v="0"/>
    <n v="0"/>
    <n v="0"/>
    <n v="0"/>
    <n v="0"/>
    <n v="0"/>
    <s v="ParentChild0"/>
    <s v="S"/>
    <n v="0"/>
    <n v="0"/>
    <n v="1"/>
    <s v="Southampton"/>
    <n v="9.5"/>
    <s v="Vande Walle, Mr. Nestor Cyriel"/>
  </r>
  <r>
    <n v="202"/>
    <x v="0"/>
    <n v="0"/>
    <x v="0"/>
    <x v="0"/>
    <x v="0"/>
    <n v="0"/>
    <n v="1"/>
    <n v="0"/>
    <n v="0"/>
    <n v="0"/>
    <n v="0"/>
    <n v="0"/>
    <n v="0"/>
    <n v="0"/>
    <n v="29.9"/>
    <s v="Age_20_29"/>
    <n v="0"/>
    <n v="0"/>
    <n v="1"/>
    <n v="0"/>
    <n v="0"/>
    <n v="0"/>
    <n v="0"/>
    <n v="0"/>
    <x v="0"/>
    <x v="0"/>
    <n v="0"/>
    <n v="0"/>
    <n v="1"/>
    <n v="8"/>
    <n v="0"/>
    <n v="0"/>
    <n v="0"/>
    <n v="0"/>
    <n v="0"/>
    <n v="0"/>
    <n v="1"/>
    <n v="1"/>
    <s v="SiblingSpouse8"/>
    <n v="2"/>
    <n v="0"/>
    <n v="0"/>
    <n v="1"/>
    <n v="0"/>
    <n v="0"/>
    <n v="0"/>
    <n v="0"/>
    <s v="ParentChild2"/>
    <s v="S"/>
    <n v="0"/>
    <n v="0"/>
    <n v="1"/>
    <s v="Southampton"/>
    <n v="69.55"/>
    <s v="Sage, Mr. Frederick"/>
  </r>
  <r>
    <n v="203"/>
    <x v="0"/>
    <n v="0"/>
    <x v="0"/>
    <x v="0"/>
    <x v="0"/>
    <n v="0"/>
    <n v="1"/>
    <n v="0"/>
    <n v="0"/>
    <n v="1"/>
    <n v="1"/>
    <n v="0"/>
    <n v="0"/>
    <n v="0"/>
    <n v="34"/>
    <s v="Age_30_39"/>
    <n v="0"/>
    <n v="0"/>
    <n v="0"/>
    <n v="1"/>
    <n v="0"/>
    <n v="0"/>
    <n v="0"/>
    <n v="0"/>
    <x v="0"/>
    <x v="0"/>
    <n v="0"/>
    <n v="0"/>
    <n v="1"/>
    <n v="0"/>
    <n v="1"/>
    <n v="0"/>
    <n v="0"/>
    <n v="0"/>
    <n v="0"/>
    <n v="0"/>
    <n v="0"/>
    <n v="0"/>
    <s v="SiblingSpouse0"/>
    <n v="0"/>
    <n v="1"/>
    <n v="0"/>
    <n v="0"/>
    <n v="0"/>
    <n v="0"/>
    <n v="0"/>
    <n v="0"/>
    <s v="ParentChild0"/>
    <s v="S"/>
    <n v="0"/>
    <n v="0"/>
    <n v="1"/>
    <s v="Southampton"/>
    <n v="6.4958"/>
    <s v="Johanson, Mr. Jakob Alfred"/>
  </r>
  <r>
    <n v="204"/>
    <x v="0"/>
    <n v="0"/>
    <x v="0"/>
    <x v="0"/>
    <x v="0"/>
    <n v="0"/>
    <n v="1"/>
    <n v="0"/>
    <n v="0"/>
    <n v="1"/>
    <n v="1"/>
    <n v="0"/>
    <n v="0"/>
    <n v="0"/>
    <n v="45.5"/>
    <s v="Age_40_49"/>
    <n v="0"/>
    <n v="0"/>
    <n v="0"/>
    <n v="0"/>
    <n v="1"/>
    <n v="0"/>
    <n v="0"/>
    <n v="0"/>
    <x v="0"/>
    <x v="0"/>
    <n v="0"/>
    <n v="0"/>
    <n v="1"/>
    <n v="0"/>
    <n v="1"/>
    <n v="0"/>
    <n v="0"/>
    <n v="0"/>
    <n v="0"/>
    <n v="0"/>
    <n v="0"/>
    <n v="0"/>
    <s v="SiblingSpouse0"/>
    <n v="0"/>
    <n v="1"/>
    <n v="0"/>
    <n v="0"/>
    <n v="0"/>
    <n v="0"/>
    <n v="0"/>
    <n v="0"/>
    <s v="ParentChild0"/>
    <s v="C"/>
    <n v="1"/>
    <n v="0"/>
    <n v="0"/>
    <s v="Cherbourg"/>
    <n v="7.2249999999999996"/>
    <s v="Youseff, Mr. Gerious"/>
  </r>
  <r>
    <n v="205"/>
    <x v="0"/>
    <n v="1"/>
    <x v="1"/>
    <x v="1"/>
    <x v="0"/>
    <n v="0"/>
    <n v="1"/>
    <n v="0"/>
    <n v="0"/>
    <n v="1"/>
    <n v="1"/>
    <n v="0"/>
    <n v="0"/>
    <n v="0"/>
    <n v="18"/>
    <s v="Age_10_19"/>
    <n v="0"/>
    <n v="1"/>
    <n v="0"/>
    <n v="0"/>
    <n v="0"/>
    <n v="0"/>
    <n v="0"/>
    <n v="0"/>
    <x v="0"/>
    <x v="0"/>
    <n v="0"/>
    <n v="0"/>
    <n v="1"/>
    <n v="0"/>
    <n v="1"/>
    <n v="0"/>
    <n v="0"/>
    <n v="0"/>
    <n v="0"/>
    <n v="0"/>
    <n v="0"/>
    <n v="0"/>
    <s v="SiblingSpouse0"/>
    <n v="0"/>
    <n v="1"/>
    <n v="0"/>
    <n v="0"/>
    <n v="0"/>
    <n v="0"/>
    <n v="0"/>
    <n v="0"/>
    <s v="ParentChild0"/>
    <s v="S"/>
    <n v="0"/>
    <n v="0"/>
    <n v="1"/>
    <s v="Southampton"/>
    <n v="8.0500000000000007"/>
    <s v="Cohen, Mr. Gurshon &quot;Gus&quot;"/>
  </r>
  <r>
    <n v="206"/>
    <x v="0"/>
    <n v="0"/>
    <x v="0"/>
    <x v="0"/>
    <x v="1"/>
    <n v="1"/>
    <n v="0"/>
    <n v="1"/>
    <n v="0"/>
    <n v="0"/>
    <n v="0"/>
    <n v="0"/>
    <n v="0"/>
    <n v="0"/>
    <n v="2"/>
    <s v="Age_0_9"/>
    <n v="1"/>
    <n v="0"/>
    <n v="0"/>
    <n v="0"/>
    <n v="0"/>
    <n v="0"/>
    <n v="0"/>
    <n v="0"/>
    <x v="0"/>
    <x v="0"/>
    <n v="0"/>
    <n v="0"/>
    <n v="1"/>
    <n v="0"/>
    <n v="1"/>
    <n v="0"/>
    <n v="0"/>
    <n v="0"/>
    <n v="0"/>
    <n v="0"/>
    <n v="0"/>
    <n v="0"/>
    <s v="SiblingSpouse0"/>
    <n v="1"/>
    <n v="0"/>
    <n v="1"/>
    <n v="0"/>
    <n v="0"/>
    <n v="0"/>
    <n v="0"/>
    <n v="0"/>
    <s v="ParentChild1"/>
    <s v="S"/>
    <n v="0"/>
    <n v="0"/>
    <n v="1"/>
    <s v="Southampton"/>
    <n v="10.4625"/>
    <s v="Strom, Miss. Telma Matilda"/>
  </r>
  <r>
    <n v="207"/>
    <x v="0"/>
    <n v="0"/>
    <x v="0"/>
    <x v="0"/>
    <x v="0"/>
    <n v="0"/>
    <n v="1"/>
    <n v="0"/>
    <n v="0"/>
    <n v="0"/>
    <n v="1"/>
    <n v="0"/>
    <n v="0"/>
    <n v="0"/>
    <n v="32"/>
    <s v="Age_30_39"/>
    <n v="0"/>
    <n v="0"/>
    <n v="0"/>
    <n v="1"/>
    <n v="0"/>
    <n v="0"/>
    <n v="0"/>
    <n v="0"/>
    <x v="0"/>
    <x v="0"/>
    <n v="0"/>
    <n v="0"/>
    <n v="1"/>
    <n v="1"/>
    <n v="0"/>
    <n v="1"/>
    <n v="0"/>
    <n v="0"/>
    <n v="0"/>
    <n v="0"/>
    <n v="0"/>
    <n v="0"/>
    <s v="SiblingSpouse1"/>
    <n v="0"/>
    <n v="1"/>
    <n v="0"/>
    <n v="0"/>
    <n v="0"/>
    <n v="0"/>
    <n v="0"/>
    <n v="0"/>
    <s v="ParentChild0"/>
    <s v="S"/>
    <n v="0"/>
    <n v="0"/>
    <n v="1"/>
    <s v="Southampton"/>
    <n v="15.85"/>
    <s v="Backstrom, Mr. Karl Alfred"/>
  </r>
  <r>
    <n v="208"/>
    <x v="0"/>
    <n v="1"/>
    <x v="1"/>
    <x v="1"/>
    <x v="0"/>
    <n v="0"/>
    <n v="1"/>
    <n v="0"/>
    <n v="0"/>
    <n v="1"/>
    <n v="1"/>
    <n v="0"/>
    <n v="0"/>
    <n v="0"/>
    <n v="26"/>
    <s v="Age_20_29"/>
    <n v="0"/>
    <n v="0"/>
    <n v="1"/>
    <n v="0"/>
    <n v="0"/>
    <n v="0"/>
    <n v="0"/>
    <n v="0"/>
    <x v="0"/>
    <x v="0"/>
    <n v="0"/>
    <n v="0"/>
    <n v="1"/>
    <n v="0"/>
    <n v="1"/>
    <n v="0"/>
    <n v="0"/>
    <n v="0"/>
    <n v="0"/>
    <n v="0"/>
    <n v="0"/>
    <n v="0"/>
    <s v="SiblingSpouse0"/>
    <n v="0"/>
    <n v="1"/>
    <n v="0"/>
    <n v="0"/>
    <n v="0"/>
    <n v="0"/>
    <n v="0"/>
    <n v="0"/>
    <s v="ParentChild0"/>
    <s v="C"/>
    <n v="1"/>
    <n v="0"/>
    <n v="0"/>
    <s v="Cherbourg"/>
    <n v="18.787500000000001"/>
    <s v="Albimona, Mr. Nassef Cassem"/>
  </r>
  <r>
    <n v="209"/>
    <x v="0"/>
    <n v="1"/>
    <x v="1"/>
    <x v="1"/>
    <x v="1"/>
    <n v="1"/>
    <n v="0"/>
    <n v="0"/>
    <n v="0"/>
    <n v="0"/>
    <n v="0"/>
    <n v="0"/>
    <n v="0"/>
    <n v="0"/>
    <n v="16"/>
    <s v="Age_10_19"/>
    <n v="0"/>
    <n v="1"/>
    <n v="0"/>
    <n v="0"/>
    <n v="0"/>
    <n v="0"/>
    <n v="0"/>
    <n v="0"/>
    <x v="0"/>
    <x v="0"/>
    <n v="0"/>
    <n v="0"/>
    <n v="1"/>
    <n v="0"/>
    <n v="1"/>
    <n v="0"/>
    <n v="0"/>
    <n v="0"/>
    <n v="0"/>
    <n v="0"/>
    <n v="0"/>
    <n v="0"/>
    <s v="SiblingSpouse0"/>
    <n v="0"/>
    <n v="1"/>
    <n v="0"/>
    <n v="0"/>
    <n v="0"/>
    <n v="0"/>
    <n v="0"/>
    <n v="0"/>
    <s v="ParentChild0"/>
    <s v="Q"/>
    <n v="0"/>
    <n v="1"/>
    <n v="0"/>
    <s v="Queenstown"/>
    <n v="7.75"/>
    <s v="Carr, Miss. Helen &quot;Ellen&quot;"/>
  </r>
  <r>
    <n v="210"/>
    <x v="0"/>
    <n v="1"/>
    <x v="1"/>
    <x v="1"/>
    <x v="0"/>
    <n v="0"/>
    <n v="1"/>
    <n v="0"/>
    <n v="0"/>
    <n v="1"/>
    <n v="1"/>
    <n v="0"/>
    <n v="0"/>
    <n v="0"/>
    <n v="40"/>
    <s v="Age_40_49"/>
    <n v="0"/>
    <n v="0"/>
    <n v="0"/>
    <n v="0"/>
    <n v="1"/>
    <n v="0"/>
    <n v="0"/>
    <n v="0"/>
    <x v="1"/>
    <x v="1"/>
    <n v="1"/>
    <n v="0"/>
    <n v="0"/>
    <n v="0"/>
    <n v="1"/>
    <n v="0"/>
    <n v="0"/>
    <n v="0"/>
    <n v="0"/>
    <n v="0"/>
    <n v="0"/>
    <n v="0"/>
    <s v="SiblingSpouse0"/>
    <n v="0"/>
    <n v="1"/>
    <n v="0"/>
    <n v="0"/>
    <n v="0"/>
    <n v="0"/>
    <n v="0"/>
    <n v="0"/>
    <s v="ParentChild0"/>
    <s v="C"/>
    <n v="1"/>
    <n v="0"/>
    <n v="0"/>
    <s v="Cherbourg"/>
    <n v="31"/>
    <s v="Blank, Mr. Henry"/>
  </r>
  <r>
    <n v="211"/>
    <x v="0"/>
    <n v="0"/>
    <x v="0"/>
    <x v="0"/>
    <x v="0"/>
    <n v="0"/>
    <n v="1"/>
    <n v="0"/>
    <n v="0"/>
    <n v="1"/>
    <n v="1"/>
    <n v="0"/>
    <n v="0"/>
    <n v="0"/>
    <n v="24"/>
    <s v="Age_20_29"/>
    <n v="0"/>
    <n v="0"/>
    <n v="1"/>
    <n v="0"/>
    <n v="0"/>
    <n v="0"/>
    <n v="0"/>
    <n v="0"/>
    <x v="0"/>
    <x v="0"/>
    <n v="0"/>
    <n v="0"/>
    <n v="1"/>
    <n v="0"/>
    <n v="1"/>
    <n v="0"/>
    <n v="0"/>
    <n v="0"/>
    <n v="0"/>
    <n v="0"/>
    <n v="0"/>
    <n v="0"/>
    <s v="SiblingSpouse0"/>
    <n v="0"/>
    <n v="1"/>
    <n v="0"/>
    <n v="0"/>
    <n v="0"/>
    <n v="0"/>
    <n v="0"/>
    <n v="0"/>
    <s v="ParentChild0"/>
    <s v="S"/>
    <n v="0"/>
    <n v="0"/>
    <n v="1"/>
    <s v="Southampton"/>
    <n v="7.05"/>
    <s v="Ali, Mr. Ahmed"/>
  </r>
  <r>
    <n v="212"/>
    <x v="0"/>
    <n v="1"/>
    <x v="1"/>
    <x v="1"/>
    <x v="1"/>
    <n v="1"/>
    <n v="0"/>
    <n v="0"/>
    <n v="0"/>
    <n v="0"/>
    <n v="0"/>
    <n v="0"/>
    <n v="0"/>
    <n v="0"/>
    <n v="35"/>
    <s v="Age_30_39"/>
    <n v="0"/>
    <n v="0"/>
    <n v="0"/>
    <n v="1"/>
    <n v="0"/>
    <n v="0"/>
    <n v="0"/>
    <n v="0"/>
    <x v="2"/>
    <x v="2"/>
    <n v="0"/>
    <n v="1"/>
    <n v="0"/>
    <n v="0"/>
    <n v="1"/>
    <n v="0"/>
    <n v="0"/>
    <n v="0"/>
    <n v="0"/>
    <n v="0"/>
    <n v="0"/>
    <n v="0"/>
    <s v="SiblingSpouse0"/>
    <n v="0"/>
    <n v="1"/>
    <n v="0"/>
    <n v="0"/>
    <n v="0"/>
    <n v="0"/>
    <n v="0"/>
    <n v="0"/>
    <s v="ParentChild0"/>
    <s v="S"/>
    <n v="0"/>
    <n v="0"/>
    <n v="1"/>
    <s v="Southampton"/>
    <n v="21"/>
    <s v="Cameron, Miss. Clear Annie"/>
  </r>
  <r>
    <n v="213"/>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7.25"/>
    <s v="Perkin, Mr. John Henry"/>
  </r>
  <r>
    <n v="214"/>
    <x v="0"/>
    <n v="0"/>
    <x v="0"/>
    <x v="0"/>
    <x v="0"/>
    <n v="0"/>
    <n v="1"/>
    <n v="0"/>
    <n v="1"/>
    <n v="1"/>
    <n v="1"/>
    <n v="0"/>
    <n v="0"/>
    <n v="0"/>
    <n v="30"/>
    <s v="Age_30_39"/>
    <n v="0"/>
    <n v="0"/>
    <n v="0"/>
    <n v="1"/>
    <n v="0"/>
    <n v="0"/>
    <n v="0"/>
    <n v="0"/>
    <x v="2"/>
    <x v="2"/>
    <n v="0"/>
    <n v="1"/>
    <n v="0"/>
    <n v="0"/>
    <n v="1"/>
    <n v="0"/>
    <n v="0"/>
    <n v="0"/>
    <n v="0"/>
    <n v="0"/>
    <n v="0"/>
    <n v="0"/>
    <s v="SiblingSpouse0"/>
    <n v="0"/>
    <n v="1"/>
    <n v="0"/>
    <n v="0"/>
    <n v="0"/>
    <n v="0"/>
    <n v="0"/>
    <n v="0"/>
    <s v="ParentChild0"/>
    <s v="S"/>
    <n v="0"/>
    <n v="0"/>
    <n v="1"/>
    <s v="Southampton"/>
    <n v="13"/>
    <s v="Givard, Mr. Hans Kristensen"/>
  </r>
  <r>
    <n v="215"/>
    <x v="0"/>
    <n v="0"/>
    <x v="0"/>
    <x v="0"/>
    <x v="0"/>
    <n v="0"/>
    <n v="1"/>
    <n v="0"/>
    <n v="0"/>
    <n v="0"/>
    <n v="1"/>
    <n v="0"/>
    <n v="1"/>
    <n v="1"/>
    <n v="29.9"/>
    <s v="Age_20_29"/>
    <n v="0"/>
    <n v="0"/>
    <n v="1"/>
    <n v="0"/>
    <n v="0"/>
    <n v="0"/>
    <n v="0"/>
    <n v="0"/>
    <x v="0"/>
    <x v="0"/>
    <n v="0"/>
    <n v="0"/>
    <n v="1"/>
    <n v="1"/>
    <n v="0"/>
    <n v="1"/>
    <n v="0"/>
    <n v="0"/>
    <n v="0"/>
    <n v="0"/>
    <n v="0"/>
    <n v="0"/>
    <s v="SiblingSpouse1"/>
    <n v="0"/>
    <n v="1"/>
    <n v="0"/>
    <n v="0"/>
    <n v="0"/>
    <n v="0"/>
    <n v="0"/>
    <n v="0"/>
    <s v="ParentChild0"/>
    <s v="Q"/>
    <n v="0"/>
    <n v="1"/>
    <n v="0"/>
    <s v="Queenstown"/>
    <n v="7.75"/>
    <s v="Kiernan, Mr. Philip"/>
  </r>
  <r>
    <n v="216"/>
    <x v="0"/>
    <n v="1"/>
    <x v="1"/>
    <x v="1"/>
    <x v="1"/>
    <n v="1"/>
    <n v="0"/>
    <n v="0"/>
    <n v="0"/>
    <n v="0"/>
    <n v="0"/>
    <n v="0"/>
    <n v="0"/>
    <n v="0"/>
    <n v="31"/>
    <s v="Age_30_39"/>
    <n v="0"/>
    <n v="0"/>
    <n v="0"/>
    <n v="1"/>
    <n v="0"/>
    <n v="0"/>
    <n v="0"/>
    <n v="0"/>
    <x v="1"/>
    <x v="1"/>
    <n v="1"/>
    <n v="0"/>
    <n v="0"/>
    <n v="1"/>
    <n v="0"/>
    <n v="1"/>
    <n v="0"/>
    <n v="0"/>
    <n v="0"/>
    <n v="0"/>
    <n v="0"/>
    <n v="0"/>
    <s v="SiblingSpouse1"/>
    <n v="0"/>
    <n v="1"/>
    <n v="0"/>
    <n v="0"/>
    <n v="0"/>
    <n v="0"/>
    <n v="0"/>
    <n v="0"/>
    <s v="ParentChild0"/>
    <s v="C"/>
    <n v="1"/>
    <n v="0"/>
    <n v="0"/>
    <s v="Cherbourg"/>
    <n v="113.27500000000001"/>
    <s v="Newell, Miss. Madeleine"/>
  </r>
  <r>
    <n v="217"/>
    <x v="0"/>
    <n v="1"/>
    <x v="1"/>
    <x v="1"/>
    <x v="1"/>
    <n v="1"/>
    <n v="0"/>
    <n v="1"/>
    <n v="0"/>
    <n v="0"/>
    <n v="0"/>
    <n v="0"/>
    <n v="0"/>
    <n v="0"/>
    <n v="27"/>
    <s v="Age_20_29"/>
    <n v="0"/>
    <n v="0"/>
    <n v="1"/>
    <n v="0"/>
    <n v="0"/>
    <n v="0"/>
    <n v="0"/>
    <n v="0"/>
    <x v="0"/>
    <x v="0"/>
    <n v="0"/>
    <n v="0"/>
    <n v="1"/>
    <n v="0"/>
    <n v="1"/>
    <n v="0"/>
    <n v="0"/>
    <n v="0"/>
    <n v="0"/>
    <n v="0"/>
    <n v="0"/>
    <n v="0"/>
    <s v="SiblingSpouse0"/>
    <n v="0"/>
    <n v="1"/>
    <n v="0"/>
    <n v="0"/>
    <n v="0"/>
    <n v="0"/>
    <n v="0"/>
    <n v="0"/>
    <s v="ParentChild0"/>
    <s v="S"/>
    <n v="0"/>
    <n v="0"/>
    <n v="1"/>
    <s v="Southampton"/>
    <n v="7.9249999999999998"/>
    <s v="Honkanen, Miss. Eliina"/>
  </r>
  <r>
    <n v="218"/>
    <x v="0"/>
    <n v="0"/>
    <x v="0"/>
    <x v="0"/>
    <x v="0"/>
    <n v="0"/>
    <n v="1"/>
    <n v="0"/>
    <n v="1"/>
    <n v="0"/>
    <n v="1"/>
    <n v="0"/>
    <n v="0"/>
    <n v="0"/>
    <n v="42"/>
    <s v="Age_40_49"/>
    <n v="0"/>
    <n v="0"/>
    <n v="0"/>
    <n v="0"/>
    <n v="1"/>
    <n v="0"/>
    <n v="0"/>
    <n v="0"/>
    <x v="2"/>
    <x v="2"/>
    <n v="0"/>
    <n v="1"/>
    <n v="0"/>
    <n v="1"/>
    <n v="0"/>
    <n v="1"/>
    <n v="0"/>
    <n v="0"/>
    <n v="0"/>
    <n v="0"/>
    <n v="0"/>
    <n v="0"/>
    <s v="SiblingSpouse1"/>
    <n v="0"/>
    <n v="1"/>
    <n v="0"/>
    <n v="0"/>
    <n v="0"/>
    <n v="0"/>
    <n v="0"/>
    <n v="0"/>
    <s v="ParentChild0"/>
    <s v="S"/>
    <n v="0"/>
    <n v="0"/>
    <n v="1"/>
    <s v="Southampton"/>
    <n v="27"/>
    <s v="Jacobsohn, Mr. Sidney Samuel"/>
  </r>
  <r>
    <n v="219"/>
    <x v="0"/>
    <n v="1"/>
    <x v="1"/>
    <x v="1"/>
    <x v="1"/>
    <n v="1"/>
    <n v="0"/>
    <n v="0"/>
    <n v="0"/>
    <n v="0"/>
    <n v="0"/>
    <n v="0"/>
    <n v="0"/>
    <n v="0"/>
    <n v="32"/>
    <s v="Age_30_39"/>
    <n v="0"/>
    <n v="0"/>
    <n v="0"/>
    <n v="1"/>
    <n v="0"/>
    <n v="0"/>
    <n v="0"/>
    <n v="0"/>
    <x v="1"/>
    <x v="1"/>
    <n v="1"/>
    <n v="0"/>
    <n v="0"/>
    <n v="0"/>
    <n v="1"/>
    <n v="0"/>
    <n v="0"/>
    <n v="0"/>
    <n v="0"/>
    <n v="0"/>
    <n v="0"/>
    <n v="0"/>
    <s v="SiblingSpouse0"/>
    <n v="0"/>
    <n v="1"/>
    <n v="0"/>
    <n v="0"/>
    <n v="0"/>
    <n v="0"/>
    <n v="0"/>
    <n v="0"/>
    <s v="ParentChild0"/>
    <s v="C"/>
    <n v="1"/>
    <n v="0"/>
    <n v="0"/>
    <s v="Cherbourg"/>
    <n v="76.291700000000006"/>
    <s v="Bazzani, Miss. Albina"/>
  </r>
  <r>
    <n v="220"/>
    <x v="0"/>
    <n v="0"/>
    <x v="0"/>
    <x v="0"/>
    <x v="0"/>
    <n v="0"/>
    <n v="1"/>
    <n v="0"/>
    <n v="1"/>
    <n v="1"/>
    <n v="1"/>
    <n v="0"/>
    <n v="0"/>
    <n v="0"/>
    <n v="30"/>
    <s v="Age_30_39"/>
    <n v="0"/>
    <n v="0"/>
    <n v="0"/>
    <n v="1"/>
    <n v="0"/>
    <n v="0"/>
    <n v="0"/>
    <n v="0"/>
    <x v="2"/>
    <x v="2"/>
    <n v="0"/>
    <n v="1"/>
    <n v="0"/>
    <n v="0"/>
    <n v="1"/>
    <n v="0"/>
    <n v="0"/>
    <n v="0"/>
    <n v="0"/>
    <n v="0"/>
    <n v="0"/>
    <n v="0"/>
    <s v="SiblingSpouse0"/>
    <n v="0"/>
    <n v="1"/>
    <n v="0"/>
    <n v="0"/>
    <n v="0"/>
    <n v="0"/>
    <n v="0"/>
    <n v="0"/>
    <s v="ParentChild0"/>
    <s v="S"/>
    <n v="0"/>
    <n v="0"/>
    <n v="1"/>
    <s v="Southampton"/>
    <n v="10.5"/>
    <s v="Harris, Mr. Walter"/>
  </r>
  <r>
    <n v="221"/>
    <x v="0"/>
    <n v="1"/>
    <x v="1"/>
    <x v="1"/>
    <x v="0"/>
    <n v="0"/>
    <n v="1"/>
    <n v="0"/>
    <n v="0"/>
    <n v="1"/>
    <n v="1"/>
    <n v="0"/>
    <n v="0"/>
    <n v="0"/>
    <n v="16"/>
    <s v="Age_10_19"/>
    <n v="0"/>
    <n v="1"/>
    <n v="0"/>
    <n v="0"/>
    <n v="0"/>
    <n v="0"/>
    <n v="0"/>
    <n v="0"/>
    <x v="0"/>
    <x v="0"/>
    <n v="0"/>
    <n v="0"/>
    <n v="1"/>
    <n v="0"/>
    <n v="1"/>
    <n v="0"/>
    <n v="0"/>
    <n v="0"/>
    <n v="0"/>
    <n v="0"/>
    <n v="0"/>
    <n v="0"/>
    <s v="SiblingSpouse0"/>
    <n v="0"/>
    <n v="1"/>
    <n v="0"/>
    <n v="0"/>
    <n v="0"/>
    <n v="0"/>
    <n v="0"/>
    <n v="0"/>
    <s v="ParentChild0"/>
    <s v="S"/>
    <n v="0"/>
    <n v="0"/>
    <n v="1"/>
    <s v="Southampton"/>
    <n v="8.0500000000000007"/>
    <s v="Sunderland, Mr. Victor Francis"/>
  </r>
  <r>
    <n v="222"/>
    <x v="0"/>
    <n v="0"/>
    <x v="0"/>
    <x v="0"/>
    <x v="0"/>
    <n v="0"/>
    <n v="1"/>
    <n v="0"/>
    <n v="1"/>
    <n v="1"/>
    <n v="1"/>
    <n v="0"/>
    <n v="0"/>
    <n v="0"/>
    <n v="27"/>
    <s v="Age_20_29"/>
    <n v="0"/>
    <n v="0"/>
    <n v="1"/>
    <n v="0"/>
    <n v="0"/>
    <n v="0"/>
    <n v="0"/>
    <n v="0"/>
    <x v="2"/>
    <x v="2"/>
    <n v="0"/>
    <n v="1"/>
    <n v="0"/>
    <n v="0"/>
    <n v="1"/>
    <n v="0"/>
    <n v="0"/>
    <n v="0"/>
    <n v="0"/>
    <n v="0"/>
    <n v="0"/>
    <n v="0"/>
    <s v="SiblingSpouse0"/>
    <n v="0"/>
    <n v="1"/>
    <n v="0"/>
    <n v="0"/>
    <n v="0"/>
    <n v="0"/>
    <n v="0"/>
    <n v="0"/>
    <s v="ParentChild0"/>
    <s v="S"/>
    <n v="0"/>
    <n v="0"/>
    <n v="1"/>
    <s v="Southampton"/>
    <n v="13"/>
    <s v="Bracken, Mr. James H"/>
  </r>
  <r>
    <n v="223"/>
    <x v="0"/>
    <n v="0"/>
    <x v="0"/>
    <x v="0"/>
    <x v="0"/>
    <n v="0"/>
    <n v="1"/>
    <n v="0"/>
    <n v="0"/>
    <n v="1"/>
    <n v="1"/>
    <n v="0"/>
    <n v="0"/>
    <n v="0"/>
    <n v="51"/>
    <s v="Age_50_59"/>
    <n v="0"/>
    <n v="0"/>
    <n v="0"/>
    <n v="0"/>
    <n v="0"/>
    <n v="1"/>
    <n v="0"/>
    <n v="0"/>
    <x v="0"/>
    <x v="0"/>
    <n v="0"/>
    <n v="0"/>
    <n v="1"/>
    <n v="0"/>
    <n v="1"/>
    <n v="0"/>
    <n v="0"/>
    <n v="0"/>
    <n v="0"/>
    <n v="0"/>
    <n v="0"/>
    <n v="0"/>
    <s v="SiblingSpouse0"/>
    <n v="0"/>
    <n v="1"/>
    <n v="0"/>
    <n v="0"/>
    <n v="0"/>
    <n v="0"/>
    <n v="0"/>
    <n v="0"/>
    <s v="ParentChild0"/>
    <s v="S"/>
    <n v="0"/>
    <n v="0"/>
    <n v="1"/>
    <s v="Southampton"/>
    <n v="8.0500000000000007"/>
    <s v="Green, Mr. George Henry"/>
  </r>
  <r>
    <n v="224"/>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Nenkoff, Mr. Christo"/>
  </r>
  <r>
    <n v="225"/>
    <x v="0"/>
    <n v="1"/>
    <x v="1"/>
    <x v="1"/>
    <x v="0"/>
    <n v="0"/>
    <n v="1"/>
    <n v="0"/>
    <n v="0"/>
    <n v="0"/>
    <n v="1"/>
    <n v="0"/>
    <n v="0"/>
    <n v="0"/>
    <n v="38"/>
    <s v="Age_30_39"/>
    <n v="0"/>
    <n v="0"/>
    <n v="0"/>
    <n v="1"/>
    <n v="0"/>
    <n v="0"/>
    <n v="0"/>
    <n v="0"/>
    <x v="1"/>
    <x v="1"/>
    <n v="1"/>
    <n v="0"/>
    <n v="0"/>
    <n v="1"/>
    <n v="0"/>
    <n v="1"/>
    <n v="0"/>
    <n v="0"/>
    <n v="0"/>
    <n v="0"/>
    <n v="0"/>
    <n v="0"/>
    <s v="SiblingSpouse1"/>
    <n v="0"/>
    <n v="1"/>
    <n v="0"/>
    <n v="0"/>
    <n v="0"/>
    <n v="0"/>
    <n v="0"/>
    <n v="0"/>
    <s v="ParentChild0"/>
    <s v="S"/>
    <n v="0"/>
    <n v="0"/>
    <n v="1"/>
    <s v="Southampton"/>
    <n v="90"/>
    <s v="Hoyt, Mr. Frederick Maxfield"/>
  </r>
  <r>
    <n v="226"/>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9.35"/>
    <s v="Berglund, Mr. Karl Ivar Sven"/>
  </r>
  <r>
    <n v="227"/>
    <x v="0"/>
    <n v="1"/>
    <x v="1"/>
    <x v="1"/>
    <x v="0"/>
    <n v="0"/>
    <n v="1"/>
    <n v="0"/>
    <n v="1"/>
    <n v="1"/>
    <n v="1"/>
    <n v="0"/>
    <n v="0"/>
    <n v="0"/>
    <n v="19"/>
    <s v="Age_10_19"/>
    <n v="0"/>
    <n v="1"/>
    <n v="0"/>
    <n v="0"/>
    <n v="0"/>
    <n v="0"/>
    <n v="0"/>
    <n v="0"/>
    <x v="2"/>
    <x v="2"/>
    <n v="0"/>
    <n v="1"/>
    <n v="0"/>
    <n v="0"/>
    <n v="1"/>
    <n v="0"/>
    <n v="0"/>
    <n v="0"/>
    <n v="0"/>
    <n v="0"/>
    <n v="0"/>
    <n v="0"/>
    <s v="SiblingSpouse0"/>
    <n v="0"/>
    <n v="1"/>
    <n v="0"/>
    <n v="0"/>
    <n v="0"/>
    <n v="0"/>
    <n v="0"/>
    <n v="0"/>
    <s v="ParentChild0"/>
    <s v="S"/>
    <n v="0"/>
    <n v="0"/>
    <n v="1"/>
    <s v="Southampton"/>
    <n v="10.5"/>
    <s v="Mellors, Mr. William John"/>
  </r>
  <r>
    <n v="228"/>
    <x v="0"/>
    <n v="0"/>
    <x v="0"/>
    <x v="0"/>
    <x v="0"/>
    <n v="0"/>
    <n v="1"/>
    <n v="0"/>
    <n v="0"/>
    <n v="1"/>
    <n v="1"/>
    <n v="0"/>
    <n v="0"/>
    <n v="0"/>
    <n v="20.5"/>
    <s v="Age_20_29"/>
    <n v="0"/>
    <n v="0"/>
    <n v="1"/>
    <n v="0"/>
    <n v="0"/>
    <n v="0"/>
    <n v="0"/>
    <n v="0"/>
    <x v="0"/>
    <x v="0"/>
    <n v="0"/>
    <n v="0"/>
    <n v="1"/>
    <n v="0"/>
    <n v="1"/>
    <n v="0"/>
    <n v="0"/>
    <n v="0"/>
    <n v="0"/>
    <n v="0"/>
    <n v="0"/>
    <n v="0"/>
    <s v="SiblingSpouse0"/>
    <n v="0"/>
    <n v="1"/>
    <n v="0"/>
    <n v="0"/>
    <n v="0"/>
    <n v="0"/>
    <n v="0"/>
    <n v="0"/>
    <s v="ParentChild0"/>
    <s v="S"/>
    <n v="0"/>
    <n v="0"/>
    <n v="1"/>
    <s v="Southampton"/>
    <n v="7.25"/>
    <s v="Lovell, Mr. John Hall (&quot;Henry&quot;)"/>
  </r>
  <r>
    <n v="229"/>
    <x v="0"/>
    <n v="0"/>
    <x v="0"/>
    <x v="0"/>
    <x v="0"/>
    <n v="0"/>
    <n v="1"/>
    <n v="0"/>
    <n v="1"/>
    <n v="1"/>
    <n v="1"/>
    <n v="0"/>
    <n v="0"/>
    <n v="0"/>
    <n v="18"/>
    <s v="Age_10_19"/>
    <n v="0"/>
    <n v="1"/>
    <n v="0"/>
    <n v="0"/>
    <n v="0"/>
    <n v="0"/>
    <n v="0"/>
    <n v="0"/>
    <x v="2"/>
    <x v="2"/>
    <n v="0"/>
    <n v="1"/>
    <n v="0"/>
    <n v="0"/>
    <n v="1"/>
    <n v="0"/>
    <n v="0"/>
    <n v="0"/>
    <n v="0"/>
    <n v="0"/>
    <n v="0"/>
    <n v="0"/>
    <s v="SiblingSpouse0"/>
    <n v="0"/>
    <n v="1"/>
    <n v="0"/>
    <n v="0"/>
    <n v="0"/>
    <n v="0"/>
    <n v="0"/>
    <n v="0"/>
    <s v="ParentChild0"/>
    <s v="S"/>
    <n v="0"/>
    <n v="0"/>
    <n v="1"/>
    <s v="Southampton"/>
    <n v="13"/>
    <s v="Fahlstrom, Mr. Arne Jonas"/>
  </r>
  <r>
    <n v="230"/>
    <x v="0"/>
    <n v="0"/>
    <x v="0"/>
    <x v="0"/>
    <x v="1"/>
    <n v="1"/>
    <n v="0"/>
    <n v="1"/>
    <n v="0"/>
    <n v="0"/>
    <n v="0"/>
    <n v="0"/>
    <n v="0"/>
    <n v="0"/>
    <n v="29.9"/>
    <s v="Age_20_29"/>
    <n v="0"/>
    <n v="0"/>
    <n v="1"/>
    <n v="0"/>
    <n v="0"/>
    <n v="0"/>
    <n v="0"/>
    <n v="0"/>
    <x v="0"/>
    <x v="0"/>
    <n v="0"/>
    <n v="0"/>
    <n v="1"/>
    <n v="3"/>
    <n v="0"/>
    <n v="0"/>
    <n v="0"/>
    <n v="1"/>
    <n v="0"/>
    <n v="0"/>
    <n v="0"/>
    <n v="1"/>
    <s v="SiblingSpouse3"/>
    <n v="1"/>
    <n v="0"/>
    <n v="1"/>
    <n v="0"/>
    <n v="0"/>
    <n v="0"/>
    <n v="0"/>
    <n v="0"/>
    <s v="ParentChild1"/>
    <s v="S"/>
    <n v="0"/>
    <n v="0"/>
    <n v="1"/>
    <s v="Southampton"/>
    <n v="25.466699999999999"/>
    <s v="Lefebre, Miss. Mathilde"/>
  </r>
  <r>
    <n v="231"/>
    <x v="0"/>
    <n v="1"/>
    <x v="1"/>
    <x v="1"/>
    <x v="1"/>
    <n v="1"/>
    <n v="0"/>
    <n v="0"/>
    <n v="0"/>
    <n v="0"/>
    <n v="0"/>
    <n v="0"/>
    <n v="0"/>
    <n v="0"/>
    <n v="35"/>
    <s v="Age_30_39"/>
    <n v="0"/>
    <n v="0"/>
    <n v="0"/>
    <n v="1"/>
    <n v="0"/>
    <n v="0"/>
    <n v="0"/>
    <n v="0"/>
    <x v="1"/>
    <x v="1"/>
    <n v="1"/>
    <n v="0"/>
    <n v="0"/>
    <n v="1"/>
    <n v="0"/>
    <n v="1"/>
    <n v="0"/>
    <n v="0"/>
    <n v="0"/>
    <n v="0"/>
    <n v="0"/>
    <n v="0"/>
    <s v="SiblingSpouse1"/>
    <n v="0"/>
    <n v="1"/>
    <n v="0"/>
    <n v="0"/>
    <n v="0"/>
    <n v="0"/>
    <n v="0"/>
    <n v="0"/>
    <s v="ParentChild0"/>
    <s v="S"/>
    <n v="0"/>
    <n v="0"/>
    <n v="1"/>
    <s v="Southampton"/>
    <n v="83.474999999999994"/>
    <s v="Harris, Mrs. Henry Birkhardt (Irene Wallach)"/>
  </r>
  <r>
    <n v="232"/>
    <x v="0"/>
    <n v="0"/>
    <x v="0"/>
    <x v="0"/>
    <x v="0"/>
    <n v="0"/>
    <n v="1"/>
    <n v="0"/>
    <n v="0"/>
    <n v="1"/>
    <n v="1"/>
    <n v="0"/>
    <n v="0"/>
    <n v="0"/>
    <n v="29"/>
    <s v="Age_20_29"/>
    <n v="0"/>
    <n v="0"/>
    <n v="1"/>
    <n v="0"/>
    <n v="0"/>
    <n v="0"/>
    <n v="0"/>
    <n v="0"/>
    <x v="0"/>
    <x v="0"/>
    <n v="0"/>
    <n v="0"/>
    <n v="1"/>
    <n v="0"/>
    <n v="1"/>
    <n v="0"/>
    <n v="0"/>
    <n v="0"/>
    <n v="0"/>
    <n v="0"/>
    <n v="0"/>
    <n v="0"/>
    <s v="SiblingSpouse0"/>
    <n v="0"/>
    <n v="1"/>
    <n v="0"/>
    <n v="0"/>
    <n v="0"/>
    <n v="0"/>
    <n v="0"/>
    <n v="0"/>
    <s v="ParentChild0"/>
    <s v="S"/>
    <n v="0"/>
    <n v="0"/>
    <n v="1"/>
    <s v="Southampton"/>
    <n v="7.7750000000000004"/>
    <s v="Larsson, Mr. Bengt Edvin"/>
  </r>
  <r>
    <n v="233"/>
    <x v="0"/>
    <n v="0"/>
    <x v="0"/>
    <x v="0"/>
    <x v="0"/>
    <n v="0"/>
    <n v="1"/>
    <n v="0"/>
    <n v="1"/>
    <n v="1"/>
    <n v="1"/>
    <n v="0"/>
    <n v="0"/>
    <n v="0"/>
    <n v="59"/>
    <s v="Age_50_59"/>
    <n v="0"/>
    <n v="0"/>
    <n v="0"/>
    <n v="0"/>
    <n v="0"/>
    <n v="1"/>
    <n v="0"/>
    <n v="0"/>
    <x v="2"/>
    <x v="2"/>
    <n v="0"/>
    <n v="1"/>
    <n v="0"/>
    <n v="0"/>
    <n v="1"/>
    <n v="0"/>
    <n v="0"/>
    <n v="0"/>
    <n v="0"/>
    <n v="0"/>
    <n v="0"/>
    <n v="0"/>
    <s v="SiblingSpouse0"/>
    <n v="0"/>
    <n v="1"/>
    <n v="0"/>
    <n v="0"/>
    <n v="0"/>
    <n v="0"/>
    <n v="0"/>
    <n v="0"/>
    <s v="ParentChild0"/>
    <s v="S"/>
    <n v="0"/>
    <n v="0"/>
    <n v="1"/>
    <s v="Southampton"/>
    <n v="13.5"/>
    <s v="Sjostedt, Mr. Ernst Adolf"/>
  </r>
  <r>
    <n v="234"/>
    <x v="0"/>
    <n v="1"/>
    <x v="1"/>
    <x v="1"/>
    <x v="1"/>
    <n v="1"/>
    <n v="0"/>
    <n v="1"/>
    <n v="0"/>
    <n v="0"/>
    <n v="0"/>
    <n v="0"/>
    <n v="0"/>
    <n v="0"/>
    <n v="5"/>
    <s v="Age_0_9"/>
    <n v="1"/>
    <n v="0"/>
    <n v="0"/>
    <n v="0"/>
    <n v="0"/>
    <n v="0"/>
    <n v="0"/>
    <n v="0"/>
    <x v="0"/>
    <x v="0"/>
    <n v="0"/>
    <n v="0"/>
    <n v="1"/>
    <n v="4"/>
    <n v="0"/>
    <n v="0"/>
    <n v="0"/>
    <n v="0"/>
    <n v="1"/>
    <n v="0"/>
    <n v="0"/>
    <n v="1"/>
    <s v="SiblingSpouse4"/>
    <n v="2"/>
    <n v="0"/>
    <n v="0"/>
    <n v="1"/>
    <n v="0"/>
    <n v="0"/>
    <n v="0"/>
    <n v="0"/>
    <s v="ParentChild2"/>
    <s v="S"/>
    <n v="0"/>
    <n v="0"/>
    <n v="1"/>
    <s v="Southampton"/>
    <n v="31.387499999999999"/>
    <s v="Asplund, Miss. Lillian Gertrud"/>
  </r>
  <r>
    <n v="235"/>
    <x v="0"/>
    <n v="0"/>
    <x v="0"/>
    <x v="0"/>
    <x v="0"/>
    <n v="0"/>
    <n v="1"/>
    <n v="0"/>
    <n v="1"/>
    <n v="1"/>
    <n v="1"/>
    <n v="0"/>
    <n v="0"/>
    <n v="0"/>
    <n v="24"/>
    <s v="Age_20_29"/>
    <n v="0"/>
    <n v="0"/>
    <n v="1"/>
    <n v="0"/>
    <n v="0"/>
    <n v="0"/>
    <n v="0"/>
    <n v="0"/>
    <x v="2"/>
    <x v="2"/>
    <n v="0"/>
    <n v="1"/>
    <n v="0"/>
    <n v="0"/>
    <n v="1"/>
    <n v="0"/>
    <n v="0"/>
    <n v="0"/>
    <n v="0"/>
    <n v="0"/>
    <n v="0"/>
    <n v="0"/>
    <s v="SiblingSpouse0"/>
    <n v="0"/>
    <n v="1"/>
    <n v="0"/>
    <n v="0"/>
    <n v="0"/>
    <n v="0"/>
    <n v="0"/>
    <n v="0"/>
    <s v="ParentChild0"/>
    <s v="S"/>
    <n v="0"/>
    <n v="0"/>
    <n v="1"/>
    <s v="Southampton"/>
    <n v="10.5"/>
    <s v="Leyson, Mr. Robert William Norman"/>
  </r>
  <r>
    <n v="236"/>
    <x v="0"/>
    <n v="0"/>
    <x v="0"/>
    <x v="0"/>
    <x v="1"/>
    <n v="1"/>
    <n v="0"/>
    <n v="1"/>
    <n v="0"/>
    <n v="0"/>
    <n v="0"/>
    <n v="0"/>
    <n v="0"/>
    <n v="0"/>
    <n v="29.9"/>
    <s v="Age_20_29"/>
    <n v="0"/>
    <n v="0"/>
    <n v="1"/>
    <n v="0"/>
    <n v="0"/>
    <n v="0"/>
    <n v="0"/>
    <n v="0"/>
    <x v="0"/>
    <x v="0"/>
    <n v="0"/>
    <n v="0"/>
    <n v="1"/>
    <n v="0"/>
    <n v="1"/>
    <n v="0"/>
    <n v="0"/>
    <n v="0"/>
    <n v="0"/>
    <n v="0"/>
    <n v="0"/>
    <n v="0"/>
    <s v="SiblingSpouse0"/>
    <n v="0"/>
    <n v="1"/>
    <n v="0"/>
    <n v="0"/>
    <n v="0"/>
    <n v="0"/>
    <n v="0"/>
    <n v="0"/>
    <s v="ParentChild0"/>
    <s v="S"/>
    <n v="0"/>
    <n v="0"/>
    <n v="1"/>
    <s v="Southampton"/>
    <n v="7.55"/>
    <s v="Harknett, Miss. Alice Phoebe"/>
  </r>
  <r>
    <n v="237"/>
    <x v="0"/>
    <n v="0"/>
    <x v="0"/>
    <x v="0"/>
    <x v="0"/>
    <n v="0"/>
    <n v="1"/>
    <n v="0"/>
    <n v="1"/>
    <n v="0"/>
    <n v="1"/>
    <n v="0"/>
    <n v="0"/>
    <n v="0"/>
    <n v="44"/>
    <s v="Age_40_49"/>
    <n v="0"/>
    <n v="0"/>
    <n v="0"/>
    <n v="0"/>
    <n v="1"/>
    <n v="0"/>
    <n v="0"/>
    <n v="0"/>
    <x v="2"/>
    <x v="2"/>
    <n v="0"/>
    <n v="1"/>
    <n v="0"/>
    <n v="1"/>
    <n v="0"/>
    <n v="1"/>
    <n v="0"/>
    <n v="0"/>
    <n v="0"/>
    <n v="0"/>
    <n v="0"/>
    <n v="0"/>
    <s v="SiblingSpouse1"/>
    <n v="0"/>
    <n v="1"/>
    <n v="0"/>
    <n v="0"/>
    <n v="0"/>
    <n v="0"/>
    <n v="0"/>
    <n v="0"/>
    <s v="ParentChild0"/>
    <s v="S"/>
    <n v="0"/>
    <n v="0"/>
    <n v="1"/>
    <s v="Southampton"/>
    <n v="26"/>
    <s v="Hold, Mr. Stephen"/>
  </r>
  <r>
    <n v="238"/>
    <x v="0"/>
    <n v="1"/>
    <x v="1"/>
    <x v="1"/>
    <x v="1"/>
    <n v="1"/>
    <n v="0"/>
    <n v="0"/>
    <n v="0"/>
    <n v="0"/>
    <n v="0"/>
    <n v="0"/>
    <n v="0"/>
    <n v="0"/>
    <n v="8"/>
    <s v="Age_0_9"/>
    <n v="1"/>
    <n v="0"/>
    <n v="0"/>
    <n v="0"/>
    <n v="0"/>
    <n v="0"/>
    <n v="0"/>
    <n v="0"/>
    <x v="2"/>
    <x v="2"/>
    <n v="0"/>
    <n v="1"/>
    <n v="0"/>
    <n v="0"/>
    <n v="1"/>
    <n v="0"/>
    <n v="0"/>
    <n v="0"/>
    <n v="0"/>
    <n v="0"/>
    <n v="0"/>
    <n v="0"/>
    <s v="SiblingSpouse0"/>
    <n v="2"/>
    <n v="0"/>
    <n v="0"/>
    <n v="1"/>
    <n v="0"/>
    <n v="0"/>
    <n v="0"/>
    <n v="0"/>
    <s v="ParentChild2"/>
    <s v="S"/>
    <n v="0"/>
    <n v="0"/>
    <n v="1"/>
    <s v="Southampton"/>
    <n v="26.25"/>
    <s v="Collyer, Miss. Marjorie &quot;Lottie&quot;"/>
  </r>
  <r>
    <n v="239"/>
    <x v="0"/>
    <n v="0"/>
    <x v="0"/>
    <x v="0"/>
    <x v="0"/>
    <n v="0"/>
    <n v="1"/>
    <n v="0"/>
    <n v="1"/>
    <n v="1"/>
    <n v="1"/>
    <n v="0"/>
    <n v="0"/>
    <n v="0"/>
    <n v="19"/>
    <s v="Age_10_19"/>
    <n v="0"/>
    <n v="1"/>
    <n v="0"/>
    <n v="0"/>
    <n v="0"/>
    <n v="0"/>
    <n v="0"/>
    <n v="0"/>
    <x v="2"/>
    <x v="2"/>
    <n v="0"/>
    <n v="1"/>
    <n v="0"/>
    <n v="0"/>
    <n v="1"/>
    <n v="0"/>
    <n v="0"/>
    <n v="0"/>
    <n v="0"/>
    <n v="0"/>
    <n v="0"/>
    <n v="0"/>
    <s v="SiblingSpouse0"/>
    <n v="0"/>
    <n v="1"/>
    <n v="0"/>
    <n v="0"/>
    <n v="0"/>
    <n v="0"/>
    <n v="0"/>
    <n v="0"/>
    <s v="ParentChild0"/>
    <s v="S"/>
    <n v="0"/>
    <n v="0"/>
    <n v="1"/>
    <s v="Southampton"/>
    <n v="10.5"/>
    <s v="Pengelly, Mr. Frederick William"/>
  </r>
  <r>
    <n v="240"/>
    <x v="0"/>
    <n v="0"/>
    <x v="0"/>
    <x v="0"/>
    <x v="0"/>
    <n v="0"/>
    <n v="1"/>
    <n v="0"/>
    <n v="1"/>
    <n v="1"/>
    <n v="1"/>
    <n v="0"/>
    <n v="0"/>
    <n v="0"/>
    <n v="33"/>
    <s v="Age_30_39"/>
    <n v="0"/>
    <n v="0"/>
    <n v="0"/>
    <n v="1"/>
    <n v="0"/>
    <n v="0"/>
    <n v="0"/>
    <n v="0"/>
    <x v="2"/>
    <x v="2"/>
    <n v="0"/>
    <n v="1"/>
    <n v="0"/>
    <n v="0"/>
    <n v="1"/>
    <n v="0"/>
    <n v="0"/>
    <n v="0"/>
    <n v="0"/>
    <n v="0"/>
    <n v="0"/>
    <n v="0"/>
    <s v="SiblingSpouse0"/>
    <n v="0"/>
    <n v="1"/>
    <n v="0"/>
    <n v="0"/>
    <n v="0"/>
    <n v="0"/>
    <n v="0"/>
    <n v="0"/>
    <s v="ParentChild0"/>
    <s v="S"/>
    <n v="0"/>
    <n v="0"/>
    <n v="1"/>
    <s v="Southampton"/>
    <n v="12.275"/>
    <s v="Hunt, Mr. George Henry"/>
  </r>
  <r>
    <n v="241"/>
    <x v="0"/>
    <n v="0"/>
    <x v="0"/>
    <x v="0"/>
    <x v="1"/>
    <n v="1"/>
    <n v="0"/>
    <n v="0"/>
    <n v="0"/>
    <n v="0"/>
    <n v="0"/>
    <n v="0"/>
    <n v="0"/>
    <n v="0"/>
    <n v="29.9"/>
    <s v="Age_20_29"/>
    <n v="0"/>
    <n v="0"/>
    <n v="1"/>
    <n v="0"/>
    <n v="0"/>
    <n v="0"/>
    <n v="0"/>
    <n v="0"/>
    <x v="0"/>
    <x v="0"/>
    <n v="0"/>
    <n v="0"/>
    <n v="1"/>
    <n v="1"/>
    <n v="0"/>
    <n v="1"/>
    <n v="0"/>
    <n v="0"/>
    <n v="0"/>
    <n v="0"/>
    <n v="0"/>
    <n v="0"/>
    <s v="SiblingSpouse1"/>
    <n v="0"/>
    <n v="1"/>
    <n v="0"/>
    <n v="0"/>
    <n v="0"/>
    <n v="0"/>
    <n v="0"/>
    <n v="0"/>
    <s v="ParentChild0"/>
    <s v="C"/>
    <n v="1"/>
    <n v="0"/>
    <n v="0"/>
    <s v="Cherbourg"/>
    <n v="14.4542"/>
    <s v="Zabour, Miss. Thamine"/>
  </r>
  <r>
    <n v="242"/>
    <x v="0"/>
    <n v="1"/>
    <x v="1"/>
    <x v="1"/>
    <x v="1"/>
    <n v="1"/>
    <n v="0"/>
    <n v="0"/>
    <n v="0"/>
    <n v="0"/>
    <n v="0"/>
    <n v="0"/>
    <n v="0"/>
    <n v="0"/>
    <n v="29.9"/>
    <s v="Age_20_29"/>
    <n v="0"/>
    <n v="0"/>
    <n v="1"/>
    <n v="0"/>
    <n v="0"/>
    <n v="0"/>
    <n v="0"/>
    <n v="0"/>
    <x v="0"/>
    <x v="0"/>
    <n v="0"/>
    <n v="0"/>
    <n v="1"/>
    <n v="1"/>
    <n v="0"/>
    <n v="1"/>
    <n v="0"/>
    <n v="0"/>
    <n v="0"/>
    <n v="0"/>
    <n v="0"/>
    <n v="0"/>
    <s v="SiblingSpouse1"/>
    <n v="0"/>
    <n v="1"/>
    <n v="0"/>
    <n v="0"/>
    <n v="0"/>
    <n v="0"/>
    <n v="0"/>
    <n v="0"/>
    <s v="ParentChild0"/>
    <s v="Q"/>
    <n v="0"/>
    <n v="1"/>
    <n v="0"/>
    <s v="Queenstown"/>
    <n v="15.5"/>
    <s v="Murphy, Miss. Katherine &quot;Kate&quot;"/>
  </r>
  <r>
    <n v="243"/>
    <x v="0"/>
    <n v="0"/>
    <x v="0"/>
    <x v="0"/>
    <x v="0"/>
    <n v="0"/>
    <n v="1"/>
    <n v="0"/>
    <n v="1"/>
    <n v="1"/>
    <n v="1"/>
    <n v="0"/>
    <n v="0"/>
    <n v="0"/>
    <n v="29"/>
    <s v="Age_20_29"/>
    <n v="0"/>
    <n v="0"/>
    <n v="1"/>
    <n v="0"/>
    <n v="0"/>
    <n v="0"/>
    <n v="0"/>
    <n v="0"/>
    <x v="2"/>
    <x v="2"/>
    <n v="0"/>
    <n v="1"/>
    <n v="0"/>
    <n v="0"/>
    <n v="1"/>
    <n v="0"/>
    <n v="0"/>
    <n v="0"/>
    <n v="0"/>
    <n v="0"/>
    <n v="0"/>
    <n v="0"/>
    <s v="SiblingSpouse0"/>
    <n v="0"/>
    <n v="1"/>
    <n v="0"/>
    <n v="0"/>
    <n v="0"/>
    <n v="0"/>
    <n v="0"/>
    <n v="0"/>
    <s v="ParentChild0"/>
    <s v="S"/>
    <n v="0"/>
    <n v="0"/>
    <n v="1"/>
    <s v="Southampton"/>
    <n v="10.5"/>
    <s v="Coleridge, Mr. Reginald Charles"/>
  </r>
  <r>
    <n v="244"/>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7.125"/>
    <s v="Maenpaa, Mr. Matti Alexanteri"/>
  </r>
  <r>
    <n v="245"/>
    <x v="0"/>
    <n v="0"/>
    <x v="0"/>
    <x v="0"/>
    <x v="0"/>
    <n v="0"/>
    <n v="1"/>
    <n v="0"/>
    <n v="0"/>
    <n v="1"/>
    <n v="1"/>
    <n v="0"/>
    <n v="0"/>
    <n v="0"/>
    <n v="30"/>
    <s v="Age_30_39"/>
    <n v="0"/>
    <n v="0"/>
    <n v="0"/>
    <n v="1"/>
    <n v="0"/>
    <n v="0"/>
    <n v="0"/>
    <n v="0"/>
    <x v="0"/>
    <x v="0"/>
    <n v="0"/>
    <n v="0"/>
    <n v="1"/>
    <n v="0"/>
    <n v="1"/>
    <n v="0"/>
    <n v="0"/>
    <n v="0"/>
    <n v="0"/>
    <n v="0"/>
    <n v="0"/>
    <n v="0"/>
    <s v="SiblingSpouse0"/>
    <n v="0"/>
    <n v="1"/>
    <n v="0"/>
    <n v="0"/>
    <n v="0"/>
    <n v="0"/>
    <n v="0"/>
    <n v="0"/>
    <s v="ParentChild0"/>
    <s v="C"/>
    <n v="1"/>
    <n v="0"/>
    <n v="0"/>
    <s v="Cherbourg"/>
    <n v="7.2249999999999996"/>
    <s v="Attalah, Mr. Sleiman"/>
  </r>
  <r>
    <n v="246"/>
    <x v="0"/>
    <n v="0"/>
    <x v="0"/>
    <x v="0"/>
    <x v="0"/>
    <n v="0"/>
    <n v="1"/>
    <n v="0"/>
    <n v="0"/>
    <n v="0"/>
    <n v="1"/>
    <n v="0"/>
    <n v="0"/>
    <n v="1"/>
    <n v="44"/>
    <s v="Age_40_49"/>
    <n v="0"/>
    <n v="0"/>
    <n v="0"/>
    <n v="0"/>
    <n v="1"/>
    <n v="0"/>
    <n v="0"/>
    <n v="0"/>
    <x v="1"/>
    <x v="1"/>
    <n v="1"/>
    <n v="0"/>
    <n v="0"/>
    <n v="2"/>
    <n v="0"/>
    <n v="0"/>
    <n v="1"/>
    <n v="0"/>
    <n v="0"/>
    <n v="0"/>
    <n v="0"/>
    <n v="0"/>
    <s v="SiblingSpouse2"/>
    <n v="0"/>
    <n v="1"/>
    <n v="0"/>
    <n v="0"/>
    <n v="0"/>
    <n v="0"/>
    <n v="0"/>
    <n v="0"/>
    <s v="ParentChild0"/>
    <s v="Q"/>
    <n v="0"/>
    <n v="1"/>
    <n v="0"/>
    <s v="Queenstown"/>
    <n v="90"/>
    <s v="Minahan, Dr. William Edward"/>
  </r>
  <r>
    <n v="247"/>
    <x v="0"/>
    <n v="0"/>
    <x v="0"/>
    <x v="0"/>
    <x v="1"/>
    <n v="1"/>
    <n v="0"/>
    <n v="1"/>
    <n v="0"/>
    <n v="0"/>
    <n v="0"/>
    <n v="0"/>
    <n v="0"/>
    <n v="0"/>
    <n v="25"/>
    <s v="Age_20_29"/>
    <n v="0"/>
    <n v="0"/>
    <n v="1"/>
    <n v="0"/>
    <n v="0"/>
    <n v="0"/>
    <n v="0"/>
    <n v="0"/>
    <x v="0"/>
    <x v="0"/>
    <n v="0"/>
    <n v="0"/>
    <n v="1"/>
    <n v="0"/>
    <n v="1"/>
    <n v="0"/>
    <n v="0"/>
    <n v="0"/>
    <n v="0"/>
    <n v="0"/>
    <n v="0"/>
    <n v="0"/>
    <s v="SiblingSpouse0"/>
    <n v="0"/>
    <n v="1"/>
    <n v="0"/>
    <n v="0"/>
    <n v="0"/>
    <n v="0"/>
    <n v="0"/>
    <n v="0"/>
    <s v="ParentChild0"/>
    <s v="S"/>
    <n v="0"/>
    <n v="0"/>
    <n v="1"/>
    <s v="Southampton"/>
    <n v="7.7750000000000004"/>
    <s v="Lindahl, Miss. Agda Thorilda Viktoria"/>
  </r>
  <r>
    <n v="248"/>
    <x v="0"/>
    <n v="1"/>
    <x v="1"/>
    <x v="1"/>
    <x v="1"/>
    <n v="1"/>
    <n v="0"/>
    <n v="0"/>
    <n v="0"/>
    <n v="0"/>
    <n v="0"/>
    <n v="0"/>
    <n v="0"/>
    <n v="0"/>
    <n v="24"/>
    <s v="Age_20_29"/>
    <n v="0"/>
    <n v="0"/>
    <n v="1"/>
    <n v="0"/>
    <n v="0"/>
    <n v="0"/>
    <n v="0"/>
    <n v="0"/>
    <x v="2"/>
    <x v="2"/>
    <n v="0"/>
    <n v="1"/>
    <n v="0"/>
    <n v="0"/>
    <n v="1"/>
    <n v="0"/>
    <n v="0"/>
    <n v="0"/>
    <n v="0"/>
    <n v="0"/>
    <n v="0"/>
    <n v="0"/>
    <s v="SiblingSpouse0"/>
    <n v="2"/>
    <n v="0"/>
    <n v="0"/>
    <n v="1"/>
    <n v="0"/>
    <n v="0"/>
    <n v="0"/>
    <n v="0"/>
    <s v="ParentChild2"/>
    <s v="S"/>
    <n v="0"/>
    <n v="0"/>
    <n v="1"/>
    <s v="Southampton"/>
    <n v="14.5"/>
    <s v="Hamalainen, Mrs. William (Anna)"/>
  </r>
  <r>
    <n v="249"/>
    <x v="0"/>
    <n v="1"/>
    <x v="1"/>
    <x v="1"/>
    <x v="0"/>
    <n v="0"/>
    <n v="1"/>
    <n v="0"/>
    <n v="0"/>
    <n v="0"/>
    <n v="0"/>
    <n v="0"/>
    <n v="0"/>
    <n v="0"/>
    <n v="37"/>
    <s v="Age_30_39"/>
    <n v="0"/>
    <n v="0"/>
    <n v="0"/>
    <n v="1"/>
    <n v="0"/>
    <n v="0"/>
    <n v="0"/>
    <n v="0"/>
    <x v="1"/>
    <x v="1"/>
    <n v="1"/>
    <n v="0"/>
    <n v="0"/>
    <n v="1"/>
    <n v="0"/>
    <n v="1"/>
    <n v="0"/>
    <n v="0"/>
    <n v="0"/>
    <n v="0"/>
    <n v="0"/>
    <n v="0"/>
    <s v="SiblingSpouse1"/>
    <n v="1"/>
    <n v="0"/>
    <n v="1"/>
    <n v="0"/>
    <n v="0"/>
    <n v="0"/>
    <n v="0"/>
    <n v="0"/>
    <s v="ParentChild1"/>
    <s v="S"/>
    <n v="0"/>
    <n v="0"/>
    <n v="1"/>
    <s v="Southampton"/>
    <n v="52.554200000000002"/>
    <s v="Beckwith, Mr. Richard Leonard"/>
  </r>
  <r>
    <n v="250"/>
    <x v="0"/>
    <n v="0"/>
    <x v="0"/>
    <x v="0"/>
    <x v="0"/>
    <n v="0"/>
    <n v="1"/>
    <n v="0"/>
    <n v="1"/>
    <n v="0"/>
    <n v="1"/>
    <n v="0"/>
    <n v="0"/>
    <n v="0"/>
    <n v="54"/>
    <s v="Age_50_59"/>
    <n v="0"/>
    <n v="0"/>
    <n v="0"/>
    <n v="0"/>
    <n v="0"/>
    <n v="1"/>
    <n v="0"/>
    <n v="0"/>
    <x v="2"/>
    <x v="2"/>
    <n v="0"/>
    <n v="1"/>
    <n v="0"/>
    <n v="1"/>
    <n v="0"/>
    <n v="1"/>
    <n v="0"/>
    <n v="0"/>
    <n v="0"/>
    <n v="0"/>
    <n v="0"/>
    <n v="0"/>
    <s v="SiblingSpouse1"/>
    <n v="0"/>
    <n v="1"/>
    <n v="0"/>
    <n v="0"/>
    <n v="0"/>
    <n v="0"/>
    <n v="0"/>
    <n v="0"/>
    <s v="ParentChild0"/>
    <s v="S"/>
    <n v="0"/>
    <n v="0"/>
    <n v="1"/>
    <s v="Southampton"/>
    <n v="26"/>
    <s v="Carter, Rev. Ernest Courtenay"/>
  </r>
  <r>
    <n v="251"/>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25"/>
    <s v="Reed, Mr. James George"/>
  </r>
  <r>
    <n v="252"/>
    <x v="0"/>
    <n v="0"/>
    <x v="0"/>
    <x v="0"/>
    <x v="1"/>
    <n v="1"/>
    <n v="0"/>
    <n v="1"/>
    <n v="0"/>
    <n v="0"/>
    <n v="0"/>
    <n v="0"/>
    <n v="0"/>
    <n v="0"/>
    <n v="29"/>
    <s v="Age_20_29"/>
    <n v="0"/>
    <n v="0"/>
    <n v="1"/>
    <n v="0"/>
    <n v="0"/>
    <n v="0"/>
    <n v="0"/>
    <n v="0"/>
    <x v="0"/>
    <x v="0"/>
    <n v="0"/>
    <n v="0"/>
    <n v="1"/>
    <n v="1"/>
    <n v="0"/>
    <n v="1"/>
    <n v="0"/>
    <n v="0"/>
    <n v="0"/>
    <n v="0"/>
    <n v="0"/>
    <n v="0"/>
    <s v="SiblingSpouse1"/>
    <n v="1"/>
    <n v="0"/>
    <n v="1"/>
    <n v="0"/>
    <n v="0"/>
    <n v="0"/>
    <n v="0"/>
    <n v="0"/>
    <s v="ParentChild1"/>
    <s v="S"/>
    <n v="0"/>
    <n v="0"/>
    <n v="1"/>
    <s v="Southampton"/>
    <n v="10.4625"/>
    <s v="Strom, Mrs. Wilhelm (Elna Matilda Persson)"/>
  </r>
  <r>
    <n v="253"/>
    <x v="0"/>
    <n v="0"/>
    <x v="0"/>
    <x v="0"/>
    <x v="0"/>
    <n v="0"/>
    <n v="1"/>
    <n v="0"/>
    <n v="0"/>
    <n v="1"/>
    <n v="1"/>
    <n v="0"/>
    <n v="0"/>
    <n v="0"/>
    <n v="62"/>
    <s v="Age_60_69"/>
    <n v="0"/>
    <n v="0"/>
    <n v="0"/>
    <n v="0"/>
    <n v="0"/>
    <n v="0"/>
    <n v="1"/>
    <n v="0"/>
    <x v="1"/>
    <x v="1"/>
    <n v="1"/>
    <n v="0"/>
    <n v="0"/>
    <n v="0"/>
    <n v="1"/>
    <n v="0"/>
    <n v="0"/>
    <n v="0"/>
    <n v="0"/>
    <n v="0"/>
    <n v="0"/>
    <n v="0"/>
    <s v="SiblingSpouse0"/>
    <n v="0"/>
    <n v="1"/>
    <n v="0"/>
    <n v="0"/>
    <n v="0"/>
    <n v="0"/>
    <n v="0"/>
    <n v="0"/>
    <s v="ParentChild0"/>
    <s v="S"/>
    <n v="0"/>
    <n v="0"/>
    <n v="1"/>
    <s v="Southampton"/>
    <n v="26.55"/>
    <s v="Stead, Mr. William Thomas"/>
  </r>
  <r>
    <n v="254"/>
    <x v="0"/>
    <n v="0"/>
    <x v="0"/>
    <x v="0"/>
    <x v="0"/>
    <n v="0"/>
    <n v="1"/>
    <n v="0"/>
    <n v="0"/>
    <n v="0"/>
    <n v="1"/>
    <n v="0"/>
    <n v="0"/>
    <n v="0"/>
    <n v="30"/>
    <s v="Age_30_39"/>
    <n v="0"/>
    <n v="0"/>
    <n v="0"/>
    <n v="1"/>
    <n v="0"/>
    <n v="0"/>
    <n v="0"/>
    <n v="0"/>
    <x v="0"/>
    <x v="0"/>
    <n v="0"/>
    <n v="0"/>
    <n v="1"/>
    <n v="1"/>
    <n v="0"/>
    <n v="1"/>
    <n v="0"/>
    <n v="0"/>
    <n v="0"/>
    <n v="0"/>
    <n v="0"/>
    <n v="0"/>
    <s v="SiblingSpouse1"/>
    <n v="0"/>
    <n v="1"/>
    <n v="0"/>
    <n v="0"/>
    <n v="0"/>
    <n v="0"/>
    <n v="0"/>
    <n v="0"/>
    <s v="ParentChild0"/>
    <s v="S"/>
    <n v="0"/>
    <n v="0"/>
    <n v="1"/>
    <s v="Southampton"/>
    <n v="16.100000000000001"/>
    <s v="Lobb, Mr. William Arthur"/>
  </r>
  <r>
    <n v="255"/>
    <x v="0"/>
    <n v="0"/>
    <x v="0"/>
    <x v="0"/>
    <x v="1"/>
    <n v="1"/>
    <n v="0"/>
    <n v="1"/>
    <n v="0"/>
    <n v="0"/>
    <n v="0"/>
    <n v="0"/>
    <n v="0"/>
    <n v="0"/>
    <n v="41"/>
    <s v="Age_40_49"/>
    <n v="0"/>
    <n v="0"/>
    <n v="0"/>
    <n v="0"/>
    <n v="1"/>
    <n v="0"/>
    <n v="0"/>
    <n v="0"/>
    <x v="0"/>
    <x v="0"/>
    <n v="0"/>
    <n v="0"/>
    <n v="1"/>
    <n v="0"/>
    <n v="1"/>
    <n v="0"/>
    <n v="0"/>
    <n v="0"/>
    <n v="0"/>
    <n v="0"/>
    <n v="0"/>
    <n v="0"/>
    <s v="SiblingSpouse0"/>
    <n v="2"/>
    <n v="0"/>
    <n v="0"/>
    <n v="1"/>
    <n v="0"/>
    <n v="0"/>
    <n v="0"/>
    <n v="0"/>
    <s v="ParentChild2"/>
    <s v="S"/>
    <n v="0"/>
    <n v="0"/>
    <n v="1"/>
    <s v="Southampton"/>
    <n v="20.212499999999999"/>
    <s v="Rosblom, Mrs. Viktor (Helena Wilhelmina)"/>
  </r>
  <r>
    <n v="256"/>
    <x v="0"/>
    <n v="1"/>
    <x v="1"/>
    <x v="1"/>
    <x v="1"/>
    <n v="1"/>
    <n v="0"/>
    <n v="0"/>
    <n v="0"/>
    <n v="0"/>
    <n v="0"/>
    <n v="0"/>
    <n v="0"/>
    <n v="0"/>
    <n v="29"/>
    <s v="Age_20_29"/>
    <n v="0"/>
    <n v="0"/>
    <n v="1"/>
    <n v="0"/>
    <n v="0"/>
    <n v="0"/>
    <n v="0"/>
    <n v="0"/>
    <x v="0"/>
    <x v="0"/>
    <n v="0"/>
    <n v="0"/>
    <n v="1"/>
    <n v="0"/>
    <n v="1"/>
    <n v="0"/>
    <n v="0"/>
    <n v="0"/>
    <n v="0"/>
    <n v="0"/>
    <n v="0"/>
    <n v="0"/>
    <s v="SiblingSpouse0"/>
    <n v="2"/>
    <n v="0"/>
    <n v="0"/>
    <n v="1"/>
    <n v="0"/>
    <n v="0"/>
    <n v="0"/>
    <n v="0"/>
    <s v="ParentChild2"/>
    <s v="C"/>
    <n v="1"/>
    <n v="0"/>
    <n v="0"/>
    <s v="Cherbourg"/>
    <n v="15.245799999999999"/>
    <s v="Touma, Mrs. Darwis (Hanne Youssef Razi)"/>
  </r>
  <r>
    <n v="257"/>
    <x v="0"/>
    <n v="1"/>
    <x v="1"/>
    <x v="1"/>
    <x v="1"/>
    <n v="1"/>
    <n v="0"/>
    <n v="0"/>
    <n v="0"/>
    <n v="0"/>
    <n v="0"/>
    <n v="0"/>
    <n v="0"/>
    <n v="0"/>
    <n v="29.9"/>
    <s v="Age_20_29"/>
    <n v="0"/>
    <n v="0"/>
    <n v="1"/>
    <n v="0"/>
    <n v="0"/>
    <n v="0"/>
    <n v="0"/>
    <n v="0"/>
    <x v="1"/>
    <x v="1"/>
    <n v="1"/>
    <n v="0"/>
    <n v="0"/>
    <n v="0"/>
    <n v="1"/>
    <n v="0"/>
    <n v="0"/>
    <n v="0"/>
    <n v="0"/>
    <n v="0"/>
    <n v="0"/>
    <n v="0"/>
    <s v="SiblingSpouse0"/>
    <n v="0"/>
    <n v="1"/>
    <n v="0"/>
    <n v="0"/>
    <n v="0"/>
    <n v="0"/>
    <n v="0"/>
    <n v="0"/>
    <s v="ParentChild0"/>
    <s v="C"/>
    <n v="1"/>
    <n v="0"/>
    <n v="0"/>
    <s v="Cherbourg"/>
    <n v="79.2"/>
    <s v="Thorne, Mrs. Gertrude Maybelle"/>
  </r>
  <r>
    <n v="258"/>
    <x v="0"/>
    <n v="1"/>
    <x v="1"/>
    <x v="1"/>
    <x v="1"/>
    <n v="1"/>
    <n v="0"/>
    <n v="0"/>
    <n v="0"/>
    <n v="0"/>
    <n v="0"/>
    <n v="0"/>
    <n v="0"/>
    <n v="0"/>
    <n v="30"/>
    <s v="Age_30_39"/>
    <n v="0"/>
    <n v="0"/>
    <n v="0"/>
    <n v="1"/>
    <n v="0"/>
    <n v="0"/>
    <n v="0"/>
    <n v="0"/>
    <x v="1"/>
    <x v="1"/>
    <n v="1"/>
    <n v="0"/>
    <n v="0"/>
    <n v="0"/>
    <n v="1"/>
    <n v="0"/>
    <n v="0"/>
    <n v="0"/>
    <n v="0"/>
    <n v="0"/>
    <n v="0"/>
    <n v="0"/>
    <s v="SiblingSpouse0"/>
    <n v="0"/>
    <n v="1"/>
    <n v="0"/>
    <n v="0"/>
    <n v="0"/>
    <n v="0"/>
    <n v="0"/>
    <n v="0"/>
    <s v="ParentChild0"/>
    <s v="S"/>
    <n v="0"/>
    <n v="0"/>
    <n v="1"/>
    <s v="Southampton"/>
    <n v="86.5"/>
    <s v="Cherry, Miss. Gladys"/>
  </r>
  <r>
    <n v="259"/>
    <x v="0"/>
    <n v="1"/>
    <x v="1"/>
    <x v="1"/>
    <x v="1"/>
    <n v="1"/>
    <n v="0"/>
    <n v="0"/>
    <n v="0"/>
    <n v="0"/>
    <n v="0"/>
    <n v="0"/>
    <n v="0"/>
    <n v="0"/>
    <n v="35"/>
    <s v="Age_30_39"/>
    <n v="0"/>
    <n v="0"/>
    <n v="0"/>
    <n v="1"/>
    <n v="0"/>
    <n v="0"/>
    <n v="0"/>
    <n v="0"/>
    <x v="1"/>
    <x v="1"/>
    <n v="1"/>
    <n v="0"/>
    <n v="0"/>
    <n v="0"/>
    <n v="1"/>
    <n v="0"/>
    <n v="0"/>
    <n v="0"/>
    <n v="0"/>
    <n v="0"/>
    <n v="0"/>
    <n v="0"/>
    <s v="SiblingSpouse0"/>
    <n v="0"/>
    <n v="1"/>
    <n v="0"/>
    <n v="0"/>
    <n v="0"/>
    <n v="0"/>
    <n v="0"/>
    <n v="0"/>
    <s v="ParentChild0"/>
    <s v="C"/>
    <n v="1"/>
    <n v="0"/>
    <n v="0"/>
    <s v="Cherbourg"/>
    <n v="512.32920000000001"/>
    <s v="Ward, Miss. Anna"/>
  </r>
  <r>
    <n v="260"/>
    <x v="0"/>
    <n v="1"/>
    <x v="1"/>
    <x v="1"/>
    <x v="1"/>
    <n v="1"/>
    <n v="0"/>
    <n v="0"/>
    <n v="0"/>
    <n v="0"/>
    <n v="0"/>
    <n v="0"/>
    <n v="0"/>
    <n v="0"/>
    <n v="50"/>
    <s v="Age_50_59"/>
    <n v="0"/>
    <n v="0"/>
    <n v="0"/>
    <n v="0"/>
    <n v="0"/>
    <n v="1"/>
    <n v="0"/>
    <n v="0"/>
    <x v="2"/>
    <x v="2"/>
    <n v="0"/>
    <n v="1"/>
    <n v="0"/>
    <n v="0"/>
    <n v="1"/>
    <n v="0"/>
    <n v="0"/>
    <n v="0"/>
    <n v="0"/>
    <n v="0"/>
    <n v="0"/>
    <n v="0"/>
    <s v="SiblingSpouse0"/>
    <n v="1"/>
    <n v="0"/>
    <n v="1"/>
    <n v="0"/>
    <n v="0"/>
    <n v="0"/>
    <n v="0"/>
    <n v="0"/>
    <s v="ParentChild1"/>
    <s v="S"/>
    <n v="0"/>
    <n v="0"/>
    <n v="1"/>
    <s v="Southampton"/>
    <n v="26"/>
    <s v="Parrish, Mrs. (Lutie Davis)"/>
  </r>
  <r>
    <n v="261"/>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Smith, Mr. Thomas"/>
  </r>
  <r>
    <n v="262"/>
    <x v="0"/>
    <n v="1"/>
    <x v="1"/>
    <x v="1"/>
    <x v="0"/>
    <n v="0"/>
    <n v="1"/>
    <n v="0"/>
    <n v="0"/>
    <n v="0"/>
    <n v="0"/>
    <n v="1"/>
    <n v="0"/>
    <n v="0"/>
    <n v="3"/>
    <s v="Age_0_9"/>
    <n v="1"/>
    <n v="0"/>
    <n v="0"/>
    <n v="0"/>
    <n v="0"/>
    <n v="0"/>
    <n v="0"/>
    <n v="0"/>
    <x v="0"/>
    <x v="0"/>
    <n v="0"/>
    <n v="0"/>
    <n v="1"/>
    <n v="4"/>
    <n v="0"/>
    <n v="0"/>
    <n v="0"/>
    <n v="0"/>
    <n v="1"/>
    <n v="0"/>
    <n v="0"/>
    <n v="1"/>
    <s v="SiblingSpouse4"/>
    <n v="2"/>
    <n v="0"/>
    <n v="0"/>
    <n v="1"/>
    <n v="0"/>
    <n v="0"/>
    <n v="0"/>
    <n v="0"/>
    <s v="ParentChild2"/>
    <s v="S"/>
    <n v="0"/>
    <n v="0"/>
    <n v="1"/>
    <s v="Southampton"/>
    <n v="31.387499999999999"/>
    <s v="Asplund, Master. Edvin Rojj Felix"/>
  </r>
  <r>
    <n v="263"/>
    <x v="0"/>
    <n v="0"/>
    <x v="0"/>
    <x v="0"/>
    <x v="0"/>
    <n v="0"/>
    <n v="1"/>
    <n v="0"/>
    <n v="0"/>
    <n v="0"/>
    <n v="0"/>
    <n v="0"/>
    <n v="0"/>
    <n v="0"/>
    <n v="52"/>
    <s v="Age_50_59"/>
    <n v="0"/>
    <n v="0"/>
    <n v="0"/>
    <n v="0"/>
    <n v="0"/>
    <n v="1"/>
    <n v="0"/>
    <n v="0"/>
    <x v="1"/>
    <x v="1"/>
    <n v="1"/>
    <n v="0"/>
    <n v="0"/>
    <n v="1"/>
    <n v="0"/>
    <n v="1"/>
    <n v="0"/>
    <n v="0"/>
    <n v="0"/>
    <n v="0"/>
    <n v="0"/>
    <n v="0"/>
    <s v="SiblingSpouse1"/>
    <n v="1"/>
    <n v="0"/>
    <n v="1"/>
    <n v="0"/>
    <n v="0"/>
    <n v="0"/>
    <n v="0"/>
    <n v="0"/>
    <s v="ParentChild1"/>
    <s v="S"/>
    <n v="0"/>
    <n v="0"/>
    <n v="1"/>
    <s v="Southampton"/>
    <n v="79.650000000000006"/>
    <s v="Taussig, Mr. Emil"/>
  </r>
  <r>
    <n v="264"/>
    <x v="0"/>
    <n v="0"/>
    <x v="0"/>
    <x v="0"/>
    <x v="0"/>
    <n v="0"/>
    <n v="1"/>
    <n v="0"/>
    <n v="0"/>
    <n v="1"/>
    <n v="1"/>
    <n v="0"/>
    <n v="0"/>
    <n v="0"/>
    <n v="40"/>
    <s v="Age_40_49"/>
    <n v="0"/>
    <n v="0"/>
    <n v="0"/>
    <n v="0"/>
    <n v="1"/>
    <n v="0"/>
    <n v="0"/>
    <n v="0"/>
    <x v="1"/>
    <x v="1"/>
    <n v="1"/>
    <n v="0"/>
    <n v="0"/>
    <n v="0"/>
    <n v="1"/>
    <n v="0"/>
    <n v="0"/>
    <n v="0"/>
    <n v="0"/>
    <n v="0"/>
    <n v="0"/>
    <n v="0"/>
    <s v="SiblingSpouse0"/>
    <n v="0"/>
    <n v="1"/>
    <n v="0"/>
    <n v="0"/>
    <n v="0"/>
    <n v="0"/>
    <n v="0"/>
    <n v="0"/>
    <s v="ParentChild0"/>
    <s v="S"/>
    <n v="0"/>
    <n v="0"/>
    <n v="1"/>
    <s v="Southampton"/>
    <n v="0"/>
    <s v="Harrison, Mr. William"/>
  </r>
  <r>
    <n v="265"/>
    <x v="0"/>
    <n v="0"/>
    <x v="0"/>
    <x v="0"/>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5"/>
    <s v="Henry, Miss. Delia"/>
  </r>
  <r>
    <n v="266"/>
    <x v="0"/>
    <n v="0"/>
    <x v="0"/>
    <x v="0"/>
    <x v="0"/>
    <n v="0"/>
    <n v="1"/>
    <n v="0"/>
    <n v="1"/>
    <n v="1"/>
    <n v="1"/>
    <n v="0"/>
    <n v="0"/>
    <n v="0"/>
    <n v="36"/>
    <s v="Age_30_39"/>
    <n v="0"/>
    <n v="0"/>
    <n v="0"/>
    <n v="1"/>
    <n v="0"/>
    <n v="0"/>
    <n v="0"/>
    <n v="0"/>
    <x v="2"/>
    <x v="2"/>
    <n v="0"/>
    <n v="1"/>
    <n v="0"/>
    <n v="0"/>
    <n v="1"/>
    <n v="0"/>
    <n v="0"/>
    <n v="0"/>
    <n v="0"/>
    <n v="0"/>
    <n v="0"/>
    <n v="0"/>
    <s v="SiblingSpouse0"/>
    <n v="0"/>
    <n v="1"/>
    <n v="0"/>
    <n v="0"/>
    <n v="0"/>
    <n v="0"/>
    <n v="0"/>
    <n v="0"/>
    <s v="ParentChild0"/>
    <s v="S"/>
    <n v="0"/>
    <n v="0"/>
    <n v="1"/>
    <s v="Southampton"/>
    <n v="10.5"/>
    <s v="Reeves, Mr. David"/>
  </r>
  <r>
    <n v="267"/>
    <x v="0"/>
    <n v="0"/>
    <x v="0"/>
    <x v="0"/>
    <x v="0"/>
    <n v="0"/>
    <n v="1"/>
    <n v="0"/>
    <n v="0"/>
    <n v="0"/>
    <n v="0"/>
    <n v="0"/>
    <n v="0"/>
    <n v="0"/>
    <n v="16"/>
    <s v="Age_10_19"/>
    <n v="0"/>
    <n v="1"/>
    <n v="0"/>
    <n v="0"/>
    <n v="0"/>
    <n v="0"/>
    <n v="0"/>
    <n v="0"/>
    <x v="0"/>
    <x v="0"/>
    <n v="0"/>
    <n v="0"/>
    <n v="1"/>
    <n v="4"/>
    <n v="0"/>
    <n v="0"/>
    <n v="0"/>
    <n v="0"/>
    <n v="1"/>
    <n v="0"/>
    <n v="0"/>
    <n v="1"/>
    <s v="SiblingSpouse4"/>
    <n v="1"/>
    <n v="0"/>
    <n v="1"/>
    <n v="0"/>
    <n v="0"/>
    <n v="0"/>
    <n v="0"/>
    <n v="0"/>
    <s v="ParentChild1"/>
    <s v="S"/>
    <n v="0"/>
    <n v="0"/>
    <n v="1"/>
    <s v="Southampton"/>
    <n v="39.6875"/>
    <s v="Panula, Mr. Ernesti Arvid"/>
  </r>
  <r>
    <n v="268"/>
    <x v="0"/>
    <n v="1"/>
    <x v="1"/>
    <x v="1"/>
    <x v="0"/>
    <n v="0"/>
    <n v="1"/>
    <n v="0"/>
    <n v="0"/>
    <n v="0"/>
    <n v="1"/>
    <n v="0"/>
    <n v="0"/>
    <n v="0"/>
    <n v="25"/>
    <s v="Age_20_29"/>
    <n v="0"/>
    <n v="0"/>
    <n v="1"/>
    <n v="0"/>
    <n v="0"/>
    <n v="0"/>
    <n v="0"/>
    <n v="0"/>
    <x v="0"/>
    <x v="0"/>
    <n v="0"/>
    <n v="0"/>
    <n v="1"/>
    <n v="1"/>
    <n v="0"/>
    <n v="1"/>
    <n v="0"/>
    <n v="0"/>
    <n v="0"/>
    <n v="0"/>
    <n v="0"/>
    <n v="0"/>
    <s v="SiblingSpouse1"/>
    <n v="0"/>
    <n v="1"/>
    <n v="0"/>
    <n v="0"/>
    <n v="0"/>
    <n v="0"/>
    <n v="0"/>
    <n v="0"/>
    <s v="ParentChild0"/>
    <s v="S"/>
    <n v="0"/>
    <n v="0"/>
    <n v="1"/>
    <s v="Southampton"/>
    <n v="7.7750000000000004"/>
    <s v="Persson, Mr. Ernst Ulrik"/>
  </r>
  <r>
    <n v="269"/>
    <x v="0"/>
    <n v="1"/>
    <x v="1"/>
    <x v="1"/>
    <x v="1"/>
    <n v="1"/>
    <n v="0"/>
    <n v="0"/>
    <n v="0"/>
    <n v="0"/>
    <n v="0"/>
    <n v="0"/>
    <n v="0"/>
    <n v="0"/>
    <n v="58"/>
    <s v="Age_50_59"/>
    <n v="0"/>
    <n v="0"/>
    <n v="0"/>
    <n v="0"/>
    <n v="0"/>
    <n v="1"/>
    <n v="0"/>
    <n v="0"/>
    <x v="1"/>
    <x v="1"/>
    <n v="1"/>
    <n v="0"/>
    <n v="0"/>
    <n v="0"/>
    <n v="1"/>
    <n v="0"/>
    <n v="0"/>
    <n v="0"/>
    <n v="0"/>
    <n v="0"/>
    <n v="0"/>
    <n v="0"/>
    <s v="SiblingSpouse0"/>
    <n v="1"/>
    <n v="0"/>
    <n v="1"/>
    <n v="0"/>
    <n v="0"/>
    <n v="0"/>
    <n v="0"/>
    <n v="0"/>
    <s v="ParentChild1"/>
    <s v="S"/>
    <n v="0"/>
    <n v="0"/>
    <n v="1"/>
    <s v="Southampton"/>
    <n v="153.46250000000001"/>
    <s v="Graham, Mrs. William Thompson (Edith Junkins)"/>
  </r>
  <r>
    <n v="270"/>
    <x v="0"/>
    <n v="1"/>
    <x v="1"/>
    <x v="1"/>
    <x v="1"/>
    <n v="1"/>
    <n v="0"/>
    <n v="0"/>
    <n v="0"/>
    <n v="0"/>
    <n v="0"/>
    <n v="0"/>
    <n v="0"/>
    <n v="0"/>
    <n v="35"/>
    <s v="Age_30_39"/>
    <n v="0"/>
    <n v="0"/>
    <n v="0"/>
    <n v="1"/>
    <n v="0"/>
    <n v="0"/>
    <n v="0"/>
    <n v="0"/>
    <x v="1"/>
    <x v="1"/>
    <n v="1"/>
    <n v="0"/>
    <n v="0"/>
    <n v="0"/>
    <n v="1"/>
    <n v="0"/>
    <n v="0"/>
    <n v="0"/>
    <n v="0"/>
    <n v="0"/>
    <n v="0"/>
    <n v="0"/>
    <s v="SiblingSpouse0"/>
    <n v="0"/>
    <n v="1"/>
    <n v="0"/>
    <n v="0"/>
    <n v="0"/>
    <n v="0"/>
    <n v="0"/>
    <n v="0"/>
    <s v="ParentChild0"/>
    <s v="S"/>
    <n v="0"/>
    <n v="0"/>
    <n v="1"/>
    <s v="Southampton"/>
    <n v="135.63329999999999"/>
    <s v="Bissette, Miss. Amelia"/>
  </r>
  <r>
    <n v="271"/>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31"/>
    <s v="Cairns, Mr. Alexander"/>
  </r>
  <r>
    <n v="272"/>
    <x v="0"/>
    <n v="1"/>
    <x v="1"/>
    <x v="1"/>
    <x v="0"/>
    <n v="0"/>
    <n v="1"/>
    <n v="0"/>
    <n v="0"/>
    <n v="1"/>
    <n v="1"/>
    <n v="0"/>
    <n v="0"/>
    <n v="0"/>
    <n v="25"/>
    <s v="Age_20_29"/>
    <n v="0"/>
    <n v="0"/>
    <n v="1"/>
    <n v="0"/>
    <n v="0"/>
    <n v="0"/>
    <n v="0"/>
    <n v="0"/>
    <x v="0"/>
    <x v="0"/>
    <n v="0"/>
    <n v="0"/>
    <n v="1"/>
    <n v="0"/>
    <n v="1"/>
    <n v="0"/>
    <n v="0"/>
    <n v="0"/>
    <n v="0"/>
    <n v="0"/>
    <n v="0"/>
    <n v="0"/>
    <s v="SiblingSpouse0"/>
    <n v="0"/>
    <n v="1"/>
    <n v="0"/>
    <n v="0"/>
    <n v="0"/>
    <n v="0"/>
    <n v="0"/>
    <n v="0"/>
    <s v="ParentChild0"/>
    <s v="S"/>
    <n v="0"/>
    <n v="0"/>
    <n v="1"/>
    <s v="Southampton"/>
    <n v="0"/>
    <s v="Tornquist, Mr. William Henry"/>
  </r>
  <r>
    <n v="273"/>
    <x v="0"/>
    <n v="1"/>
    <x v="1"/>
    <x v="1"/>
    <x v="1"/>
    <n v="1"/>
    <n v="0"/>
    <n v="0"/>
    <n v="0"/>
    <n v="0"/>
    <n v="0"/>
    <n v="0"/>
    <n v="0"/>
    <n v="0"/>
    <n v="41"/>
    <s v="Age_40_49"/>
    <n v="0"/>
    <n v="0"/>
    <n v="0"/>
    <n v="0"/>
    <n v="1"/>
    <n v="0"/>
    <n v="0"/>
    <n v="0"/>
    <x v="2"/>
    <x v="2"/>
    <n v="0"/>
    <n v="1"/>
    <n v="0"/>
    <n v="0"/>
    <n v="1"/>
    <n v="0"/>
    <n v="0"/>
    <n v="0"/>
    <n v="0"/>
    <n v="0"/>
    <n v="0"/>
    <n v="0"/>
    <s v="SiblingSpouse0"/>
    <n v="1"/>
    <n v="0"/>
    <n v="1"/>
    <n v="0"/>
    <n v="0"/>
    <n v="0"/>
    <n v="0"/>
    <n v="0"/>
    <s v="ParentChild1"/>
    <s v="S"/>
    <n v="0"/>
    <n v="0"/>
    <n v="1"/>
    <s v="Southampton"/>
    <n v="19.5"/>
    <s v="Mellinger, Mrs. (Elizabeth Anne Maidment)"/>
  </r>
  <r>
    <n v="274"/>
    <x v="0"/>
    <n v="0"/>
    <x v="0"/>
    <x v="0"/>
    <x v="0"/>
    <n v="0"/>
    <n v="1"/>
    <n v="0"/>
    <n v="0"/>
    <n v="1"/>
    <n v="0"/>
    <n v="0"/>
    <n v="0"/>
    <n v="0"/>
    <n v="37"/>
    <s v="Age_30_39"/>
    <n v="0"/>
    <n v="0"/>
    <n v="0"/>
    <n v="1"/>
    <n v="0"/>
    <n v="0"/>
    <n v="0"/>
    <n v="0"/>
    <x v="1"/>
    <x v="1"/>
    <n v="1"/>
    <n v="0"/>
    <n v="0"/>
    <n v="0"/>
    <n v="1"/>
    <n v="0"/>
    <n v="0"/>
    <n v="0"/>
    <n v="0"/>
    <n v="0"/>
    <n v="0"/>
    <n v="0"/>
    <s v="SiblingSpouse0"/>
    <n v="1"/>
    <n v="0"/>
    <n v="1"/>
    <n v="0"/>
    <n v="0"/>
    <n v="0"/>
    <n v="0"/>
    <n v="0"/>
    <s v="ParentChild1"/>
    <s v="C"/>
    <n v="1"/>
    <n v="0"/>
    <n v="0"/>
    <s v="Cherbourg"/>
    <n v="29.7"/>
    <s v="Natsch, Mr. Charles H"/>
  </r>
  <r>
    <n v="275"/>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5"/>
    <s v="Healy, Miss. Hanora &quot;Nora&quot;"/>
  </r>
  <r>
    <n v="276"/>
    <x v="0"/>
    <n v="1"/>
    <x v="1"/>
    <x v="1"/>
    <x v="1"/>
    <n v="1"/>
    <n v="0"/>
    <n v="0"/>
    <n v="0"/>
    <n v="0"/>
    <n v="0"/>
    <n v="0"/>
    <n v="0"/>
    <n v="0"/>
    <n v="63"/>
    <s v="Age_60_69"/>
    <n v="0"/>
    <n v="0"/>
    <n v="0"/>
    <n v="0"/>
    <n v="0"/>
    <n v="0"/>
    <n v="1"/>
    <n v="0"/>
    <x v="1"/>
    <x v="1"/>
    <n v="1"/>
    <n v="0"/>
    <n v="0"/>
    <n v="1"/>
    <n v="0"/>
    <n v="1"/>
    <n v="0"/>
    <n v="0"/>
    <n v="0"/>
    <n v="0"/>
    <n v="0"/>
    <n v="0"/>
    <s v="SiblingSpouse1"/>
    <n v="0"/>
    <n v="1"/>
    <n v="0"/>
    <n v="0"/>
    <n v="0"/>
    <n v="0"/>
    <n v="0"/>
    <n v="0"/>
    <s v="ParentChild0"/>
    <s v="S"/>
    <n v="0"/>
    <n v="0"/>
    <n v="1"/>
    <s v="Southampton"/>
    <n v="77.958299999999994"/>
    <s v="Andrews, Miss. Kornelia Theodosia"/>
  </r>
  <r>
    <n v="277"/>
    <x v="0"/>
    <n v="0"/>
    <x v="0"/>
    <x v="0"/>
    <x v="1"/>
    <n v="1"/>
    <n v="0"/>
    <n v="1"/>
    <n v="0"/>
    <n v="0"/>
    <n v="0"/>
    <n v="0"/>
    <n v="0"/>
    <n v="0"/>
    <n v="45"/>
    <s v="Age_40_49"/>
    <n v="0"/>
    <n v="0"/>
    <n v="0"/>
    <n v="0"/>
    <n v="1"/>
    <n v="0"/>
    <n v="0"/>
    <n v="0"/>
    <x v="0"/>
    <x v="0"/>
    <n v="0"/>
    <n v="0"/>
    <n v="1"/>
    <n v="0"/>
    <n v="1"/>
    <n v="0"/>
    <n v="0"/>
    <n v="0"/>
    <n v="0"/>
    <n v="0"/>
    <n v="0"/>
    <n v="0"/>
    <s v="SiblingSpouse0"/>
    <n v="0"/>
    <n v="1"/>
    <n v="0"/>
    <n v="0"/>
    <n v="0"/>
    <n v="0"/>
    <n v="0"/>
    <n v="0"/>
    <s v="ParentChild0"/>
    <s v="S"/>
    <n v="0"/>
    <n v="0"/>
    <n v="1"/>
    <s v="Southampton"/>
    <n v="7.75"/>
    <s v="Lindblom, Miss. Augusta Charlotta"/>
  </r>
  <r>
    <n v="278"/>
    <x v="0"/>
    <n v="0"/>
    <x v="0"/>
    <x v="0"/>
    <x v="0"/>
    <n v="0"/>
    <n v="1"/>
    <n v="0"/>
    <n v="1"/>
    <n v="1"/>
    <n v="1"/>
    <n v="0"/>
    <n v="0"/>
    <n v="0"/>
    <n v="29.9"/>
    <s v="Age_20_29"/>
    <n v="0"/>
    <n v="0"/>
    <n v="1"/>
    <n v="0"/>
    <n v="0"/>
    <n v="0"/>
    <n v="0"/>
    <n v="0"/>
    <x v="2"/>
    <x v="2"/>
    <n v="0"/>
    <n v="1"/>
    <n v="0"/>
    <n v="0"/>
    <n v="1"/>
    <n v="0"/>
    <n v="0"/>
    <n v="0"/>
    <n v="0"/>
    <n v="0"/>
    <n v="0"/>
    <n v="0"/>
    <s v="SiblingSpouse0"/>
    <n v="0"/>
    <n v="1"/>
    <n v="0"/>
    <n v="0"/>
    <n v="0"/>
    <n v="0"/>
    <n v="0"/>
    <n v="0"/>
    <s v="ParentChild0"/>
    <s v="S"/>
    <n v="0"/>
    <n v="0"/>
    <n v="1"/>
    <s v="Southampton"/>
    <n v="0"/>
    <s v="Parkes, Mr. Francis &quot;Frank&quot;"/>
  </r>
  <r>
    <n v="279"/>
    <x v="0"/>
    <n v="0"/>
    <x v="0"/>
    <x v="0"/>
    <x v="0"/>
    <n v="0"/>
    <n v="1"/>
    <n v="0"/>
    <n v="0"/>
    <n v="0"/>
    <n v="0"/>
    <n v="1"/>
    <n v="1"/>
    <n v="1"/>
    <n v="7"/>
    <s v="Age_0_9"/>
    <n v="1"/>
    <n v="0"/>
    <n v="0"/>
    <n v="0"/>
    <n v="0"/>
    <n v="0"/>
    <n v="0"/>
    <n v="0"/>
    <x v="0"/>
    <x v="0"/>
    <n v="0"/>
    <n v="0"/>
    <n v="1"/>
    <n v="4"/>
    <n v="0"/>
    <n v="0"/>
    <n v="0"/>
    <n v="0"/>
    <n v="1"/>
    <n v="0"/>
    <n v="0"/>
    <n v="1"/>
    <s v="SiblingSpouse4"/>
    <n v="1"/>
    <n v="0"/>
    <n v="1"/>
    <n v="0"/>
    <n v="0"/>
    <n v="0"/>
    <n v="0"/>
    <n v="0"/>
    <s v="ParentChild1"/>
    <s v="Q"/>
    <n v="0"/>
    <n v="1"/>
    <n v="0"/>
    <s v="Queenstown"/>
    <n v="29.125"/>
    <s v="Rice, Master. Eric"/>
  </r>
  <r>
    <n v="280"/>
    <x v="0"/>
    <n v="1"/>
    <x v="1"/>
    <x v="1"/>
    <x v="1"/>
    <n v="1"/>
    <n v="0"/>
    <n v="1"/>
    <n v="0"/>
    <n v="0"/>
    <n v="0"/>
    <n v="0"/>
    <n v="0"/>
    <n v="0"/>
    <n v="35"/>
    <s v="Age_30_39"/>
    <n v="0"/>
    <n v="0"/>
    <n v="0"/>
    <n v="1"/>
    <n v="0"/>
    <n v="0"/>
    <n v="0"/>
    <n v="0"/>
    <x v="0"/>
    <x v="0"/>
    <n v="0"/>
    <n v="0"/>
    <n v="1"/>
    <n v="1"/>
    <n v="0"/>
    <n v="1"/>
    <n v="0"/>
    <n v="0"/>
    <n v="0"/>
    <n v="0"/>
    <n v="0"/>
    <n v="0"/>
    <s v="SiblingSpouse1"/>
    <n v="1"/>
    <n v="0"/>
    <n v="1"/>
    <n v="0"/>
    <n v="0"/>
    <n v="0"/>
    <n v="0"/>
    <n v="0"/>
    <s v="ParentChild1"/>
    <s v="S"/>
    <n v="0"/>
    <n v="0"/>
    <n v="1"/>
    <s v="Southampton"/>
    <n v="20.25"/>
    <s v="Abbott, Mrs. Stanton (Rosa Hunt)"/>
  </r>
  <r>
    <n v="281"/>
    <x v="0"/>
    <n v="0"/>
    <x v="0"/>
    <x v="0"/>
    <x v="0"/>
    <n v="0"/>
    <n v="1"/>
    <n v="0"/>
    <n v="0"/>
    <n v="1"/>
    <n v="1"/>
    <n v="0"/>
    <n v="1"/>
    <n v="1"/>
    <n v="65"/>
    <s v="Age_60_69"/>
    <n v="0"/>
    <n v="0"/>
    <n v="0"/>
    <n v="0"/>
    <n v="0"/>
    <n v="0"/>
    <n v="1"/>
    <n v="0"/>
    <x v="0"/>
    <x v="0"/>
    <n v="0"/>
    <n v="0"/>
    <n v="1"/>
    <n v="0"/>
    <n v="1"/>
    <n v="0"/>
    <n v="0"/>
    <n v="0"/>
    <n v="0"/>
    <n v="0"/>
    <n v="0"/>
    <n v="0"/>
    <s v="SiblingSpouse0"/>
    <n v="0"/>
    <n v="1"/>
    <n v="0"/>
    <n v="0"/>
    <n v="0"/>
    <n v="0"/>
    <n v="0"/>
    <n v="0"/>
    <s v="ParentChild0"/>
    <s v="Q"/>
    <n v="0"/>
    <n v="1"/>
    <n v="0"/>
    <s v="Queenstown"/>
    <n v="7.75"/>
    <s v="Duane, Mr. Frank"/>
  </r>
  <r>
    <n v="282"/>
    <x v="0"/>
    <n v="0"/>
    <x v="0"/>
    <x v="0"/>
    <x v="0"/>
    <n v="0"/>
    <n v="1"/>
    <n v="0"/>
    <n v="0"/>
    <n v="1"/>
    <n v="1"/>
    <n v="0"/>
    <n v="0"/>
    <n v="0"/>
    <n v="28"/>
    <s v="Age_20_29"/>
    <n v="0"/>
    <n v="0"/>
    <n v="1"/>
    <n v="0"/>
    <n v="0"/>
    <n v="0"/>
    <n v="0"/>
    <n v="0"/>
    <x v="0"/>
    <x v="0"/>
    <n v="0"/>
    <n v="0"/>
    <n v="1"/>
    <n v="0"/>
    <n v="1"/>
    <n v="0"/>
    <n v="0"/>
    <n v="0"/>
    <n v="0"/>
    <n v="0"/>
    <n v="0"/>
    <n v="0"/>
    <s v="SiblingSpouse0"/>
    <n v="0"/>
    <n v="1"/>
    <n v="0"/>
    <n v="0"/>
    <n v="0"/>
    <n v="0"/>
    <n v="0"/>
    <n v="0"/>
    <s v="ParentChild0"/>
    <s v="S"/>
    <n v="0"/>
    <n v="0"/>
    <n v="1"/>
    <s v="Southampton"/>
    <n v="7.8541999999999996"/>
    <s v="Olsson, Mr. Nils Johan Goransson"/>
  </r>
  <r>
    <n v="283"/>
    <x v="0"/>
    <n v="0"/>
    <x v="0"/>
    <x v="0"/>
    <x v="0"/>
    <n v="0"/>
    <n v="1"/>
    <n v="0"/>
    <n v="0"/>
    <n v="1"/>
    <n v="1"/>
    <n v="0"/>
    <n v="0"/>
    <n v="0"/>
    <n v="16"/>
    <s v="Age_10_19"/>
    <n v="0"/>
    <n v="1"/>
    <n v="0"/>
    <n v="0"/>
    <n v="0"/>
    <n v="0"/>
    <n v="0"/>
    <n v="0"/>
    <x v="0"/>
    <x v="0"/>
    <n v="0"/>
    <n v="0"/>
    <n v="1"/>
    <n v="0"/>
    <n v="1"/>
    <n v="0"/>
    <n v="0"/>
    <n v="0"/>
    <n v="0"/>
    <n v="0"/>
    <n v="0"/>
    <n v="0"/>
    <s v="SiblingSpouse0"/>
    <n v="0"/>
    <n v="1"/>
    <n v="0"/>
    <n v="0"/>
    <n v="0"/>
    <n v="0"/>
    <n v="0"/>
    <n v="0"/>
    <s v="ParentChild0"/>
    <s v="S"/>
    <n v="0"/>
    <n v="0"/>
    <n v="1"/>
    <s v="Southampton"/>
    <n v="9.5"/>
    <s v="de Pelsmaeker, Mr. Alfons"/>
  </r>
  <r>
    <n v="284"/>
    <x v="0"/>
    <n v="1"/>
    <x v="1"/>
    <x v="1"/>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8.0500000000000007"/>
    <s v="Dorking, Mr. Edward Arthur"/>
  </r>
  <r>
    <n v="285"/>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26"/>
    <s v="Smith, Mr. Richard William"/>
  </r>
  <r>
    <n v="286"/>
    <x v="0"/>
    <n v="0"/>
    <x v="0"/>
    <x v="0"/>
    <x v="0"/>
    <n v="0"/>
    <n v="1"/>
    <n v="0"/>
    <n v="0"/>
    <n v="1"/>
    <n v="1"/>
    <n v="0"/>
    <n v="0"/>
    <n v="0"/>
    <n v="33"/>
    <s v="Age_30_39"/>
    <n v="0"/>
    <n v="0"/>
    <n v="0"/>
    <n v="1"/>
    <n v="0"/>
    <n v="0"/>
    <n v="0"/>
    <n v="0"/>
    <x v="0"/>
    <x v="0"/>
    <n v="0"/>
    <n v="0"/>
    <n v="1"/>
    <n v="0"/>
    <n v="1"/>
    <n v="0"/>
    <n v="0"/>
    <n v="0"/>
    <n v="0"/>
    <n v="0"/>
    <n v="0"/>
    <n v="0"/>
    <s v="SiblingSpouse0"/>
    <n v="0"/>
    <n v="1"/>
    <n v="0"/>
    <n v="0"/>
    <n v="0"/>
    <n v="0"/>
    <n v="0"/>
    <n v="0"/>
    <s v="ParentChild0"/>
    <s v="C"/>
    <n v="1"/>
    <n v="0"/>
    <n v="0"/>
    <s v="Cherbourg"/>
    <n v="8.6624999999999996"/>
    <s v="Stankovic, Mr. Ivan"/>
  </r>
  <r>
    <n v="287"/>
    <x v="0"/>
    <n v="1"/>
    <x v="1"/>
    <x v="1"/>
    <x v="0"/>
    <n v="0"/>
    <n v="1"/>
    <n v="0"/>
    <n v="0"/>
    <n v="1"/>
    <n v="1"/>
    <n v="0"/>
    <n v="0"/>
    <n v="0"/>
    <n v="30"/>
    <s v="Age_30_39"/>
    <n v="0"/>
    <n v="0"/>
    <n v="0"/>
    <n v="1"/>
    <n v="0"/>
    <n v="0"/>
    <n v="0"/>
    <n v="0"/>
    <x v="0"/>
    <x v="0"/>
    <n v="0"/>
    <n v="0"/>
    <n v="1"/>
    <n v="0"/>
    <n v="1"/>
    <n v="0"/>
    <n v="0"/>
    <n v="0"/>
    <n v="0"/>
    <n v="0"/>
    <n v="0"/>
    <n v="0"/>
    <s v="SiblingSpouse0"/>
    <n v="0"/>
    <n v="1"/>
    <n v="0"/>
    <n v="0"/>
    <n v="0"/>
    <n v="0"/>
    <n v="0"/>
    <n v="0"/>
    <s v="ParentChild0"/>
    <s v="S"/>
    <n v="0"/>
    <n v="0"/>
    <n v="1"/>
    <s v="Southampton"/>
    <n v="9.5"/>
    <s v="de Mulder, Mr. Theodore"/>
  </r>
  <r>
    <n v="288"/>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7.8958000000000004"/>
    <s v="Naidenoff, Mr. Penko"/>
  </r>
  <r>
    <n v="289"/>
    <x v="0"/>
    <n v="1"/>
    <x v="1"/>
    <x v="1"/>
    <x v="0"/>
    <n v="0"/>
    <n v="1"/>
    <n v="0"/>
    <n v="1"/>
    <n v="1"/>
    <n v="1"/>
    <n v="0"/>
    <n v="0"/>
    <n v="0"/>
    <n v="42"/>
    <s v="Age_40_49"/>
    <n v="0"/>
    <n v="0"/>
    <n v="0"/>
    <n v="0"/>
    <n v="1"/>
    <n v="0"/>
    <n v="0"/>
    <n v="0"/>
    <x v="2"/>
    <x v="2"/>
    <n v="0"/>
    <n v="1"/>
    <n v="0"/>
    <n v="0"/>
    <n v="1"/>
    <n v="0"/>
    <n v="0"/>
    <n v="0"/>
    <n v="0"/>
    <n v="0"/>
    <n v="0"/>
    <n v="0"/>
    <s v="SiblingSpouse0"/>
    <n v="0"/>
    <n v="1"/>
    <n v="0"/>
    <n v="0"/>
    <n v="0"/>
    <n v="0"/>
    <n v="0"/>
    <n v="0"/>
    <s v="ParentChild0"/>
    <s v="S"/>
    <n v="0"/>
    <n v="0"/>
    <n v="1"/>
    <s v="Southampton"/>
    <n v="13"/>
    <s v="Hosono, Mr. Masabumi"/>
  </r>
  <r>
    <n v="290"/>
    <x v="0"/>
    <n v="1"/>
    <x v="1"/>
    <x v="1"/>
    <x v="1"/>
    <n v="1"/>
    <n v="0"/>
    <n v="0"/>
    <n v="0"/>
    <n v="0"/>
    <n v="0"/>
    <n v="0"/>
    <n v="0"/>
    <n v="0"/>
    <n v="22"/>
    <s v="Age_20_29"/>
    <n v="0"/>
    <n v="0"/>
    <n v="1"/>
    <n v="0"/>
    <n v="0"/>
    <n v="0"/>
    <n v="0"/>
    <n v="0"/>
    <x v="0"/>
    <x v="0"/>
    <n v="0"/>
    <n v="0"/>
    <n v="1"/>
    <n v="0"/>
    <n v="1"/>
    <n v="0"/>
    <n v="0"/>
    <n v="0"/>
    <n v="0"/>
    <n v="0"/>
    <n v="0"/>
    <n v="0"/>
    <s v="SiblingSpouse0"/>
    <n v="0"/>
    <n v="1"/>
    <n v="0"/>
    <n v="0"/>
    <n v="0"/>
    <n v="0"/>
    <n v="0"/>
    <n v="0"/>
    <s v="ParentChild0"/>
    <s v="Q"/>
    <n v="0"/>
    <n v="1"/>
    <n v="0"/>
    <s v="Queenstown"/>
    <n v="7.75"/>
    <s v="Connolly, Miss. Kate"/>
  </r>
  <r>
    <n v="291"/>
    <x v="0"/>
    <n v="1"/>
    <x v="1"/>
    <x v="1"/>
    <x v="1"/>
    <n v="1"/>
    <n v="0"/>
    <n v="0"/>
    <n v="0"/>
    <n v="0"/>
    <n v="0"/>
    <n v="0"/>
    <n v="0"/>
    <n v="0"/>
    <n v="26"/>
    <s v="Age_20_29"/>
    <n v="0"/>
    <n v="0"/>
    <n v="1"/>
    <n v="0"/>
    <n v="0"/>
    <n v="0"/>
    <n v="0"/>
    <n v="0"/>
    <x v="1"/>
    <x v="1"/>
    <n v="1"/>
    <n v="0"/>
    <n v="0"/>
    <n v="0"/>
    <n v="1"/>
    <n v="0"/>
    <n v="0"/>
    <n v="0"/>
    <n v="0"/>
    <n v="0"/>
    <n v="0"/>
    <n v="0"/>
    <s v="SiblingSpouse0"/>
    <n v="0"/>
    <n v="1"/>
    <n v="0"/>
    <n v="0"/>
    <n v="0"/>
    <n v="0"/>
    <n v="0"/>
    <n v="0"/>
    <s v="ParentChild0"/>
    <s v="S"/>
    <n v="0"/>
    <n v="0"/>
    <n v="1"/>
    <s v="Southampton"/>
    <n v="78.849999999999994"/>
    <s v="Barber, Miss. Ellen &quot;Nellie&quot;"/>
  </r>
  <r>
    <n v="292"/>
    <x v="0"/>
    <n v="1"/>
    <x v="1"/>
    <x v="1"/>
    <x v="1"/>
    <n v="1"/>
    <n v="0"/>
    <n v="0"/>
    <n v="0"/>
    <n v="0"/>
    <n v="0"/>
    <n v="0"/>
    <n v="0"/>
    <n v="0"/>
    <n v="19"/>
    <s v="Age_10_19"/>
    <n v="0"/>
    <n v="1"/>
    <n v="0"/>
    <n v="0"/>
    <n v="0"/>
    <n v="0"/>
    <n v="0"/>
    <n v="0"/>
    <x v="1"/>
    <x v="1"/>
    <n v="1"/>
    <n v="0"/>
    <n v="0"/>
    <n v="1"/>
    <n v="0"/>
    <n v="1"/>
    <n v="0"/>
    <n v="0"/>
    <n v="0"/>
    <n v="0"/>
    <n v="0"/>
    <n v="0"/>
    <s v="SiblingSpouse1"/>
    <n v="0"/>
    <n v="1"/>
    <n v="0"/>
    <n v="0"/>
    <n v="0"/>
    <n v="0"/>
    <n v="0"/>
    <n v="0"/>
    <s v="ParentChild0"/>
    <s v="C"/>
    <n v="1"/>
    <n v="0"/>
    <n v="0"/>
    <s v="Cherbourg"/>
    <n v="91.0792"/>
    <s v="Bishop, Mrs. Dickinson H (Helen Walton)"/>
  </r>
  <r>
    <n v="293"/>
    <x v="0"/>
    <n v="0"/>
    <x v="0"/>
    <x v="0"/>
    <x v="0"/>
    <n v="0"/>
    <n v="1"/>
    <n v="0"/>
    <n v="1"/>
    <n v="1"/>
    <n v="1"/>
    <n v="0"/>
    <n v="0"/>
    <n v="0"/>
    <n v="36"/>
    <s v="Age_30_39"/>
    <n v="0"/>
    <n v="0"/>
    <n v="0"/>
    <n v="1"/>
    <n v="0"/>
    <n v="0"/>
    <n v="0"/>
    <n v="0"/>
    <x v="2"/>
    <x v="2"/>
    <n v="0"/>
    <n v="1"/>
    <n v="0"/>
    <n v="0"/>
    <n v="1"/>
    <n v="0"/>
    <n v="0"/>
    <n v="0"/>
    <n v="0"/>
    <n v="0"/>
    <n v="0"/>
    <n v="0"/>
    <s v="SiblingSpouse0"/>
    <n v="0"/>
    <n v="1"/>
    <n v="0"/>
    <n v="0"/>
    <n v="0"/>
    <n v="0"/>
    <n v="0"/>
    <n v="0"/>
    <s v="ParentChild0"/>
    <s v="C"/>
    <n v="1"/>
    <n v="0"/>
    <n v="0"/>
    <s v="Cherbourg"/>
    <n v="12.875"/>
    <s v="Levy, Mr. Rene Jacques"/>
  </r>
  <r>
    <n v="294"/>
    <x v="0"/>
    <n v="0"/>
    <x v="0"/>
    <x v="0"/>
    <x v="1"/>
    <n v="1"/>
    <n v="0"/>
    <n v="1"/>
    <n v="0"/>
    <n v="0"/>
    <n v="0"/>
    <n v="0"/>
    <n v="0"/>
    <n v="0"/>
    <n v="24"/>
    <s v="Age_20_29"/>
    <n v="0"/>
    <n v="0"/>
    <n v="1"/>
    <n v="0"/>
    <n v="0"/>
    <n v="0"/>
    <n v="0"/>
    <n v="0"/>
    <x v="0"/>
    <x v="0"/>
    <n v="0"/>
    <n v="0"/>
    <n v="1"/>
    <n v="0"/>
    <n v="1"/>
    <n v="0"/>
    <n v="0"/>
    <n v="0"/>
    <n v="0"/>
    <n v="0"/>
    <n v="0"/>
    <n v="0"/>
    <s v="SiblingSpouse0"/>
    <n v="0"/>
    <n v="1"/>
    <n v="0"/>
    <n v="0"/>
    <n v="0"/>
    <n v="0"/>
    <n v="0"/>
    <n v="0"/>
    <s v="ParentChild0"/>
    <s v="S"/>
    <n v="0"/>
    <n v="0"/>
    <n v="1"/>
    <s v="Southampton"/>
    <n v="8.85"/>
    <s v="Haas, Miss. Aloisia"/>
  </r>
  <r>
    <n v="295"/>
    <x v="0"/>
    <n v="0"/>
    <x v="0"/>
    <x v="0"/>
    <x v="0"/>
    <n v="0"/>
    <n v="1"/>
    <n v="0"/>
    <n v="0"/>
    <n v="1"/>
    <n v="1"/>
    <n v="0"/>
    <n v="0"/>
    <n v="0"/>
    <n v="24"/>
    <s v="Age_20_29"/>
    <n v="0"/>
    <n v="0"/>
    <n v="1"/>
    <n v="0"/>
    <n v="0"/>
    <n v="0"/>
    <n v="0"/>
    <n v="0"/>
    <x v="0"/>
    <x v="0"/>
    <n v="0"/>
    <n v="0"/>
    <n v="1"/>
    <n v="0"/>
    <n v="1"/>
    <n v="0"/>
    <n v="0"/>
    <n v="0"/>
    <n v="0"/>
    <n v="0"/>
    <n v="0"/>
    <n v="0"/>
    <s v="SiblingSpouse0"/>
    <n v="0"/>
    <n v="1"/>
    <n v="0"/>
    <n v="0"/>
    <n v="0"/>
    <n v="0"/>
    <n v="0"/>
    <n v="0"/>
    <s v="ParentChild0"/>
    <s v="S"/>
    <n v="0"/>
    <n v="0"/>
    <n v="1"/>
    <s v="Southampton"/>
    <n v="7.8958000000000004"/>
    <s v="Mineff, Mr. Ivan"/>
  </r>
  <r>
    <n v="296"/>
    <x v="0"/>
    <n v="0"/>
    <x v="0"/>
    <x v="0"/>
    <x v="0"/>
    <n v="0"/>
    <n v="1"/>
    <n v="0"/>
    <n v="0"/>
    <n v="1"/>
    <n v="1"/>
    <n v="0"/>
    <n v="0"/>
    <n v="0"/>
    <n v="29.9"/>
    <s v="Age_20_29"/>
    <n v="0"/>
    <n v="0"/>
    <n v="1"/>
    <n v="0"/>
    <n v="0"/>
    <n v="0"/>
    <n v="0"/>
    <n v="0"/>
    <x v="1"/>
    <x v="1"/>
    <n v="1"/>
    <n v="0"/>
    <n v="0"/>
    <n v="0"/>
    <n v="1"/>
    <n v="0"/>
    <n v="0"/>
    <n v="0"/>
    <n v="0"/>
    <n v="0"/>
    <n v="0"/>
    <n v="0"/>
    <s v="SiblingSpouse0"/>
    <n v="0"/>
    <n v="1"/>
    <n v="0"/>
    <n v="0"/>
    <n v="0"/>
    <n v="0"/>
    <n v="0"/>
    <n v="0"/>
    <s v="ParentChild0"/>
    <s v="C"/>
    <n v="1"/>
    <n v="0"/>
    <n v="0"/>
    <s v="Cherbourg"/>
    <n v="27.720800000000001"/>
    <s v="Lewy, Mr. Ervin G"/>
  </r>
  <r>
    <n v="297"/>
    <x v="0"/>
    <n v="0"/>
    <x v="0"/>
    <x v="0"/>
    <x v="0"/>
    <n v="0"/>
    <n v="1"/>
    <n v="0"/>
    <n v="0"/>
    <n v="1"/>
    <n v="1"/>
    <n v="0"/>
    <n v="0"/>
    <n v="0"/>
    <n v="23.5"/>
    <s v="Age_20_29"/>
    <n v="0"/>
    <n v="0"/>
    <n v="1"/>
    <n v="0"/>
    <n v="0"/>
    <n v="0"/>
    <n v="0"/>
    <n v="0"/>
    <x v="0"/>
    <x v="0"/>
    <n v="0"/>
    <n v="0"/>
    <n v="1"/>
    <n v="0"/>
    <n v="1"/>
    <n v="0"/>
    <n v="0"/>
    <n v="0"/>
    <n v="0"/>
    <n v="0"/>
    <n v="0"/>
    <n v="0"/>
    <s v="SiblingSpouse0"/>
    <n v="0"/>
    <n v="1"/>
    <n v="0"/>
    <n v="0"/>
    <n v="0"/>
    <n v="0"/>
    <n v="0"/>
    <n v="0"/>
    <s v="ParentChild0"/>
    <s v="C"/>
    <n v="1"/>
    <n v="0"/>
    <n v="0"/>
    <s v="Cherbourg"/>
    <n v="7.2291999999999996"/>
    <s v="Hanna, Mr. Mansour"/>
  </r>
  <r>
    <n v="298"/>
    <x v="0"/>
    <n v="0"/>
    <x v="0"/>
    <x v="0"/>
    <x v="1"/>
    <n v="1"/>
    <n v="0"/>
    <n v="0"/>
    <n v="0"/>
    <n v="0"/>
    <n v="0"/>
    <n v="0"/>
    <n v="0"/>
    <n v="0"/>
    <n v="2"/>
    <s v="Age_0_9"/>
    <n v="1"/>
    <n v="0"/>
    <n v="0"/>
    <n v="0"/>
    <n v="0"/>
    <n v="0"/>
    <n v="0"/>
    <n v="0"/>
    <x v="1"/>
    <x v="1"/>
    <n v="1"/>
    <n v="0"/>
    <n v="0"/>
    <n v="1"/>
    <n v="0"/>
    <n v="1"/>
    <n v="0"/>
    <n v="0"/>
    <n v="0"/>
    <n v="0"/>
    <n v="0"/>
    <n v="0"/>
    <s v="SiblingSpouse1"/>
    <n v="2"/>
    <n v="0"/>
    <n v="0"/>
    <n v="1"/>
    <n v="0"/>
    <n v="0"/>
    <n v="0"/>
    <n v="0"/>
    <s v="ParentChild2"/>
    <s v="S"/>
    <n v="0"/>
    <n v="0"/>
    <n v="1"/>
    <s v="Southampton"/>
    <n v="151.55000000000001"/>
    <s v="Allison, Miss. Helen Loraine"/>
  </r>
  <r>
    <n v="299"/>
    <x v="0"/>
    <n v="1"/>
    <x v="1"/>
    <x v="1"/>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30.5"/>
    <s v="Saalfeld, Mr. Adolphe"/>
  </r>
  <r>
    <n v="300"/>
    <x v="0"/>
    <n v="1"/>
    <x v="1"/>
    <x v="1"/>
    <x v="1"/>
    <n v="1"/>
    <n v="0"/>
    <n v="0"/>
    <n v="0"/>
    <n v="0"/>
    <n v="0"/>
    <n v="0"/>
    <n v="0"/>
    <n v="0"/>
    <n v="50"/>
    <s v="Age_50_59"/>
    <n v="0"/>
    <n v="0"/>
    <n v="0"/>
    <n v="0"/>
    <n v="0"/>
    <n v="1"/>
    <n v="0"/>
    <n v="0"/>
    <x v="1"/>
    <x v="1"/>
    <n v="1"/>
    <n v="0"/>
    <n v="0"/>
    <n v="0"/>
    <n v="1"/>
    <n v="0"/>
    <n v="0"/>
    <n v="0"/>
    <n v="0"/>
    <n v="0"/>
    <n v="0"/>
    <n v="0"/>
    <s v="SiblingSpouse0"/>
    <n v="1"/>
    <n v="0"/>
    <n v="1"/>
    <n v="0"/>
    <n v="0"/>
    <n v="0"/>
    <n v="0"/>
    <n v="0"/>
    <s v="ParentChild1"/>
    <s v="C"/>
    <n v="1"/>
    <n v="0"/>
    <n v="0"/>
    <s v="Cherbourg"/>
    <n v="247.52080000000001"/>
    <s v="Baxter, Mrs. James (Helene DeLaudeniere Chaput)"/>
  </r>
  <r>
    <n v="301"/>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5"/>
    <s v="Kelly, Miss. Anna Katherine &quot;Annie Kate&quot;"/>
  </r>
  <r>
    <n v="302"/>
    <x v="0"/>
    <n v="1"/>
    <x v="1"/>
    <x v="1"/>
    <x v="0"/>
    <n v="0"/>
    <n v="1"/>
    <n v="0"/>
    <n v="0"/>
    <n v="0"/>
    <n v="1"/>
    <n v="0"/>
    <n v="1"/>
    <n v="1"/>
    <n v="29.9"/>
    <s v="Age_20_29"/>
    <n v="0"/>
    <n v="0"/>
    <n v="1"/>
    <n v="0"/>
    <n v="0"/>
    <n v="0"/>
    <n v="0"/>
    <n v="0"/>
    <x v="0"/>
    <x v="0"/>
    <n v="0"/>
    <n v="0"/>
    <n v="1"/>
    <n v="2"/>
    <n v="0"/>
    <n v="0"/>
    <n v="1"/>
    <n v="0"/>
    <n v="0"/>
    <n v="0"/>
    <n v="0"/>
    <n v="0"/>
    <s v="SiblingSpouse2"/>
    <n v="0"/>
    <n v="1"/>
    <n v="0"/>
    <n v="0"/>
    <n v="0"/>
    <n v="0"/>
    <n v="0"/>
    <n v="0"/>
    <s v="ParentChild0"/>
    <s v="Q"/>
    <n v="0"/>
    <n v="1"/>
    <n v="0"/>
    <s v="Queenstown"/>
    <n v="23.25"/>
    <s v="McCoy, Mr. Bernard"/>
  </r>
  <r>
    <n v="303"/>
    <x v="0"/>
    <n v="0"/>
    <x v="0"/>
    <x v="0"/>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0"/>
    <s v="Johnson, Mr. William Cahoone Jr"/>
  </r>
  <r>
    <n v="304"/>
    <x v="0"/>
    <n v="1"/>
    <x v="1"/>
    <x v="1"/>
    <x v="1"/>
    <n v="1"/>
    <n v="0"/>
    <n v="0"/>
    <n v="0"/>
    <n v="0"/>
    <n v="0"/>
    <n v="0"/>
    <n v="0"/>
    <n v="0"/>
    <n v="29.9"/>
    <s v="Age_20_29"/>
    <n v="0"/>
    <n v="0"/>
    <n v="1"/>
    <n v="0"/>
    <n v="0"/>
    <n v="0"/>
    <n v="0"/>
    <n v="0"/>
    <x v="2"/>
    <x v="2"/>
    <n v="0"/>
    <n v="1"/>
    <n v="0"/>
    <n v="0"/>
    <n v="1"/>
    <n v="0"/>
    <n v="0"/>
    <n v="0"/>
    <n v="0"/>
    <n v="0"/>
    <n v="0"/>
    <n v="0"/>
    <s v="SiblingSpouse0"/>
    <n v="0"/>
    <n v="1"/>
    <n v="0"/>
    <n v="0"/>
    <n v="0"/>
    <n v="0"/>
    <n v="0"/>
    <n v="0"/>
    <s v="ParentChild0"/>
    <s v="Q"/>
    <n v="0"/>
    <n v="1"/>
    <n v="0"/>
    <s v="Queenstown"/>
    <n v="12.35"/>
    <s v="Keane, Miss. Nora A"/>
  </r>
  <r>
    <n v="305"/>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Williams, Mr. Howard Hugh &quot;Harry&quot;"/>
  </r>
  <r>
    <n v="306"/>
    <x v="0"/>
    <n v="1"/>
    <x v="1"/>
    <x v="1"/>
    <x v="0"/>
    <n v="0"/>
    <n v="1"/>
    <n v="0"/>
    <n v="0"/>
    <n v="0"/>
    <n v="0"/>
    <n v="1"/>
    <n v="0"/>
    <n v="0"/>
    <n v="0.92"/>
    <s v="Age_0_9"/>
    <n v="1"/>
    <n v="0"/>
    <n v="0"/>
    <n v="0"/>
    <n v="0"/>
    <n v="0"/>
    <n v="0"/>
    <n v="0"/>
    <x v="1"/>
    <x v="1"/>
    <n v="1"/>
    <n v="0"/>
    <n v="0"/>
    <n v="1"/>
    <n v="0"/>
    <n v="1"/>
    <n v="0"/>
    <n v="0"/>
    <n v="0"/>
    <n v="0"/>
    <n v="0"/>
    <n v="0"/>
    <s v="SiblingSpouse1"/>
    <n v="2"/>
    <n v="0"/>
    <n v="0"/>
    <n v="1"/>
    <n v="0"/>
    <n v="0"/>
    <n v="0"/>
    <n v="0"/>
    <s v="ParentChild2"/>
    <s v="S"/>
    <n v="0"/>
    <n v="0"/>
    <n v="1"/>
    <s v="Southampton"/>
    <n v="151.55000000000001"/>
    <s v="Allison, Master. Hudson Trevor"/>
  </r>
  <r>
    <n v="307"/>
    <x v="0"/>
    <n v="1"/>
    <x v="1"/>
    <x v="1"/>
    <x v="1"/>
    <n v="1"/>
    <n v="0"/>
    <n v="0"/>
    <n v="0"/>
    <n v="0"/>
    <n v="0"/>
    <n v="0"/>
    <n v="0"/>
    <n v="0"/>
    <n v="29.9"/>
    <s v="Age_20_29"/>
    <n v="0"/>
    <n v="0"/>
    <n v="1"/>
    <n v="0"/>
    <n v="0"/>
    <n v="0"/>
    <n v="0"/>
    <n v="0"/>
    <x v="1"/>
    <x v="1"/>
    <n v="1"/>
    <n v="0"/>
    <n v="0"/>
    <n v="0"/>
    <n v="1"/>
    <n v="0"/>
    <n v="0"/>
    <n v="0"/>
    <n v="0"/>
    <n v="0"/>
    <n v="0"/>
    <n v="0"/>
    <s v="SiblingSpouse0"/>
    <n v="0"/>
    <n v="1"/>
    <n v="0"/>
    <n v="0"/>
    <n v="0"/>
    <n v="0"/>
    <n v="0"/>
    <n v="0"/>
    <s v="ParentChild0"/>
    <s v="C"/>
    <n v="1"/>
    <n v="0"/>
    <n v="0"/>
    <s v="Cherbourg"/>
    <n v="110.88330000000001"/>
    <s v="Fleming, Miss. Margaret"/>
  </r>
  <r>
    <n v="308"/>
    <x v="0"/>
    <n v="1"/>
    <x v="1"/>
    <x v="1"/>
    <x v="1"/>
    <n v="1"/>
    <n v="0"/>
    <n v="0"/>
    <n v="0"/>
    <n v="0"/>
    <n v="0"/>
    <n v="0"/>
    <n v="0"/>
    <n v="0"/>
    <n v="17"/>
    <s v="Age_10_19"/>
    <n v="0"/>
    <n v="1"/>
    <n v="0"/>
    <n v="0"/>
    <n v="0"/>
    <n v="0"/>
    <n v="0"/>
    <n v="0"/>
    <x v="1"/>
    <x v="1"/>
    <n v="1"/>
    <n v="0"/>
    <n v="0"/>
    <n v="1"/>
    <n v="0"/>
    <n v="1"/>
    <n v="0"/>
    <n v="0"/>
    <n v="0"/>
    <n v="0"/>
    <n v="0"/>
    <n v="0"/>
    <s v="SiblingSpouse1"/>
    <n v="0"/>
    <n v="1"/>
    <n v="0"/>
    <n v="0"/>
    <n v="0"/>
    <n v="0"/>
    <n v="0"/>
    <n v="0"/>
    <s v="ParentChild0"/>
    <s v="C"/>
    <n v="1"/>
    <n v="0"/>
    <n v="0"/>
    <s v="Cherbourg"/>
    <n v="108.9"/>
    <s v="Penasco y Castellana, Mrs. Victor de Satode (Maria Josefa Perez de Soto y Vallejo)"/>
  </r>
  <r>
    <n v="309"/>
    <x v="0"/>
    <n v="0"/>
    <x v="0"/>
    <x v="0"/>
    <x v="0"/>
    <n v="0"/>
    <n v="1"/>
    <n v="0"/>
    <n v="1"/>
    <n v="0"/>
    <n v="1"/>
    <n v="0"/>
    <n v="0"/>
    <n v="0"/>
    <n v="30"/>
    <s v="Age_30_39"/>
    <n v="0"/>
    <n v="0"/>
    <n v="0"/>
    <n v="1"/>
    <n v="0"/>
    <n v="0"/>
    <n v="0"/>
    <n v="0"/>
    <x v="2"/>
    <x v="2"/>
    <n v="0"/>
    <n v="1"/>
    <n v="0"/>
    <n v="1"/>
    <n v="0"/>
    <n v="1"/>
    <n v="0"/>
    <n v="0"/>
    <n v="0"/>
    <n v="0"/>
    <n v="0"/>
    <n v="0"/>
    <s v="SiblingSpouse1"/>
    <n v="0"/>
    <n v="1"/>
    <n v="0"/>
    <n v="0"/>
    <n v="0"/>
    <n v="0"/>
    <n v="0"/>
    <n v="0"/>
    <s v="ParentChild0"/>
    <s v="C"/>
    <n v="1"/>
    <n v="0"/>
    <n v="0"/>
    <s v="Cherbourg"/>
    <n v="24"/>
    <s v="Abelson, Mr. Samuel"/>
  </r>
  <r>
    <n v="310"/>
    <x v="0"/>
    <n v="1"/>
    <x v="1"/>
    <x v="1"/>
    <x v="1"/>
    <n v="1"/>
    <n v="0"/>
    <n v="0"/>
    <n v="0"/>
    <n v="0"/>
    <n v="0"/>
    <n v="0"/>
    <n v="0"/>
    <n v="0"/>
    <n v="30"/>
    <s v="Age_30_39"/>
    <n v="0"/>
    <n v="0"/>
    <n v="0"/>
    <n v="1"/>
    <n v="0"/>
    <n v="0"/>
    <n v="0"/>
    <n v="0"/>
    <x v="1"/>
    <x v="1"/>
    <n v="1"/>
    <n v="0"/>
    <n v="0"/>
    <n v="0"/>
    <n v="1"/>
    <n v="0"/>
    <n v="0"/>
    <n v="0"/>
    <n v="0"/>
    <n v="0"/>
    <n v="0"/>
    <n v="0"/>
    <s v="SiblingSpouse0"/>
    <n v="0"/>
    <n v="1"/>
    <n v="0"/>
    <n v="0"/>
    <n v="0"/>
    <n v="0"/>
    <n v="0"/>
    <n v="0"/>
    <s v="ParentChild0"/>
    <s v="C"/>
    <n v="1"/>
    <n v="0"/>
    <n v="0"/>
    <s v="Cherbourg"/>
    <n v="56.929200000000002"/>
    <s v="Francatelli, Miss. Laura Mabel"/>
  </r>
  <r>
    <n v="311"/>
    <x v="0"/>
    <n v="1"/>
    <x v="1"/>
    <x v="1"/>
    <x v="1"/>
    <n v="1"/>
    <n v="0"/>
    <n v="0"/>
    <n v="0"/>
    <n v="0"/>
    <n v="0"/>
    <n v="0"/>
    <n v="0"/>
    <n v="0"/>
    <n v="24"/>
    <s v="Age_20_29"/>
    <n v="0"/>
    <n v="0"/>
    <n v="1"/>
    <n v="0"/>
    <n v="0"/>
    <n v="0"/>
    <n v="0"/>
    <n v="0"/>
    <x v="1"/>
    <x v="1"/>
    <n v="1"/>
    <n v="0"/>
    <n v="0"/>
    <n v="0"/>
    <n v="1"/>
    <n v="0"/>
    <n v="0"/>
    <n v="0"/>
    <n v="0"/>
    <n v="0"/>
    <n v="0"/>
    <n v="0"/>
    <s v="SiblingSpouse0"/>
    <n v="0"/>
    <n v="1"/>
    <n v="0"/>
    <n v="0"/>
    <n v="0"/>
    <n v="0"/>
    <n v="0"/>
    <n v="0"/>
    <s v="ParentChild0"/>
    <s v="C"/>
    <n v="1"/>
    <n v="0"/>
    <n v="0"/>
    <s v="Cherbourg"/>
    <n v="83.158299999999997"/>
    <s v="Hays, Miss. Margaret Bechstein"/>
  </r>
  <r>
    <n v="312"/>
    <x v="0"/>
    <n v="1"/>
    <x v="1"/>
    <x v="1"/>
    <x v="1"/>
    <n v="1"/>
    <n v="0"/>
    <n v="0"/>
    <n v="0"/>
    <n v="0"/>
    <n v="0"/>
    <n v="0"/>
    <n v="0"/>
    <n v="0"/>
    <n v="18"/>
    <s v="Age_10_19"/>
    <n v="0"/>
    <n v="1"/>
    <n v="0"/>
    <n v="0"/>
    <n v="0"/>
    <n v="0"/>
    <n v="0"/>
    <n v="0"/>
    <x v="1"/>
    <x v="1"/>
    <n v="1"/>
    <n v="0"/>
    <n v="0"/>
    <n v="2"/>
    <n v="0"/>
    <n v="0"/>
    <n v="1"/>
    <n v="0"/>
    <n v="0"/>
    <n v="0"/>
    <n v="0"/>
    <n v="0"/>
    <s v="SiblingSpouse2"/>
    <n v="2"/>
    <n v="0"/>
    <n v="0"/>
    <n v="1"/>
    <n v="0"/>
    <n v="0"/>
    <n v="0"/>
    <n v="0"/>
    <s v="ParentChild2"/>
    <s v="C"/>
    <n v="1"/>
    <n v="0"/>
    <n v="0"/>
    <s v="Cherbourg"/>
    <n v="262.375"/>
    <s v="Ryerson, Miss. Emily Borie"/>
  </r>
  <r>
    <n v="313"/>
    <x v="0"/>
    <n v="0"/>
    <x v="0"/>
    <x v="0"/>
    <x v="1"/>
    <n v="1"/>
    <n v="0"/>
    <n v="0"/>
    <n v="0"/>
    <n v="0"/>
    <n v="0"/>
    <n v="0"/>
    <n v="0"/>
    <n v="0"/>
    <n v="26"/>
    <s v="Age_20_29"/>
    <n v="0"/>
    <n v="0"/>
    <n v="1"/>
    <n v="0"/>
    <n v="0"/>
    <n v="0"/>
    <n v="0"/>
    <n v="0"/>
    <x v="2"/>
    <x v="2"/>
    <n v="0"/>
    <n v="1"/>
    <n v="0"/>
    <n v="1"/>
    <n v="0"/>
    <n v="1"/>
    <n v="0"/>
    <n v="0"/>
    <n v="0"/>
    <n v="0"/>
    <n v="0"/>
    <n v="0"/>
    <s v="SiblingSpouse1"/>
    <n v="1"/>
    <n v="0"/>
    <n v="1"/>
    <n v="0"/>
    <n v="0"/>
    <n v="0"/>
    <n v="0"/>
    <n v="0"/>
    <s v="ParentChild1"/>
    <s v="S"/>
    <n v="0"/>
    <n v="0"/>
    <n v="1"/>
    <s v="Southampton"/>
    <n v="26"/>
    <s v="Lahtinen, Mrs. William (Anna Sylfven)"/>
  </r>
  <r>
    <n v="314"/>
    <x v="0"/>
    <n v="0"/>
    <x v="0"/>
    <x v="0"/>
    <x v="0"/>
    <n v="0"/>
    <n v="1"/>
    <n v="0"/>
    <n v="0"/>
    <n v="1"/>
    <n v="1"/>
    <n v="0"/>
    <n v="0"/>
    <n v="0"/>
    <n v="28"/>
    <s v="Age_20_29"/>
    <n v="0"/>
    <n v="0"/>
    <n v="1"/>
    <n v="0"/>
    <n v="0"/>
    <n v="0"/>
    <n v="0"/>
    <n v="0"/>
    <x v="0"/>
    <x v="0"/>
    <n v="0"/>
    <n v="0"/>
    <n v="1"/>
    <n v="0"/>
    <n v="1"/>
    <n v="0"/>
    <n v="0"/>
    <n v="0"/>
    <n v="0"/>
    <n v="0"/>
    <n v="0"/>
    <n v="0"/>
    <s v="SiblingSpouse0"/>
    <n v="0"/>
    <n v="1"/>
    <n v="0"/>
    <n v="0"/>
    <n v="0"/>
    <n v="0"/>
    <n v="0"/>
    <n v="0"/>
    <s v="ParentChild0"/>
    <s v="S"/>
    <n v="0"/>
    <n v="0"/>
    <n v="1"/>
    <s v="Southampton"/>
    <n v="7.8958000000000004"/>
    <s v="Hendekovic, Mr. Ignjac"/>
  </r>
  <r>
    <n v="315"/>
    <x v="0"/>
    <n v="0"/>
    <x v="0"/>
    <x v="0"/>
    <x v="0"/>
    <n v="0"/>
    <n v="1"/>
    <n v="0"/>
    <n v="1"/>
    <n v="0"/>
    <n v="0"/>
    <n v="0"/>
    <n v="0"/>
    <n v="0"/>
    <n v="43"/>
    <s v="Age_40_49"/>
    <n v="0"/>
    <n v="0"/>
    <n v="0"/>
    <n v="0"/>
    <n v="1"/>
    <n v="0"/>
    <n v="0"/>
    <n v="0"/>
    <x v="2"/>
    <x v="2"/>
    <n v="0"/>
    <n v="1"/>
    <n v="0"/>
    <n v="1"/>
    <n v="0"/>
    <n v="1"/>
    <n v="0"/>
    <n v="0"/>
    <n v="0"/>
    <n v="0"/>
    <n v="0"/>
    <n v="0"/>
    <s v="SiblingSpouse1"/>
    <n v="1"/>
    <n v="0"/>
    <n v="1"/>
    <n v="0"/>
    <n v="0"/>
    <n v="0"/>
    <n v="0"/>
    <n v="0"/>
    <s v="ParentChild1"/>
    <s v="S"/>
    <n v="0"/>
    <n v="0"/>
    <n v="1"/>
    <s v="Southampton"/>
    <n v="26.25"/>
    <s v="Hart, Mr. Benjamin"/>
  </r>
  <r>
    <n v="316"/>
    <x v="0"/>
    <n v="1"/>
    <x v="1"/>
    <x v="1"/>
    <x v="1"/>
    <n v="1"/>
    <n v="0"/>
    <n v="1"/>
    <n v="0"/>
    <n v="0"/>
    <n v="0"/>
    <n v="0"/>
    <n v="0"/>
    <n v="0"/>
    <n v="26"/>
    <s v="Age_20_29"/>
    <n v="0"/>
    <n v="0"/>
    <n v="1"/>
    <n v="0"/>
    <n v="0"/>
    <n v="0"/>
    <n v="0"/>
    <n v="0"/>
    <x v="0"/>
    <x v="0"/>
    <n v="0"/>
    <n v="0"/>
    <n v="1"/>
    <n v="0"/>
    <n v="1"/>
    <n v="0"/>
    <n v="0"/>
    <n v="0"/>
    <n v="0"/>
    <n v="0"/>
    <n v="0"/>
    <n v="0"/>
    <s v="SiblingSpouse0"/>
    <n v="0"/>
    <n v="1"/>
    <n v="0"/>
    <n v="0"/>
    <n v="0"/>
    <n v="0"/>
    <n v="0"/>
    <n v="0"/>
    <s v="ParentChild0"/>
    <s v="S"/>
    <n v="0"/>
    <n v="0"/>
    <n v="1"/>
    <s v="Southampton"/>
    <n v="7.8541999999999996"/>
    <s v="Nilsson, Miss. Helmina Josefina"/>
  </r>
  <r>
    <n v="317"/>
    <x v="0"/>
    <n v="1"/>
    <x v="1"/>
    <x v="1"/>
    <x v="1"/>
    <n v="1"/>
    <n v="0"/>
    <n v="0"/>
    <n v="0"/>
    <n v="0"/>
    <n v="0"/>
    <n v="0"/>
    <n v="0"/>
    <n v="0"/>
    <n v="24"/>
    <s v="Age_20_29"/>
    <n v="0"/>
    <n v="0"/>
    <n v="1"/>
    <n v="0"/>
    <n v="0"/>
    <n v="0"/>
    <n v="0"/>
    <n v="0"/>
    <x v="2"/>
    <x v="2"/>
    <n v="0"/>
    <n v="1"/>
    <n v="0"/>
    <n v="1"/>
    <n v="0"/>
    <n v="1"/>
    <n v="0"/>
    <n v="0"/>
    <n v="0"/>
    <n v="0"/>
    <n v="0"/>
    <n v="0"/>
    <s v="SiblingSpouse1"/>
    <n v="0"/>
    <n v="1"/>
    <n v="0"/>
    <n v="0"/>
    <n v="0"/>
    <n v="0"/>
    <n v="0"/>
    <n v="0"/>
    <s v="ParentChild0"/>
    <s v="S"/>
    <n v="0"/>
    <n v="0"/>
    <n v="1"/>
    <s v="Southampton"/>
    <n v="26"/>
    <s v="Kantor, Mrs. Sinai (Miriam Sternin)"/>
  </r>
  <r>
    <n v="318"/>
    <x v="0"/>
    <n v="0"/>
    <x v="0"/>
    <x v="0"/>
    <x v="0"/>
    <n v="0"/>
    <n v="1"/>
    <n v="0"/>
    <n v="1"/>
    <n v="1"/>
    <n v="1"/>
    <n v="0"/>
    <n v="0"/>
    <n v="0"/>
    <n v="54"/>
    <s v="Age_50_59"/>
    <n v="0"/>
    <n v="0"/>
    <n v="0"/>
    <n v="0"/>
    <n v="0"/>
    <n v="1"/>
    <n v="0"/>
    <n v="0"/>
    <x v="2"/>
    <x v="2"/>
    <n v="0"/>
    <n v="1"/>
    <n v="0"/>
    <n v="0"/>
    <n v="1"/>
    <n v="0"/>
    <n v="0"/>
    <n v="0"/>
    <n v="0"/>
    <n v="0"/>
    <n v="0"/>
    <n v="0"/>
    <s v="SiblingSpouse0"/>
    <n v="0"/>
    <n v="1"/>
    <n v="0"/>
    <n v="0"/>
    <n v="0"/>
    <n v="0"/>
    <n v="0"/>
    <n v="0"/>
    <s v="ParentChild0"/>
    <s v="S"/>
    <n v="0"/>
    <n v="0"/>
    <n v="1"/>
    <s v="Southampton"/>
    <n v="14"/>
    <s v="Moraweck, Dr. Ernest"/>
  </r>
  <r>
    <n v="319"/>
    <x v="0"/>
    <n v="1"/>
    <x v="1"/>
    <x v="1"/>
    <x v="1"/>
    <n v="1"/>
    <n v="0"/>
    <n v="0"/>
    <n v="0"/>
    <n v="0"/>
    <n v="0"/>
    <n v="0"/>
    <n v="0"/>
    <n v="0"/>
    <n v="31"/>
    <s v="Age_30_39"/>
    <n v="0"/>
    <n v="0"/>
    <n v="0"/>
    <n v="1"/>
    <n v="0"/>
    <n v="0"/>
    <n v="0"/>
    <n v="0"/>
    <x v="1"/>
    <x v="1"/>
    <n v="1"/>
    <n v="0"/>
    <n v="0"/>
    <n v="0"/>
    <n v="1"/>
    <n v="0"/>
    <n v="0"/>
    <n v="0"/>
    <n v="0"/>
    <n v="0"/>
    <n v="0"/>
    <n v="0"/>
    <s v="SiblingSpouse0"/>
    <n v="2"/>
    <n v="0"/>
    <n v="0"/>
    <n v="1"/>
    <n v="0"/>
    <n v="0"/>
    <n v="0"/>
    <n v="0"/>
    <s v="ParentChild2"/>
    <s v="S"/>
    <n v="0"/>
    <n v="0"/>
    <n v="1"/>
    <s v="Southampton"/>
    <n v="164.86670000000001"/>
    <s v="Wick, Miss. Mary Natalie"/>
  </r>
  <r>
    <n v="320"/>
    <x v="0"/>
    <n v="1"/>
    <x v="1"/>
    <x v="1"/>
    <x v="1"/>
    <n v="1"/>
    <n v="0"/>
    <n v="0"/>
    <n v="0"/>
    <n v="0"/>
    <n v="0"/>
    <n v="0"/>
    <n v="0"/>
    <n v="0"/>
    <n v="40"/>
    <s v="Age_40_49"/>
    <n v="0"/>
    <n v="0"/>
    <n v="0"/>
    <n v="0"/>
    <n v="1"/>
    <n v="0"/>
    <n v="0"/>
    <n v="0"/>
    <x v="1"/>
    <x v="1"/>
    <n v="1"/>
    <n v="0"/>
    <n v="0"/>
    <n v="1"/>
    <n v="0"/>
    <n v="1"/>
    <n v="0"/>
    <n v="0"/>
    <n v="0"/>
    <n v="0"/>
    <n v="0"/>
    <n v="0"/>
    <s v="SiblingSpouse1"/>
    <n v="1"/>
    <n v="0"/>
    <n v="1"/>
    <n v="0"/>
    <n v="0"/>
    <n v="0"/>
    <n v="0"/>
    <n v="0"/>
    <s v="ParentChild1"/>
    <s v="C"/>
    <n v="1"/>
    <n v="0"/>
    <n v="0"/>
    <s v="Cherbourg"/>
    <n v="134.5"/>
    <s v="Spedden, Mrs. Frederic Oakley (Margaretta Corning Stone)"/>
  </r>
  <r>
    <n v="321"/>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7.25"/>
    <s v="Dennis, Mr. Samuel"/>
  </r>
  <r>
    <n v="322"/>
    <x v="0"/>
    <n v="0"/>
    <x v="0"/>
    <x v="0"/>
    <x v="0"/>
    <n v="0"/>
    <n v="1"/>
    <n v="0"/>
    <n v="0"/>
    <n v="1"/>
    <n v="1"/>
    <n v="0"/>
    <n v="0"/>
    <n v="0"/>
    <n v="27"/>
    <s v="Age_20_29"/>
    <n v="0"/>
    <n v="0"/>
    <n v="1"/>
    <n v="0"/>
    <n v="0"/>
    <n v="0"/>
    <n v="0"/>
    <n v="0"/>
    <x v="0"/>
    <x v="0"/>
    <n v="0"/>
    <n v="0"/>
    <n v="1"/>
    <n v="0"/>
    <n v="1"/>
    <n v="0"/>
    <n v="0"/>
    <n v="0"/>
    <n v="0"/>
    <n v="0"/>
    <n v="0"/>
    <n v="0"/>
    <s v="SiblingSpouse0"/>
    <n v="0"/>
    <n v="1"/>
    <n v="0"/>
    <n v="0"/>
    <n v="0"/>
    <n v="0"/>
    <n v="0"/>
    <n v="0"/>
    <s v="ParentChild0"/>
    <s v="S"/>
    <n v="0"/>
    <n v="0"/>
    <n v="1"/>
    <s v="Southampton"/>
    <n v="7.8958000000000004"/>
    <s v="Danoff, Mr. Yoto"/>
  </r>
  <r>
    <n v="323"/>
    <x v="0"/>
    <n v="1"/>
    <x v="1"/>
    <x v="1"/>
    <x v="1"/>
    <n v="1"/>
    <n v="0"/>
    <n v="0"/>
    <n v="0"/>
    <n v="0"/>
    <n v="0"/>
    <n v="0"/>
    <n v="0"/>
    <n v="0"/>
    <n v="30"/>
    <s v="Age_30_39"/>
    <n v="0"/>
    <n v="0"/>
    <n v="0"/>
    <n v="1"/>
    <n v="0"/>
    <n v="0"/>
    <n v="0"/>
    <n v="0"/>
    <x v="2"/>
    <x v="2"/>
    <n v="0"/>
    <n v="1"/>
    <n v="0"/>
    <n v="0"/>
    <n v="1"/>
    <n v="0"/>
    <n v="0"/>
    <n v="0"/>
    <n v="0"/>
    <n v="0"/>
    <n v="0"/>
    <n v="0"/>
    <s v="SiblingSpouse0"/>
    <n v="0"/>
    <n v="1"/>
    <n v="0"/>
    <n v="0"/>
    <n v="0"/>
    <n v="0"/>
    <n v="0"/>
    <n v="0"/>
    <s v="ParentChild0"/>
    <s v="Q"/>
    <n v="0"/>
    <n v="1"/>
    <n v="0"/>
    <s v="Queenstown"/>
    <n v="12.35"/>
    <s v="Slayter, Miss. Hilda Mary"/>
  </r>
  <r>
    <n v="324"/>
    <x v="0"/>
    <n v="1"/>
    <x v="1"/>
    <x v="1"/>
    <x v="1"/>
    <n v="1"/>
    <n v="0"/>
    <n v="0"/>
    <n v="0"/>
    <n v="0"/>
    <n v="0"/>
    <n v="0"/>
    <n v="0"/>
    <n v="0"/>
    <n v="22"/>
    <s v="Age_20_29"/>
    <n v="0"/>
    <n v="0"/>
    <n v="1"/>
    <n v="0"/>
    <n v="0"/>
    <n v="0"/>
    <n v="0"/>
    <n v="0"/>
    <x v="2"/>
    <x v="2"/>
    <n v="0"/>
    <n v="1"/>
    <n v="0"/>
    <n v="1"/>
    <n v="0"/>
    <n v="1"/>
    <n v="0"/>
    <n v="0"/>
    <n v="0"/>
    <n v="0"/>
    <n v="0"/>
    <n v="0"/>
    <s v="SiblingSpouse1"/>
    <n v="1"/>
    <n v="0"/>
    <n v="1"/>
    <n v="0"/>
    <n v="0"/>
    <n v="0"/>
    <n v="0"/>
    <n v="0"/>
    <s v="ParentChild1"/>
    <s v="S"/>
    <n v="0"/>
    <n v="0"/>
    <n v="1"/>
    <s v="Southampton"/>
    <n v="29"/>
    <s v="Caldwell, Mrs. Albert Francis (Sylvia Mae Harbaugh)"/>
  </r>
  <r>
    <n v="325"/>
    <x v="0"/>
    <n v="0"/>
    <x v="0"/>
    <x v="0"/>
    <x v="0"/>
    <n v="0"/>
    <n v="1"/>
    <n v="0"/>
    <n v="0"/>
    <n v="0"/>
    <n v="0"/>
    <n v="0"/>
    <n v="0"/>
    <n v="0"/>
    <n v="29.9"/>
    <s v="Age_20_29"/>
    <n v="0"/>
    <n v="0"/>
    <n v="1"/>
    <n v="0"/>
    <n v="0"/>
    <n v="0"/>
    <n v="0"/>
    <n v="0"/>
    <x v="0"/>
    <x v="0"/>
    <n v="0"/>
    <n v="0"/>
    <n v="1"/>
    <n v="8"/>
    <n v="0"/>
    <n v="0"/>
    <n v="0"/>
    <n v="0"/>
    <n v="0"/>
    <n v="0"/>
    <n v="1"/>
    <n v="1"/>
    <s v="SiblingSpouse8"/>
    <n v="2"/>
    <n v="0"/>
    <n v="0"/>
    <n v="1"/>
    <n v="0"/>
    <n v="0"/>
    <n v="0"/>
    <n v="0"/>
    <s v="ParentChild2"/>
    <s v="S"/>
    <n v="0"/>
    <n v="0"/>
    <n v="1"/>
    <s v="Southampton"/>
    <n v="69.55"/>
    <s v="Sage, Mr. George John Jr"/>
  </r>
  <r>
    <n v="326"/>
    <x v="0"/>
    <n v="1"/>
    <x v="1"/>
    <x v="1"/>
    <x v="1"/>
    <n v="1"/>
    <n v="0"/>
    <n v="0"/>
    <n v="0"/>
    <n v="0"/>
    <n v="0"/>
    <n v="0"/>
    <n v="0"/>
    <n v="0"/>
    <n v="36"/>
    <s v="Age_30_39"/>
    <n v="0"/>
    <n v="0"/>
    <n v="0"/>
    <n v="1"/>
    <n v="0"/>
    <n v="0"/>
    <n v="0"/>
    <n v="0"/>
    <x v="1"/>
    <x v="1"/>
    <n v="1"/>
    <n v="0"/>
    <n v="0"/>
    <n v="0"/>
    <n v="1"/>
    <n v="0"/>
    <n v="0"/>
    <n v="0"/>
    <n v="0"/>
    <n v="0"/>
    <n v="0"/>
    <n v="0"/>
    <s v="SiblingSpouse0"/>
    <n v="0"/>
    <n v="1"/>
    <n v="0"/>
    <n v="0"/>
    <n v="0"/>
    <n v="0"/>
    <n v="0"/>
    <n v="0"/>
    <s v="ParentChild0"/>
    <s v="C"/>
    <n v="1"/>
    <n v="0"/>
    <n v="0"/>
    <s v="Cherbourg"/>
    <n v="135.63329999999999"/>
    <s v="Young, Miss. Marie Grice"/>
  </r>
  <r>
    <n v="327"/>
    <x v="0"/>
    <n v="0"/>
    <x v="0"/>
    <x v="0"/>
    <x v="0"/>
    <n v="0"/>
    <n v="1"/>
    <n v="0"/>
    <n v="0"/>
    <n v="1"/>
    <n v="1"/>
    <n v="0"/>
    <n v="0"/>
    <n v="0"/>
    <n v="61"/>
    <s v="Age_60_69"/>
    <n v="0"/>
    <n v="0"/>
    <n v="0"/>
    <n v="0"/>
    <n v="0"/>
    <n v="0"/>
    <n v="1"/>
    <n v="0"/>
    <x v="0"/>
    <x v="0"/>
    <n v="0"/>
    <n v="0"/>
    <n v="1"/>
    <n v="0"/>
    <n v="1"/>
    <n v="0"/>
    <n v="0"/>
    <n v="0"/>
    <n v="0"/>
    <n v="0"/>
    <n v="0"/>
    <n v="0"/>
    <s v="SiblingSpouse0"/>
    <n v="0"/>
    <n v="1"/>
    <n v="0"/>
    <n v="0"/>
    <n v="0"/>
    <n v="0"/>
    <n v="0"/>
    <n v="0"/>
    <s v="ParentChild0"/>
    <s v="S"/>
    <n v="0"/>
    <n v="0"/>
    <n v="1"/>
    <s v="Southampton"/>
    <n v="6.2374999999999998"/>
    <s v="Nysveen, Mr. Johan Hansen"/>
  </r>
  <r>
    <n v="328"/>
    <x v="0"/>
    <n v="1"/>
    <x v="1"/>
    <x v="1"/>
    <x v="1"/>
    <n v="1"/>
    <n v="0"/>
    <n v="0"/>
    <n v="0"/>
    <n v="0"/>
    <n v="0"/>
    <n v="0"/>
    <n v="0"/>
    <n v="0"/>
    <n v="36"/>
    <s v="Age_30_39"/>
    <n v="0"/>
    <n v="0"/>
    <n v="0"/>
    <n v="1"/>
    <n v="0"/>
    <n v="0"/>
    <n v="0"/>
    <n v="0"/>
    <x v="2"/>
    <x v="2"/>
    <n v="0"/>
    <n v="1"/>
    <n v="0"/>
    <n v="0"/>
    <n v="1"/>
    <n v="0"/>
    <n v="0"/>
    <n v="0"/>
    <n v="0"/>
    <n v="0"/>
    <n v="0"/>
    <n v="0"/>
    <s v="SiblingSpouse0"/>
    <n v="0"/>
    <n v="1"/>
    <n v="0"/>
    <n v="0"/>
    <n v="0"/>
    <n v="0"/>
    <n v="0"/>
    <n v="0"/>
    <s v="ParentChild0"/>
    <s v="S"/>
    <n v="0"/>
    <n v="0"/>
    <n v="1"/>
    <s v="Southampton"/>
    <n v="13"/>
    <s v="Ball, Mrs. (Ada E Hall)"/>
  </r>
  <r>
    <n v="329"/>
    <x v="0"/>
    <n v="1"/>
    <x v="1"/>
    <x v="1"/>
    <x v="1"/>
    <n v="1"/>
    <n v="0"/>
    <n v="1"/>
    <n v="0"/>
    <n v="0"/>
    <n v="0"/>
    <n v="0"/>
    <n v="0"/>
    <n v="0"/>
    <n v="31"/>
    <s v="Age_30_39"/>
    <n v="0"/>
    <n v="0"/>
    <n v="0"/>
    <n v="1"/>
    <n v="0"/>
    <n v="0"/>
    <n v="0"/>
    <n v="0"/>
    <x v="0"/>
    <x v="0"/>
    <n v="0"/>
    <n v="0"/>
    <n v="1"/>
    <n v="1"/>
    <n v="0"/>
    <n v="1"/>
    <n v="0"/>
    <n v="0"/>
    <n v="0"/>
    <n v="0"/>
    <n v="0"/>
    <n v="0"/>
    <s v="SiblingSpouse1"/>
    <n v="1"/>
    <n v="0"/>
    <n v="1"/>
    <n v="0"/>
    <n v="0"/>
    <n v="0"/>
    <n v="0"/>
    <n v="0"/>
    <s v="ParentChild1"/>
    <s v="S"/>
    <n v="0"/>
    <n v="0"/>
    <n v="1"/>
    <s v="Southampton"/>
    <n v="20.524999999999999"/>
    <s v="Goldsmith, Mrs. Frank John (Emily Alice Brown)"/>
  </r>
  <r>
    <n v="330"/>
    <x v="0"/>
    <n v="1"/>
    <x v="1"/>
    <x v="1"/>
    <x v="1"/>
    <n v="1"/>
    <n v="0"/>
    <n v="0"/>
    <n v="0"/>
    <n v="0"/>
    <n v="0"/>
    <n v="0"/>
    <n v="0"/>
    <n v="0"/>
    <n v="16"/>
    <s v="Age_10_19"/>
    <n v="0"/>
    <n v="1"/>
    <n v="0"/>
    <n v="0"/>
    <n v="0"/>
    <n v="0"/>
    <n v="0"/>
    <n v="0"/>
    <x v="1"/>
    <x v="1"/>
    <n v="1"/>
    <n v="0"/>
    <n v="0"/>
    <n v="0"/>
    <n v="1"/>
    <n v="0"/>
    <n v="0"/>
    <n v="0"/>
    <n v="0"/>
    <n v="0"/>
    <n v="0"/>
    <n v="0"/>
    <s v="SiblingSpouse0"/>
    <n v="1"/>
    <n v="0"/>
    <n v="1"/>
    <n v="0"/>
    <n v="0"/>
    <n v="0"/>
    <n v="0"/>
    <n v="0"/>
    <s v="ParentChild1"/>
    <s v="C"/>
    <n v="1"/>
    <n v="0"/>
    <n v="0"/>
    <s v="Cherbourg"/>
    <n v="57.979199999999999"/>
    <s v="Hippach, Miss. Jean Gertrude"/>
  </r>
  <r>
    <n v="331"/>
    <x v="0"/>
    <n v="1"/>
    <x v="1"/>
    <x v="1"/>
    <x v="1"/>
    <n v="1"/>
    <n v="0"/>
    <n v="0"/>
    <n v="0"/>
    <n v="0"/>
    <n v="0"/>
    <n v="0"/>
    <n v="0"/>
    <n v="0"/>
    <n v="29.9"/>
    <s v="Age_20_29"/>
    <n v="0"/>
    <n v="0"/>
    <n v="1"/>
    <n v="0"/>
    <n v="0"/>
    <n v="0"/>
    <n v="0"/>
    <n v="0"/>
    <x v="0"/>
    <x v="0"/>
    <n v="0"/>
    <n v="0"/>
    <n v="1"/>
    <n v="2"/>
    <n v="0"/>
    <n v="0"/>
    <n v="1"/>
    <n v="0"/>
    <n v="0"/>
    <n v="0"/>
    <n v="0"/>
    <n v="0"/>
    <s v="SiblingSpouse2"/>
    <n v="0"/>
    <n v="1"/>
    <n v="0"/>
    <n v="0"/>
    <n v="0"/>
    <n v="0"/>
    <n v="0"/>
    <n v="0"/>
    <s v="ParentChild0"/>
    <s v="Q"/>
    <n v="0"/>
    <n v="1"/>
    <n v="0"/>
    <s v="Queenstown"/>
    <n v="23.25"/>
    <s v="McCoy, Miss. Agnes"/>
  </r>
  <r>
    <n v="332"/>
    <x v="0"/>
    <n v="0"/>
    <x v="0"/>
    <x v="0"/>
    <x v="0"/>
    <n v="0"/>
    <n v="1"/>
    <n v="0"/>
    <n v="0"/>
    <n v="1"/>
    <n v="1"/>
    <n v="0"/>
    <n v="0"/>
    <n v="0"/>
    <n v="45.5"/>
    <s v="Age_40_49"/>
    <n v="0"/>
    <n v="0"/>
    <n v="0"/>
    <n v="0"/>
    <n v="1"/>
    <n v="0"/>
    <n v="0"/>
    <n v="0"/>
    <x v="1"/>
    <x v="1"/>
    <n v="1"/>
    <n v="0"/>
    <n v="0"/>
    <n v="0"/>
    <n v="1"/>
    <n v="0"/>
    <n v="0"/>
    <n v="0"/>
    <n v="0"/>
    <n v="0"/>
    <n v="0"/>
    <n v="0"/>
    <s v="SiblingSpouse0"/>
    <n v="0"/>
    <n v="1"/>
    <n v="0"/>
    <n v="0"/>
    <n v="0"/>
    <n v="0"/>
    <n v="0"/>
    <n v="0"/>
    <s v="ParentChild0"/>
    <s v="S"/>
    <n v="0"/>
    <n v="0"/>
    <n v="1"/>
    <s v="Southampton"/>
    <n v="28.5"/>
    <s v="Partner, Mr. Austen"/>
  </r>
  <r>
    <n v="333"/>
    <x v="0"/>
    <n v="0"/>
    <x v="0"/>
    <x v="0"/>
    <x v="0"/>
    <n v="0"/>
    <n v="1"/>
    <n v="0"/>
    <n v="0"/>
    <n v="1"/>
    <n v="0"/>
    <n v="0"/>
    <n v="0"/>
    <n v="0"/>
    <n v="38"/>
    <s v="Age_30_39"/>
    <n v="0"/>
    <n v="0"/>
    <n v="0"/>
    <n v="1"/>
    <n v="0"/>
    <n v="0"/>
    <n v="0"/>
    <n v="0"/>
    <x v="1"/>
    <x v="1"/>
    <n v="1"/>
    <n v="0"/>
    <n v="0"/>
    <n v="0"/>
    <n v="1"/>
    <n v="0"/>
    <n v="0"/>
    <n v="0"/>
    <n v="0"/>
    <n v="0"/>
    <n v="0"/>
    <n v="0"/>
    <s v="SiblingSpouse0"/>
    <n v="1"/>
    <n v="0"/>
    <n v="1"/>
    <n v="0"/>
    <n v="0"/>
    <n v="0"/>
    <n v="0"/>
    <n v="0"/>
    <s v="ParentChild1"/>
    <s v="S"/>
    <n v="0"/>
    <n v="0"/>
    <n v="1"/>
    <s v="Southampton"/>
    <n v="153.46250000000001"/>
    <s v="Graham, Mr. George Edward"/>
  </r>
  <r>
    <n v="334"/>
    <x v="0"/>
    <n v="0"/>
    <x v="0"/>
    <x v="0"/>
    <x v="0"/>
    <n v="0"/>
    <n v="1"/>
    <n v="0"/>
    <n v="0"/>
    <n v="0"/>
    <n v="1"/>
    <n v="0"/>
    <n v="0"/>
    <n v="0"/>
    <n v="16"/>
    <s v="Age_10_19"/>
    <n v="0"/>
    <n v="1"/>
    <n v="0"/>
    <n v="0"/>
    <n v="0"/>
    <n v="0"/>
    <n v="0"/>
    <n v="0"/>
    <x v="0"/>
    <x v="0"/>
    <n v="0"/>
    <n v="0"/>
    <n v="1"/>
    <n v="2"/>
    <n v="0"/>
    <n v="0"/>
    <n v="1"/>
    <n v="0"/>
    <n v="0"/>
    <n v="0"/>
    <n v="0"/>
    <n v="0"/>
    <s v="SiblingSpouse2"/>
    <n v="0"/>
    <n v="1"/>
    <n v="0"/>
    <n v="0"/>
    <n v="0"/>
    <n v="0"/>
    <n v="0"/>
    <n v="0"/>
    <s v="ParentChild0"/>
    <s v="S"/>
    <n v="0"/>
    <n v="0"/>
    <n v="1"/>
    <s v="Southampton"/>
    <n v="18"/>
    <s v="Vander Planke, Mr. Leo Edmondus"/>
  </r>
  <r>
    <n v="335"/>
    <x v="0"/>
    <n v="1"/>
    <x v="1"/>
    <x v="1"/>
    <x v="1"/>
    <n v="1"/>
    <n v="0"/>
    <n v="0"/>
    <n v="0"/>
    <n v="0"/>
    <n v="0"/>
    <n v="0"/>
    <n v="0"/>
    <n v="0"/>
    <n v="29.9"/>
    <s v="Age_20_29"/>
    <n v="0"/>
    <n v="0"/>
    <n v="1"/>
    <n v="0"/>
    <n v="0"/>
    <n v="0"/>
    <n v="0"/>
    <n v="0"/>
    <x v="1"/>
    <x v="1"/>
    <n v="1"/>
    <n v="0"/>
    <n v="0"/>
    <n v="1"/>
    <n v="0"/>
    <n v="1"/>
    <n v="0"/>
    <n v="0"/>
    <n v="0"/>
    <n v="0"/>
    <n v="0"/>
    <n v="0"/>
    <s v="SiblingSpouse1"/>
    <n v="0"/>
    <n v="1"/>
    <n v="0"/>
    <n v="0"/>
    <n v="0"/>
    <n v="0"/>
    <n v="0"/>
    <n v="0"/>
    <s v="ParentChild0"/>
    <s v="S"/>
    <n v="0"/>
    <n v="0"/>
    <n v="1"/>
    <s v="Southampton"/>
    <n v="133.65"/>
    <s v="Frauenthal, Mrs. Henry William (Clara Heinsheimer)"/>
  </r>
  <r>
    <n v="336"/>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Denkoff, Mr. Mitto"/>
  </r>
  <r>
    <n v="337"/>
    <x v="0"/>
    <n v="0"/>
    <x v="0"/>
    <x v="0"/>
    <x v="0"/>
    <n v="0"/>
    <n v="1"/>
    <n v="0"/>
    <n v="0"/>
    <n v="0"/>
    <n v="1"/>
    <n v="0"/>
    <n v="0"/>
    <n v="0"/>
    <n v="29"/>
    <s v="Age_20_29"/>
    <n v="0"/>
    <n v="0"/>
    <n v="1"/>
    <n v="0"/>
    <n v="0"/>
    <n v="0"/>
    <n v="0"/>
    <n v="0"/>
    <x v="1"/>
    <x v="1"/>
    <n v="1"/>
    <n v="0"/>
    <n v="0"/>
    <n v="1"/>
    <n v="0"/>
    <n v="1"/>
    <n v="0"/>
    <n v="0"/>
    <n v="0"/>
    <n v="0"/>
    <n v="0"/>
    <n v="0"/>
    <s v="SiblingSpouse1"/>
    <n v="0"/>
    <n v="1"/>
    <n v="0"/>
    <n v="0"/>
    <n v="0"/>
    <n v="0"/>
    <n v="0"/>
    <n v="0"/>
    <s v="ParentChild0"/>
    <s v="S"/>
    <n v="0"/>
    <n v="0"/>
    <n v="1"/>
    <s v="Southampton"/>
    <n v="66.599999999999994"/>
    <s v="Pears, Mr. Thomas Clinton"/>
  </r>
  <r>
    <n v="338"/>
    <x v="0"/>
    <n v="1"/>
    <x v="1"/>
    <x v="1"/>
    <x v="1"/>
    <n v="1"/>
    <n v="0"/>
    <n v="0"/>
    <n v="0"/>
    <n v="0"/>
    <n v="0"/>
    <n v="0"/>
    <n v="0"/>
    <n v="0"/>
    <n v="41"/>
    <s v="Age_40_49"/>
    <n v="0"/>
    <n v="0"/>
    <n v="0"/>
    <n v="0"/>
    <n v="1"/>
    <n v="0"/>
    <n v="0"/>
    <n v="0"/>
    <x v="1"/>
    <x v="1"/>
    <n v="1"/>
    <n v="0"/>
    <n v="0"/>
    <n v="0"/>
    <n v="1"/>
    <n v="0"/>
    <n v="0"/>
    <n v="0"/>
    <n v="0"/>
    <n v="0"/>
    <n v="0"/>
    <n v="0"/>
    <s v="SiblingSpouse0"/>
    <n v="0"/>
    <n v="1"/>
    <n v="0"/>
    <n v="0"/>
    <n v="0"/>
    <n v="0"/>
    <n v="0"/>
    <n v="0"/>
    <s v="ParentChild0"/>
    <s v="C"/>
    <n v="1"/>
    <n v="0"/>
    <n v="0"/>
    <s v="Cherbourg"/>
    <n v="134.5"/>
    <s v="Burns, Miss. Elizabeth Margaret"/>
  </r>
  <r>
    <n v="339"/>
    <x v="0"/>
    <n v="1"/>
    <x v="1"/>
    <x v="1"/>
    <x v="0"/>
    <n v="0"/>
    <n v="1"/>
    <n v="0"/>
    <n v="0"/>
    <n v="1"/>
    <n v="1"/>
    <n v="0"/>
    <n v="0"/>
    <n v="0"/>
    <n v="45"/>
    <s v="Age_40_49"/>
    <n v="0"/>
    <n v="0"/>
    <n v="0"/>
    <n v="0"/>
    <n v="1"/>
    <n v="0"/>
    <n v="0"/>
    <n v="0"/>
    <x v="0"/>
    <x v="0"/>
    <n v="0"/>
    <n v="0"/>
    <n v="1"/>
    <n v="0"/>
    <n v="1"/>
    <n v="0"/>
    <n v="0"/>
    <n v="0"/>
    <n v="0"/>
    <n v="0"/>
    <n v="0"/>
    <n v="0"/>
    <s v="SiblingSpouse0"/>
    <n v="0"/>
    <n v="1"/>
    <n v="0"/>
    <n v="0"/>
    <n v="0"/>
    <n v="0"/>
    <n v="0"/>
    <n v="0"/>
    <s v="ParentChild0"/>
    <s v="S"/>
    <n v="0"/>
    <n v="0"/>
    <n v="1"/>
    <s v="Southampton"/>
    <n v="8.0500000000000007"/>
    <s v="Dahl, Mr. Karl Edwart"/>
  </r>
  <r>
    <n v="340"/>
    <x v="0"/>
    <n v="0"/>
    <x v="0"/>
    <x v="0"/>
    <x v="0"/>
    <n v="0"/>
    <n v="1"/>
    <n v="0"/>
    <n v="0"/>
    <n v="1"/>
    <n v="1"/>
    <n v="0"/>
    <n v="0"/>
    <n v="0"/>
    <n v="45"/>
    <s v="Age_40_49"/>
    <n v="0"/>
    <n v="0"/>
    <n v="0"/>
    <n v="0"/>
    <n v="1"/>
    <n v="0"/>
    <n v="0"/>
    <n v="0"/>
    <x v="1"/>
    <x v="1"/>
    <n v="1"/>
    <n v="0"/>
    <n v="0"/>
    <n v="0"/>
    <n v="1"/>
    <n v="0"/>
    <n v="0"/>
    <n v="0"/>
    <n v="0"/>
    <n v="0"/>
    <n v="0"/>
    <n v="0"/>
    <s v="SiblingSpouse0"/>
    <n v="0"/>
    <n v="1"/>
    <n v="0"/>
    <n v="0"/>
    <n v="0"/>
    <n v="0"/>
    <n v="0"/>
    <n v="0"/>
    <s v="ParentChild0"/>
    <s v="S"/>
    <n v="0"/>
    <n v="0"/>
    <n v="1"/>
    <s v="Southampton"/>
    <n v="35.5"/>
    <s v="Blackwell, Mr. Stephen Weart"/>
  </r>
  <r>
    <n v="341"/>
    <x v="0"/>
    <n v="1"/>
    <x v="1"/>
    <x v="1"/>
    <x v="0"/>
    <n v="0"/>
    <n v="1"/>
    <n v="0"/>
    <n v="1"/>
    <n v="0"/>
    <n v="0"/>
    <n v="1"/>
    <n v="0"/>
    <n v="0"/>
    <n v="2"/>
    <s v="Age_0_9"/>
    <n v="1"/>
    <n v="0"/>
    <n v="0"/>
    <n v="0"/>
    <n v="0"/>
    <n v="0"/>
    <n v="0"/>
    <n v="0"/>
    <x v="2"/>
    <x v="2"/>
    <n v="0"/>
    <n v="1"/>
    <n v="0"/>
    <n v="1"/>
    <n v="0"/>
    <n v="1"/>
    <n v="0"/>
    <n v="0"/>
    <n v="0"/>
    <n v="0"/>
    <n v="0"/>
    <n v="0"/>
    <s v="SiblingSpouse1"/>
    <n v="1"/>
    <n v="0"/>
    <n v="1"/>
    <n v="0"/>
    <n v="0"/>
    <n v="0"/>
    <n v="0"/>
    <n v="0"/>
    <s v="ParentChild1"/>
    <s v="S"/>
    <n v="0"/>
    <n v="0"/>
    <n v="1"/>
    <s v="Southampton"/>
    <n v="26"/>
    <s v="Navratil, Master. Edmond Roger"/>
  </r>
  <r>
    <n v="342"/>
    <x v="0"/>
    <n v="1"/>
    <x v="1"/>
    <x v="1"/>
    <x v="1"/>
    <n v="1"/>
    <n v="0"/>
    <n v="0"/>
    <n v="0"/>
    <n v="0"/>
    <n v="0"/>
    <n v="0"/>
    <n v="0"/>
    <n v="0"/>
    <n v="24"/>
    <s v="Age_20_29"/>
    <n v="0"/>
    <n v="0"/>
    <n v="1"/>
    <n v="0"/>
    <n v="0"/>
    <n v="0"/>
    <n v="0"/>
    <n v="0"/>
    <x v="1"/>
    <x v="1"/>
    <n v="1"/>
    <n v="0"/>
    <n v="0"/>
    <n v="3"/>
    <n v="0"/>
    <n v="0"/>
    <n v="0"/>
    <n v="1"/>
    <n v="0"/>
    <n v="0"/>
    <n v="0"/>
    <n v="1"/>
    <s v="SiblingSpouse3"/>
    <n v="2"/>
    <n v="0"/>
    <n v="0"/>
    <n v="1"/>
    <n v="0"/>
    <n v="0"/>
    <n v="0"/>
    <n v="0"/>
    <s v="ParentChild2"/>
    <s v="S"/>
    <n v="0"/>
    <n v="0"/>
    <n v="1"/>
    <s v="Southampton"/>
    <n v="263"/>
    <s v="Fortune, Miss. Alice Elizabeth"/>
  </r>
  <r>
    <n v="343"/>
    <x v="0"/>
    <n v="0"/>
    <x v="0"/>
    <x v="0"/>
    <x v="0"/>
    <n v="0"/>
    <n v="1"/>
    <n v="0"/>
    <n v="1"/>
    <n v="1"/>
    <n v="1"/>
    <n v="0"/>
    <n v="0"/>
    <n v="0"/>
    <n v="28"/>
    <s v="Age_20_29"/>
    <n v="0"/>
    <n v="0"/>
    <n v="1"/>
    <n v="0"/>
    <n v="0"/>
    <n v="0"/>
    <n v="0"/>
    <n v="0"/>
    <x v="2"/>
    <x v="2"/>
    <n v="0"/>
    <n v="1"/>
    <n v="0"/>
    <n v="0"/>
    <n v="1"/>
    <n v="0"/>
    <n v="0"/>
    <n v="0"/>
    <n v="0"/>
    <n v="0"/>
    <n v="0"/>
    <n v="0"/>
    <s v="SiblingSpouse0"/>
    <n v="0"/>
    <n v="1"/>
    <n v="0"/>
    <n v="0"/>
    <n v="0"/>
    <n v="0"/>
    <n v="0"/>
    <n v="0"/>
    <s v="ParentChild0"/>
    <s v="S"/>
    <n v="0"/>
    <n v="0"/>
    <n v="1"/>
    <s v="Southampton"/>
    <n v="13"/>
    <s v="Collander, Mr. Erik Gustaf"/>
  </r>
  <r>
    <n v="344"/>
    <x v="0"/>
    <n v="0"/>
    <x v="0"/>
    <x v="0"/>
    <x v="0"/>
    <n v="0"/>
    <n v="1"/>
    <n v="0"/>
    <n v="1"/>
    <n v="1"/>
    <n v="1"/>
    <n v="0"/>
    <n v="0"/>
    <n v="0"/>
    <n v="25"/>
    <s v="Age_20_29"/>
    <n v="0"/>
    <n v="0"/>
    <n v="1"/>
    <n v="0"/>
    <n v="0"/>
    <n v="0"/>
    <n v="0"/>
    <n v="0"/>
    <x v="2"/>
    <x v="2"/>
    <n v="0"/>
    <n v="1"/>
    <n v="0"/>
    <n v="0"/>
    <n v="1"/>
    <n v="0"/>
    <n v="0"/>
    <n v="0"/>
    <n v="0"/>
    <n v="0"/>
    <n v="0"/>
    <n v="0"/>
    <s v="SiblingSpouse0"/>
    <n v="0"/>
    <n v="1"/>
    <n v="0"/>
    <n v="0"/>
    <n v="0"/>
    <n v="0"/>
    <n v="0"/>
    <n v="0"/>
    <s v="ParentChild0"/>
    <s v="S"/>
    <n v="0"/>
    <n v="0"/>
    <n v="1"/>
    <s v="Southampton"/>
    <n v="13"/>
    <s v="Sedgwick, Mr. Charles Frederick Waddington"/>
  </r>
  <r>
    <n v="345"/>
    <x v="0"/>
    <n v="0"/>
    <x v="0"/>
    <x v="0"/>
    <x v="0"/>
    <n v="0"/>
    <n v="1"/>
    <n v="0"/>
    <n v="1"/>
    <n v="1"/>
    <n v="1"/>
    <n v="0"/>
    <n v="0"/>
    <n v="0"/>
    <n v="36"/>
    <s v="Age_30_39"/>
    <n v="0"/>
    <n v="0"/>
    <n v="0"/>
    <n v="1"/>
    <n v="0"/>
    <n v="0"/>
    <n v="0"/>
    <n v="0"/>
    <x v="2"/>
    <x v="2"/>
    <n v="0"/>
    <n v="1"/>
    <n v="0"/>
    <n v="0"/>
    <n v="1"/>
    <n v="0"/>
    <n v="0"/>
    <n v="0"/>
    <n v="0"/>
    <n v="0"/>
    <n v="0"/>
    <n v="0"/>
    <s v="SiblingSpouse0"/>
    <n v="0"/>
    <n v="1"/>
    <n v="0"/>
    <n v="0"/>
    <n v="0"/>
    <n v="0"/>
    <n v="0"/>
    <n v="0"/>
    <s v="ParentChild0"/>
    <s v="S"/>
    <n v="0"/>
    <n v="0"/>
    <n v="1"/>
    <s v="Southampton"/>
    <n v="13"/>
    <s v="Fox, Mr. Stanley Hubert"/>
  </r>
  <r>
    <n v="346"/>
    <x v="0"/>
    <n v="1"/>
    <x v="1"/>
    <x v="1"/>
    <x v="1"/>
    <n v="1"/>
    <n v="0"/>
    <n v="0"/>
    <n v="0"/>
    <n v="0"/>
    <n v="0"/>
    <n v="0"/>
    <n v="0"/>
    <n v="0"/>
    <n v="24"/>
    <s v="Age_20_29"/>
    <n v="0"/>
    <n v="0"/>
    <n v="1"/>
    <n v="0"/>
    <n v="0"/>
    <n v="0"/>
    <n v="0"/>
    <n v="0"/>
    <x v="2"/>
    <x v="2"/>
    <n v="0"/>
    <n v="1"/>
    <n v="0"/>
    <n v="0"/>
    <n v="1"/>
    <n v="0"/>
    <n v="0"/>
    <n v="0"/>
    <n v="0"/>
    <n v="0"/>
    <n v="0"/>
    <n v="0"/>
    <s v="SiblingSpouse0"/>
    <n v="0"/>
    <n v="1"/>
    <n v="0"/>
    <n v="0"/>
    <n v="0"/>
    <n v="0"/>
    <n v="0"/>
    <n v="0"/>
    <s v="ParentChild0"/>
    <s v="S"/>
    <n v="0"/>
    <n v="0"/>
    <n v="1"/>
    <s v="Southampton"/>
    <n v="13"/>
    <s v="Brown, Miss. Amelia &quot;Mildred&quot;"/>
  </r>
  <r>
    <n v="347"/>
    <x v="0"/>
    <n v="1"/>
    <x v="1"/>
    <x v="1"/>
    <x v="1"/>
    <n v="1"/>
    <n v="0"/>
    <n v="0"/>
    <n v="0"/>
    <n v="0"/>
    <n v="0"/>
    <n v="0"/>
    <n v="0"/>
    <n v="0"/>
    <n v="40"/>
    <s v="Age_40_49"/>
    <n v="0"/>
    <n v="0"/>
    <n v="0"/>
    <n v="0"/>
    <n v="1"/>
    <n v="0"/>
    <n v="0"/>
    <n v="0"/>
    <x v="2"/>
    <x v="2"/>
    <n v="0"/>
    <n v="1"/>
    <n v="0"/>
    <n v="0"/>
    <n v="1"/>
    <n v="0"/>
    <n v="0"/>
    <n v="0"/>
    <n v="0"/>
    <n v="0"/>
    <n v="0"/>
    <n v="0"/>
    <s v="SiblingSpouse0"/>
    <n v="0"/>
    <n v="1"/>
    <n v="0"/>
    <n v="0"/>
    <n v="0"/>
    <n v="0"/>
    <n v="0"/>
    <n v="0"/>
    <s v="ParentChild0"/>
    <s v="S"/>
    <n v="0"/>
    <n v="0"/>
    <n v="1"/>
    <s v="Southampton"/>
    <n v="13"/>
    <s v="Smith, Miss. Marion Elsie"/>
  </r>
  <r>
    <n v="348"/>
    <x v="0"/>
    <n v="1"/>
    <x v="1"/>
    <x v="1"/>
    <x v="1"/>
    <n v="1"/>
    <n v="0"/>
    <n v="1"/>
    <n v="0"/>
    <n v="0"/>
    <n v="0"/>
    <n v="0"/>
    <n v="0"/>
    <n v="0"/>
    <n v="29.9"/>
    <s v="Age_20_29"/>
    <n v="0"/>
    <n v="0"/>
    <n v="1"/>
    <n v="0"/>
    <n v="0"/>
    <n v="0"/>
    <n v="0"/>
    <n v="0"/>
    <x v="0"/>
    <x v="0"/>
    <n v="0"/>
    <n v="0"/>
    <n v="1"/>
    <n v="1"/>
    <n v="0"/>
    <n v="1"/>
    <n v="0"/>
    <n v="0"/>
    <n v="0"/>
    <n v="0"/>
    <n v="0"/>
    <n v="0"/>
    <s v="SiblingSpouse1"/>
    <n v="0"/>
    <n v="1"/>
    <n v="0"/>
    <n v="0"/>
    <n v="0"/>
    <n v="0"/>
    <n v="0"/>
    <n v="0"/>
    <s v="ParentChild0"/>
    <s v="S"/>
    <n v="0"/>
    <n v="0"/>
    <n v="1"/>
    <s v="Southampton"/>
    <n v="16.100000000000001"/>
    <s v="Davison, Mrs. Thomas Henry (Mary E Finck)"/>
  </r>
  <r>
    <n v="349"/>
    <x v="0"/>
    <n v="1"/>
    <x v="1"/>
    <x v="1"/>
    <x v="0"/>
    <n v="0"/>
    <n v="1"/>
    <n v="0"/>
    <n v="0"/>
    <n v="0"/>
    <n v="0"/>
    <n v="1"/>
    <n v="0"/>
    <n v="0"/>
    <n v="3"/>
    <s v="Age_0_9"/>
    <n v="1"/>
    <n v="0"/>
    <n v="0"/>
    <n v="0"/>
    <n v="0"/>
    <n v="0"/>
    <n v="0"/>
    <n v="0"/>
    <x v="0"/>
    <x v="0"/>
    <n v="0"/>
    <n v="0"/>
    <n v="1"/>
    <n v="1"/>
    <n v="0"/>
    <n v="1"/>
    <n v="0"/>
    <n v="0"/>
    <n v="0"/>
    <n v="0"/>
    <n v="0"/>
    <n v="0"/>
    <s v="SiblingSpouse1"/>
    <n v="1"/>
    <n v="0"/>
    <n v="1"/>
    <n v="0"/>
    <n v="0"/>
    <n v="0"/>
    <n v="0"/>
    <n v="0"/>
    <s v="ParentChild1"/>
    <s v="S"/>
    <n v="0"/>
    <n v="0"/>
    <n v="1"/>
    <s v="Southampton"/>
    <n v="15.9"/>
    <s v="Coutts, Master. William Loch &quot;William&quot;"/>
  </r>
  <r>
    <n v="350"/>
    <x v="0"/>
    <n v="0"/>
    <x v="0"/>
    <x v="0"/>
    <x v="0"/>
    <n v="0"/>
    <n v="1"/>
    <n v="0"/>
    <n v="0"/>
    <n v="1"/>
    <n v="1"/>
    <n v="0"/>
    <n v="0"/>
    <n v="0"/>
    <n v="42"/>
    <s v="Age_40_49"/>
    <n v="0"/>
    <n v="0"/>
    <n v="0"/>
    <n v="0"/>
    <n v="1"/>
    <n v="0"/>
    <n v="0"/>
    <n v="0"/>
    <x v="0"/>
    <x v="0"/>
    <n v="0"/>
    <n v="0"/>
    <n v="1"/>
    <n v="0"/>
    <n v="1"/>
    <n v="0"/>
    <n v="0"/>
    <n v="0"/>
    <n v="0"/>
    <n v="0"/>
    <n v="0"/>
    <n v="0"/>
    <s v="SiblingSpouse0"/>
    <n v="0"/>
    <n v="1"/>
    <n v="0"/>
    <n v="0"/>
    <n v="0"/>
    <n v="0"/>
    <n v="0"/>
    <n v="0"/>
    <s v="ParentChild0"/>
    <s v="S"/>
    <n v="0"/>
    <n v="0"/>
    <n v="1"/>
    <s v="Southampton"/>
    <n v="8.6624999999999996"/>
    <s v="Dimic, Mr. Jovan"/>
  </r>
  <r>
    <n v="351"/>
    <x v="0"/>
    <n v="0"/>
    <x v="0"/>
    <x v="0"/>
    <x v="0"/>
    <n v="0"/>
    <n v="1"/>
    <n v="0"/>
    <n v="0"/>
    <n v="1"/>
    <n v="1"/>
    <n v="0"/>
    <n v="0"/>
    <n v="0"/>
    <n v="23"/>
    <s v="Age_20_29"/>
    <n v="0"/>
    <n v="0"/>
    <n v="1"/>
    <n v="0"/>
    <n v="0"/>
    <n v="0"/>
    <n v="0"/>
    <n v="0"/>
    <x v="0"/>
    <x v="0"/>
    <n v="0"/>
    <n v="0"/>
    <n v="1"/>
    <n v="0"/>
    <n v="1"/>
    <n v="0"/>
    <n v="0"/>
    <n v="0"/>
    <n v="0"/>
    <n v="0"/>
    <n v="0"/>
    <n v="0"/>
    <s v="SiblingSpouse0"/>
    <n v="0"/>
    <n v="1"/>
    <n v="0"/>
    <n v="0"/>
    <n v="0"/>
    <n v="0"/>
    <n v="0"/>
    <n v="0"/>
    <s v="ParentChild0"/>
    <s v="S"/>
    <n v="0"/>
    <n v="0"/>
    <n v="1"/>
    <s v="Southampton"/>
    <n v="9.2249999999999996"/>
    <s v="Odahl, Mr. Nils Martin"/>
  </r>
  <r>
    <n v="352"/>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35"/>
    <s v="Williams-Lambert, Mr. Fletcher Fellows"/>
  </r>
  <r>
    <n v="353"/>
    <x v="0"/>
    <n v="0"/>
    <x v="0"/>
    <x v="0"/>
    <x v="0"/>
    <n v="0"/>
    <n v="1"/>
    <n v="0"/>
    <n v="0"/>
    <n v="0"/>
    <n v="0"/>
    <n v="0"/>
    <n v="0"/>
    <n v="0"/>
    <n v="15"/>
    <s v="Age_10_19"/>
    <n v="0"/>
    <n v="1"/>
    <n v="0"/>
    <n v="0"/>
    <n v="0"/>
    <n v="0"/>
    <n v="0"/>
    <n v="0"/>
    <x v="0"/>
    <x v="0"/>
    <n v="0"/>
    <n v="0"/>
    <n v="1"/>
    <n v="1"/>
    <n v="0"/>
    <n v="1"/>
    <n v="0"/>
    <n v="0"/>
    <n v="0"/>
    <n v="0"/>
    <n v="0"/>
    <n v="0"/>
    <s v="SiblingSpouse1"/>
    <n v="1"/>
    <n v="0"/>
    <n v="1"/>
    <n v="0"/>
    <n v="0"/>
    <n v="0"/>
    <n v="0"/>
    <n v="0"/>
    <s v="ParentChild1"/>
    <s v="C"/>
    <n v="1"/>
    <n v="0"/>
    <n v="0"/>
    <s v="Cherbourg"/>
    <n v="7.2291999999999996"/>
    <s v="Elias, Mr. Tannous"/>
  </r>
  <r>
    <n v="354"/>
    <x v="0"/>
    <n v="0"/>
    <x v="0"/>
    <x v="0"/>
    <x v="0"/>
    <n v="0"/>
    <n v="1"/>
    <n v="0"/>
    <n v="0"/>
    <n v="0"/>
    <n v="1"/>
    <n v="0"/>
    <n v="0"/>
    <n v="0"/>
    <n v="25"/>
    <s v="Age_20_29"/>
    <n v="0"/>
    <n v="0"/>
    <n v="1"/>
    <n v="0"/>
    <n v="0"/>
    <n v="0"/>
    <n v="0"/>
    <n v="0"/>
    <x v="0"/>
    <x v="0"/>
    <n v="0"/>
    <n v="0"/>
    <n v="1"/>
    <n v="1"/>
    <n v="0"/>
    <n v="1"/>
    <n v="0"/>
    <n v="0"/>
    <n v="0"/>
    <n v="0"/>
    <n v="0"/>
    <n v="0"/>
    <s v="SiblingSpouse1"/>
    <n v="0"/>
    <n v="1"/>
    <n v="0"/>
    <n v="0"/>
    <n v="0"/>
    <n v="0"/>
    <n v="0"/>
    <n v="0"/>
    <s v="ParentChild0"/>
    <s v="S"/>
    <n v="0"/>
    <n v="0"/>
    <n v="1"/>
    <s v="Southampton"/>
    <n v="17.8"/>
    <s v="Arnold-Franchi, Mr. Josef"/>
  </r>
  <r>
    <n v="355"/>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49999999999996"/>
    <s v="Yousif, Mr. Wazli"/>
  </r>
  <r>
    <n v="356"/>
    <x v="0"/>
    <n v="0"/>
    <x v="0"/>
    <x v="0"/>
    <x v="0"/>
    <n v="0"/>
    <n v="1"/>
    <n v="0"/>
    <n v="0"/>
    <n v="1"/>
    <n v="1"/>
    <n v="0"/>
    <n v="0"/>
    <n v="0"/>
    <n v="28"/>
    <s v="Age_20_29"/>
    <n v="0"/>
    <n v="0"/>
    <n v="1"/>
    <n v="0"/>
    <n v="0"/>
    <n v="0"/>
    <n v="0"/>
    <n v="0"/>
    <x v="0"/>
    <x v="0"/>
    <n v="0"/>
    <n v="0"/>
    <n v="1"/>
    <n v="0"/>
    <n v="1"/>
    <n v="0"/>
    <n v="0"/>
    <n v="0"/>
    <n v="0"/>
    <n v="0"/>
    <n v="0"/>
    <n v="0"/>
    <s v="SiblingSpouse0"/>
    <n v="0"/>
    <n v="1"/>
    <n v="0"/>
    <n v="0"/>
    <n v="0"/>
    <n v="0"/>
    <n v="0"/>
    <n v="0"/>
    <s v="ParentChild0"/>
    <s v="S"/>
    <n v="0"/>
    <n v="0"/>
    <n v="1"/>
    <s v="Southampton"/>
    <n v="9.5"/>
    <s v="Vanden Steen, Mr. Leo Peter"/>
  </r>
  <r>
    <n v="357"/>
    <x v="0"/>
    <n v="1"/>
    <x v="1"/>
    <x v="1"/>
    <x v="1"/>
    <n v="1"/>
    <n v="0"/>
    <n v="0"/>
    <n v="0"/>
    <n v="0"/>
    <n v="0"/>
    <n v="0"/>
    <n v="0"/>
    <n v="0"/>
    <n v="22"/>
    <s v="Age_20_29"/>
    <n v="0"/>
    <n v="0"/>
    <n v="1"/>
    <n v="0"/>
    <n v="0"/>
    <n v="0"/>
    <n v="0"/>
    <n v="0"/>
    <x v="1"/>
    <x v="1"/>
    <n v="1"/>
    <n v="0"/>
    <n v="0"/>
    <n v="0"/>
    <n v="1"/>
    <n v="0"/>
    <n v="0"/>
    <n v="0"/>
    <n v="0"/>
    <n v="0"/>
    <n v="0"/>
    <n v="0"/>
    <s v="SiblingSpouse0"/>
    <n v="1"/>
    <n v="0"/>
    <n v="1"/>
    <n v="0"/>
    <n v="0"/>
    <n v="0"/>
    <n v="0"/>
    <n v="0"/>
    <s v="ParentChild1"/>
    <s v="S"/>
    <n v="0"/>
    <n v="0"/>
    <n v="1"/>
    <s v="Southampton"/>
    <n v="55"/>
    <s v="Bowerman, Miss. Elsie Edith"/>
  </r>
  <r>
    <n v="358"/>
    <x v="0"/>
    <n v="0"/>
    <x v="0"/>
    <x v="0"/>
    <x v="1"/>
    <n v="1"/>
    <n v="0"/>
    <n v="0"/>
    <n v="0"/>
    <n v="0"/>
    <n v="0"/>
    <n v="0"/>
    <n v="0"/>
    <n v="0"/>
    <n v="38"/>
    <s v="Age_30_39"/>
    <n v="0"/>
    <n v="0"/>
    <n v="0"/>
    <n v="1"/>
    <n v="0"/>
    <n v="0"/>
    <n v="0"/>
    <n v="0"/>
    <x v="2"/>
    <x v="2"/>
    <n v="0"/>
    <n v="1"/>
    <n v="0"/>
    <n v="0"/>
    <n v="1"/>
    <n v="0"/>
    <n v="0"/>
    <n v="0"/>
    <n v="0"/>
    <n v="0"/>
    <n v="0"/>
    <n v="0"/>
    <s v="SiblingSpouse0"/>
    <n v="0"/>
    <n v="1"/>
    <n v="0"/>
    <n v="0"/>
    <n v="0"/>
    <n v="0"/>
    <n v="0"/>
    <n v="0"/>
    <s v="ParentChild0"/>
    <s v="S"/>
    <n v="0"/>
    <n v="0"/>
    <n v="1"/>
    <s v="Southampton"/>
    <n v="13"/>
    <s v="Funk, Miss. Annie Clemmer"/>
  </r>
  <r>
    <n v="359"/>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8792"/>
    <s v="McGovern, Miss. Mary"/>
  </r>
  <r>
    <n v="360"/>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8792"/>
    <s v="Mockler, Miss. Helen Mary &quot;Ellie&quot;"/>
  </r>
  <r>
    <n v="361"/>
    <x v="0"/>
    <n v="0"/>
    <x v="0"/>
    <x v="0"/>
    <x v="0"/>
    <n v="0"/>
    <n v="1"/>
    <n v="0"/>
    <n v="0"/>
    <n v="0"/>
    <n v="0"/>
    <n v="0"/>
    <n v="0"/>
    <n v="0"/>
    <n v="40"/>
    <s v="Age_40_49"/>
    <n v="0"/>
    <n v="0"/>
    <n v="0"/>
    <n v="0"/>
    <n v="1"/>
    <n v="0"/>
    <n v="0"/>
    <n v="0"/>
    <x v="0"/>
    <x v="0"/>
    <n v="0"/>
    <n v="0"/>
    <n v="1"/>
    <n v="1"/>
    <n v="0"/>
    <n v="1"/>
    <n v="0"/>
    <n v="0"/>
    <n v="0"/>
    <n v="0"/>
    <n v="0"/>
    <n v="0"/>
    <s v="SiblingSpouse1"/>
    <n v="4"/>
    <n v="0"/>
    <n v="0"/>
    <n v="0"/>
    <n v="0"/>
    <n v="1"/>
    <n v="0"/>
    <n v="0"/>
    <s v="ParentChild4"/>
    <s v="S"/>
    <n v="0"/>
    <n v="0"/>
    <n v="1"/>
    <s v="Southampton"/>
    <n v="27.9"/>
    <s v="Skoog, Mr. Wilhelm"/>
  </r>
  <r>
    <n v="362"/>
    <x v="0"/>
    <n v="0"/>
    <x v="0"/>
    <x v="0"/>
    <x v="0"/>
    <n v="0"/>
    <n v="1"/>
    <n v="0"/>
    <n v="1"/>
    <n v="0"/>
    <n v="1"/>
    <n v="0"/>
    <n v="0"/>
    <n v="0"/>
    <n v="29"/>
    <s v="Age_20_29"/>
    <n v="0"/>
    <n v="0"/>
    <n v="1"/>
    <n v="0"/>
    <n v="0"/>
    <n v="0"/>
    <n v="0"/>
    <n v="0"/>
    <x v="2"/>
    <x v="2"/>
    <n v="0"/>
    <n v="1"/>
    <n v="0"/>
    <n v="1"/>
    <n v="0"/>
    <n v="1"/>
    <n v="0"/>
    <n v="0"/>
    <n v="0"/>
    <n v="0"/>
    <n v="0"/>
    <n v="0"/>
    <s v="SiblingSpouse1"/>
    <n v="0"/>
    <n v="1"/>
    <n v="0"/>
    <n v="0"/>
    <n v="0"/>
    <n v="0"/>
    <n v="0"/>
    <n v="0"/>
    <s v="ParentChild0"/>
    <s v="C"/>
    <n v="1"/>
    <n v="0"/>
    <n v="0"/>
    <s v="Cherbourg"/>
    <n v="27.720800000000001"/>
    <s v="del Carlo, Mr. Sebastiano"/>
  </r>
  <r>
    <n v="363"/>
    <x v="0"/>
    <n v="0"/>
    <x v="0"/>
    <x v="0"/>
    <x v="1"/>
    <n v="1"/>
    <n v="0"/>
    <n v="0"/>
    <n v="0"/>
    <n v="0"/>
    <n v="0"/>
    <n v="0"/>
    <n v="0"/>
    <n v="0"/>
    <n v="45"/>
    <s v="Age_40_49"/>
    <n v="0"/>
    <n v="0"/>
    <n v="0"/>
    <n v="0"/>
    <n v="1"/>
    <n v="0"/>
    <n v="0"/>
    <n v="0"/>
    <x v="0"/>
    <x v="0"/>
    <n v="0"/>
    <n v="0"/>
    <n v="1"/>
    <n v="0"/>
    <n v="1"/>
    <n v="0"/>
    <n v="0"/>
    <n v="0"/>
    <n v="0"/>
    <n v="0"/>
    <n v="0"/>
    <n v="0"/>
    <s v="SiblingSpouse0"/>
    <n v="1"/>
    <n v="0"/>
    <n v="1"/>
    <n v="0"/>
    <n v="0"/>
    <n v="0"/>
    <n v="0"/>
    <n v="0"/>
    <s v="ParentChild1"/>
    <s v="C"/>
    <n v="1"/>
    <n v="0"/>
    <n v="0"/>
    <s v="Cherbourg"/>
    <n v="14.4542"/>
    <s v="Barbara, Mrs. (Catherine David)"/>
  </r>
  <r>
    <n v="364"/>
    <x v="0"/>
    <n v="0"/>
    <x v="0"/>
    <x v="0"/>
    <x v="0"/>
    <n v="0"/>
    <n v="1"/>
    <n v="0"/>
    <n v="0"/>
    <n v="1"/>
    <n v="1"/>
    <n v="0"/>
    <n v="0"/>
    <n v="0"/>
    <n v="35"/>
    <s v="Age_30_39"/>
    <n v="0"/>
    <n v="0"/>
    <n v="0"/>
    <n v="1"/>
    <n v="0"/>
    <n v="0"/>
    <n v="0"/>
    <n v="0"/>
    <x v="0"/>
    <x v="0"/>
    <n v="0"/>
    <n v="0"/>
    <n v="1"/>
    <n v="0"/>
    <n v="1"/>
    <n v="0"/>
    <n v="0"/>
    <n v="0"/>
    <n v="0"/>
    <n v="0"/>
    <n v="0"/>
    <n v="0"/>
    <s v="SiblingSpouse0"/>
    <n v="0"/>
    <n v="1"/>
    <n v="0"/>
    <n v="0"/>
    <n v="0"/>
    <n v="0"/>
    <n v="0"/>
    <n v="0"/>
    <s v="ParentChild0"/>
    <s v="S"/>
    <n v="0"/>
    <n v="0"/>
    <n v="1"/>
    <s v="Southampton"/>
    <n v="7.05"/>
    <s v="Asim, Mr. Adola"/>
  </r>
  <r>
    <n v="365"/>
    <x v="0"/>
    <n v="0"/>
    <x v="0"/>
    <x v="0"/>
    <x v="0"/>
    <n v="0"/>
    <n v="1"/>
    <n v="0"/>
    <n v="0"/>
    <n v="0"/>
    <n v="1"/>
    <n v="0"/>
    <n v="1"/>
    <n v="1"/>
    <n v="29.9"/>
    <s v="Age_20_29"/>
    <n v="0"/>
    <n v="0"/>
    <n v="1"/>
    <n v="0"/>
    <n v="0"/>
    <n v="0"/>
    <n v="0"/>
    <n v="0"/>
    <x v="0"/>
    <x v="0"/>
    <n v="0"/>
    <n v="0"/>
    <n v="1"/>
    <n v="1"/>
    <n v="0"/>
    <n v="1"/>
    <n v="0"/>
    <n v="0"/>
    <n v="0"/>
    <n v="0"/>
    <n v="0"/>
    <n v="0"/>
    <s v="SiblingSpouse1"/>
    <n v="0"/>
    <n v="1"/>
    <n v="0"/>
    <n v="0"/>
    <n v="0"/>
    <n v="0"/>
    <n v="0"/>
    <n v="0"/>
    <s v="ParentChild0"/>
    <s v="Q"/>
    <n v="0"/>
    <n v="1"/>
    <n v="0"/>
    <s v="Queenstown"/>
    <n v="15.5"/>
    <s v="O'Brien, Mr. Thomas"/>
  </r>
  <r>
    <n v="366"/>
    <x v="0"/>
    <n v="0"/>
    <x v="0"/>
    <x v="0"/>
    <x v="0"/>
    <n v="0"/>
    <n v="1"/>
    <n v="0"/>
    <n v="0"/>
    <n v="1"/>
    <n v="1"/>
    <n v="0"/>
    <n v="0"/>
    <n v="0"/>
    <n v="30"/>
    <s v="Age_30_39"/>
    <n v="0"/>
    <n v="0"/>
    <n v="0"/>
    <n v="1"/>
    <n v="0"/>
    <n v="0"/>
    <n v="0"/>
    <n v="0"/>
    <x v="0"/>
    <x v="0"/>
    <n v="0"/>
    <n v="0"/>
    <n v="1"/>
    <n v="0"/>
    <n v="1"/>
    <n v="0"/>
    <n v="0"/>
    <n v="0"/>
    <n v="0"/>
    <n v="0"/>
    <n v="0"/>
    <n v="0"/>
    <s v="SiblingSpouse0"/>
    <n v="0"/>
    <n v="1"/>
    <n v="0"/>
    <n v="0"/>
    <n v="0"/>
    <n v="0"/>
    <n v="0"/>
    <n v="0"/>
    <s v="ParentChild0"/>
    <s v="S"/>
    <n v="0"/>
    <n v="0"/>
    <n v="1"/>
    <s v="Southampton"/>
    <n v="7.25"/>
    <s v="Adahl, Mr. Mauritz Nils Martin"/>
  </r>
  <r>
    <n v="367"/>
    <x v="0"/>
    <n v="1"/>
    <x v="1"/>
    <x v="1"/>
    <x v="1"/>
    <n v="1"/>
    <n v="0"/>
    <n v="0"/>
    <n v="0"/>
    <n v="0"/>
    <n v="0"/>
    <n v="0"/>
    <n v="0"/>
    <n v="0"/>
    <n v="60"/>
    <s v="Age_60_69"/>
    <n v="0"/>
    <n v="0"/>
    <n v="0"/>
    <n v="0"/>
    <n v="0"/>
    <n v="0"/>
    <n v="1"/>
    <n v="0"/>
    <x v="1"/>
    <x v="1"/>
    <n v="1"/>
    <n v="0"/>
    <n v="0"/>
    <n v="1"/>
    <n v="0"/>
    <n v="1"/>
    <n v="0"/>
    <n v="0"/>
    <n v="0"/>
    <n v="0"/>
    <n v="0"/>
    <n v="0"/>
    <s v="SiblingSpouse1"/>
    <n v="0"/>
    <n v="1"/>
    <n v="0"/>
    <n v="0"/>
    <n v="0"/>
    <n v="0"/>
    <n v="0"/>
    <n v="0"/>
    <s v="ParentChild0"/>
    <s v="C"/>
    <n v="1"/>
    <n v="0"/>
    <n v="0"/>
    <s v="Cherbourg"/>
    <n v="75.25"/>
    <s v="Warren, Mrs. Frank Manley (Anna Sophia Atkinson)"/>
  </r>
  <r>
    <n v="368"/>
    <x v="0"/>
    <n v="1"/>
    <x v="1"/>
    <x v="1"/>
    <x v="1"/>
    <n v="1"/>
    <n v="0"/>
    <n v="0"/>
    <n v="0"/>
    <n v="0"/>
    <n v="0"/>
    <n v="0"/>
    <n v="0"/>
    <n v="0"/>
    <n v="29.9"/>
    <s v="Age_20_29"/>
    <n v="0"/>
    <n v="0"/>
    <n v="1"/>
    <n v="0"/>
    <n v="0"/>
    <n v="0"/>
    <n v="0"/>
    <n v="0"/>
    <x v="0"/>
    <x v="0"/>
    <n v="0"/>
    <n v="0"/>
    <n v="1"/>
    <n v="0"/>
    <n v="1"/>
    <n v="0"/>
    <n v="0"/>
    <n v="0"/>
    <n v="0"/>
    <n v="0"/>
    <n v="0"/>
    <n v="0"/>
    <s v="SiblingSpouse0"/>
    <n v="0"/>
    <n v="1"/>
    <n v="0"/>
    <n v="0"/>
    <n v="0"/>
    <n v="0"/>
    <n v="0"/>
    <n v="0"/>
    <s v="ParentChild0"/>
    <s v="C"/>
    <n v="1"/>
    <n v="0"/>
    <n v="0"/>
    <s v="Cherbourg"/>
    <n v="7.2291999999999996"/>
    <s v="Moussa, Mrs. (Mantoura Boulos)"/>
  </r>
  <r>
    <n v="369"/>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5"/>
    <s v="Jermyn, Miss. Annie"/>
  </r>
  <r>
    <n v="370"/>
    <x v="0"/>
    <n v="1"/>
    <x v="1"/>
    <x v="1"/>
    <x v="1"/>
    <n v="1"/>
    <n v="0"/>
    <n v="0"/>
    <n v="0"/>
    <n v="0"/>
    <n v="0"/>
    <n v="0"/>
    <n v="0"/>
    <n v="0"/>
    <n v="24"/>
    <s v="Age_20_29"/>
    <n v="0"/>
    <n v="0"/>
    <n v="1"/>
    <n v="0"/>
    <n v="0"/>
    <n v="0"/>
    <n v="0"/>
    <n v="0"/>
    <x v="1"/>
    <x v="1"/>
    <n v="1"/>
    <n v="0"/>
    <n v="0"/>
    <n v="0"/>
    <n v="1"/>
    <n v="0"/>
    <n v="0"/>
    <n v="0"/>
    <n v="0"/>
    <n v="0"/>
    <n v="0"/>
    <n v="0"/>
    <s v="SiblingSpouse0"/>
    <n v="0"/>
    <n v="1"/>
    <n v="0"/>
    <n v="0"/>
    <n v="0"/>
    <n v="0"/>
    <n v="0"/>
    <n v="0"/>
    <s v="ParentChild0"/>
    <s v="C"/>
    <n v="1"/>
    <n v="0"/>
    <n v="0"/>
    <s v="Cherbourg"/>
    <n v="69.3"/>
    <s v="Aubart, Mme. Leontine Pauline"/>
  </r>
  <r>
    <n v="371"/>
    <x v="0"/>
    <n v="1"/>
    <x v="1"/>
    <x v="1"/>
    <x v="0"/>
    <n v="0"/>
    <n v="1"/>
    <n v="0"/>
    <n v="0"/>
    <n v="0"/>
    <n v="1"/>
    <n v="0"/>
    <n v="0"/>
    <n v="0"/>
    <n v="25"/>
    <s v="Age_20_29"/>
    <n v="0"/>
    <n v="0"/>
    <n v="1"/>
    <n v="0"/>
    <n v="0"/>
    <n v="0"/>
    <n v="0"/>
    <n v="0"/>
    <x v="1"/>
    <x v="1"/>
    <n v="1"/>
    <n v="0"/>
    <n v="0"/>
    <n v="1"/>
    <n v="0"/>
    <n v="1"/>
    <n v="0"/>
    <n v="0"/>
    <n v="0"/>
    <n v="0"/>
    <n v="0"/>
    <n v="0"/>
    <s v="SiblingSpouse1"/>
    <n v="0"/>
    <n v="1"/>
    <n v="0"/>
    <n v="0"/>
    <n v="0"/>
    <n v="0"/>
    <n v="0"/>
    <n v="0"/>
    <s v="ParentChild0"/>
    <s v="C"/>
    <n v="1"/>
    <n v="0"/>
    <n v="0"/>
    <s v="Cherbourg"/>
    <n v="55.441699999999997"/>
    <s v="Harder, Mr. George Achilles"/>
  </r>
  <r>
    <n v="372"/>
    <x v="0"/>
    <n v="0"/>
    <x v="0"/>
    <x v="0"/>
    <x v="0"/>
    <n v="0"/>
    <n v="1"/>
    <n v="0"/>
    <n v="0"/>
    <n v="0"/>
    <n v="1"/>
    <n v="0"/>
    <n v="0"/>
    <n v="0"/>
    <n v="18"/>
    <s v="Age_10_19"/>
    <n v="0"/>
    <n v="1"/>
    <n v="0"/>
    <n v="0"/>
    <n v="0"/>
    <n v="0"/>
    <n v="0"/>
    <n v="0"/>
    <x v="0"/>
    <x v="0"/>
    <n v="0"/>
    <n v="0"/>
    <n v="1"/>
    <n v="1"/>
    <n v="0"/>
    <n v="1"/>
    <n v="0"/>
    <n v="0"/>
    <n v="0"/>
    <n v="0"/>
    <n v="0"/>
    <n v="0"/>
    <s v="SiblingSpouse1"/>
    <n v="0"/>
    <n v="1"/>
    <n v="0"/>
    <n v="0"/>
    <n v="0"/>
    <n v="0"/>
    <n v="0"/>
    <n v="0"/>
    <s v="ParentChild0"/>
    <s v="S"/>
    <n v="0"/>
    <n v="0"/>
    <n v="1"/>
    <s v="Southampton"/>
    <n v="6.4958"/>
    <s v="Wiklund, Mr. Jakob Alfred"/>
  </r>
  <r>
    <n v="373"/>
    <x v="0"/>
    <n v="0"/>
    <x v="0"/>
    <x v="0"/>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8.0500000000000007"/>
    <s v="Beavan, Mr. William Thomas"/>
  </r>
  <r>
    <n v="374"/>
    <x v="0"/>
    <n v="0"/>
    <x v="0"/>
    <x v="0"/>
    <x v="0"/>
    <n v="0"/>
    <n v="1"/>
    <n v="0"/>
    <n v="0"/>
    <n v="1"/>
    <n v="1"/>
    <n v="0"/>
    <n v="0"/>
    <n v="0"/>
    <n v="22"/>
    <s v="Age_20_29"/>
    <n v="0"/>
    <n v="0"/>
    <n v="1"/>
    <n v="0"/>
    <n v="0"/>
    <n v="0"/>
    <n v="0"/>
    <n v="0"/>
    <x v="1"/>
    <x v="1"/>
    <n v="1"/>
    <n v="0"/>
    <n v="0"/>
    <n v="0"/>
    <n v="1"/>
    <n v="0"/>
    <n v="0"/>
    <n v="0"/>
    <n v="0"/>
    <n v="0"/>
    <n v="0"/>
    <n v="0"/>
    <s v="SiblingSpouse0"/>
    <n v="0"/>
    <n v="1"/>
    <n v="0"/>
    <n v="0"/>
    <n v="0"/>
    <n v="0"/>
    <n v="0"/>
    <n v="0"/>
    <s v="ParentChild0"/>
    <s v="C"/>
    <n v="1"/>
    <n v="0"/>
    <n v="0"/>
    <s v="Cherbourg"/>
    <n v="135.63329999999999"/>
    <s v="Ringhini, Mr. Sante"/>
  </r>
  <r>
    <n v="375"/>
    <x v="0"/>
    <n v="0"/>
    <x v="0"/>
    <x v="0"/>
    <x v="1"/>
    <n v="1"/>
    <n v="0"/>
    <n v="1"/>
    <n v="0"/>
    <n v="0"/>
    <n v="0"/>
    <n v="0"/>
    <n v="0"/>
    <n v="0"/>
    <n v="3"/>
    <s v="Age_0_9"/>
    <n v="1"/>
    <n v="0"/>
    <n v="0"/>
    <n v="0"/>
    <n v="0"/>
    <n v="0"/>
    <n v="0"/>
    <n v="0"/>
    <x v="0"/>
    <x v="0"/>
    <n v="0"/>
    <n v="0"/>
    <n v="1"/>
    <n v="3"/>
    <n v="0"/>
    <n v="0"/>
    <n v="0"/>
    <n v="1"/>
    <n v="0"/>
    <n v="0"/>
    <n v="0"/>
    <n v="1"/>
    <s v="SiblingSpouse3"/>
    <n v="1"/>
    <n v="0"/>
    <n v="1"/>
    <n v="0"/>
    <n v="0"/>
    <n v="0"/>
    <n v="0"/>
    <n v="0"/>
    <s v="ParentChild1"/>
    <s v="S"/>
    <n v="0"/>
    <n v="0"/>
    <n v="1"/>
    <s v="Southampton"/>
    <n v="21.074999999999999"/>
    <s v="Palsson, Miss. Stina Viola"/>
  </r>
  <r>
    <n v="376"/>
    <x v="0"/>
    <n v="1"/>
    <x v="1"/>
    <x v="1"/>
    <x v="1"/>
    <n v="1"/>
    <n v="0"/>
    <n v="0"/>
    <n v="0"/>
    <n v="0"/>
    <n v="0"/>
    <n v="0"/>
    <n v="0"/>
    <n v="0"/>
    <n v="29.9"/>
    <s v="Age_20_29"/>
    <n v="0"/>
    <n v="0"/>
    <n v="1"/>
    <n v="0"/>
    <n v="0"/>
    <n v="0"/>
    <n v="0"/>
    <n v="0"/>
    <x v="1"/>
    <x v="1"/>
    <n v="1"/>
    <n v="0"/>
    <n v="0"/>
    <n v="1"/>
    <n v="0"/>
    <n v="1"/>
    <n v="0"/>
    <n v="0"/>
    <n v="0"/>
    <n v="0"/>
    <n v="0"/>
    <n v="0"/>
    <s v="SiblingSpouse1"/>
    <n v="0"/>
    <n v="1"/>
    <n v="0"/>
    <n v="0"/>
    <n v="0"/>
    <n v="0"/>
    <n v="0"/>
    <n v="0"/>
    <s v="ParentChild0"/>
    <s v="C"/>
    <n v="1"/>
    <n v="0"/>
    <n v="0"/>
    <s v="Cherbourg"/>
    <n v="82.1708"/>
    <s v="Meyer, Mrs. Edgar Joseph (Leila Saks)"/>
  </r>
  <r>
    <n v="377"/>
    <x v="0"/>
    <n v="1"/>
    <x v="1"/>
    <x v="1"/>
    <x v="1"/>
    <n v="1"/>
    <n v="0"/>
    <n v="1"/>
    <n v="0"/>
    <n v="0"/>
    <n v="0"/>
    <n v="0"/>
    <n v="0"/>
    <n v="0"/>
    <n v="22"/>
    <s v="Age_20_29"/>
    <n v="0"/>
    <n v="0"/>
    <n v="1"/>
    <n v="0"/>
    <n v="0"/>
    <n v="0"/>
    <n v="0"/>
    <n v="0"/>
    <x v="0"/>
    <x v="0"/>
    <n v="0"/>
    <n v="0"/>
    <n v="1"/>
    <n v="0"/>
    <n v="1"/>
    <n v="0"/>
    <n v="0"/>
    <n v="0"/>
    <n v="0"/>
    <n v="0"/>
    <n v="0"/>
    <n v="0"/>
    <s v="SiblingSpouse0"/>
    <n v="0"/>
    <n v="1"/>
    <n v="0"/>
    <n v="0"/>
    <n v="0"/>
    <n v="0"/>
    <n v="0"/>
    <n v="0"/>
    <s v="ParentChild0"/>
    <s v="S"/>
    <n v="0"/>
    <n v="0"/>
    <n v="1"/>
    <s v="Southampton"/>
    <n v="7.25"/>
    <s v="Landergren, Miss. Aurora Adelia"/>
  </r>
  <r>
    <n v="378"/>
    <x v="0"/>
    <n v="0"/>
    <x v="0"/>
    <x v="0"/>
    <x v="0"/>
    <n v="0"/>
    <n v="1"/>
    <n v="0"/>
    <n v="0"/>
    <n v="1"/>
    <n v="0"/>
    <n v="0"/>
    <n v="0"/>
    <n v="0"/>
    <n v="27"/>
    <s v="Age_20_29"/>
    <n v="0"/>
    <n v="0"/>
    <n v="1"/>
    <n v="0"/>
    <n v="0"/>
    <n v="0"/>
    <n v="0"/>
    <n v="0"/>
    <x v="1"/>
    <x v="1"/>
    <n v="1"/>
    <n v="0"/>
    <n v="0"/>
    <n v="0"/>
    <n v="1"/>
    <n v="0"/>
    <n v="0"/>
    <n v="0"/>
    <n v="0"/>
    <n v="0"/>
    <n v="0"/>
    <n v="0"/>
    <s v="SiblingSpouse0"/>
    <n v="2"/>
    <n v="0"/>
    <n v="0"/>
    <n v="1"/>
    <n v="0"/>
    <n v="0"/>
    <n v="0"/>
    <n v="0"/>
    <s v="ParentChild2"/>
    <s v="C"/>
    <n v="1"/>
    <n v="0"/>
    <n v="0"/>
    <s v="Cherbourg"/>
    <n v="211.5"/>
    <s v="Widener, Mr. Harry Elkins"/>
  </r>
  <r>
    <n v="379"/>
    <x v="0"/>
    <n v="0"/>
    <x v="0"/>
    <x v="0"/>
    <x v="0"/>
    <n v="0"/>
    <n v="1"/>
    <n v="0"/>
    <n v="0"/>
    <n v="1"/>
    <n v="1"/>
    <n v="0"/>
    <n v="0"/>
    <n v="0"/>
    <n v="20"/>
    <s v="Age_20_29"/>
    <n v="0"/>
    <n v="0"/>
    <n v="1"/>
    <n v="0"/>
    <n v="0"/>
    <n v="0"/>
    <n v="0"/>
    <n v="0"/>
    <x v="0"/>
    <x v="0"/>
    <n v="0"/>
    <n v="0"/>
    <n v="1"/>
    <n v="0"/>
    <n v="1"/>
    <n v="0"/>
    <n v="0"/>
    <n v="0"/>
    <n v="0"/>
    <n v="0"/>
    <n v="0"/>
    <n v="0"/>
    <s v="SiblingSpouse0"/>
    <n v="0"/>
    <n v="1"/>
    <n v="0"/>
    <n v="0"/>
    <n v="0"/>
    <n v="0"/>
    <n v="0"/>
    <n v="0"/>
    <s v="ParentChild0"/>
    <s v="C"/>
    <n v="1"/>
    <n v="0"/>
    <n v="0"/>
    <s v="Cherbourg"/>
    <n v="4.0125000000000002"/>
    <s v="Betros, Mr. Tannous"/>
  </r>
  <r>
    <n v="380"/>
    <x v="0"/>
    <n v="0"/>
    <x v="0"/>
    <x v="0"/>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7.7750000000000004"/>
    <s v="Gustafsson, Mr. Karl Gideon"/>
  </r>
  <r>
    <n v="381"/>
    <x v="0"/>
    <n v="1"/>
    <x v="1"/>
    <x v="1"/>
    <x v="1"/>
    <n v="1"/>
    <n v="0"/>
    <n v="0"/>
    <n v="0"/>
    <n v="0"/>
    <n v="0"/>
    <n v="0"/>
    <n v="0"/>
    <n v="0"/>
    <n v="42"/>
    <s v="Age_40_49"/>
    <n v="0"/>
    <n v="0"/>
    <n v="0"/>
    <n v="0"/>
    <n v="1"/>
    <n v="0"/>
    <n v="0"/>
    <n v="0"/>
    <x v="1"/>
    <x v="1"/>
    <n v="1"/>
    <n v="0"/>
    <n v="0"/>
    <n v="0"/>
    <n v="1"/>
    <n v="0"/>
    <n v="0"/>
    <n v="0"/>
    <n v="0"/>
    <n v="0"/>
    <n v="0"/>
    <n v="0"/>
    <s v="SiblingSpouse0"/>
    <n v="0"/>
    <n v="1"/>
    <n v="0"/>
    <n v="0"/>
    <n v="0"/>
    <n v="0"/>
    <n v="0"/>
    <n v="0"/>
    <s v="ParentChild0"/>
    <s v="C"/>
    <n v="1"/>
    <n v="0"/>
    <n v="0"/>
    <s v="Cherbourg"/>
    <n v="227.52500000000001"/>
    <s v="Bidois, Miss. Rosalie"/>
  </r>
  <r>
    <n v="382"/>
    <x v="0"/>
    <n v="1"/>
    <x v="1"/>
    <x v="1"/>
    <x v="1"/>
    <n v="1"/>
    <n v="0"/>
    <n v="0"/>
    <n v="0"/>
    <n v="0"/>
    <n v="0"/>
    <n v="0"/>
    <n v="0"/>
    <n v="0"/>
    <n v="1"/>
    <s v="Age_0_9"/>
    <n v="1"/>
    <n v="0"/>
    <n v="0"/>
    <n v="0"/>
    <n v="0"/>
    <n v="0"/>
    <n v="0"/>
    <n v="0"/>
    <x v="0"/>
    <x v="0"/>
    <n v="0"/>
    <n v="0"/>
    <n v="1"/>
    <n v="0"/>
    <n v="1"/>
    <n v="0"/>
    <n v="0"/>
    <n v="0"/>
    <n v="0"/>
    <n v="0"/>
    <n v="0"/>
    <n v="0"/>
    <s v="SiblingSpouse0"/>
    <n v="2"/>
    <n v="0"/>
    <n v="0"/>
    <n v="1"/>
    <n v="0"/>
    <n v="0"/>
    <n v="0"/>
    <n v="0"/>
    <s v="ParentChild2"/>
    <s v="C"/>
    <n v="1"/>
    <n v="0"/>
    <n v="0"/>
    <s v="Cherbourg"/>
    <n v="15.7417"/>
    <s v="Nakid, Miss. Maria (&quot;Mary&quot;)"/>
  </r>
  <r>
    <n v="383"/>
    <x v="0"/>
    <n v="0"/>
    <x v="0"/>
    <x v="0"/>
    <x v="0"/>
    <n v="0"/>
    <n v="1"/>
    <n v="0"/>
    <n v="0"/>
    <n v="1"/>
    <n v="1"/>
    <n v="0"/>
    <n v="0"/>
    <n v="0"/>
    <n v="32"/>
    <s v="Age_30_39"/>
    <n v="0"/>
    <n v="0"/>
    <n v="0"/>
    <n v="1"/>
    <n v="0"/>
    <n v="0"/>
    <n v="0"/>
    <n v="0"/>
    <x v="0"/>
    <x v="0"/>
    <n v="0"/>
    <n v="0"/>
    <n v="1"/>
    <n v="0"/>
    <n v="1"/>
    <n v="0"/>
    <n v="0"/>
    <n v="0"/>
    <n v="0"/>
    <n v="0"/>
    <n v="0"/>
    <n v="0"/>
    <s v="SiblingSpouse0"/>
    <n v="0"/>
    <n v="1"/>
    <n v="0"/>
    <n v="0"/>
    <n v="0"/>
    <n v="0"/>
    <n v="0"/>
    <n v="0"/>
    <s v="ParentChild0"/>
    <s v="S"/>
    <n v="0"/>
    <n v="0"/>
    <n v="1"/>
    <s v="Southampton"/>
    <n v="7.9249999999999998"/>
    <s v="Tikkanen, Mr. Juho"/>
  </r>
  <r>
    <n v="384"/>
    <x v="0"/>
    <n v="1"/>
    <x v="1"/>
    <x v="1"/>
    <x v="1"/>
    <n v="1"/>
    <n v="0"/>
    <n v="0"/>
    <n v="0"/>
    <n v="0"/>
    <n v="0"/>
    <n v="0"/>
    <n v="0"/>
    <n v="0"/>
    <n v="35"/>
    <s v="Age_30_39"/>
    <n v="0"/>
    <n v="0"/>
    <n v="0"/>
    <n v="1"/>
    <n v="0"/>
    <n v="0"/>
    <n v="0"/>
    <n v="0"/>
    <x v="1"/>
    <x v="1"/>
    <n v="1"/>
    <n v="0"/>
    <n v="0"/>
    <n v="1"/>
    <n v="0"/>
    <n v="1"/>
    <n v="0"/>
    <n v="0"/>
    <n v="0"/>
    <n v="0"/>
    <n v="0"/>
    <n v="0"/>
    <s v="SiblingSpouse1"/>
    <n v="0"/>
    <n v="1"/>
    <n v="0"/>
    <n v="0"/>
    <n v="0"/>
    <n v="0"/>
    <n v="0"/>
    <n v="0"/>
    <s v="ParentChild0"/>
    <s v="S"/>
    <n v="0"/>
    <n v="0"/>
    <n v="1"/>
    <s v="Southampton"/>
    <n v="52"/>
    <s v="Holverson, Mrs. Alexander Oskar (Mary Aline Towner)"/>
  </r>
  <r>
    <n v="385"/>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Plotcharsky, Mr. Vasil"/>
  </r>
  <r>
    <n v="386"/>
    <x v="0"/>
    <n v="0"/>
    <x v="0"/>
    <x v="0"/>
    <x v="0"/>
    <n v="0"/>
    <n v="1"/>
    <n v="0"/>
    <n v="1"/>
    <n v="1"/>
    <n v="1"/>
    <n v="0"/>
    <n v="0"/>
    <n v="0"/>
    <n v="18"/>
    <s v="Age_10_19"/>
    <n v="0"/>
    <n v="1"/>
    <n v="0"/>
    <n v="0"/>
    <n v="0"/>
    <n v="0"/>
    <n v="0"/>
    <n v="0"/>
    <x v="2"/>
    <x v="2"/>
    <n v="0"/>
    <n v="1"/>
    <n v="0"/>
    <n v="0"/>
    <n v="1"/>
    <n v="0"/>
    <n v="0"/>
    <n v="0"/>
    <n v="0"/>
    <n v="0"/>
    <n v="0"/>
    <n v="0"/>
    <s v="SiblingSpouse0"/>
    <n v="0"/>
    <n v="1"/>
    <n v="0"/>
    <n v="0"/>
    <n v="0"/>
    <n v="0"/>
    <n v="0"/>
    <n v="0"/>
    <s v="ParentChild0"/>
    <s v="S"/>
    <n v="0"/>
    <n v="0"/>
    <n v="1"/>
    <s v="Southampton"/>
    <n v="73.5"/>
    <s v="Davies, Mr. Charles Henry"/>
  </r>
  <r>
    <n v="387"/>
    <x v="0"/>
    <n v="0"/>
    <x v="0"/>
    <x v="0"/>
    <x v="0"/>
    <n v="0"/>
    <n v="1"/>
    <n v="0"/>
    <n v="0"/>
    <n v="0"/>
    <n v="0"/>
    <n v="1"/>
    <n v="0"/>
    <n v="0"/>
    <n v="1"/>
    <s v="Age_0_9"/>
    <n v="1"/>
    <n v="0"/>
    <n v="0"/>
    <n v="0"/>
    <n v="0"/>
    <n v="0"/>
    <n v="0"/>
    <n v="0"/>
    <x v="0"/>
    <x v="0"/>
    <n v="0"/>
    <n v="0"/>
    <n v="1"/>
    <n v="5"/>
    <n v="0"/>
    <n v="0"/>
    <n v="0"/>
    <n v="0"/>
    <n v="0"/>
    <n v="1"/>
    <n v="0"/>
    <n v="1"/>
    <s v="SiblingSpouse5"/>
    <n v="2"/>
    <n v="0"/>
    <n v="0"/>
    <n v="1"/>
    <n v="0"/>
    <n v="0"/>
    <n v="0"/>
    <n v="0"/>
    <s v="ParentChild2"/>
    <s v="S"/>
    <n v="0"/>
    <n v="0"/>
    <n v="1"/>
    <s v="Southampton"/>
    <n v="46.9"/>
    <s v="Goodwin, Master. Sidney Leonard"/>
  </r>
  <r>
    <n v="388"/>
    <x v="0"/>
    <n v="1"/>
    <x v="1"/>
    <x v="1"/>
    <x v="1"/>
    <n v="1"/>
    <n v="0"/>
    <n v="0"/>
    <n v="0"/>
    <n v="0"/>
    <n v="0"/>
    <n v="0"/>
    <n v="0"/>
    <n v="0"/>
    <n v="36"/>
    <s v="Age_30_39"/>
    <n v="0"/>
    <n v="0"/>
    <n v="0"/>
    <n v="1"/>
    <n v="0"/>
    <n v="0"/>
    <n v="0"/>
    <n v="0"/>
    <x v="2"/>
    <x v="2"/>
    <n v="0"/>
    <n v="1"/>
    <n v="0"/>
    <n v="0"/>
    <n v="1"/>
    <n v="0"/>
    <n v="0"/>
    <n v="0"/>
    <n v="0"/>
    <n v="0"/>
    <n v="0"/>
    <n v="0"/>
    <s v="SiblingSpouse0"/>
    <n v="0"/>
    <n v="1"/>
    <n v="0"/>
    <n v="0"/>
    <n v="0"/>
    <n v="0"/>
    <n v="0"/>
    <n v="0"/>
    <s v="ParentChild0"/>
    <s v="S"/>
    <n v="0"/>
    <n v="0"/>
    <n v="1"/>
    <s v="Southampton"/>
    <n v="13"/>
    <s v="Buss, Miss. Kate"/>
  </r>
  <r>
    <n v="389"/>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291999999999996"/>
    <s v="Sadlier, Mr. Matthew"/>
  </r>
  <r>
    <n v="390"/>
    <x v="0"/>
    <n v="1"/>
    <x v="1"/>
    <x v="1"/>
    <x v="1"/>
    <n v="1"/>
    <n v="0"/>
    <n v="0"/>
    <n v="0"/>
    <n v="0"/>
    <n v="0"/>
    <n v="0"/>
    <n v="0"/>
    <n v="0"/>
    <n v="17"/>
    <s v="Age_10_19"/>
    <n v="0"/>
    <n v="1"/>
    <n v="0"/>
    <n v="0"/>
    <n v="0"/>
    <n v="0"/>
    <n v="0"/>
    <n v="0"/>
    <x v="2"/>
    <x v="2"/>
    <n v="0"/>
    <n v="1"/>
    <n v="0"/>
    <n v="0"/>
    <n v="1"/>
    <n v="0"/>
    <n v="0"/>
    <n v="0"/>
    <n v="0"/>
    <n v="0"/>
    <n v="0"/>
    <n v="0"/>
    <s v="SiblingSpouse0"/>
    <n v="0"/>
    <n v="1"/>
    <n v="0"/>
    <n v="0"/>
    <n v="0"/>
    <n v="0"/>
    <n v="0"/>
    <n v="0"/>
    <s v="ParentChild0"/>
    <s v="C"/>
    <n v="1"/>
    <n v="0"/>
    <n v="0"/>
    <s v="Cherbourg"/>
    <n v="12"/>
    <s v="Lehmann, Miss. Bertha"/>
  </r>
  <r>
    <n v="391"/>
    <x v="0"/>
    <n v="1"/>
    <x v="1"/>
    <x v="1"/>
    <x v="0"/>
    <n v="0"/>
    <n v="1"/>
    <n v="0"/>
    <n v="0"/>
    <n v="0"/>
    <n v="0"/>
    <n v="0"/>
    <n v="0"/>
    <n v="0"/>
    <n v="36"/>
    <s v="Age_30_39"/>
    <n v="0"/>
    <n v="0"/>
    <n v="0"/>
    <n v="1"/>
    <n v="0"/>
    <n v="0"/>
    <n v="0"/>
    <n v="0"/>
    <x v="1"/>
    <x v="1"/>
    <n v="1"/>
    <n v="0"/>
    <n v="0"/>
    <n v="1"/>
    <n v="0"/>
    <n v="1"/>
    <n v="0"/>
    <n v="0"/>
    <n v="0"/>
    <n v="0"/>
    <n v="0"/>
    <n v="0"/>
    <s v="SiblingSpouse1"/>
    <n v="2"/>
    <n v="0"/>
    <n v="0"/>
    <n v="1"/>
    <n v="0"/>
    <n v="0"/>
    <n v="0"/>
    <n v="0"/>
    <s v="ParentChild2"/>
    <s v="S"/>
    <n v="0"/>
    <n v="0"/>
    <n v="1"/>
    <s v="Southampton"/>
    <n v="120"/>
    <s v="Carter, Mr. William Ernest"/>
  </r>
  <r>
    <n v="392"/>
    <x v="0"/>
    <n v="1"/>
    <x v="1"/>
    <x v="1"/>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7.7957999999999998"/>
    <s v="Jansson, Mr. Carl Olof"/>
  </r>
  <r>
    <n v="393"/>
    <x v="0"/>
    <n v="0"/>
    <x v="0"/>
    <x v="0"/>
    <x v="0"/>
    <n v="0"/>
    <n v="1"/>
    <n v="0"/>
    <n v="0"/>
    <n v="0"/>
    <n v="1"/>
    <n v="0"/>
    <n v="0"/>
    <n v="0"/>
    <n v="28"/>
    <s v="Age_20_29"/>
    <n v="0"/>
    <n v="0"/>
    <n v="1"/>
    <n v="0"/>
    <n v="0"/>
    <n v="0"/>
    <n v="0"/>
    <n v="0"/>
    <x v="0"/>
    <x v="0"/>
    <n v="0"/>
    <n v="0"/>
    <n v="1"/>
    <n v="2"/>
    <n v="0"/>
    <n v="0"/>
    <n v="1"/>
    <n v="0"/>
    <n v="0"/>
    <n v="0"/>
    <n v="0"/>
    <n v="0"/>
    <s v="SiblingSpouse2"/>
    <n v="0"/>
    <n v="1"/>
    <n v="0"/>
    <n v="0"/>
    <n v="0"/>
    <n v="0"/>
    <n v="0"/>
    <n v="0"/>
    <s v="ParentChild0"/>
    <s v="S"/>
    <n v="0"/>
    <n v="0"/>
    <n v="1"/>
    <s v="Southampton"/>
    <n v="7.9249999999999998"/>
    <s v="Gustafsson, Mr. Johan Birger"/>
  </r>
  <r>
    <n v="394"/>
    <x v="0"/>
    <n v="1"/>
    <x v="1"/>
    <x v="1"/>
    <x v="1"/>
    <n v="1"/>
    <n v="0"/>
    <n v="0"/>
    <n v="0"/>
    <n v="0"/>
    <n v="0"/>
    <n v="0"/>
    <n v="0"/>
    <n v="0"/>
    <n v="23"/>
    <s v="Age_20_29"/>
    <n v="0"/>
    <n v="0"/>
    <n v="1"/>
    <n v="0"/>
    <n v="0"/>
    <n v="0"/>
    <n v="0"/>
    <n v="0"/>
    <x v="1"/>
    <x v="1"/>
    <n v="1"/>
    <n v="0"/>
    <n v="0"/>
    <n v="1"/>
    <n v="0"/>
    <n v="1"/>
    <n v="0"/>
    <n v="0"/>
    <n v="0"/>
    <n v="0"/>
    <n v="0"/>
    <n v="0"/>
    <s v="SiblingSpouse1"/>
    <n v="0"/>
    <n v="1"/>
    <n v="0"/>
    <n v="0"/>
    <n v="0"/>
    <n v="0"/>
    <n v="0"/>
    <n v="0"/>
    <s v="ParentChild0"/>
    <s v="C"/>
    <n v="1"/>
    <n v="0"/>
    <n v="0"/>
    <s v="Cherbourg"/>
    <n v="113.27500000000001"/>
    <s v="Newell, Miss. Marjorie"/>
  </r>
  <r>
    <n v="395"/>
    <x v="0"/>
    <n v="1"/>
    <x v="1"/>
    <x v="1"/>
    <x v="1"/>
    <n v="1"/>
    <n v="0"/>
    <n v="1"/>
    <n v="0"/>
    <n v="0"/>
    <n v="0"/>
    <n v="0"/>
    <n v="0"/>
    <n v="0"/>
    <n v="24"/>
    <s v="Age_20_29"/>
    <n v="0"/>
    <n v="0"/>
    <n v="1"/>
    <n v="0"/>
    <n v="0"/>
    <n v="0"/>
    <n v="0"/>
    <n v="0"/>
    <x v="0"/>
    <x v="0"/>
    <n v="0"/>
    <n v="0"/>
    <n v="1"/>
    <n v="0"/>
    <n v="1"/>
    <n v="0"/>
    <n v="0"/>
    <n v="0"/>
    <n v="0"/>
    <n v="0"/>
    <n v="0"/>
    <n v="0"/>
    <s v="SiblingSpouse0"/>
    <n v="2"/>
    <n v="0"/>
    <n v="0"/>
    <n v="1"/>
    <n v="0"/>
    <n v="0"/>
    <n v="0"/>
    <n v="0"/>
    <s v="ParentChild2"/>
    <s v="S"/>
    <n v="0"/>
    <n v="0"/>
    <n v="1"/>
    <s v="Southampton"/>
    <n v="16.7"/>
    <s v="Sandstrom, Mrs. Hjalmar (Agnes Charlotta Bengtsson)"/>
  </r>
  <r>
    <n v="396"/>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7.7957999999999998"/>
    <s v="Johansson, Mr. Erik"/>
  </r>
  <r>
    <n v="397"/>
    <x v="0"/>
    <n v="0"/>
    <x v="0"/>
    <x v="0"/>
    <x v="1"/>
    <n v="1"/>
    <n v="0"/>
    <n v="1"/>
    <n v="0"/>
    <n v="0"/>
    <n v="0"/>
    <n v="0"/>
    <n v="0"/>
    <n v="0"/>
    <n v="31"/>
    <s v="Age_30_39"/>
    <n v="0"/>
    <n v="0"/>
    <n v="0"/>
    <n v="1"/>
    <n v="0"/>
    <n v="0"/>
    <n v="0"/>
    <n v="0"/>
    <x v="0"/>
    <x v="0"/>
    <n v="0"/>
    <n v="0"/>
    <n v="1"/>
    <n v="0"/>
    <n v="1"/>
    <n v="0"/>
    <n v="0"/>
    <n v="0"/>
    <n v="0"/>
    <n v="0"/>
    <n v="0"/>
    <n v="0"/>
    <s v="SiblingSpouse0"/>
    <n v="0"/>
    <n v="1"/>
    <n v="0"/>
    <n v="0"/>
    <n v="0"/>
    <n v="0"/>
    <n v="0"/>
    <n v="0"/>
    <s v="ParentChild0"/>
    <s v="S"/>
    <n v="0"/>
    <n v="0"/>
    <n v="1"/>
    <s v="Southampton"/>
    <n v="7.8541999999999996"/>
    <s v="Olsson, Miss. Elina"/>
  </r>
  <r>
    <n v="398"/>
    <x v="0"/>
    <n v="0"/>
    <x v="0"/>
    <x v="0"/>
    <x v="0"/>
    <n v="0"/>
    <n v="1"/>
    <n v="0"/>
    <n v="1"/>
    <n v="1"/>
    <n v="1"/>
    <n v="0"/>
    <n v="0"/>
    <n v="0"/>
    <n v="46"/>
    <s v="Age_40_49"/>
    <n v="0"/>
    <n v="0"/>
    <n v="0"/>
    <n v="0"/>
    <n v="1"/>
    <n v="0"/>
    <n v="0"/>
    <n v="0"/>
    <x v="2"/>
    <x v="2"/>
    <n v="0"/>
    <n v="1"/>
    <n v="0"/>
    <n v="0"/>
    <n v="1"/>
    <n v="0"/>
    <n v="0"/>
    <n v="0"/>
    <n v="0"/>
    <n v="0"/>
    <n v="0"/>
    <n v="0"/>
    <s v="SiblingSpouse0"/>
    <n v="0"/>
    <n v="1"/>
    <n v="0"/>
    <n v="0"/>
    <n v="0"/>
    <n v="0"/>
    <n v="0"/>
    <n v="0"/>
    <s v="ParentChild0"/>
    <s v="S"/>
    <n v="0"/>
    <n v="0"/>
    <n v="1"/>
    <s v="Southampton"/>
    <n v="26"/>
    <s v="McKane, Mr. Peter David"/>
  </r>
  <r>
    <n v="399"/>
    <x v="0"/>
    <n v="0"/>
    <x v="0"/>
    <x v="0"/>
    <x v="0"/>
    <n v="0"/>
    <n v="1"/>
    <n v="0"/>
    <n v="1"/>
    <n v="1"/>
    <n v="1"/>
    <n v="0"/>
    <n v="0"/>
    <n v="0"/>
    <n v="23"/>
    <s v="Age_20_29"/>
    <n v="0"/>
    <n v="0"/>
    <n v="1"/>
    <n v="0"/>
    <n v="0"/>
    <n v="0"/>
    <n v="0"/>
    <n v="0"/>
    <x v="2"/>
    <x v="2"/>
    <n v="0"/>
    <n v="1"/>
    <n v="0"/>
    <n v="0"/>
    <n v="1"/>
    <n v="0"/>
    <n v="0"/>
    <n v="0"/>
    <n v="0"/>
    <n v="0"/>
    <n v="0"/>
    <n v="0"/>
    <s v="SiblingSpouse0"/>
    <n v="0"/>
    <n v="1"/>
    <n v="0"/>
    <n v="0"/>
    <n v="0"/>
    <n v="0"/>
    <n v="0"/>
    <n v="0"/>
    <s v="ParentChild0"/>
    <s v="S"/>
    <n v="0"/>
    <n v="0"/>
    <n v="1"/>
    <s v="Southampton"/>
    <n v="10.5"/>
    <s v="Pain, Dr. Alfred"/>
  </r>
  <r>
    <n v="400"/>
    <x v="0"/>
    <n v="1"/>
    <x v="1"/>
    <x v="1"/>
    <x v="1"/>
    <n v="1"/>
    <n v="0"/>
    <n v="0"/>
    <n v="0"/>
    <n v="0"/>
    <n v="0"/>
    <n v="0"/>
    <n v="0"/>
    <n v="0"/>
    <n v="28"/>
    <s v="Age_20_29"/>
    <n v="0"/>
    <n v="0"/>
    <n v="1"/>
    <n v="0"/>
    <n v="0"/>
    <n v="0"/>
    <n v="0"/>
    <n v="0"/>
    <x v="2"/>
    <x v="2"/>
    <n v="0"/>
    <n v="1"/>
    <n v="0"/>
    <n v="0"/>
    <n v="1"/>
    <n v="0"/>
    <n v="0"/>
    <n v="0"/>
    <n v="0"/>
    <n v="0"/>
    <n v="0"/>
    <n v="0"/>
    <s v="SiblingSpouse0"/>
    <n v="0"/>
    <n v="1"/>
    <n v="0"/>
    <n v="0"/>
    <n v="0"/>
    <n v="0"/>
    <n v="0"/>
    <n v="0"/>
    <s v="ParentChild0"/>
    <s v="S"/>
    <n v="0"/>
    <n v="0"/>
    <n v="1"/>
    <s v="Southampton"/>
    <n v="12.65"/>
    <s v="Trout, Mrs. William H (Jessie L)"/>
  </r>
  <r>
    <n v="401"/>
    <x v="0"/>
    <n v="1"/>
    <x v="1"/>
    <x v="1"/>
    <x v="0"/>
    <n v="0"/>
    <n v="1"/>
    <n v="0"/>
    <n v="0"/>
    <n v="1"/>
    <n v="1"/>
    <n v="0"/>
    <n v="0"/>
    <n v="0"/>
    <n v="39"/>
    <s v="Age_30_39"/>
    <n v="0"/>
    <n v="0"/>
    <n v="0"/>
    <n v="1"/>
    <n v="0"/>
    <n v="0"/>
    <n v="0"/>
    <n v="0"/>
    <x v="0"/>
    <x v="0"/>
    <n v="0"/>
    <n v="0"/>
    <n v="1"/>
    <n v="0"/>
    <n v="1"/>
    <n v="0"/>
    <n v="0"/>
    <n v="0"/>
    <n v="0"/>
    <n v="0"/>
    <n v="0"/>
    <n v="0"/>
    <s v="SiblingSpouse0"/>
    <n v="0"/>
    <n v="1"/>
    <n v="0"/>
    <n v="0"/>
    <n v="0"/>
    <n v="0"/>
    <n v="0"/>
    <n v="0"/>
    <s v="ParentChild0"/>
    <s v="S"/>
    <n v="0"/>
    <n v="0"/>
    <n v="1"/>
    <s v="Southampton"/>
    <n v="7.9249999999999998"/>
    <s v="Niskanen, Mr. Juha"/>
  </r>
  <r>
    <n v="402"/>
    <x v="0"/>
    <n v="0"/>
    <x v="0"/>
    <x v="0"/>
    <x v="0"/>
    <n v="0"/>
    <n v="1"/>
    <n v="0"/>
    <n v="0"/>
    <n v="1"/>
    <n v="1"/>
    <n v="0"/>
    <n v="0"/>
    <n v="0"/>
    <n v="26"/>
    <s v="Age_20_29"/>
    <n v="0"/>
    <n v="0"/>
    <n v="1"/>
    <n v="0"/>
    <n v="0"/>
    <n v="0"/>
    <n v="0"/>
    <n v="0"/>
    <x v="0"/>
    <x v="0"/>
    <n v="0"/>
    <n v="0"/>
    <n v="1"/>
    <n v="0"/>
    <n v="1"/>
    <n v="0"/>
    <n v="0"/>
    <n v="0"/>
    <n v="0"/>
    <n v="0"/>
    <n v="0"/>
    <n v="0"/>
    <s v="SiblingSpouse0"/>
    <n v="0"/>
    <n v="1"/>
    <n v="0"/>
    <n v="0"/>
    <n v="0"/>
    <n v="0"/>
    <n v="0"/>
    <n v="0"/>
    <s v="ParentChild0"/>
    <s v="S"/>
    <n v="0"/>
    <n v="0"/>
    <n v="1"/>
    <s v="Southampton"/>
    <n v="8.0500000000000007"/>
    <s v="Adams, Mr. John"/>
  </r>
  <r>
    <n v="403"/>
    <x v="0"/>
    <n v="0"/>
    <x v="0"/>
    <x v="0"/>
    <x v="1"/>
    <n v="1"/>
    <n v="0"/>
    <n v="1"/>
    <n v="0"/>
    <n v="0"/>
    <n v="0"/>
    <n v="0"/>
    <n v="0"/>
    <n v="0"/>
    <n v="21"/>
    <s v="Age_20_29"/>
    <n v="0"/>
    <n v="0"/>
    <n v="1"/>
    <n v="0"/>
    <n v="0"/>
    <n v="0"/>
    <n v="0"/>
    <n v="0"/>
    <x v="0"/>
    <x v="0"/>
    <n v="0"/>
    <n v="0"/>
    <n v="1"/>
    <n v="1"/>
    <n v="0"/>
    <n v="1"/>
    <n v="0"/>
    <n v="0"/>
    <n v="0"/>
    <n v="0"/>
    <n v="0"/>
    <n v="0"/>
    <s v="SiblingSpouse1"/>
    <n v="0"/>
    <n v="1"/>
    <n v="0"/>
    <n v="0"/>
    <n v="0"/>
    <n v="0"/>
    <n v="0"/>
    <n v="0"/>
    <s v="ParentChild0"/>
    <s v="S"/>
    <n v="0"/>
    <n v="0"/>
    <n v="1"/>
    <s v="Southampton"/>
    <n v="9.8249999999999993"/>
    <s v="Jussila, Miss. Mari Aina"/>
  </r>
  <r>
    <n v="404"/>
    <x v="0"/>
    <n v="0"/>
    <x v="0"/>
    <x v="0"/>
    <x v="0"/>
    <n v="0"/>
    <n v="1"/>
    <n v="0"/>
    <n v="0"/>
    <n v="0"/>
    <n v="1"/>
    <n v="0"/>
    <n v="0"/>
    <n v="0"/>
    <n v="28"/>
    <s v="Age_20_29"/>
    <n v="0"/>
    <n v="0"/>
    <n v="1"/>
    <n v="0"/>
    <n v="0"/>
    <n v="0"/>
    <n v="0"/>
    <n v="0"/>
    <x v="0"/>
    <x v="0"/>
    <n v="0"/>
    <n v="0"/>
    <n v="1"/>
    <n v="1"/>
    <n v="0"/>
    <n v="1"/>
    <n v="0"/>
    <n v="0"/>
    <n v="0"/>
    <n v="0"/>
    <n v="0"/>
    <n v="0"/>
    <s v="SiblingSpouse1"/>
    <n v="0"/>
    <n v="1"/>
    <n v="0"/>
    <n v="0"/>
    <n v="0"/>
    <n v="0"/>
    <n v="0"/>
    <n v="0"/>
    <s v="ParentChild0"/>
    <s v="S"/>
    <n v="0"/>
    <n v="0"/>
    <n v="1"/>
    <s v="Southampton"/>
    <n v="15.85"/>
    <s v="Hakkarainen, Mr. Pekka Pietari"/>
  </r>
  <r>
    <n v="405"/>
    <x v="0"/>
    <n v="0"/>
    <x v="0"/>
    <x v="0"/>
    <x v="1"/>
    <n v="1"/>
    <n v="0"/>
    <n v="1"/>
    <n v="0"/>
    <n v="0"/>
    <n v="0"/>
    <n v="0"/>
    <n v="0"/>
    <n v="0"/>
    <n v="20"/>
    <s v="Age_20_29"/>
    <n v="0"/>
    <n v="0"/>
    <n v="1"/>
    <n v="0"/>
    <n v="0"/>
    <n v="0"/>
    <n v="0"/>
    <n v="0"/>
    <x v="0"/>
    <x v="0"/>
    <n v="0"/>
    <n v="0"/>
    <n v="1"/>
    <n v="0"/>
    <n v="1"/>
    <n v="0"/>
    <n v="0"/>
    <n v="0"/>
    <n v="0"/>
    <n v="0"/>
    <n v="0"/>
    <n v="0"/>
    <s v="SiblingSpouse0"/>
    <n v="0"/>
    <n v="1"/>
    <n v="0"/>
    <n v="0"/>
    <n v="0"/>
    <n v="0"/>
    <n v="0"/>
    <n v="0"/>
    <s v="ParentChild0"/>
    <s v="S"/>
    <n v="0"/>
    <n v="0"/>
    <n v="1"/>
    <s v="Southampton"/>
    <n v="8.6624999999999996"/>
    <s v="Oreskovic, Miss. Marija"/>
  </r>
  <r>
    <n v="406"/>
    <x v="0"/>
    <n v="0"/>
    <x v="0"/>
    <x v="0"/>
    <x v="0"/>
    <n v="0"/>
    <n v="1"/>
    <n v="0"/>
    <n v="1"/>
    <n v="0"/>
    <n v="1"/>
    <n v="0"/>
    <n v="0"/>
    <n v="0"/>
    <n v="34"/>
    <s v="Age_30_39"/>
    <n v="0"/>
    <n v="0"/>
    <n v="0"/>
    <n v="1"/>
    <n v="0"/>
    <n v="0"/>
    <n v="0"/>
    <n v="0"/>
    <x v="2"/>
    <x v="2"/>
    <n v="0"/>
    <n v="1"/>
    <n v="0"/>
    <n v="1"/>
    <n v="0"/>
    <n v="1"/>
    <n v="0"/>
    <n v="0"/>
    <n v="0"/>
    <n v="0"/>
    <n v="0"/>
    <n v="0"/>
    <s v="SiblingSpouse1"/>
    <n v="0"/>
    <n v="1"/>
    <n v="0"/>
    <n v="0"/>
    <n v="0"/>
    <n v="0"/>
    <n v="0"/>
    <n v="0"/>
    <s v="ParentChild0"/>
    <s v="S"/>
    <n v="0"/>
    <n v="0"/>
    <n v="1"/>
    <s v="Southampton"/>
    <n v="21"/>
    <s v="Gale, Mr. Shadrach"/>
  </r>
  <r>
    <n v="407"/>
    <x v="0"/>
    <n v="0"/>
    <x v="0"/>
    <x v="0"/>
    <x v="0"/>
    <n v="0"/>
    <n v="1"/>
    <n v="0"/>
    <n v="0"/>
    <n v="1"/>
    <n v="1"/>
    <n v="0"/>
    <n v="0"/>
    <n v="0"/>
    <n v="51"/>
    <s v="Age_50_59"/>
    <n v="0"/>
    <n v="0"/>
    <n v="0"/>
    <n v="0"/>
    <n v="0"/>
    <n v="1"/>
    <n v="0"/>
    <n v="0"/>
    <x v="0"/>
    <x v="0"/>
    <n v="0"/>
    <n v="0"/>
    <n v="1"/>
    <n v="0"/>
    <n v="1"/>
    <n v="0"/>
    <n v="0"/>
    <n v="0"/>
    <n v="0"/>
    <n v="0"/>
    <n v="0"/>
    <n v="0"/>
    <s v="SiblingSpouse0"/>
    <n v="0"/>
    <n v="1"/>
    <n v="0"/>
    <n v="0"/>
    <n v="0"/>
    <n v="0"/>
    <n v="0"/>
    <n v="0"/>
    <s v="ParentChild0"/>
    <s v="S"/>
    <n v="0"/>
    <n v="0"/>
    <n v="1"/>
    <s v="Southampton"/>
    <n v="7.75"/>
    <s v="Widegren, Mr. Carl/Charles Peter"/>
  </r>
  <r>
    <n v="408"/>
    <x v="0"/>
    <n v="1"/>
    <x v="1"/>
    <x v="1"/>
    <x v="0"/>
    <n v="0"/>
    <n v="1"/>
    <n v="0"/>
    <n v="1"/>
    <n v="0"/>
    <n v="0"/>
    <n v="1"/>
    <n v="0"/>
    <n v="0"/>
    <n v="3"/>
    <s v="Age_0_9"/>
    <n v="1"/>
    <n v="0"/>
    <n v="0"/>
    <n v="0"/>
    <n v="0"/>
    <n v="0"/>
    <n v="0"/>
    <n v="0"/>
    <x v="2"/>
    <x v="2"/>
    <n v="0"/>
    <n v="1"/>
    <n v="0"/>
    <n v="1"/>
    <n v="0"/>
    <n v="1"/>
    <n v="0"/>
    <n v="0"/>
    <n v="0"/>
    <n v="0"/>
    <n v="0"/>
    <n v="0"/>
    <s v="SiblingSpouse1"/>
    <n v="1"/>
    <n v="0"/>
    <n v="1"/>
    <n v="0"/>
    <n v="0"/>
    <n v="0"/>
    <n v="0"/>
    <n v="0"/>
    <s v="ParentChild1"/>
    <s v="S"/>
    <n v="0"/>
    <n v="0"/>
    <n v="1"/>
    <s v="Southampton"/>
    <n v="18.75"/>
    <s v="Richards, Master. William Rowe"/>
  </r>
  <r>
    <n v="409"/>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7.7750000000000004"/>
    <s v="Birkeland, Mr. Hans Martin Monsen"/>
  </r>
  <r>
    <n v="410"/>
    <x v="0"/>
    <n v="0"/>
    <x v="0"/>
    <x v="0"/>
    <x v="1"/>
    <n v="1"/>
    <n v="0"/>
    <n v="1"/>
    <n v="0"/>
    <n v="0"/>
    <n v="0"/>
    <n v="0"/>
    <n v="0"/>
    <n v="0"/>
    <n v="29.9"/>
    <s v="Age_20_29"/>
    <n v="0"/>
    <n v="0"/>
    <n v="1"/>
    <n v="0"/>
    <n v="0"/>
    <n v="0"/>
    <n v="0"/>
    <n v="0"/>
    <x v="0"/>
    <x v="0"/>
    <n v="0"/>
    <n v="0"/>
    <n v="1"/>
    <n v="3"/>
    <n v="0"/>
    <n v="0"/>
    <n v="0"/>
    <n v="1"/>
    <n v="0"/>
    <n v="0"/>
    <n v="0"/>
    <n v="1"/>
    <s v="SiblingSpouse3"/>
    <n v="1"/>
    <n v="0"/>
    <n v="1"/>
    <n v="0"/>
    <n v="0"/>
    <n v="0"/>
    <n v="0"/>
    <n v="0"/>
    <s v="ParentChild1"/>
    <s v="S"/>
    <n v="0"/>
    <n v="0"/>
    <n v="1"/>
    <s v="Southampton"/>
    <n v="25.466699999999999"/>
    <s v="Lefebre, Miss. Ida"/>
  </r>
  <r>
    <n v="411"/>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Sdycoff, Mr. Todor"/>
  </r>
  <r>
    <n v="412"/>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6.8582999999999998"/>
    <s v="Hart, Mr. Henry"/>
  </r>
  <r>
    <n v="413"/>
    <x v="0"/>
    <n v="1"/>
    <x v="1"/>
    <x v="1"/>
    <x v="1"/>
    <n v="1"/>
    <n v="0"/>
    <n v="0"/>
    <n v="0"/>
    <n v="0"/>
    <n v="0"/>
    <n v="0"/>
    <n v="0"/>
    <n v="0"/>
    <n v="33"/>
    <s v="Age_30_39"/>
    <n v="0"/>
    <n v="0"/>
    <n v="0"/>
    <n v="1"/>
    <n v="0"/>
    <n v="0"/>
    <n v="0"/>
    <n v="0"/>
    <x v="1"/>
    <x v="1"/>
    <n v="1"/>
    <n v="0"/>
    <n v="0"/>
    <n v="1"/>
    <n v="0"/>
    <n v="1"/>
    <n v="0"/>
    <n v="0"/>
    <n v="0"/>
    <n v="0"/>
    <n v="0"/>
    <n v="0"/>
    <s v="SiblingSpouse1"/>
    <n v="0"/>
    <n v="1"/>
    <n v="0"/>
    <n v="0"/>
    <n v="0"/>
    <n v="0"/>
    <n v="0"/>
    <n v="0"/>
    <s v="ParentChild0"/>
    <s v="Q"/>
    <n v="0"/>
    <n v="1"/>
    <n v="0"/>
    <s v="Queenstown"/>
    <n v="90"/>
    <s v="Minahan, Miss. Daisy E"/>
  </r>
  <r>
    <n v="414"/>
    <x v="0"/>
    <n v="0"/>
    <x v="0"/>
    <x v="0"/>
    <x v="0"/>
    <n v="0"/>
    <n v="1"/>
    <n v="0"/>
    <n v="1"/>
    <n v="1"/>
    <n v="1"/>
    <n v="0"/>
    <n v="0"/>
    <n v="0"/>
    <n v="29.9"/>
    <s v="Age_20_29"/>
    <n v="0"/>
    <n v="0"/>
    <n v="1"/>
    <n v="0"/>
    <n v="0"/>
    <n v="0"/>
    <n v="0"/>
    <n v="0"/>
    <x v="2"/>
    <x v="2"/>
    <n v="0"/>
    <n v="1"/>
    <n v="0"/>
    <n v="0"/>
    <n v="1"/>
    <n v="0"/>
    <n v="0"/>
    <n v="0"/>
    <n v="0"/>
    <n v="0"/>
    <n v="0"/>
    <n v="0"/>
    <s v="SiblingSpouse0"/>
    <n v="0"/>
    <n v="1"/>
    <n v="0"/>
    <n v="0"/>
    <n v="0"/>
    <n v="0"/>
    <n v="0"/>
    <n v="0"/>
    <s v="ParentChild0"/>
    <s v="S"/>
    <n v="0"/>
    <n v="0"/>
    <n v="1"/>
    <s v="Southampton"/>
    <n v="0"/>
    <s v="Cunningham, Mr. Alfred Fleming"/>
  </r>
  <r>
    <n v="415"/>
    <x v="0"/>
    <n v="1"/>
    <x v="1"/>
    <x v="1"/>
    <x v="0"/>
    <n v="0"/>
    <n v="1"/>
    <n v="0"/>
    <n v="0"/>
    <n v="1"/>
    <n v="1"/>
    <n v="0"/>
    <n v="0"/>
    <n v="0"/>
    <n v="44"/>
    <s v="Age_40_49"/>
    <n v="0"/>
    <n v="0"/>
    <n v="0"/>
    <n v="0"/>
    <n v="1"/>
    <n v="0"/>
    <n v="0"/>
    <n v="0"/>
    <x v="0"/>
    <x v="0"/>
    <n v="0"/>
    <n v="0"/>
    <n v="1"/>
    <n v="0"/>
    <n v="1"/>
    <n v="0"/>
    <n v="0"/>
    <n v="0"/>
    <n v="0"/>
    <n v="0"/>
    <n v="0"/>
    <n v="0"/>
    <s v="SiblingSpouse0"/>
    <n v="0"/>
    <n v="1"/>
    <n v="0"/>
    <n v="0"/>
    <n v="0"/>
    <n v="0"/>
    <n v="0"/>
    <n v="0"/>
    <s v="ParentChild0"/>
    <s v="S"/>
    <n v="0"/>
    <n v="0"/>
    <n v="1"/>
    <s v="Southampton"/>
    <n v="7.9249999999999998"/>
    <s v="Sundman, Mr. Johan Julian"/>
  </r>
  <r>
    <n v="416"/>
    <x v="0"/>
    <n v="0"/>
    <x v="0"/>
    <x v="0"/>
    <x v="1"/>
    <n v="1"/>
    <n v="0"/>
    <n v="1"/>
    <n v="0"/>
    <n v="0"/>
    <n v="0"/>
    <n v="0"/>
    <n v="0"/>
    <n v="0"/>
    <n v="29.9"/>
    <s v="Age_20_29"/>
    <n v="0"/>
    <n v="0"/>
    <n v="1"/>
    <n v="0"/>
    <n v="0"/>
    <n v="0"/>
    <n v="0"/>
    <n v="0"/>
    <x v="0"/>
    <x v="0"/>
    <n v="0"/>
    <n v="0"/>
    <n v="1"/>
    <n v="0"/>
    <n v="1"/>
    <n v="0"/>
    <n v="0"/>
    <n v="0"/>
    <n v="0"/>
    <n v="0"/>
    <n v="0"/>
    <n v="0"/>
    <s v="SiblingSpouse0"/>
    <n v="0"/>
    <n v="1"/>
    <n v="0"/>
    <n v="0"/>
    <n v="0"/>
    <n v="0"/>
    <n v="0"/>
    <n v="0"/>
    <s v="ParentChild0"/>
    <s v="S"/>
    <n v="0"/>
    <n v="0"/>
    <n v="1"/>
    <s v="Southampton"/>
    <n v="8.0500000000000007"/>
    <s v="Meek, Mrs. Thomas (Annie Louise Rowley)"/>
  </r>
  <r>
    <n v="417"/>
    <x v="0"/>
    <n v="1"/>
    <x v="1"/>
    <x v="1"/>
    <x v="1"/>
    <n v="1"/>
    <n v="0"/>
    <n v="0"/>
    <n v="0"/>
    <n v="0"/>
    <n v="0"/>
    <n v="0"/>
    <n v="0"/>
    <n v="0"/>
    <n v="34"/>
    <s v="Age_30_39"/>
    <n v="0"/>
    <n v="0"/>
    <n v="0"/>
    <n v="1"/>
    <n v="0"/>
    <n v="0"/>
    <n v="0"/>
    <n v="0"/>
    <x v="2"/>
    <x v="2"/>
    <n v="0"/>
    <n v="1"/>
    <n v="0"/>
    <n v="1"/>
    <n v="0"/>
    <n v="1"/>
    <n v="0"/>
    <n v="0"/>
    <n v="0"/>
    <n v="0"/>
    <n v="0"/>
    <n v="0"/>
    <s v="SiblingSpouse1"/>
    <n v="1"/>
    <n v="0"/>
    <n v="1"/>
    <n v="0"/>
    <n v="0"/>
    <n v="0"/>
    <n v="0"/>
    <n v="0"/>
    <s v="ParentChild1"/>
    <s v="S"/>
    <n v="0"/>
    <n v="0"/>
    <n v="1"/>
    <s v="Southampton"/>
    <n v="32.5"/>
    <s v="Drew, Mrs. James Vivian (Lulu Thorne Christian)"/>
  </r>
  <r>
    <n v="418"/>
    <x v="0"/>
    <n v="1"/>
    <x v="1"/>
    <x v="1"/>
    <x v="1"/>
    <n v="1"/>
    <n v="0"/>
    <n v="0"/>
    <n v="0"/>
    <n v="0"/>
    <n v="0"/>
    <n v="0"/>
    <n v="0"/>
    <n v="0"/>
    <n v="18"/>
    <s v="Age_10_19"/>
    <n v="0"/>
    <n v="1"/>
    <n v="0"/>
    <n v="0"/>
    <n v="0"/>
    <n v="0"/>
    <n v="0"/>
    <n v="0"/>
    <x v="2"/>
    <x v="2"/>
    <n v="0"/>
    <n v="1"/>
    <n v="0"/>
    <n v="0"/>
    <n v="1"/>
    <n v="0"/>
    <n v="0"/>
    <n v="0"/>
    <n v="0"/>
    <n v="0"/>
    <n v="0"/>
    <n v="0"/>
    <s v="SiblingSpouse0"/>
    <n v="2"/>
    <n v="0"/>
    <n v="0"/>
    <n v="1"/>
    <n v="0"/>
    <n v="0"/>
    <n v="0"/>
    <n v="0"/>
    <s v="ParentChild2"/>
    <s v="S"/>
    <n v="0"/>
    <n v="0"/>
    <n v="1"/>
    <s v="Southampton"/>
    <n v="13"/>
    <s v="Silven, Miss. Lyyli Karoliina"/>
  </r>
  <r>
    <n v="419"/>
    <x v="0"/>
    <n v="0"/>
    <x v="0"/>
    <x v="0"/>
    <x v="0"/>
    <n v="0"/>
    <n v="1"/>
    <n v="0"/>
    <n v="1"/>
    <n v="1"/>
    <n v="1"/>
    <n v="0"/>
    <n v="0"/>
    <n v="0"/>
    <n v="30"/>
    <s v="Age_30_39"/>
    <n v="0"/>
    <n v="0"/>
    <n v="0"/>
    <n v="1"/>
    <n v="0"/>
    <n v="0"/>
    <n v="0"/>
    <n v="0"/>
    <x v="2"/>
    <x v="2"/>
    <n v="0"/>
    <n v="1"/>
    <n v="0"/>
    <n v="0"/>
    <n v="1"/>
    <n v="0"/>
    <n v="0"/>
    <n v="0"/>
    <n v="0"/>
    <n v="0"/>
    <n v="0"/>
    <n v="0"/>
    <s v="SiblingSpouse0"/>
    <n v="0"/>
    <n v="1"/>
    <n v="0"/>
    <n v="0"/>
    <n v="0"/>
    <n v="0"/>
    <n v="0"/>
    <n v="0"/>
    <s v="ParentChild0"/>
    <s v="S"/>
    <n v="0"/>
    <n v="0"/>
    <n v="1"/>
    <s v="Southampton"/>
    <n v="13"/>
    <s v="Matthews, Mr. William John"/>
  </r>
  <r>
    <n v="420"/>
    <x v="0"/>
    <n v="0"/>
    <x v="0"/>
    <x v="0"/>
    <x v="1"/>
    <n v="1"/>
    <n v="0"/>
    <n v="1"/>
    <n v="0"/>
    <n v="0"/>
    <n v="0"/>
    <n v="0"/>
    <n v="0"/>
    <n v="0"/>
    <n v="10"/>
    <s v="Age_10_19"/>
    <n v="0"/>
    <n v="1"/>
    <n v="0"/>
    <n v="0"/>
    <n v="0"/>
    <n v="0"/>
    <n v="0"/>
    <n v="0"/>
    <x v="0"/>
    <x v="0"/>
    <n v="0"/>
    <n v="0"/>
    <n v="1"/>
    <n v="0"/>
    <n v="1"/>
    <n v="0"/>
    <n v="0"/>
    <n v="0"/>
    <n v="0"/>
    <n v="0"/>
    <n v="0"/>
    <n v="0"/>
    <s v="SiblingSpouse0"/>
    <n v="2"/>
    <n v="0"/>
    <n v="0"/>
    <n v="1"/>
    <n v="0"/>
    <n v="0"/>
    <n v="0"/>
    <n v="0"/>
    <s v="ParentChild2"/>
    <s v="S"/>
    <n v="0"/>
    <n v="0"/>
    <n v="1"/>
    <s v="Southampton"/>
    <n v="24.15"/>
    <s v="Van Impe, Miss. Catharina"/>
  </r>
  <r>
    <n v="421"/>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8958000000000004"/>
    <s v="Gheorgheff, Mr. Stanio"/>
  </r>
  <r>
    <n v="422"/>
    <x v="0"/>
    <n v="0"/>
    <x v="0"/>
    <x v="0"/>
    <x v="0"/>
    <n v="0"/>
    <n v="1"/>
    <n v="0"/>
    <n v="0"/>
    <n v="1"/>
    <n v="1"/>
    <n v="0"/>
    <n v="1"/>
    <n v="1"/>
    <n v="21"/>
    <s v="Age_20_29"/>
    <n v="0"/>
    <n v="0"/>
    <n v="1"/>
    <n v="0"/>
    <n v="0"/>
    <n v="0"/>
    <n v="0"/>
    <n v="0"/>
    <x v="0"/>
    <x v="0"/>
    <n v="0"/>
    <n v="0"/>
    <n v="1"/>
    <n v="0"/>
    <n v="1"/>
    <n v="0"/>
    <n v="0"/>
    <n v="0"/>
    <n v="0"/>
    <n v="0"/>
    <n v="0"/>
    <n v="0"/>
    <s v="SiblingSpouse0"/>
    <n v="0"/>
    <n v="1"/>
    <n v="0"/>
    <n v="0"/>
    <n v="0"/>
    <n v="0"/>
    <n v="0"/>
    <n v="0"/>
    <s v="ParentChild0"/>
    <s v="Q"/>
    <n v="0"/>
    <n v="1"/>
    <n v="0"/>
    <s v="Queenstown"/>
    <n v="7.7332999999999998"/>
    <s v="Charters, Mr. David"/>
  </r>
  <r>
    <n v="423"/>
    <x v="0"/>
    <n v="0"/>
    <x v="0"/>
    <x v="0"/>
    <x v="0"/>
    <n v="0"/>
    <n v="1"/>
    <n v="0"/>
    <n v="0"/>
    <n v="1"/>
    <n v="1"/>
    <n v="0"/>
    <n v="0"/>
    <n v="0"/>
    <n v="29"/>
    <s v="Age_20_29"/>
    <n v="0"/>
    <n v="0"/>
    <n v="1"/>
    <n v="0"/>
    <n v="0"/>
    <n v="0"/>
    <n v="0"/>
    <n v="0"/>
    <x v="0"/>
    <x v="0"/>
    <n v="0"/>
    <n v="0"/>
    <n v="1"/>
    <n v="0"/>
    <n v="1"/>
    <n v="0"/>
    <n v="0"/>
    <n v="0"/>
    <n v="0"/>
    <n v="0"/>
    <n v="0"/>
    <n v="0"/>
    <s v="SiblingSpouse0"/>
    <n v="0"/>
    <n v="1"/>
    <n v="0"/>
    <n v="0"/>
    <n v="0"/>
    <n v="0"/>
    <n v="0"/>
    <n v="0"/>
    <s v="ParentChild0"/>
    <s v="S"/>
    <n v="0"/>
    <n v="0"/>
    <n v="1"/>
    <s v="Southampton"/>
    <n v="7.875"/>
    <s v="Zimmerman, Mr. Leo"/>
  </r>
  <r>
    <n v="424"/>
    <x v="0"/>
    <n v="0"/>
    <x v="0"/>
    <x v="0"/>
    <x v="1"/>
    <n v="1"/>
    <n v="0"/>
    <n v="1"/>
    <n v="0"/>
    <n v="0"/>
    <n v="0"/>
    <n v="0"/>
    <n v="0"/>
    <n v="0"/>
    <n v="28"/>
    <s v="Age_20_29"/>
    <n v="0"/>
    <n v="0"/>
    <n v="1"/>
    <n v="0"/>
    <n v="0"/>
    <n v="0"/>
    <n v="0"/>
    <n v="0"/>
    <x v="0"/>
    <x v="0"/>
    <n v="0"/>
    <n v="0"/>
    <n v="1"/>
    <n v="1"/>
    <n v="0"/>
    <n v="1"/>
    <n v="0"/>
    <n v="0"/>
    <n v="0"/>
    <n v="0"/>
    <n v="0"/>
    <n v="0"/>
    <s v="SiblingSpouse1"/>
    <n v="1"/>
    <n v="0"/>
    <n v="1"/>
    <n v="0"/>
    <n v="0"/>
    <n v="0"/>
    <n v="0"/>
    <n v="0"/>
    <s v="ParentChild1"/>
    <s v="S"/>
    <n v="0"/>
    <n v="0"/>
    <n v="1"/>
    <s v="Southampton"/>
    <n v="14.4"/>
    <s v="Danbom, Mrs. Ernst Gilbert (Anna Sigrid Maria Brogren)"/>
  </r>
  <r>
    <n v="425"/>
    <x v="0"/>
    <n v="0"/>
    <x v="0"/>
    <x v="0"/>
    <x v="0"/>
    <n v="0"/>
    <n v="1"/>
    <n v="0"/>
    <n v="0"/>
    <n v="0"/>
    <n v="0"/>
    <n v="0"/>
    <n v="0"/>
    <n v="0"/>
    <n v="18"/>
    <s v="Age_10_19"/>
    <n v="0"/>
    <n v="1"/>
    <n v="0"/>
    <n v="0"/>
    <n v="0"/>
    <n v="0"/>
    <n v="0"/>
    <n v="0"/>
    <x v="0"/>
    <x v="0"/>
    <n v="0"/>
    <n v="0"/>
    <n v="1"/>
    <n v="1"/>
    <n v="0"/>
    <n v="1"/>
    <n v="0"/>
    <n v="0"/>
    <n v="0"/>
    <n v="0"/>
    <n v="0"/>
    <n v="0"/>
    <s v="SiblingSpouse1"/>
    <n v="1"/>
    <n v="0"/>
    <n v="1"/>
    <n v="0"/>
    <n v="0"/>
    <n v="0"/>
    <n v="0"/>
    <n v="0"/>
    <s v="ParentChild1"/>
    <s v="S"/>
    <n v="0"/>
    <n v="0"/>
    <n v="1"/>
    <s v="Southampton"/>
    <n v="20.212499999999999"/>
    <s v="Rosblom, Mr. Viktor Richard"/>
  </r>
  <r>
    <n v="426"/>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25"/>
    <s v="Wiseman, Mr. Phillippe"/>
  </r>
  <r>
    <n v="427"/>
    <x v="0"/>
    <n v="1"/>
    <x v="1"/>
    <x v="1"/>
    <x v="1"/>
    <n v="1"/>
    <n v="0"/>
    <n v="0"/>
    <n v="0"/>
    <n v="0"/>
    <n v="0"/>
    <n v="0"/>
    <n v="0"/>
    <n v="0"/>
    <n v="28"/>
    <s v="Age_20_29"/>
    <n v="0"/>
    <n v="0"/>
    <n v="1"/>
    <n v="0"/>
    <n v="0"/>
    <n v="0"/>
    <n v="0"/>
    <n v="0"/>
    <x v="2"/>
    <x v="2"/>
    <n v="0"/>
    <n v="1"/>
    <n v="0"/>
    <n v="1"/>
    <n v="0"/>
    <n v="1"/>
    <n v="0"/>
    <n v="0"/>
    <n v="0"/>
    <n v="0"/>
    <n v="0"/>
    <n v="0"/>
    <s v="SiblingSpouse1"/>
    <n v="0"/>
    <n v="1"/>
    <n v="0"/>
    <n v="0"/>
    <n v="0"/>
    <n v="0"/>
    <n v="0"/>
    <n v="0"/>
    <s v="ParentChild0"/>
    <s v="S"/>
    <n v="0"/>
    <n v="0"/>
    <n v="1"/>
    <s v="Southampton"/>
    <n v="26"/>
    <s v="Clarke, Mrs. Charles V (Ada Maria Winfield)"/>
  </r>
  <r>
    <n v="428"/>
    <x v="0"/>
    <n v="1"/>
    <x v="1"/>
    <x v="1"/>
    <x v="1"/>
    <n v="1"/>
    <n v="0"/>
    <n v="0"/>
    <n v="0"/>
    <n v="0"/>
    <n v="0"/>
    <n v="0"/>
    <n v="0"/>
    <n v="0"/>
    <n v="19"/>
    <s v="Age_10_19"/>
    <n v="0"/>
    <n v="1"/>
    <n v="0"/>
    <n v="0"/>
    <n v="0"/>
    <n v="0"/>
    <n v="0"/>
    <n v="0"/>
    <x v="2"/>
    <x v="2"/>
    <n v="0"/>
    <n v="1"/>
    <n v="0"/>
    <n v="0"/>
    <n v="1"/>
    <n v="0"/>
    <n v="0"/>
    <n v="0"/>
    <n v="0"/>
    <n v="0"/>
    <n v="0"/>
    <n v="0"/>
    <s v="SiblingSpouse0"/>
    <n v="0"/>
    <n v="1"/>
    <n v="0"/>
    <n v="0"/>
    <n v="0"/>
    <n v="0"/>
    <n v="0"/>
    <n v="0"/>
    <s v="ParentChild0"/>
    <s v="S"/>
    <n v="0"/>
    <n v="0"/>
    <n v="1"/>
    <s v="Southampton"/>
    <n v="26"/>
    <s v="Phillips, Miss. Kate Florence (&quot;Mrs Kate Louise Phillips Marshall&quot;)"/>
  </r>
  <r>
    <n v="429"/>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Flynn, Mr. James"/>
  </r>
  <r>
    <n v="430"/>
    <x v="0"/>
    <n v="1"/>
    <x v="1"/>
    <x v="1"/>
    <x v="0"/>
    <n v="0"/>
    <n v="1"/>
    <n v="0"/>
    <n v="0"/>
    <n v="1"/>
    <n v="1"/>
    <n v="0"/>
    <n v="0"/>
    <n v="0"/>
    <n v="32"/>
    <s v="Age_30_39"/>
    <n v="0"/>
    <n v="0"/>
    <n v="0"/>
    <n v="1"/>
    <n v="0"/>
    <n v="0"/>
    <n v="0"/>
    <n v="0"/>
    <x v="0"/>
    <x v="0"/>
    <n v="0"/>
    <n v="0"/>
    <n v="1"/>
    <n v="0"/>
    <n v="1"/>
    <n v="0"/>
    <n v="0"/>
    <n v="0"/>
    <n v="0"/>
    <n v="0"/>
    <n v="0"/>
    <n v="0"/>
    <s v="SiblingSpouse0"/>
    <n v="0"/>
    <n v="1"/>
    <n v="0"/>
    <n v="0"/>
    <n v="0"/>
    <n v="0"/>
    <n v="0"/>
    <n v="0"/>
    <s v="ParentChild0"/>
    <s v="S"/>
    <n v="0"/>
    <n v="0"/>
    <n v="1"/>
    <s v="Southampton"/>
    <n v="8.0500000000000007"/>
    <s v="Pickard, Mr. Berk (Berk Trembisky)"/>
  </r>
  <r>
    <n v="431"/>
    <x v="0"/>
    <n v="1"/>
    <x v="1"/>
    <x v="1"/>
    <x v="0"/>
    <n v="0"/>
    <n v="1"/>
    <n v="0"/>
    <n v="0"/>
    <n v="1"/>
    <n v="1"/>
    <n v="0"/>
    <n v="0"/>
    <n v="0"/>
    <n v="28"/>
    <s v="Age_20_29"/>
    <n v="0"/>
    <n v="0"/>
    <n v="1"/>
    <n v="0"/>
    <n v="0"/>
    <n v="0"/>
    <n v="0"/>
    <n v="0"/>
    <x v="1"/>
    <x v="1"/>
    <n v="1"/>
    <n v="0"/>
    <n v="0"/>
    <n v="0"/>
    <n v="1"/>
    <n v="0"/>
    <n v="0"/>
    <n v="0"/>
    <n v="0"/>
    <n v="0"/>
    <n v="0"/>
    <n v="0"/>
    <s v="SiblingSpouse0"/>
    <n v="0"/>
    <n v="1"/>
    <n v="0"/>
    <n v="0"/>
    <n v="0"/>
    <n v="0"/>
    <n v="0"/>
    <n v="0"/>
    <s v="ParentChild0"/>
    <s v="S"/>
    <n v="0"/>
    <n v="0"/>
    <n v="1"/>
    <s v="Southampton"/>
    <n v="26.55"/>
    <s v="Bjornstrom-Steffansson, Mr. Mauritz Hakan"/>
  </r>
  <r>
    <n v="432"/>
    <x v="0"/>
    <n v="1"/>
    <x v="1"/>
    <x v="1"/>
    <x v="1"/>
    <n v="1"/>
    <n v="0"/>
    <n v="1"/>
    <n v="0"/>
    <n v="0"/>
    <n v="0"/>
    <n v="0"/>
    <n v="0"/>
    <n v="0"/>
    <n v="29.9"/>
    <s v="Age_20_29"/>
    <n v="0"/>
    <n v="0"/>
    <n v="1"/>
    <n v="0"/>
    <n v="0"/>
    <n v="0"/>
    <n v="0"/>
    <n v="0"/>
    <x v="0"/>
    <x v="0"/>
    <n v="0"/>
    <n v="0"/>
    <n v="1"/>
    <n v="1"/>
    <n v="0"/>
    <n v="1"/>
    <n v="0"/>
    <n v="0"/>
    <n v="0"/>
    <n v="0"/>
    <n v="0"/>
    <n v="0"/>
    <s v="SiblingSpouse1"/>
    <n v="0"/>
    <n v="1"/>
    <n v="0"/>
    <n v="0"/>
    <n v="0"/>
    <n v="0"/>
    <n v="0"/>
    <n v="0"/>
    <s v="ParentChild0"/>
    <s v="S"/>
    <n v="0"/>
    <n v="0"/>
    <n v="1"/>
    <s v="Southampton"/>
    <n v="16.100000000000001"/>
    <s v="Thorneycroft, Mrs. Percival (Florence Kate White)"/>
  </r>
  <r>
    <n v="433"/>
    <x v="0"/>
    <n v="1"/>
    <x v="1"/>
    <x v="1"/>
    <x v="1"/>
    <n v="1"/>
    <n v="0"/>
    <n v="0"/>
    <n v="0"/>
    <n v="0"/>
    <n v="0"/>
    <n v="0"/>
    <n v="0"/>
    <n v="0"/>
    <n v="42"/>
    <s v="Age_40_49"/>
    <n v="0"/>
    <n v="0"/>
    <n v="0"/>
    <n v="0"/>
    <n v="1"/>
    <n v="0"/>
    <n v="0"/>
    <n v="0"/>
    <x v="2"/>
    <x v="2"/>
    <n v="0"/>
    <n v="1"/>
    <n v="0"/>
    <n v="1"/>
    <n v="0"/>
    <n v="1"/>
    <n v="0"/>
    <n v="0"/>
    <n v="0"/>
    <n v="0"/>
    <n v="0"/>
    <n v="0"/>
    <s v="SiblingSpouse1"/>
    <n v="0"/>
    <n v="1"/>
    <n v="0"/>
    <n v="0"/>
    <n v="0"/>
    <n v="0"/>
    <n v="0"/>
    <n v="0"/>
    <s v="ParentChild0"/>
    <s v="S"/>
    <n v="0"/>
    <n v="0"/>
    <n v="1"/>
    <s v="Southampton"/>
    <n v="26"/>
    <s v="Louch, Mrs. Charles Alexander (Alice Adelaide Slow)"/>
  </r>
  <r>
    <n v="434"/>
    <x v="0"/>
    <n v="0"/>
    <x v="0"/>
    <x v="0"/>
    <x v="0"/>
    <n v="0"/>
    <n v="1"/>
    <n v="0"/>
    <n v="0"/>
    <n v="1"/>
    <n v="1"/>
    <n v="0"/>
    <n v="0"/>
    <n v="0"/>
    <n v="17"/>
    <s v="Age_10_19"/>
    <n v="0"/>
    <n v="1"/>
    <n v="0"/>
    <n v="0"/>
    <n v="0"/>
    <n v="0"/>
    <n v="0"/>
    <n v="0"/>
    <x v="0"/>
    <x v="0"/>
    <n v="0"/>
    <n v="0"/>
    <n v="1"/>
    <n v="0"/>
    <n v="1"/>
    <n v="0"/>
    <n v="0"/>
    <n v="0"/>
    <n v="0"/>
    <n v="0"/>
    <n v="0"/>
    <n v="0"/>
    <s v="SiblingSpouse0"/>
    <n v="0"/>
    <n v="1"/>
    <n v="0"/>
    <n v="0"/>
    <n v="0"/>
    <n v="0"/>
    <n v="0"/>
    <n v="0"/>
    <s v="ParentChild0"/>
    <s v="S"/>
    <n v="0"/>
    <n v="0"/>
    <n v="1"/>
    <s v="Southampton"/>
    <n v="7.125"/>
    <s v="Kallio, Mr. Nikolai Erland"/>
  </r>
  <r>
    <n v="435"/>
    <x v="0"/>
    <n v="0"/>
    <x v="0"/>
    <x v="0"/>
    <x v="0"/>
    <n v="0"/>
    <n v="1"/>
    <n v="0"/>
    <n v="0"/>
    <n v="0"/>
    <n v="1"/>
    <n v="0"/>
    <n v="0"/>
    <n v="0"/>
    <n v="50"/>
    <s v="Age_50_59"/>
    <n v="0"/>
    <n v="0"/>
    <n v="0"/>
    <n v="0"/>
    <n v="0"/>
    <n v="1"/>
    <n v="0"/>
    <n v="0"/>
    <x v="1"/>
    <x v="1"/>
    <n v="1"/>
    <n v="0"/>
    <n v="0"/>
    <n v="1"/>
    <n v="0"/>
    <n v="1"/>
    <n v="0"/>
    <n v="0"/>
    <n v="0"/>
    <n v="0"/>
    <n v="0"/>
    <n v="0"/>
    <s v="SiblingSpouse1"/>
    <n v="0"/>
    <n v="1"/>
    <n v="0"/>
    <n v="0"/>
    <n v="0"/>
    <n v="0"/>
    <n v="0"/>
    <n v="0"/>
    <s v="ParentChild0"/>
    <s v="S"/>
    <n v="0"/>
    <n v="0"/>
    <n v="1"/>
    <s v="Southampton"/>
    <n v="55.9"/>
    <s v="Silvey, Mr. William Baird"/>
  </r>
  <r>
    <n v="436"/>
    <x v="0"/>
    <n v="1"/>
    <x v="1"/>
    <x v="1"/>
    <x v="1"/>
    <n v="1"/>
    <n v="0"/>
    <n v="0"/>
    <n v="0"/>
    <n v="0"/>
    <n v="0"/>
    <n v="0"/>
    <n v="0"/>
    <n v="0"/>
    <n v="14"/>
    <s v="Age_10_19"/>
    <n v="0"/>
    <n v="1"/>
    <n v="0"/>
    <n v="0"/>
    <n v="0"/>
    <n v="0"/>
    <n v="0"/>
    <n v="0"/>
    <x v="1"/>
    <x v="1"/>
    <n v="1"/>
    <n v="0"/>
    <n v="0"/>
    <n v="1"/>
    <n v="0"/>
    <n v="1"/>
    <n v="0"/>
    <n v="0"/>
    <n v="0"/>
    <n v="0"/>
    <n v="0"/>
    <n v="0"/>
    <s v="SiblingSpouse1"/>
    <n v="2"/>
    <n v="0"/>
    <n v="0"/>
    <n v="1"/>
    <n v="0"/>
    <n v="0"/>
    <n v="0"/>
    <n v="0"/>
    <s v="ParentChild2"/>
    <s v="S"/>
    <n v="0"/>
    <n v="0"/>
    <n v="1"/>
    <s v="Southampton"/>
    <n v="120"/>
    <s v="Carter, Miss. Lucile Polk"/>
  </r>
  <r>
    <n v="437"/>
    <x v="0"/>
    <n v="0"/>
    <x v="0"/>
    <x v="0"/>
    <x v="1"/>
    <n v="1"/>
    <n v="0"/>
    <n v="1"/>
    <n v="0"/>
    <n v="0"/>
    <n v="0"/>
    <n v="0"/>
    <n v="0"/>
    <n v="0"/>
    <n v="21"/>
    <s v="Age_20_29"/>
    <n v="0"/>
    <n v="0"/>
    <n v="1"/>
    <n v="0"/>
    <n v="0"/>
    <n v="0"/>
    <n v="0"/>
    <n v="0"/>
    <x v="0"/>
    <x v="0"/>
    <n v="0"/>
    <n v="0"/>
    <n v="1"/>
    <n v="2"/>
    <n v="0"/>
    <n v="0"/>
    <n v="1"/>
    <n v="0"/>
    <n v="0"/>
    <n v="0"/>
    <n v="0"/>
    <n v="0"/>
    <s v="SiblingSpouse2"/>
    <n v="2"/>
    <n v="0"/>
    <n v="0"/>
    <n v="1"/>
    <n v="0"/>
    <n v="0"/>
    <n v="0"/>
    <n v="0"/>
    <s v="ParentChild2"/>
    <s v="S"/>
    <n v="0"/>
    <n v="0"/>
    <n v="1"/>
    <s v="Southampton"/>
    <n v="34.375"/>
    <s v="Ford, Miss. Doolina Margaret &quot;Daisy&quot;"/>
  </r>
  <r>
    <n v="438"/>
    <x v="0"/>
    <n v="1"/>
    <x v="1"/>
    <x v="1"/>
    <x v="1"/>
    <n v="1"/>
    <n v="0"/>
    <n v="0"/>
    <n v="0"/>
    <n v="0"/>
    <n v="0"/>
    <n v="0"/>
    <n v="0"/>
    <n v="0"/>
    <n v="24"/>
    <s v="Age_20_29"/>
    <n v="0"/>
    <n v="0"/>
    <n v="1"/>
    <n v="0"/>
    <n v="0"/>
    <n v="0"/>
    <n v="0"/>
    <n v="0"/>
    <x v="2"/>
    <x v="2"/>
    <n v="0"/>
    <n v="1"/>
    <n v="0"/>
    <n v="2"/>
    <n v="0"/>
    <n v="0"/>
    <n v="1"/>
    <n v="0"/>
    <n v="0"/>
    <n v="0"/>
    <n v="0"/>
    <n v="0"/>
    <s v="SiblingSpouse2"/>
    <n v="3"/>
    <n v="0"/>
    <n v="0"/>
    <n v="0"/>
    <n v="1"/>
    <n v="0"/>
    <n v="0"/>
    <n v="0"/>
    <s v="ParentChild3"/>
    <s v="S"/>
    <n v="0"/>
    <n v="0"/>
    <n v="1"/>
    <s v="Southampton"/>
    <n v="18.75"/>
    <s v="Richards, Mrs. Sidney (Emily Hocking)"/>
  </r>
  <r>
    <n v="439"/>
    <x v="0"/>
    <n v="0"/>
    <x v="0"/>
    <x v="0"/>
    <x v="0"/>
    <n v="0"/>
    <n v="1"/>
    <n v="0"/>
    <n v="0"/>
    <n v="0"/>
    <n v="0"/>
    <n v="0"/>
    <n v="0"/>
    <n v="0"/>
    <n v="64"/>
    <s v="Age_60_69"/>
    <n v="0"/>
    <n v="0"/>
    <n v="0"/>
    <n v="0"/>
    <n v="0"/>
    <n v="0"/>
    <n v="1"/>
    <n v="0"/>
    <x v="1"/>
    <x v="1"/>
    <n v="1"/>
    <n v="0"/>
    <n v="0"/>
    <n v="1"/>
    <n v="0"/>
    <n v="1"/>
    <n v="0"/>
    <n v="0"/>
    <n v="0"/>
    <n v="0"/>
    <n v="0"/>
    <n v="0"/>
    <s v="SiblingSpouse1"/>
    <n v="4"/>
    <n v="0"/>
    <n v="0"/>
    <n v="0"/>
    <n v="0"/>
    <n v="1"/>
    <n v="0"/>
    <n v="0"/>
    <s v="ParentChild4"/>
    <s v="S"/>
    <n v="0"/>
    <n v="0"/>
    <n v="1"/>
    <s v="Southampton"/>
    <n v="263"/>
    <s v="Fortune, Mr. Mark"/>
  </r>
  <r>
    <n v="440"/>
    <x v="0"/>
    <n v="0"/>
    <x v="0"/>
    <x v="0"/>
    <x v="0"/>
    <n v="0"/>
    <n v="1"/>
    <n v="0"/>
    <n v="1"/>
    <n v="1"/>
    <n v="1"/>
    <n v="0"/>
    <n v="0"/>
    <n v="0"/>
    <n v="31"/>
    <s v="Age_30_39"/>
    <n v="0"/>
    <n v="0"/>
    <n v="0"/>
    <n v="1"/>
    <n v="0"/>
    <n v="0"/>
    <n v="0"/>
    <n v="0"/>
    <x v="2"/>
    <x v="2"/>
    <n v="0"/>
    <n v="1"/>
    <n v="0"/>
    <n v="0"/>
    <n v="1"/>
    <n v="0"/>
    <n v="0"/>
    <n v="0"/>
    <n v="0"/>
    <n v="0"/>
    <n v="0"/>
    <n v="0"/>
    <s v="SiblingSpouse0"/>
    <n v="0"/>
    <n v="1"/>
    <n v="0"/>
    <n v="0"/>
    <n v="0"/>
    <n v="0"/>
    <n v="0"/>
    <n v="0"/>
    <s v="ParentChild0"/>
    <s v="S"/>
    <n v="0"/>
    <n v="0"/>
    <n v="1"/>
    <s v="Southampton"/>
    <n v="10.5"/>
    <s v="Kvillner, Mr. Johan Henrik Johannesson"/>
  </r>
  <r>
    <n v="441"/>
    <x v="0"/>
    <n v="1"/>
    <x v="1"/>
    <x v="1"/>
    <x v="1"/>
    <n v="1"/>
    <n v="0"/>
    <n v="0"/>
    <n v="0"/>
    <n v="0"/>
    <n v="0"/>
    <n v="0"/>
    <n v="0"/>
    <n v="0"/>
    <n v="45"/>
    <s v="Age_40_49"/>
    <n v="0"/>
    <n v="0"/>
    <n v="0"/>
    <n v="0"/>
    <n v="1"/>
    <n v="0"/>
    <n v="0"/>
    <n v="0"/>
    <x v="2"/>
    <x v="2"/>
    <n v="0"/>
    <n v="1"/>
    <n v="0"/>
    <n v="1"/>
    <n v="0"/>
    <n v="1"/>
    <n v="0"/>
    <n v="0"/>
    <n v="0"/>
    <n v="0"/>
    <n v="0"/>
    <n v="0"/>
    <s v="SiblingSpouse1"/>
    <n v="1"/>
    <n v="0"/>
    <n v="1"/>
    <n v="0"/>
    <n v="0"/>
    <n v="0"/>
    <n v="0"/>
    <n v="0"/>
    <s v="ParentChild1"/>
    <s v="S"/>
    <n v="0"/>
    <n v="0"/>
    <n v="1"/>
    <s v="Southampton"/>
    <n v="26.25"/>
    <s v="Hart, Mrs. Benjamin (Esther Ada Bloomfield)"/>
  </r>
  <r>
    <n v="442"/>
    <x v="0"/>
    <n v="0"/>
    <x v="0"/>
    <x v="0"/>
    <x v="0"/>
    <n v="0"/>
    <n v="1"/>
    <n v="0"/>
    <n v="0"/>
    <n v="1"/>
    <n v="1"/>
    <n v="0"/>
    <n v="0"/>
    <n v="0"/>
    <n v="20"/>
    <s v="Age_20_29"/>
    <n v="0"/>
    <n v="0"/>
    <n v="1"/>
    <n v="0"/>
    <n v="0"/>
    <n v="0"/>
    <n v="0"/>
    <n v="0"/>
    <x v="0"/>
    <x v="0"/>
    <n v="0"/>
    <n v="0"/>
    <n v="1"/>
    <n v="0"/>
    <n v="1"/>
    <n v="0"/>
    <n v="0"/>
    <n v="0"/>
    <n v="0"/>
    <n v="0"/>
    <n v="0"/>
    <n v="0"/>
    <s v="SiblingSpouse0"/>
    <n v="0"/>
    <n v="1"/>
    <n v="0"/>
    <n v="0"/>
    <n v="0"/>
    <n v="0"/>
    <n v="0"/>
    <n v="0"/>
    <s v="ParentChild0"/>
    <s v="S"/>
    <n v="0"/>
    <n v="0"/>
    <n v="1"/>
    <s v="Southampton"/>
    <n v="9.5"/>
    <s v="Hampe, Mr. Leon"/>
  </r>
  <r>
    <n v="443"/>
    <x v="0"/>
    <n v="0"/>
    <x v="0"/>
    <x v="0"/>
    <x v="0"/>
    <n v="0"/>
    <n v="1"/>
    <n v="0"/>
    <n v="0"/>
    <n v="0"/>
    <n v="1"/>
    <n v="0"/>
    <n v="0"/>
    <n v="0"/>
    <n v="25"/>
    <s v="Age_20_29"/>
    <n v="0"/>
    <n v="0"/>
    <n v="1"/>
    <n v="0"/>
    <n v="0"/>
    <n v="0"/>
    <n v="0"/>
    <n v="0"/>
    <x v="0"/>
    <x v="0"/>
    <n v="0"/>
    <n v="0"/>
    <n v="1"/>
    <n v="1"/>
    <n v="0"/>
    <n v="1"/>
    <n v="0"/>
    <n v="0"/>
    <n v="0"/>
    <n v="0"/>
    <n v="0"/>
    <n v="0"/>
    <s v="SiblingSpouse1"/>
    <n v="0"/>
    <n v="1"/>
    <n v="0"/>
    <n v="0"/>
    <n v="0"/>
    <n v="0"/>
    <n v="0"/>
    <n v="0"/>
    <s v="ParentChild0"/>
    <s v="S"/>
    <n v="0"/>
    <n v="0"/>
    <n v="1"/>
    <s v="Southampton"/>
    <n v="7.7750000000000004"/>
    <s v="Petterson, Mr. Johan Emil"/>
  </r>
  <r>
    <n v="444"/>
    <x v="0"/>
    <n v="1"/>
    <x v="1"/>
    <x v="1"/>
    <x v="1"/>
    <n v="1"/>
    <n v="0"/>
    <n v="0"/>
    <n v="0"/>
    <n v="0"/>
    <n v="0"/>
    <n v="0"/>
    <n v="0"/>
    <n v="0"/>
    <n v="28"/>
    <s v="Age_20_29"/>
    <n v="0"/>
    <n v="0"/>
    <n v="1"/>
    <n v="0"/>
    <n v="0"/>
    <n v="0"/>
    <n v="0"/>
    <n v="0"/>
    <x v="2"/>
    <x v="2"/>
    <n v="0"/>
    <n v="1"/>
    <n v="0"/>
    <n v="0"/>
    <n v="1"/>
    <n v="0"/>
    <n v="0"/>
    <n v="0"/>
    <n v="0"/>
    <n v="0"/>
    <n v="0"/>
    <n v="0"/>
    <s v="SiblingSpouse0"/>
    <n v="0"/>
    <n v="1"/>
    <n v="0"/>
    <n v="0"/>
    <n v="0"/>
    <n v="0"/>
    <n v="0"/>
    <n v="0"/>
    <s v="ParentChild0"/>
    <s v="S"/>
    <n v="0"/>
    <n v="0"/>
    <n v="1"/>
    <s v="Southampton"/>
    <n v="13"/>
    <s v="Reynaldo, Ms. Encarnacion"/>
  </r>
  <r>
    <n v="445"/>
    <x v="0"/>
    <n v="1"/>
    <x v="1"/>
    <x v="1"/>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1125000000000007"/>
    <s v="Johannesen-Bratthammer, Mr. Bernt"/>
  </r>
  <r>
    <n v="446"/>
    <x v="0"/>
    <n v="1"/>
    <x v="1"/>
    <x v="1"/>
    <x v="0"/>
    <n v="0"/>
    <n v="1"/>
    <n v="0"/>
    <n v="0"/>
    <n v="1"/>
    <n v="0"/>
    <n v="1"/>
    <n v="0"/>
    <n v="0"/>
    <n v="4"/>
    <s v="Age_0_9"/>
    <n v="1"/>
    <n v="0"/>
    <n v="0"/>
    <n v="0"/>
    <n v="0"/>
    <n v="0"/>
    <n v="0"/>
    <n v="0"/>
    <x v="1"/>
    <x v="1"/>
    <n v="1"/>
    <n v="0"/>
    <n v="0"/>
    <n v="0"/>
    <n v="1"/>
    <n v="0"/>
    <n v="0"/>
    <n v="0"/>
    <n v="0"/>
    <n v="0"/>
    <n v="0"/>
    <n v="0"/>
    <s v="SiblingSpouse0"/>
    <n v="2"/>
    <n v="0"/>
    <n v="0"/>
    <n v="1"/>
    <n v="0"/>
    <n v="0"/>
    <n v="0"/>
    <n v="0"/>
    <s v="ParentChild2"/>
    <s v="S"/>
    <n v="0"/>
    <n v="0"/>
    <n v="1"/>
    <s v="Southampton"/>
    <n v="81.8583"/>
    <s v="Dodge, Master. Washington"/>
  </r>
  <r>
    <n v="447"/>
    <x v="0"/>
    <n v="1"/>
    <x v="1"/>
    <x v="1"/>
    <x v="1"/>
    <n v="1"/>
    <n v="0"/>
    <n v="0"/>
    <n v="0"/>
    <n v="0"/>
    <n v="0"/>
    <n v="0"/>
    <n v="0"/>
    <n v="0"/>
    <n v="13"/>
    <s v="Age_10_19"/>
    <n v="0"/>
    <n v="1"/>
    <n v="0"/>
    <n v="0"/>
    <n v="0"/>
    <n v="0"/>
    <n v="0"/>
    <n v="0"/>
    <x v="2"/>
    <x v="2"/>
    <n v="0"/>
    <n v="1"/>
    <n v="0"/>
    <n v="0"/>
    <n v="1"/>
    <n v="0"/>
    <n v="0"/>
    <n v="0"/>
    <n v="0"/>
    <n v="0"/>
    <n v="0"/>
    <n v="0"/>
    <s v="SiblingSpouse0"/>
    <n v="1"/>
    <n v="0"/>
    <n v="1"/>
    <n v="0"/>
    <n v="0"/>
    <n v="0"/>
    <n v="0"/>
    <n v="0"/>
    <s v="ParentChild1"/>
    <s v="S"/>
    <n v="0"/>
    <n v="0"/>
    <n v="1"/>
    <s v="Southampton"/>
    <n v="19.5"/>
    <s v="Mellinger, Miss. Madeleine Violet"/>
  </r>
  <r>
    <n v="448"/>
    <x v="0"/>
    <n v="1"/>
    <x v="1"/>
    <x v="1"/>
    <x v="0"/>
    <n v="0"/>
    <n v="1"/>
    <n v="0"/>
    <n v="0"/>
    <n v="1"/>
    <n v="1"/>
    <n v="0"/>
    <n v="0"/>
    <n v="0"/>
    <n v="34"/>
    <s v="Age_30_39"/>
    <n v="0"/>
    <n v="0"/>
    <n v="0"/>
    <n v="1"/>
    <n v="0"/>
    <n v="0"/>
    <n v="0"/>
    <n v="0"/>
    <x v="1"/>
    <x v="1"/>
    <n v="1"/>
    <n v="0"/>
    <n v="0"/>
    <n v="0"/>
    <n v="1"/>
    <n v="0"/>
    <n v="0"/>
    <n v="0"/>
    <n v="0"/>
    <n v="0"/>
    <n v="0"/>
    <n v="0"/>
    <s v="SiblingSpouse0"/>
    <n v="0"/>
    <n v="1"/>
    <n v="0"/>
    <n v="0"/>
    <n v="0"/>
    <n v="0"/>
    <n v="0"/>
    <n v="0"/>
    <s v="ParentChild0"/>
    <s v="S"/>
    <n v="0"/>
    <n v="0"/>
    <n v="1"/>
    <s v="Southampton"/>
    <n v="26.55"/>
    <s v="Seward, Mr. Frederic Kimber"/>
  </r>
  <r>
    <n v="449"/>
    <x v="0"/>
    <n v="1"/>
    <x v="1"/>
    <x v="1"/>
    <x v="1"/>
    <n v="1"/>
    <n v="0"/>
    <n v="0"/>
    <n v="0"/>
    <n v="0"/>
    <n v="0"/>
    <n v="0"/>
    <n v="0"/>
    <n v="0"/>
    <n v="5"/>
    <s v="Age_0_9"/>
    <n v="1"/>
    <n v="0"/>
    <n v="0"/>
    <n v="0"/>
    <n v="0"/>
    <n v="0"/>
    <n v="0"/>
    <n v="0"/>
    <x v="0"/>
    <x v="0"/>
    <n v="0"/>
    <n v="0"/>
    <n v="1"/>
    <n v="2"/>
    <n v="0"/>
    <n v="0"/>
    <n v="1"/>
    <n v="0"/>
    <n v="0"/>
    <n v="0"/>
    <n v="0"/>
    <n v="0"/>
    <s v="SiblingSpouse2"/>
    <n v="1"/>
    <n v="0"/>
    <n v="1"/>
    <n v="0"/>
    <n v="0"/>
    <n v="0"/>
    <n v="0"/>
    <n v="0"/>
    <s v="ParentChild1"/>
    <s v="C"/>
    <n v="1"/>
    <n v="0"/>
    <n v="0"/>
    <s v="Cherbourg"/>
    <n v="19.258299999999998"/>
    <s v="Baclini, Miss. Marie Catherine"/>
  </r>
  <r>
    <n v="450"/>
    <x v="0"/>
    <n v="1"/>
    <x v="1"/>
    <x v="1"/>
    <x v="0"/>
    <n v="0"/>
    <n v="1"/>
    <n v="0"/>
    <n v="0"/>
    <n v="1"/>
    <n v="1"/>
    <n v="0"/>
    <n v="0"/>
    <n v="0"/>
    <n v="52"/>
    <s v="Age_50_59"/>
    <n v="0"/>
    <n v="0"/>
    <n v="0"/>
    <n v="0"/>
    <n v="0"/>
    <n v="1"/>
    <n v="0"/>
    <n v="0"/>
    <x v="1"/>
    <x v="1"/>
    <n v="1"/>
    <n v="0"/>
    <n v="0"/>
    <n v="0"/>
    <n v="1"/>
    <n v="0"/>
    <n v="0"/>
    <n v="0"/>
    <n v="0"/>
    <n v="0"/>
    <n v="0"/>
    <n v="0"/>
    <s v="SiblingSpouse0"/>
    <n v="0"/>
    <n v="1"/>
    <n v="0"/>
    <n v="0"/>
    <n v="0"/>
    <n v="0"/>
    <n v="0"/>
    <n v="0"/>
    <s v="ParentChild0"/>
    <s v="S"/>
    <n v="0"/>
    <n v="0"/>
    <n v="1"/>
    <s v="Southampton"/>
    <n v="30.5"/>
    <s v="Peuchen, Major. Arthur Godfrey"/>
  </r>
  <r>
    <n v="451"/>
    <x v="0"/>
    <n v="0"/>
    <x v="0"/>
    <x v="0"/>
    <x v="0"/>
    <n v="0"/>
    <n v="1"/>
    <n v="0"/>
    <n v="1"/>
    <n v="0"/>
    <n v="0"/>
    <n v="0"/>
    <n v="0"/>
    <n v="0"/>
    <n v="36"/>
    <s v="Age_30_39"/>
    <n v="0"/>
    <n v="0"/>
    <n v="0"/>
    <n v="1"/>
    <n v="0"/>
    <n v="0"/>
    <n v="0"/>
    <n v="0"/>
    <x v="2"/>
    <x v="2"/>
    <n v="0"/>
    <n v="1"/>
    <n v="0"/>
    <n v="1"/>
    <n v="0"/>
    <n v="1"/>
    <n v="0"/>
    <n v="0"/>
    <n v="0"/>
    <n v="0"/>
    <n v="0"/>
    <n v="0"/>
    <s v="SiblingSpouse1"/>
    <n v="2"/>
    <n v="0"/>
    <n v="0"/>
    <n v="1"/>
    <n v="0"/>
    <n v="0"/>
    <n v="0"/>
    <n v="0"/>
    <s v="ParentChild2"/>
    <s v="S"/>
    <n v="0"/>
    <n v="0"/>
    <n v="1"/>
    <s v="Southampton"/>
    <n v="27.75"/>
    <s v="West, Mr. Edwy Arthur"/>
  </r>
  <r>
    <n v="452"/>
    <x v="0"/>
    <n v="0"/>
    <x v="0"/>
    <x v="0"/>
    <x v="0"/>
    <n v="0"/>
    <n v="1"/>
    <n v="0"/>
    <n v="0"/>
    <n v="0"/>
    <n v="1"/>
    <n v="0"/>
    <n v="0"/>
    <n v="0"/>
    <n v="29.9"/>
    <s v="Age_20_29"/>
    <n v="0"/>
    <n v="0"/>
    <n v="1"/>
    <n v="0"/>
    <n v="0"/>
    <n v="0"/>
    <n v="0"/>
    <n v="0"/>
    <x v="0"/>
    <x v="0"/>
    <n v="0"/>
    <n v="0"/>
    <n v="1"/>
    <n v="1"/>
    <n v="0"/>
    <n v="1"/>
    <n v="0"/>
    <n v="0"/>
    <n v="0"/>
    <n v="0"/>
    <n v="0"/>
    <n v="0"/>
    <s v="SiblingSpouse1"/>
    <n v="0"/>
    <n v="1"/>
    <n v="0"/>
    <n v="0"/>
    <n v="0"/>
    <n v="0"/>
    <n v="0"/>
    <n v="0"/>
    <s v="ParentChild0"/>
    <s v="S"/>
    <n v="0"/>
    <n v="0"/>
    <n v="1"/>
    <s v="Southampton"/>
    <n v="19.966699999999999"/>
    <s v="Hagland, Mr. Ingvald Olai Olsen"/>
  </r>
  <r>
    <n v="453"/>
    <x v="0"/>
    <n v="0"/>
    <x v="0"/>
    <x v="0"/>
    <x v="0"/>
    <n v="0"/>
    <n v="1"/>
    <n v="0"/>
    <n v="0"/>
    <n v="1"/>
    <n v="1"/>
    <n v="0"/>
    <n v="0"/>
    <n v="0"/>
    <n v="30"/>
    <s v="Age_30_39"/>
    <n v="0"/>
    <n v="0"/>
    <n v="0"/>
    <n v="1"/>
    <n v="0"/>
    <n v="0"/>
    <n v="0"/>
    <n v="0"/>
    <x v="1"/>
    <x v="1"/>
    <n v="1"/>
    <n v="0"/>
    <n v="0"/>
    <n v="0"/>
    <n v="1"/>
    <n v="0"/>
    <n v="0"/>
    <n v="0"/>
    <n v="0"/>
    <n v="0"/>
    <n v="0"/>
    <n v="0"/>
    <s v="SiblingSpouse0"/>
    <n v="0"/>
    <n v="1"/>
    <n v="0"/>
    <n v="0"/>
    <n v="0"/>
    <n v="0"/>
    <n v="0"/>
    <n v="0"/>
    <s v="ParentChild0"/>
    <s v="C"/>
    <n v="1"/>
    <n v="0"/>
    <n v="0"/>
    <s v="Cherbourg"/>
    <n v="27.75"/>
    <s v="Foreman, Mr. Benjamin Laventall"/>
  </r>
  <r>
    <n v="454"/>
    <x v="0"/>
    <n v="1"/>
    <x v="1"/>
    <x v="1"/>
    <x v="0"/>
    <n v="0"/>
    <n v="1"/>
    <n v="0"/>
    <n v="0"/>
    <n v="0"/>
    <n v="1"/>
    <n v="0"/>
    <n v="0"/>
    <n v="0"/>
    <n v="49"/>
    <s v="Age_40_49"/>
    <n v="0"/>
    <n v="0"/>
    <n v="0"/>
    <n v="0"/>
    <n v="1"/>
    <n v="0"/>
    <n v="0"/>
    <n v="0"/>
    <x v="1"/>
    <x v="1"/>
    <n v="1"/>
    <n v="0"/>
    <n v="0"/>
    <n v="1"/>
    <n v="0"/>
    <n v="1"/>
    <n v="0"/>
    <n v="0"/>
    <n v="0"/>
    <n v="0"/>
    <n v="0"/>
    <n v="0"/>
    <s v="SiblingSpouse1"/>
    <n v="0"/>
    <n v="1"/>
    <n v="0"/>
    <n v="0"/>
    <n v="0"/>
    <n v="0"/>
    <n v="0"/>
    <n v="0"/>
    <s v="ParentChild0"/>
    <s v="C"/>
    <n v="1"/>
    <n v="0"/>
    <n v="0"/>
    <s v="Cherbourg"/>
    <n v="89.104200000000006"/>
    <s v="Goldenberg, Mr. Samuel L"/>
  </r>
  <r>
    <n v="455"/>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Peduzzi, Mr. Joseph"/>
  </r>
  <r>
    <n v="456"/>
    <x v="0"/>
    <n v="1"/>
    <x v="1"/>
    <x v="1"/>
    <x v="0"/>
    <n v="0"/>
    <n v="1"/>
    <n v="0"/>
    <n v="0"/>
    <n v="1"/>
    <n v="1"/>
    <n v="0"/>
    <n v="0"/>
    <n v="0"/>
    <n v="29"/>
    <s v="Age_20_29"/>
    <n v="0"/>
    <n v="0"/>
    <n v="1"/>
    <n v="0"/>
    <n v="0"/>
    <n v="0"/>
    <n v="0"/>
    <n v="0"/>
    <x v="0"/>
    <x v="0"/>
    <n v="0"/>
    <n v="0"/>
    <n v="1"/>
    <n v="0"/>
    <n v="1"/>
    <n v="0"/>
    <n v="0"/>
    <n v="0"/>
    <n v="0"/>
    <n v="0"/>
    <n v="0"/>
    <n v="0"/>
    <s v="SiblingSpouse0"/>
    <n v="0"/>
    <n v="1"/>
    <n v="0"/>
    <n v="0"/>
    <n v="0"/>
    <n v="0"/>
    <n v="0"/>
    <n v="0"/>
    <s v="ParentChild0"/>
    <s v="C"/>
    <n v="1"/>
    <n v="0"/>
    <n v="0"/>
    <s v="Cherbourg"/>
    <n v="7.8958000000000004"/>
    <s v="Jalsevac, Mr. Ivan"/>
  </r>
  <r>
    <n v="457"/>
    <x v="0"/>
    <n v="0"/>
    <x v="0"/>
    <x v="0"/>
    <x v="0"/>
    <n v="0"/>
    <n v="1"/>
    <n v="0"/>
    <n v="0"/>
    <n v="1"/>
    <n v="1"/>
    <n v="0"/>
    <n v="0"/>
    <n v="0"/>
    <n v="65"/>
    <s v="Age_60_69"/>
    <n v="0"/>
    <n v="0"/>
    <n v="0"/>
    <n v="0"/>
    <n v="0"/>
    <n v="0"/>
    <n v="1"/>
    <n v="0"/>
    <x v="1"/>
    <x v="1"/>
    <n v="1"/>
    <n v="0"/>
    <n v="0"/>
    <n v="0"/>
    <n v="1"/>
    <n v="0"/>
    <n v="0"/>
    <n v="0"/>
    <n v="0"/>
    <n v="0"/>
    <n v="0"/>
    <n v="0"/>
    <s v="SiblingSpouse0"/>
    <n v="0"/>
    <n v="1"/>
    <n v="0"/>
    <n v="0"/>
    <n v="0"/>
    <n v="0"/>
    <n v="0"/>
    <n v="0"/>
    <s v="ParentChild0"/>
    <s v="S"/>
    <n v="0"/>
    <n v="0"/>
    <n v="1"/>
    <s v="Southampton"/>
    <n v="26.55"/>
    <s v="Millet, Mr. Francis Davis"/>
  </r>
  <r>
    <n v="458"/>
    <x v="0"/>
    <n v="1"/>
    <x v="1"/>
    <x v="1"/>
    <x v="1"/>
    <n v="1"/>
    <n v="0"/>
    <n v="0"/>
    <n v="0"/>
    <n v="0"/>
    <n v="0"/>
    <n v="0"/>
    <n v="0"/>
    <n v="0"/>
    <n v="29.9"/>
    <s v="Age_20_29"/>
    <n v="0"/>
    <n v="0"/>
    <n v="1"/>
    <n v="0"/>
    <n v="0"/>
    <n v="0"/>
    <n v="0"/>
    <n v="0"/>
    <x v="1"/>
    <x v="1"/>
    <n v="1"/>
    <n v="0"/>
    <n v="0"/>
    <n v="1"/>
    <n v="0"/>
    <n v="1"/>
    <n v="0"/>
    <n v="0"/>
    <n v="0"/>
    <n v="0"/>
    <n v="0"/>
    <n v="0"/>
    <s v="SiblingSpouse1"/>
    <n v="0"/>
    <n v="1"/>
    <n v="0"/>
    <n v="0"/>
    <n v="0"/>
    <n v="0"/>
    <n v="0"/>
    <n v="0"/>
    <s v="ParentChild0"/>
    <s v="S"/>
    <n v="0"/>
    <n v="0"/>
    <n v="1"/>
    <s v="Southampton"/>
    <n v="51.862499999999997"/>
    <s v="Kenyon, Mrs. Frederick R (Marion)"/>
  </r>
  <r>
    <n v="459"/>
    <x v="0"/>
    <n v="1"/>
    <x v="1"/>
    <x v="1"/>
    <x v="1"/>
    <n v="1"/>
    <n v="0"/>
    <n v="0"/>
    <n v="0"/>
    <n v="0"/>
    <n v="0"/>
    <n v="0"/>
    <n v="0"/>
    <n v="0"/>
    <n v="50"/>
    <s v="Age_50_59"/>
    <n v="0"/>
    <n v="0"/>
    <n v="0"/>
    <n v="0"/>
    <n v="0"/>
    <n v="1"/>
    <n v="0"/>
    <n v="0"/>
    <x v="2"/>
    <x v="2"/>
    <n v="0"/>
    <n v="1"/>
    <n v="0"/>
    <n v="0"/>
    <n v="1"/>
    <n v="0"/>
    <n v="0"/>
    <n v="0"/>
    <n v="0"/>
    <n v="0"/>
    <n v="0"/>
    <n v="0"/>
    <s v="SiblingSpouse0"/>
    <n v="0"/>
    <n v="1"/>
    <n v="0"/>
    <n v="0"/>
    <n v="0"/>
    <n v="0"/>
    <n v="0"/>
    <n v="0"/>
    <s v="ParentChild0"/>
    <s v="S"/>
    <n v="0"/>
    <n v="0"/>
    <n v="1"/>
    <s v="Southampton"/>
    <n v="10.5"/>
    <s v="Toomey, Miss. Ellen"/>
  </r>
  <r>
    <n v="460"/>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O'Connor, Mr. Maurice"/>
  </r>
  <r>
    <n v="461"/>
    <x v="0"/>
    <n v="1"/>
    <x v="1"/>
    <x v="1"/>
    <x v="0"/>
    <n v="0"/>
    <n v="1"/>
    <n v="0"/>
    <n v="0"/>
    <n v="1"/>
    <n v="1"/>
    <n v="0"/>
    <n v="0"/>
    <n v="0"/>
    <n v="48"/>
    <s v="Age_40_49"/>
    <n v="0"/>
    <n v="0"/>
    <n v="0"/>
    <n v="0"/>
    <n v="1"/>
    <n v="0"/>
    <n v="0"/>
    <n v="0"/>
    <x v="1"/>
    <x v="1"/>
    <n v="1"/>
    <n v="0"/>
    <n v="0"/>
    <n v="0"/>
    <n v="1"/>
    <n v="0"/>
    <n v="0"/>
    <n v="0"/>
    <n v="0"/>
    <n v="0"/>
    <n v="0"/>
    <n v="0"/>
    <s v="SiblingSpouse0"/>
    <n v="0"/>
    <n v="1"/>
    <n v="0"/>
    <n v="0"/>
    <n v="0"/>
    <n v="0"/>
    <n v="0"/>
    <n v="0"/>
    <s v="ParentChild0"/>
    <s v="S"/>
    <n v="0"/>
    <n v="0"/>
    <n v="1"/>
    <s v="Southampton"/>
    <n v="26.55"/>
    <s v="Anderson, Mr. Harry"/>
  </r>
  <r>
    <n v="462"/>
    <x v="0"/>
    <n v="0"/>
    <x v="0"/>
    <x v="0"/>
    <x v="0"/>
    <n v="0"/>
    <n v="1"/>
    <n v="0"/>
    <n v="0"/>
    <n v="1"/>
    <n v="1"/>
    <n v="0"/>
    <n v="0"/>
    <n v="0"/>
    <n v="34"/>
    <s v="Age_30_39"/>
    <n v="0"/>
    <n v="0"/>
    <n v="0"/>
    <n v="1"/>
    <n v="0"/>
    <n v="0"/>
    <n v="0"/>
    <n v="0"/>
    <x v="0"/>
    <x v="0"/>
    <n v="0"/>
    <n v="0"/>
    <n v="1"/>
    <n v="0"/>
    <n v="1"/>
    <n v="0"/>
    <n v="0"/>
    <n v="0"/>
    <n v="0"/>
    <n v="0"/>
    <n v="0"/>
    <n v="0"/>
    <s v="SiblingSpouse0"/>
    <n v="0"/>
    <n v="1"/>
    <n v="0"/>
    <n v="0"/>
    <n v="0"/>
    <n v="0"/>
    <n v="0"/>
    <n v="0"/>
    <s v="ParentChild0"/>
    <s v="S"/>
    <n v="0"/>
    <n v="0"/>
    <n v="1"/>
    <s v="Southampton"/>
    <n v="8.0500000000000007"/>
    <s v="Morley, Mr. William"/>
  </r>
  <r>
    <n v="463"/>
    <x v="0"/>
    <n v="0"/>
    <x v="0"/>
    <x v="0"/>
    <x v="0"/>
    <n v="0"/>
    <n v="1"/>
    <n v="0"/>
    <n v="0"/>
    <n v="1"/>
    <n v="1"/>
    <n v="0"/>
    <n v="0"/>
    <n v="0"/>
    <n v="47"/>
    <s v="Age_40_49"/>
    <n v="0"/>
    <n v="0"/>
    <n v="0"/>
    <n v="0"/>
    <n v="1"/>
    <n v="0"/>
    <n v="0"/>
    <n v="0"/>
    <x v="1"/>
    <x v="1"/>
    <n v="1"/>
    <n v="0"/>
    <n v="0"/>
    <n v="0"/>
    <n v="1"/>
    <n v="0"/>
    <n v="0"/>
    <n v="0"/>
    <n v="0"/>
    <n v="0"/>
    <n v="0"/>
    <n v="0"/>
    <s v="SiblingSpouse0"/>
    <n v="0"/>
    <n v="1"/>
    <n v="0"/>
    <n v="0"/>
    <n v="0"/>
    <n v="0"/>
    <n v="0"/>
    <n v="0"/>
    <s v="ParentChild0"/>
    <s v="S"/>
    <n v="0"/>
    <n v="0"/>
    <n v="1"/>
    <s v="Southampton"/>
    <n v="38.5"/>
    <s v="Gee, Mr. Arthur H"/>
  </r>
  <r>
    <n v="464"/>
    <x v="0"/>
    <n v="0"/>
    <x v="0"/>
    <x v="0"/>
    <x v="0"/>
    <n v="0"/>
    <n v="1"/>
    <n v="0"/>
    <n v="1"/>
    <n v="1"/>
    <n v="1"/>
    <n v="0"/>
    <n v="0"/>
    <n v="0"/>
    <n v="48"/>
    <s v="Age_40_49"/>
    <n v="0"/>
    <n v="0"/>
    <n v="0"/>
    <n v="0"/>
    <n v="1"/>
    <n v="0"/>
    <n v="0"/>
    <n v="0"/>
    <x v="2"/>
    <x v="2"/>
    <n v="0"/>
    <n v="1"/>
    <n v="0"/>
    <n v="0"/>
    <n v="1"/>
    <n v="0"/>
    <n v="0"/>
    <n v="0"/>
    <n v="0"/>
    <n v="0"/>
    <n v="0"/>
    <n v="0"/>
    <s v="SiblingSpouse0"/>
    <n v="0"/>
    <n v="1"/>
    <n v="0"/>
    <n v="0"/>
    <n v="0"/>
    <n v="0"/>
    <n v="0"/>
    <n v="0"/>
    <s v="ParentChild0"/>
    <s v="S"/>
    <n v="0"/>
    <n v="0"/>
    <n v="1"/>
    <s v="Southampton"/>
    <n v="13"/>
    <s v="Milling, Mr. Jacob Christian"/>
  </r>
  <r>
    <n v="465"/>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Maisner, Mr. Simon"/>
  </r>
  <r>
    <n v="466"/>
    <x v="0"/>
    <n v="0"/>
    <x v="0"/>
    <x v="0"/>
    <x v="0"/>
    <n v="0"/>
    <n v="1"/>
    <n v="0"/>
    <n v="0"/>
    <n v="1"/>
    <n v="1"/>
    <n v="0"/>
    <n v="0"/>
    <n v="0"/>
    <n v="38"/>
    <s v="Age_30_39"/>
    <n v="0"/>
    <n v="0"/>
    <n v="0"/>
    <n v="1"/>
    <n v="0"/>
    <n v="0"/>
    <n v="0"/>
    <n v="0"/>
    <x v="0"/>
    <x v="0"/>
    <n v="0"/>
    <n v="0"/>
    <n v="1"/>
    <n v="0"/>
    <n v="1"/>
    <n v="0"/>
    <n v="0"/>
    <n v="0"/>
    <n v="0"/>
    <n v="0"/>
    <n v="0"/>
    <n v="0"/>
    <s v="SiblingSpouse0"/>
    <n v="0"/>
    <n v="1"/>
    <n v="0"/>
    <n v="0"/>
    <n v="0"/>
    <n v="0"/>
    <n v="0"/>
    <n v="0"/>
    <s v="ParentChild0"/>
    <s v="S"/>
    <n v="0"/>
    <n v="0"/>
    <n v="1"/>
    <s v="Southampton"/>
    <n v="7.05"/>
    <s v="Goncalves, Mr. Manuel Estanslas"/>
  </r>
  <r>
    <n v="467"/>
    <x v="0"/>
    <n v="0"/>
    <x v="0"/>
    <x v="0"/>
    <x v="0"/>
    <n v="0"/>
    <n v="1"/>
    <n v="0"/>
    <n v="1"/>
    <n v="1"/>
    <n v="1"/>
    <n v="0"/>
    <n v="0"/>
    <n v="0"/>
    <n v="29.9"/>
    <s v="Age_20_29"/>
    <n v="0"/>
    <n v="0"/>
    <n v="1"/>
    <n v="0"/>
    <n v="0"/>
    <n v="0"/>
    <n v="0"/>
    <n v="0"/>
    <x v="2"/>
    <x v="2"/>
    <n v="0"/>
    <n v="1"/>
    <n v="0"/>
    <n v="0"/>
    <n v="1"/>
    <n v="0"/>
    <n v="0"/>
    <n v="0"/>
    <n v="0"/>
    <n v="0"/>
    <n v="0"/>
    <n v="0"/>
    <s v="SiblingSpouse0"/>
    <n v="0"/>
    <n v="1"/>
    <n v="0"/>
    <n v="0"/>
    <n v="0"/>
    <n v="0"/>
    <n v="0"/>
    <n v="0"/>
    <s v="ParentChild0"/>
    <s v="S"/>
    <n v="0"/>
    <n v="0"/>
    <n v="1"/>
    <s v="Southampton"/>
    <n v="0"/>
    <s v="Campbell, Mr. William"/>
  </r>
  <r>
    <n v="468"/>
    <x v="0"/>
    <n v="0"/>
    <x v="0"/>
    <x v="0"/>
    <x v="0"/>
    <n v="0"/>
    <n v="1"/>
    <n v="0"/>
    <n v="0"/>
    <n v="1"/>
    <n v="1"/>
    <n v="0"/>
    <n v="0"/>
    <n v="0"/>
    <n v="56"/>
    <s v="Age_50_59"/>
    <n v="0"/>
    <n v="0"/>
    <n v="0"/>
    <n v="0"/>
    <n v="0"/>
    <n v="1"/>
    <n v="0"/>
    <n v="0"/>
    <x v="1"/>
    <x v="1"/>
    <n v="1"/>
    <n v="0"/>
    <n v="0"/>
    <n v="0"/>
    <n v="1"/>
    <n v="0"/>
    <n v="0"/>
    <n v="0"/>
    <n v="0"/>
    <n v="0"/>
    <n v="0"/>
    <n v="0"/>
    <s v="SiblingSpouse0"/>
    <n v="0"/>
    <n v="1"/>
    <n v="0"/>
    <n v="0"/>
    <n v="0"/>
    <n v="0"/>
    <n v="0"/>
    <n v="0"/>
    <s v="ParentChild0"/>
    <s v="S"/>
    <n v="0"/>
    <n v="0"/>
    <n v="1"/>
    <s v="Southampton"/>
    <n v="26.55"/>
    <s v="Smart, Mr. John Montgomery"/>
  </r>
  <r>
    <n v="469"/>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249999999999996"/>
    <s v="Scanlan, Mr. James"/>
  </r>
  <r>
    <n v="470"/>
    <x v="0"/>
    <n v="1"/>
    <x v="1"/>
    <x v="1"/>
    <x v="1"/>
    <n v="1"/>
    <n v="0"/>
    <n v="0"/>
    <n v="0"/>
    <n v="0"/>
    <n v="0"/>
    <n v="0"/>
    <n v="0"/>
    <n v="0"/>
    <n v="0.75"/>
    <s v="Age_0_9"/>
    <n v="1"/>
    <n v="0"/>
    <n v="0"/>
    <n v="0"/>
    <n v="0"/>
    <n v="0"/>
    <n v="0"/>
    <n v="0"/>
    <x v="0"/>
    <x v="0"/>
    <n v="0"/>
    <n v="0"/>
    <n v="1"/>
    <n v="2"/>
    <n v="0"/>
    <n v="0"/>
    <n v="1"/>
    <n v="0"/>
    <n v="0"/>
    <n v="0"/>
    <n v="0"/>
    <n v="0"/>
    <s v="SiblingSpouse2"/>
    <n v="1"/>
    <n v="0"/>
    <n v="1"/>
    <n v="0"/>
    <n v="0"/>
    <n v="0"/>
    <n v="0"/>
    <n v="0"/>
    <s v="ParentChild1"/>
    <s v="C"/>
    <n v="1"/>
    <n v="0"/>
    <n v="0"/>
    <s v="Cherbourg"/>
    <n v="19.258299999999998"/>
    <s v="Baclini, Miss. Helene Barbara"/>
  </r>
  <r>
    <n v="471"/>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25"/>
    <s v="Keefe, Mr. Arthur"/>
  </r>
  <r>
    <n v="472"/>
    <x v="0"/>
    <n v="0"/>
    <x v="0"/>
    <x v="0"/>
    <x v="0"/>
    <n v="0"/>
    <n v="1"/>
    <n v="0"/>
    <n v="0"/>
    <n v="1"/>
    <n v="1"/>
    <n v="0"/>
    <n v="0"/>
    <n v="0"/>
    <n v="38"/>
    <s v="Age_30_39"/>
    <n v="0"/>
    <n v="0"/>
    <n v="0"/>
    <n v="1"/>
    <n v="0"/>
    <n v="0"/>
    <n v="0"/>
    <n v="0"/>
    <x v="0"/>
    <x v="0"/>
    <n v="0"/>
    <n v="0"/>
    <n v="1"/>
    <n v="0"/>
    <n v="1"/>
    <n v="0"/>
    <n v="0"/>
    <n v="0"/>
    <n v="0"/>
    <n v="0"/>
    <n v="0"/>
    <n v="0"/>
    <s v="SiblingSpouse0"/>
    <n v="0"/>
    <n v="1"/>
    <n v="0"/>
    <n v="0"/>
    <n v="0"/>
    <n v="0"/>
    <n v="0"/>
    <n v="0"/>
    <s v="ParentChild0"/>
    <s v="S"/>
    <n v="0"/>
    <n v="0"/>
    <n v="1"/>
    <s v="Southampton"/>
    <n v="8.6624999999999996"/>
    <s v="Cacic, Mr. Luka"/>
  </r>
  <r>
    <n v="473"/>
    <x v="0"/>
    <n v="1"/>
    <x v="1"/>
    <x v="1"/>
    <x v="1"/>
    <n v="1"/>
    <n v="0"/>
    <n v="0"/>
    <n v="0"/>
    <n v="0"/>
    <n v="0"/>
    <n v="0"/>
    <n v="0"/>
    <n v="0"/>
    <n v="33"/>
    <s v="Age_30_39"/>
    <n v="0"/>
    <n v="0"/>
    <n v="0"/>
    <n v="1"/>
    <n v="0"/>
    <n v="0"/>
    <n v="0"/>
    <n v="0"/>
    <x v="2"/>
    <x v="2"/>
    <n v="0"/>
    <n v="1"/>
    <n v="0"/>
    <n v="1"/>
    <n v="0"/>
    <n v="1"/>
    <n v="0"/>
    <n v="0"/>
    <n v="0"/>
    <n v="0"/>
    <n v="0"/>
    <n v="0"/>
    <s v="SiblingSpouse1"/>
    <n v="2"/>
    <n v="0"/>
    <n v="0"/>
    <n v="1"/>
    <n v="0"/>
    <n v="0"/>
    <n v="0"/>
    <n v="0"/>
    <s v="ParentChild2"/>
    <s v="S"/>
    <n v="0"/>
    <n v="0"/>
    <n v="1"/>
    <s v="Southampton"/>
    <n v="27.75"/>
    <s v="West, Mrs. Edwy Arthur (Ada Mary Worth)"/>
  </r>
  <r>
    <n v="474"/>
    <x v="0"/>
    <n v="1"/>
    <x v="1"/>
    <x v="1"/>
    <x v="1"/>
    <n v="1"/>
    <n v="0"/>
    <n v="0"/>
    <n v="0"/>
    <n v="0"/>
    <n v="0"/>
    <n v="0"/>
    <n v="0"/>
    <n v="0"/>
    <n v="23"/>
    <s v="Age_20_29"/>
    <n v="0"/>
    <n v="0"/>
    <n v="1"/>
    <n v="0"/>
    <n v="0"/>
    <n v="0"/>
    <n v="0"/>
    <n v="0"/>
    <x v="2"/>
    <x v="2"/>
    <n v="0"/>
    <n v="1"/>
    <n v="0"/>
    <n v="0"/>
    <n v="1"/>
    <n v="0"/>
    <n v="0"/>
    <n v="0"/>
    <n v="0"/>
    <n v="0"/>
    <n v="0"/>
    <n v="0"/>
    <s v="SiblingSpouse0"/>
    <n v="0"/>
    <n v="1"/>
    <n v="0"/>
    <n v="0"/>
    <n v="0"/>
    <n v="0"/>
    <n v="0"/>
    <n v="0"/>
    <s v="ParentChild0"/>
    <s v="C"/>
    <n v="1"/>
    <n v="0"/>
    <n v="0"/>
    <s v="Cherbourg"/>
    <n v="13.791700000000001"/>
    <s v="Jerwan, Mrs. Amin S (Marie Marthe Thuillard)"/>
  </r>
  <r>
    <n v="475"/>
    <x v="0"/>
    <n v="0"/>
    <x v="0"/>
    <x v="0"/>
    <x v="1"/>
    <n v="1"/>
    <n v="0"/>
    <n v="1"/>
    <n v="0"/>
    <n v="0"/>
    <n v="0"/>
    <n v="0"/>
    <n v="0"/>
    <n v="0"/>
    <n v="22"/>
    <s v="Age_20_29"/>
    <n v="0"/>
    <n v="0"/>
    <n v="1"/>
    <n v="0"/>
    <n v="0"/>
    <n v="0"/>
    <n v="0"/>
    <n v="0"/>
    <x v="0"/>
    <x v="0"/>
    <n v="0"/>
    <n v="0"/>
    <n v="1"/>
    <n v="0"/>
    <n v="1"/>
    <n v="0"/>
    <n v="0"/>
    <n v="0"/>
    <n v="0"/>
    <n v="0"/>
    <n v="0"/>
    <n v="0"/>
    <s v="SiblingSpouse0"/>
    <n v="0"/>
    <n v="1"/>
    <n v="0"/>
    <n v="0"/>
    <n v="0"/>
    <n v="0"/>
    <n v="0"/>
    <n v="0"/>
    <s v="ParentChild0"/>
    <s v="S"/>
    <n v="0"/>
    <n v="0"/>
    <n v="1"/>
    <s v="Southampton"/>
    <n v="9.8375000000000004"/>
    <s v="Strandberg, Miss. Ida Sofia"/>
  </r>
  <r>
    <n v="476"/>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52"/>
    <s v="Clifford, Mr. George Quincy"/>
  </r>
  <r>
    <n v="477"/>
    <x v="0"/>
    <n v="0"/>
    <x v="0"/>
    <x v="0"/>
    <x v="0"/>
    <n v="0"/>
    <n v="1"/>
    <n v="0"/>
    <n v="1"/>
    <n v="0"/>
    <n v="1"/>
    <n v="0"/>
    <n v="0"/>
    <n v="0"/>
    <n v="34"/>
    <s v="Age_30_39"/>
    <n v="0"/>
    <n v="0"/>
    <n v="0"/>
    <n v="1"/>
    <n v="0"/>
    <n v="0"/>
    <n v="0"/>
    <n v="0"/>
    <x v="2"/>
    <x v="2"/>
    <n v="0"/>
    <n v="1"/>
    <n v="0"/>
    <n v="1"/>
    <n v="0"/>
    <n v="1"/>
    <n v="0"/>
    <n v="0"/>
    <n v="0"/>
    <n v="0"/>
    <n v="0"/>
    <n v="0"/>
    <s v="SiblingSpouse1"/>
    <n v="0"/>
    <n v="1"/>
    <n v="0"/>
    <n v="0"/>
    <n v="0"/>
    <n v="0"/>
    <n v="0"/>
    <n v="0"/>
    <s v="ParentChild0"/>
    <s v="S"/>
    <n v="0"/>
    <n v="0"/>
    <n v="1"/>
    <s v="Southampton"/>
    <n v="21"/>
    <s v="Renouf, Mr. Peter Henry"/>
  </r>
  <r>
    <n v="478"/>
    <x v="0"/>
    <n v="0"/>
    <x v="0"/>
    <x v="0"/>
    <x v="0"/>
    <n v="0"/>
    <n v="1"/>
    <n v="0"/>
    <n v="0"/>
    <n v="0"/>
    <n v="1"/>
    <n v="0"/>
    <n v="0"/>
    <n v="0"/>
    <n v="29"/>
    <s v="Age_20_29"/>
    <n v="0"/>
    <n v="0"/>
    <n v="1"/>
    <n v="0"/>
    <n v="0"/>
    <n v="0"/>
    <n v="0"/>
    <n v="0"/>
    <x v="0"/>
    <x v="0"/>
    <n v="0"/>
    <n v="0"/>
    <n v="1"/>
    <n v="1"/>
    <n v="0"/>
    <n v="1"/>
    <n v="0"/>
    <n v="0"/>
    <n v="0"/>
    <n v="0"/>
    <n v="0"/>
    <n v="0"/>
    <s v="SiblingSpouse1"/>
    <n v="0"/>
    <n v="1"/>
    <n v="0"/>
    <n v="0"/>
    <n v="0"/>
    <n v="0"/>
    <n v="0"/>
    <n v="0"/>
    <s v="ParentChild0"/>
    <s v="S"/>
    <n v="0"/>
    <n v="0"/>
    <n v="1"/>
    <s v="Southampton"/>
    <n v="7.0457999999999998"/>
    <s v="Braund, Mr. Lewis Richard"/>
  </r>
  <r>
    <n v="479"/>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7.5208000000000004"/>
    <s v="Karlsson, Mr. Nils August"/>
  </r>
  <r>
    <n v="480"/>
    <x v="0"/>
    <n v="1"/>
    <x v="1"/>
    <x v="1"/>
    <x v="1"/>
    <n v="1"/>
    <n v="0"/>
    <n v="1"/>
    <n v="0"/>
    <n v="0"/>
    <n v="0"/>
    <n v="0"/>
    <n v="0"/>
    <n v="0"/>
    <n v="2"/>
    <s v="Age_0_9"/>
    <n v="1"/>
    <n v="0"/>
    <n v="0"/>
    <n v="0"/>
    <n v="0"/>
    <n v="0"/>
    <n v="0"/>
    <n v="0"/>
    <x v="0"/>
    <x v="0"/>
    <n v="0"/>
    <n v="0"/>
    <n v="1"/>
    <n v="0"/>
    <n v="1"/>
    <n v="0"/>
    <n v="0"/>
    <n v="0"/>
    <n v="0"/>
    <n v="0"/>
    <n v="0"/>
    <n v="0"/>
    <s v="SiblingSpouse0"/>
    <n v="1"/>
    <n v="0"/>
    <n v="1"/>
    <n v="0"/>
    <n v="0"/>
    <n v="0"/>
    <n v="0"/>
    <n v="0"/>
    <s v="ParentChild1"/>
    <s v="S"/>
    <n v="0"/>
    <n v="0"/>
    <n v="1"/>
    <s v="Southampton"/>
    <n v="12.2875"/>
    <s v="Hirvonen, Miss. Hildur E"/>
  </r>
  <r>
    <n v="481"/>
    <x v="0"/>
    <n v="0"/>
    <x v="0"/>
    <x v="0"/>
    <x v="0"/>
    <n v="0"/>
    <n v="1"/>
    <n v="0"/>
    <n v="0"/>
    <n v="0"/>
    <n v="0"/>
    <n v="1"/>
    <n v="0"/>
    <n v="0"/>
    <n v="9"/>
    <s v="Age_0_9"/>
    <n v="1"/>
    <n v="0"/>
    <n v="0"/>
    <n v="0"/>
    <n v="0"/>
    <n v="0"/>
    <n v="0"/>
    <n v="0"/>
    <x v="0"/>
    <x v="0"/>
    <n v="0"/>
    <n v="0"/>
    <n v="1"/>
    <n v="5"/>
    <n v="0"/>
    <n v="0"/>
    <n v="0"/>
    <n v="0"/>
    <n v="0"/>
    <n v="1"/>
    <n v="0"/>
    <n v="1"/>
    <s v="SiblingSpouse5"/>
    <n v="2"/>
    <n v="0"/>
    <n v="0"/>
    <n v="1"/>
    <n v="0"/>
    <n v="0"/>
    <n v="0"/>
    <n v="0"/>
    <s v="ParentChild2"/>
    <s v="S"/>
    <n v="0"/>
    <n v="0"/>
    <n v="1"/>
    <s v="Southampton"/>
    <n v="46.9"/>
    <s v="Goodwin, Master. Harold Victor"/>
  </r>
  <r>
    <n v="482"/>
    <x v="0"/>
    <n v="0"/>
    <x v="0"/>
    <x v="0"/>
    <x v="0"/>
    <n v="0"/>
    <n v="1"/>
    <n v="0"/>
    <n v="1"/>
    <n v="1"/>
    <n v="1"/>
    <n v="0"/>
    <n v="0"/>
    <n v="0"/>
    <n v="29.9"/>
    <s v="Age_20_29"/>
    <n v="0"/>
    <n v="0"/>
    <n v="1"/>
    <n v="0"/>
    <n v="0"/>
    <n v="0"/>
    <n v="0"/>
    <n v="0"/>
    <x v="2"/>
    <x v="2"/>
    <n v="0"/>
    <n v="1"/>
    <n v="0"/>
    <n v="0"/>
    <n v="1"/>
    <n v="0"/>
    <n v="0"/>
    <n v="0"/>
    <n v="0"/>
    <n v="0"/>
    <n v="0"/>
    <n v="0"/>
    <s v="SiblingSpouse0"/>
    <n v="0"/>
    <n v="1"/>
    <n v="0"/>
    <n v="0"/>
    <n v="0"/>
    <n v="0"/>
    <n v="0"/>
    <n v="0"/>
    <s v="ParentChild0"/>
    <s v="S"/>
    <n v="0"/>
    <n v="0"/>
    <n v="1"/>
    <s v="Southampton"/>
    <n v="0"/>
    <s v="Frost, Mr. Anthony Wood &quot;Archie&quot;"/>
  </r>
  <r>
    <n v="483"/>
    <x v="0"/>
    <n v="0"/>
    <x v="0"/>
    <x v="0"/>
    <x v="0"/>
    <n v="0"/>
    <n v="1"/>
    <n v="0"/>
    <n v="0"/>
    <n v="1"/>
    <n v="1"/>
    <n v="0"/>
    <n v="0"/>
    <n v="0"/>
    <n v="50"/>
    <s v="Age_50_59"/>
    <n v="0"/>
    <n v="0"/>
    <n v="0"/>
    <n v="0"/>
    <n v="0"/>
    <n v="1"/>
    <n v="0"/>
    <n v="0"/>
    <x v="0"/>
    <x v="0"/>
    <n v="0"/>
    <n v="0"/>
    <n v="1"/>
    <n v="0"/>
    <n v="1"/>
    <n v="0"/>
    <n v="0"/>
    <n v="0"/>
    <n v="0"/>
    <n v="0"/>
    <n v="0"/>
    <n v="0"/>
    <s v="SiblingSpouse0"/>
    <n v="0"/>
    <n v="1"/>
    <n v="0"/>
    <n v="0"/>
    <n v="0"/>
    <n v="0"/>
    <n v="0"/>
    <n v="0"/>
    <s v="ParentChild0"/>
    <s v="S"/>
    <n v="0"/>
    <n v="0"/>
    <n v="1"/>
    <s v="Southampton"/>
    <n v="8.0500000000000007"/>
    <s v="Rouse, Mr. Richard Henry"/>
  </r>
  <r>
    <n v="484"/>
    <x v="0"/>
    <n v="1"/>
    <x v="1"/>
    <x v="1"/>
    <x v="1"/>
    <n v="1"/>
    <n v="0"/>
    <n v="1"/>
    <n v="0"/>
    <n v="0"/>
    <n v="0"/>
    <n v="0"/>
    <n v="0"/>
    <n v="0"/>
    <n v="63"/>
    <s v="Age_60_69"/>
    <n v="0"/>
    <n v="0"/>
    <n v="0"/>
    <n v="0"/>
    <n v="0"/>
    <n v="0"/>
    <n v="1"/>
    <n v="0"/>
    <x v="0"/>
    <x v="0"/>
    <n v="0"/>
    <n v="0"/>
    <n v="1"/>
    <n v="0"/>
    <n v="1"/>
    <n v="0"/>
    <n v="0"/>
    <n v="0"/>
    <n v="0"/>
    <n v="0"/>
    <n v="0"/>
    <n v="0"/>
    <s v="SiblingSpouse0"/>
    <n v="0"/>
    <n v="1"/>
    <n v="0"/>
    <n v="0"/>
    <n v="0"/>
    <n v="0"/>
    <n v="0"/>
    <n v="0"/>
    <s v="ParentChild0"/>
    <s v="S"/>
    <n v="0"/>
    <n v="0"/>
    <n v="1"/>
    <s v="Southampton"/>
    <n v="9.5875000000000004"/>
    <s v="Turkula, Mrs. (Hedwig)"/>
  </r>
  <r>
    <n v="485"/>
    <x v="0"/>
    <n v="1"/>
    <x v="1"/>
    <x v="1"/>
    <x v="0"/>
    <n v="0"/>
    <n v="1"/>
    <n v="0"/>
    <n v="0"/>
    <n v="0"/>
    <n v="1"/>
    <n v="0"/>
    <n v="0"/>
    <n v="0"/>
    <n v="25"/>
    <s v="Age_20_29"/>
    <n v="0"/>
    <n v="0"/>
    <n v="1"/>
    <n v="0"/>
    <n v="0"/>
    <n v="0"/>
    <n v="0"/>
    <n v="0"/>
    <x v="1"/>
    <x v="1"/>
    <n v="1"/>
    <n v="0"/>
    <n v="0"/>
    <n v="1"/>
    <n v="0"/>
    <n v="1"/>
    <n v="0"/>
    <n v="0"/>
    <n v="0"/>
    <n v="0"/>
    <n v="0"/>
    <n v="0"/>
    <s v="SiblingSpouse1"/>
    <n v="0"/>
    <n v="1"/>
    <n v="0"/>
    <n v="0"/>
    <n v="0"/>
    <n v="0"/>
    <n v="0"/>
    <n v="0"/>
    <s v="ParentChild0"/>
    <s v="C"/>
    <n v="1"/>
    <n v="0"/>
    <n v="0"/>
    <s v="Cherbourg"/>
    <n v="91.0792"/>
    <s v="Bishop, Mr. Dickinson H"/>
  </r>
  <r>
    <n v="486"/>
    <x v="0"/>
    <n v="0"/>
    <x v="0"/>
    <x v="0"/>
    <x v="1"/>
    <n v="1"/>
    <n v="0"/>
    <n v="1"/>
    <n v="0"/>
    <n v="0"/>
    <n v="0"/>
    <n v="0"/>
    <n v="0"/>
    <n v="0"/>
    <n v="29.9"/>
    <s v="Age_20_29"/>
    <n v="0"/>
    <n v="0"/>
    <n v="1"/>
    <n v="0"/>
    <n v="0"/>
    <n v="0"/>
    <n v="0"/>
    <n v="0"/>
    <x v="0"/>
    <x v="0"/>
    <n v="0"/>
    <n v="0"/>
    <n v="1"/>
    <n v="3"/>
    <n v="0"/>
    <n v="0"/>
    <n v="0"/>
    <n v="1"/>
    <n v="0"/>
    <n v="0"/>
    <n v="0"/>
    <n v="1"/>
    <s v="SiblingSpouse3"/>
    <n v="1"/>
    <n v="0"/>
    <n v="1"/>
    <n v="0"/>
    <n v="0"/>
    <n v="0"/>
    <n v="0"/>
    <n v="0"/>
    <s v="ParentChild1"/>
    <s v="S"/>
    <n v="0"/>
    <n v="0"/>
    <n v="1"/>
    <s v="Southampton"/>
    <n v="25.466699999999999"/>
    <s v="Lefebre, Miss. Jeannie"/>
  </r>
  <r>
    <n v="487"/>
    <x v="0"/>
    <n v="1"/>
    <x v="1"/>
    <x v="1"/>
    <x v="1"/>
    <n v="1"/>
    <n v="0"/>
    <n v="0"/>
    <n v="0"/>
    <n v="0"/>
    <n v="0"/>
    <n v="0"/>
    <n v="0"/>
    <n v="0"/>
    <n v="35"/>
    <s v="Age_30_39"/>
    <n v="0"/>
    <n v="0"/>
    <n v="0"/>
    <n v="1"/>
    <n v="0"/>
    <n v="0"/>
    <n v="0"/>
    <n v="0"/>
    <x v="1"/>
    <x v="1"/>
    <n v="1"/>
    <n v="0"/>
    <n v="0"/>
    <n v="1"/>
    <n v="0"/>
    <n v="1"/>
    <n v="0"/>
    <n v="0"/>
    <n v="0"/>
    <n v="0"/>
    <n v="0"/>
    <n v="0"/>
    <s v="SiblingSpouse1"/>
    <n v="0"/>
    <n v="1"/>
    <n v="0"/>
    <n v="0"/>
    <n v="0"/>
    <n v="0"/>
    <n v="0"/>
    <n v="0"/>
    <s v="ParentChild0"/>
    <s v="S"/>
    <n v="0"/>
    <n v="0"/>
    <n v="1"/>
    <s v="Southampton"/>
    <n v="90"/>
    <s v="Hoyt, Mrs. Frederick Maxfield (Jane Anne Forby)"/>
  </r>
  <r>
    <n v="488"/>
    <x v="0"/>
    <n v="0"/>
    <x v="0"/>
    <x v="0"/>
    <x v="0"/>
    <n v="0"/>
    <n v="1"/>
    <n v="0"/>
    <n v="0"/>
    <n v="1"/>
    <n v="1"/>
    <n v="0"/>
    <n v="0"/>
    <n v="0"/>
    <n v="58"/>
    <s v="Age_50_59"/>
    <n v="0"/>
    <n v="0"/>
    <n v="0"/>
    <n v="0"/>
    <n v="0"/>
    <n v="1"/>
    <n v="0"/>
    <n v="0"/>
    <x v="1"/>
    <x v="1"/>
    <n v="1"/>
    <n v="0"/>
    <n v="0"/>
    <n v="0"/>
    <n v="1"/>
    <n v="0"/>
    <n v="0"/>
    <n v="0"/>
    <n v="0"/>
    <n v="0"/>
    <n v="0"/>
    <n v="0"/>
    <s v="SiblingSpouse0"/>
    <n v="0"/>
    <n v="1"/>
    <n v="0"/>
    <n v="0"/>
    <n v="0"/>
    <n v="0"/>
    <n v="0"/>
    <n v="0"/>
    <s v="ParentChild0"/>
    <s v="C"/>
    <n v="1"/>
    <n v="0"/>
    <n v="0"/>
    <s v="Cherbourg"/>
    <n v="29.7"/>
    <s v="Kent, Mr. Edward Austin"/>
  </r>
  <r>
    <n v="489"/>
    <x v="0"/>
    <n v="0"/>
    <x v="0"/>
    <x v="0"/>
    <x v="0"/>
    <n v="0"/>
    <n v="1"/>
    <n v="0"/>
    <n v="0"/>
    <n v="1"/>
    <n v="1"/>
    <n v="0"/>
    <n v="0"/>
    <n v="0"/>
    <n v="30"/>
    <s v="Age_30_39"/>
    <n v="0"/>
    <n v="0"/>
    <n v="0"/>
    <n v="1"/>
    <n v="0"/>
    <n v="0"/>
    <n v="0"/>
    <n v="0"/>
    <x v="0"/>
    <x v="0"/>
    <n v="0"/>
    <n v="0"/>
    <n v="1"/>
    <n v="0"/>
    <n v="1"/>
    <n v="0"/>
    <n v="0"/>
    <n v="0"/>
    <n v="0"/>
    <n v="0"/>
    <n v="0"/>
    <n v="0"/>
    <s v="SiblingSpouse0"/>
    <n v="0"/>
    <n v="1"/>
    <n v="0"/>
    <n v="0"/>
    <n v="0"/>
    <n v="0"/>
    <n v="0"/>
    <n v="0"/>
    <s v="ParentChild0"/>
    <s v="S"/>
    <n v="0"/>
    <n v="0"/>
    <n v="1"/>
    <s v="Southampton"/>
    <n v="8.0500000000000007"/>
    <s v="Somerton, Mr. Francis William"/>
  </r>
  <r>
    <n v="490"/>
    <x v="0"/>
    <n v="1"/>
    <x v="1"/>
    <x v="1"/>
    <x v="0"/>
    <n v="0"/>
    <n v="1"/>
    <n v="0"/>
    <n v="0"/>
    <n v="0"/>
    <n v="0"/>
    <n v="1"/>
    <n v="0"/>
    <n v="0"/>
    <n v="9"/>
    <s v="Age_0_9"/>
    <n v="1"/>
    <n v="0"/>
    <n v="0"/>
    <n v="0"/>
    <n v="0"/>
    <n v="0"/>
    <n v="0"/>
    <n v="0"/>
    <x v="0"/>
    <x v="0"/>
    <n v="0"/>
    <n v="0"/>
    <n v="1"/>
    <n v="1"/>
    <n v="0"/>
    <n v="1"/>
    <n v="0"/>
    <n v="0"/>
    <n v="0"/>
    <n v="0"/>
    <n v="0"/>
    <n v="0"/>
    <s v="SiblingSpouse1"/>
    <n v="1"/>
    <n v="0"/>
    <n v="1"/>
    <n v="0"/>
    <n v="0"/>
    <n v="0"/>
    <n v="0"/>
    <n v="0"/>
    <s v="ParentChild1"/>
    <s v="S"/>
    <n v="0"/>
    <n v="0"/>
    <n v="1"/>
    <s v="Southampton"/>
    <n v="15.9"/>
    <s v="Coutts, Master. Eden Leslie &quot;Neville&quot;"/>
  </r>
  <r>
    <n v="491"/>
    <x v="0"/>
    <n v="0"/>
    <x v="0"/>
    <x v="0"/>
    <x v="0"/>
    <n v="0"/>
    <n v="1"/>
    <n v="0"/>
    <n v="0"/>
    <n v="0"/>
    <n v="1"/>
    <n v="0"/>
    <n v="0"/>
    <n v="0"/>
    <n v="29.9"/>
    <s v="Age_20_29"/>
    <n v="0"/>
    <n v="0"/>
    <n v="1"/>
    <n v="0"/>
    <n v="0"/>
    <n v="0"/>
    <n v="0"/>
    <n v="0"/>
    <x v="0"/>
    <x v="0"/>
    <n v="0"/>
    <n v="0"/>
    <n v="1"/>
    <n v="1"/>
    <n v="0"/>
    <n v="1"/>
    <n v="0"/>
    <n v="0"/>
    <n v="0"/>
    <n v="0"/>
    <n v="0"/>
    <n v="0"/>
    <s v="SiblingSpouse1"/>
    <n v="0"/>
    <n v="1"/>
    <n v="0"/>
    <n v="0"/>
    <n v="0"/>
    <n v="0"/>
    <n v="0"/>
    <n v="0"/>
    <s v="ParentChild0"/>
    <s v="S"/>
    <n v="0"/>
    <n v="0"/>
    <n v="1"/>
    <s v="Southampton"/>
    <n v="19.966699999999999"/>
    <s v="Hagland, Mr. Konrad Mathias Reiersen"/>
  </r>
  <r>
    <n v="492"/>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7.25"/>
    <s v="Windelov, Mr. Einar"/>
  </r>
  <r>
    <n v="493"/>
    <x v="0"/>
    <n v="0"/>
    <x v="0"/>
    <x v="0"/>
    <x v="0"/>
    <n v="0"/>
    <n v="1"/>
    <n v="0"/>
    <n v="0"/>
    <n v="1"/>
    <n v="1"/>
    <n v="0"/>
    <n v="0"/>
    <n v="0"/>
    <n v="55"/>
    <s v="Age_50_59"/>
    <n v="0"/>
    <n v="0"/>
    <n v="0"/>
    <n v="0"/>
    <n v="0"/>
    <n v="1"/>
    <n v="0"/>
    <n v="0"/>
    <x v="1"/>
    <x v="1"/>
    <n v="1"/>
    <n v="0"/>
    <n v="0"/>
    <n v="0"/>
    <n v="1"/>
    <n v="0"/>
    <n v="0"/>
    <n v="0"/>
    <n v="0"/>
    <n v="0"/>
    <n v="0"/>
    <n v="0"/>
    <s v="SiblingSpouse0"/>
    <n v="0"/>
    <n v="1"/>
    <n v="0"/>
    <n v="0"/>
    <n v="0"/>
    <n v="0"/>
    <n v="0"/>
    <n v="0"/>
    <s v="ParentChild0"/>
    <s v="S"/>
    <n v="0"/>
    <n v="0"/>
    <n v="1"/>
    <s v="Southampton"/>
    <n v="30.5"/>
    <s v="Molson, Mr. Harry Markland"/>
  </r>
  <r>
    <n v="494"/>
    <x v="0"/>
    <n v="0"/>
    <x v="0"/>
    <x v="0"/>
    <x v="0"/>
    <n v="0"/>
    <n v="1"/>
    <n v="0"/>
    <n v="0"/>
    <n v="1"/>
    <n v="1"/>
    <n v="0"/>
    <n v="0"/>
    <n v="0"/>
    <n v="71"/>
    <s v="Age_70_plus"/>
    <n v="0"/>
    <n v="0"/>
    <n v="0"/>
    <n v="0"/>
    <n v="0"/>
    <n v="0"/>
    <n v="0"/>
    <n v="1"/>
    <x v="1"/>
    <x v="1"/>
    <n v="1"/>
    <n v="0"/>
    <n v="0"/>
    <n v="0"/>
    <n v="1"/>
    <n v="0"/>
    <n v="0"/>
    <n v="0"/>
    <n v="0"/>
    <n v="0"/>
    <n v="0"/>
    <n v="0"/>
    <s v="SiblingSpouse0"/>
    <n v="0"/>
    <n v="1"/>
    <n v="0"/>
    <n v="0"/>
    <n v="0"/>
    <n v="0"/>
    <n v="0"/>
    <n v="0"/>
    <s v="ParentChild0"/>
    <s v="C"/>
    <n v="1"/>
    <n v="0"/>
    <n v="0"/>
    <s v="Cherbourg"/>
    <n v="49.504199999999997"/>
    <s v="Artagaveytia, Mr. Ramon"/>
  </r>
  <r>
    <n v="495"/>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8.0500000000000007"/>
    <s v="Stanley, Mr. Edward Roland"/>
  </r>
  <r>
    <n v="496"/>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14.458299999999999"/>
    <s v="Yousseff, Mr. Gerious"/>
  </r>
  <r>
    <n v="497"/>
    <x v="0"/>
    <n v="1"/>
    <x v="1"/>
    <x v="1"/>
    <x v="1"/>
    <n v="1"/>
    <n v="0"/>
    <n v="0"/>
    <n v="0"/>
    <n v="0"/>
    <n v="0"/>
    <n v="0"/>
    <n v="0"/>
    <n v="0"/>
    <n v="54"/>
    <s v="Age_50_59"/>
    <n v="0"/>
    <n v="0"/>
    <n v="0"/>
    <n v="0"/>
    <n v="0"/>
    <n v="1"/>
    <n v="0"/>
    <n v="0"/>
    <x v="1"/>
    <x v="1"/>
    <n v="1"/>
    <n v="0"/>
    <n v="0"/>
    <n v="1"/>
    <n v="0"/>
    <n v="1"/>
    <n v="0"/>
    <n v="0"/>
    <n v="0"/>
    <n v="0"/>
    <n v="0"/>
    <n v="0"/>
    <s v="SiblingSpouse1"/>
    <n v="0"/>
    <n v="1"/>
    <n v="0"/>
    <n v="0"/>
    <n v="0"/>
    <n v="0"/>
    <n v="0"/>
    <n v="0"/>
    <s v="ParentChild0"/>
    <s v="C"/>
    <n v="1"/>
    <n v="0"/>
    <n v="0"/>
    <s v="Cherbourg"/>
    <n v="78.2667"/>
    <s v="Eustis, Miss. Elizabeth Mussey"/>
  </r>
  <r>
    <n v="498"/>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15.1"/>
    <s v="Shellard, Mr. Frederick William"/>
  </r>
  <r>
    <n v="499"/>
    <x v="0"/>
    <n v="0"/>
    <x v="0"/>
    <x v="0"/>
    <x v="1"/>
    <n v="1"/>
    <n v="0"/>
    <n v="0"/>
    <n v="0"/>
    <n v="0"/>
    <n v="0"/>
    <n v="0"/>
    <n v="0"/>
    <n v="0"/>
    <n v="25"/>
    <s v="Age_20_29"/>
    <n v="0"/>
    <n v="0"/>
    <n v="1"/>
    <n v="0"/>
    <n v="0"/>
    <n v="0"/>
    <n v="0"/>
    <n v="0"/>
    <x v="1"/>
    <x v="1"/>
    <n v="1"/>
    <n v="0"/>
    <n v="0"/>
    <n v="1"/>
    <n v="0"/>
    <n v="1"/>
    <n v="0"/>
    <n v="0"/>
    <n v="0"/>
    <n v="0"/>
    <n v="0"/>
    <n v="0"/>
    <s v="SiblingSpouse1"/>
    <n v="2"/>
    <n v="0"/>
    <n v="0"/>
    <n v="1"/>
    <n v="0"/>
    <n v="0"/>
    <n v="0"/>
    <n v="0"/>
    <s v="ParentChild2"/>
    <s v="S"/>
    <n v="0"/>
    <n v="0"/>
    <n v="1"/>
    <s v="Southampton"/>
    <n v="151.55000000000001"/>
    <s v="Allison, Mrs. Hudson J C (Bessie Waldo Daniels)"/>
  </r>
  <r>
    <n v="500"/>
    <x v="0"/>
    <n v="0"/>
    <x v="0"/>
    <x v="0"/>
    <x v="0"/>
    <n v="0"/>
    <n v="1"/>
    <n v="0"/>
    <n v="0"/>
    <n v="1"/>
    <n v="1"/>
    <n v="0"/>
    <n v="0"/>
    <n v="0"/>
    <n v="24"/>
    <s v="Age_20_29"/>
    <n v="0"/>
    <n v="0"/>
    <n v="1"/>
    <n v="0"/>
    <n v="0"/>
    <n v="0"/>
    <n v="0"/>
    <n v="0"/>
    <x v="0"/>
    <x v="0"/>
    <n v="0"/>
    <n v="0"/>
    <n v="1"/>
    <n v="0"/>
    <n v="1"/>
    <n v="0"/>
    <n v="0"/>
    <n v="0"/>
    <n v="0"/>
    <n v="0"/>
    <n v="0"/>
    <n v="0"/>
    <s v="SiblingSpouse0"/>
    <n v="0"/>
    <n v="1"/>
    <n v="0"/>
    <n v="0"/>
    <n v="0"/>
    <n v="0"/>
    <n v="0"/>
    <n v="0"/>
    <s v="ParentChild0"/>
    <s v="S"/>
    <n v="0"/>
    <n v="0"/>
    <n v="1"/>
    <s v="Southampton"/>
    <n v="7.7957999999999998"/>
    <s v="Svensson, Mr. Olof"/>
  </r>
  <r>
    <n v="501"/>
    <x v="0"/>
    <n v="0"/>
    <x v="0"/>
    <x v="0"/>
    <x v="0"/>
    <n v="0"/>
    <n v="1"/>
    <n v="0"/>
    <n v="0"/>
    <n v="1"/>
    <n v="1"/>
    <n v="0"/>
    <n v="0"/>
    <n v="0"/>
    <n v="17"/>
    <s v="Age_10_19"/>
    <n v="0"/>
    <n v="1"/>
    <n v="0"/>
    <n v="0"/>
    <n v="0"/>
    <n v="0"/>
    <n v="0"/>
    <n v="0"/>
    <x v="0"/>
    <x v="0"/>
    <n v="0"/>
    <n v="0"/>
    <n v="1"/>
    <n v="0"/>
    <n v="1"/>
    <n v="0"/>
    <n v="0"/>
    <n v="0"/>
    <n v="0"/>
    <n v="0"/>
    <n v="0"/>
    <n v="0"/>
    <s v="SiblingSpouse0"/>
    <n v="0"/>
    <n v="1"/>
    <n v="0"/>
    <n v="0"/>
    <n v="0"/>
    <n v="0"/>
    <n v="0"/>
    <n v="0"/>
    <s v="ParentChild0"/>
    <s v="S"/>
    <n v="0"/>
    <n v="0"/>
    <n v="1"/>
    <s v="Southampton"/>
    <n v="8.6624999999999996"/>
    <s v="Calic, Mr. Petar"/>
  </r>
  <r>
    <n v="502"/>
    <x v="0"/>
    <n v="0"/>
    <x v="0"/>
    <x v="0"/>
    <x v="1"/>
    <n v="1"/>
    <n v="0"/>
    <n v="0"/>
    <n v="0"/>
    <n v="0"/>
    <n v="0"/>
    <n v="0"/>
    <n v="0"/>
    <n v="0"/>
    <n v="21"/>
    <s v="Age_20_29"/>
    <n v="0"/>
    <n v="0"/>
    <n v="1"/>
    <n v="0"/>
    <n v="0"/>
    <n v="0"/>
    <n v="0"/>
    <n v="0"/>
    <x v="0"/>
    <x v="0"/>
    <n v="0"/>
    <n v="0"/>
    <n v="1"/>
    <n v="0"/>
    <n v="1"/>
    <n v="0"/>
    <n v="0"/>
    <n v="0"/>
    <n v="0"/>
    <n v="0"/>
    <n v="0"/>
    <n v="0"/>
    <s v="SiblingSpouse0"/>
    <n v="0"/>
    <n v="1"/>
    <n v="0"/>
    <n v="0"/>
    <n v="0"/>
    <n v="0"/>
    <n v="0"/>
    <n v="0"/>
    <s v="ParentChild0"/>
    <s v="Q"/>
    <n v="0"/>
    <n v="1"/>
    <n v="0"/>
    <s v="Queenstown"/>
    <n v="7.75"/>
    <s v="Canavan, Miss. Mary"/>
  </r>
  <r>
    <n v="503"/>
    <x v="0"/>
    <n v="0"/>
    <x v="0"/>
    <x v="0"/>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6292"/>
    <s v="O'Sullivan, Miss. Bridget Mary"/>
  </r>
  <r>
    <n v="504"/>
    <x v="0"/>
    <n v="0"/>
    <x v="0"/>
    <x v="0"/>
    <x v="1"/>
    <n v="1"/>
    <n v="0"/>
    <n v="1"/>
    <n v="0"/>
    <n v="0"/>
    <n v="0"/>
    <n v="0"/>
    <n v="0"/>
    <n v="0"/>
    <n v="37"/>
    <s v="Age_30_39"/>
    <n v="0"/>
    <n v="0"/>
    <n v="0"/>
    <n v="1"/>
    <n v="0"/>
    <n v="0"/>
    <n v="0"/>
    <n v="0"/>
    <x v="0"/>
    <x v="0"/>
    <n v="0"/>
    <n v="0"/>
    <n v="1"/>
    <n v="0"/>
    <n v="1"/>
    <n v="0"/>
    <n v="0"/>
    <n v="0"/>
    <n v="0"/>
    <n v="0"/>
    <n v="0"/>
    <n v="0"/>
    <s v="SiblingSpouse0"/>
    <n v="0"/>
    <n v="1"/>
    <n v="0"/>
    <n v="0"/>
    <n v="0"/>
    <n v="0"/>
    <n v="0"/>
    <n v="0"/>
    <s v="ParentChild0"/>
    <s v="S"/>
    <n v="0"/>
    <n v="0"/>
    <n v="1"/>
    <s v="Southampton"/>
    <n v="9.5875000000000004"/>
    <s v="Laitinen, Miss. Kristina Sofia"/>
  </r>
  <r>
    <n v="505"/>
    <x v="0"/>
    <n v="1"/>
    <x v="1"/>
    <x v="1"/>
    <x v="1"/>
    <n v="1"/>
    <n v="0"/>
    <n v="0"/>
    <n v="0"/>
    <n v="0"/>
    <n v="0"/>
    <n v="0"/>
    <n v="0"/>
    <n v="0"/>
    <n v="16"/>
    <s v="Age_10_19"/>
    <n v="0"/>
    <n v="1"/>
    <n v="0"/>
    <n v="0"/>
    <n v="0"/>
    <n v="0"/>
    <n v="0"/>
    <n v="0"/>
    <x v="1"/>
    <x v="1"/>
    <n v="1"/>
    <n v="0"/>
    <n v="0"/>
    <n v="0"/>
    <n v="1"/>
    <n v="0"/>
    <n v="0"/>
    <n v="0"/>
    <n v="0"/>
    <n v="0"/>
    <n v="0"/>
    <n v="0"/>
    <s v="SiblingSpouse0"/>
    <n v="0"/>
    <n v="1"/>
    <n v="0"/>
    <n v="0"/>
    <n v="0"/>
    <n v="0"/>
    <n v="0"/>
    <n v="0"/>
    <s v="ParentChild0"/>
    <s v="S"/>
    <n v="0"/>
    <n v="0"/>
    <n v="1"/>
    <s v="Southampton"/>
    <n v="86.5"/>
    <s v="Maioni, Miss. Roberta"/>
  </r>
  <r>
    <n v="506"/>
    <x v="0"/>
    <n v="0"/>
    <x v="0"/>
    <x v="0"/>
    <x v="0"/>
    <n v="0"/>
    <n v="1"/>
    <n v="0"/>
    <n v="0"/>
    <n v="0"/>
    <n v="1"/>
    <n v="0"/>
    <n v="0"/>
    <n v="0"/>
    <n v="18"/>
    <s v="Age_10_19"/>
    <n v="0"/>
    <n v="1"/>
    <n v="0"/>
    <n v="0"/>
    <n v="0"/>
    <n v="0"/>
    <n v="0"/>
    <n v="0"/>
    <x v="1"/>
    <x v="1"/>
    <n v="1"/>
    <n v="0"/>
    <n v="0"/>
    <n v="1"/>
    <n v="0"/>
    <n v="1"/>
    <n v="0"/>
    <n v="0"/>
    <n v="0"/>
    <n v="0"/>
    <n v="0"/>
    <n v="0"/>
    <s v="SiblingSpouse1"/>
    <n v="0"/>
    <n v="1"/>
    <n v="0"/>
    <n v="0"/>
    <n v="0"/>
    <n v="0"/>
    <n v="0"/>
    <n v="0"/>
    <s v="ParentChild0"/>
    <s v="C"/>
    <n v="1"/>
    <n v="0"/>
    <n v="0"/>
    <s v="Cherbourg"/>
    <n v="108.9"/>
    <s v="Penasco y Castellana, Mr. Victor de Satode"/>
  </r>
  <r>
    <n v="507"/>
    <x v="0"/>
    <n v="1"/>
    <x v="1"/>
    <x v="1"/>
    <x v="1"/>
    <n v="1"/>
    <n v="0"/>
    <n v="0"/>
    <n v="0"/>
    <n v="0"/>
    <n v="0"/>
    <n v="0"/>
    <n v="0"/>
    <n v="0"/>
    <n v="33"/>
    <s v="Age_30_39"/>
    <n v="0"/>
    <n v="0"/>
    <n v="0"/>
    <n v="1"/>
    <n v="0"/>
    <n v="0"/>
    <n v="0"/>
    <n v="0"/>
    <x v="2"/>
    <x v="2"/>
    <n v="0"/>
    <n v="1"/>
    <n v="0"/>
    <n v="0"/>
    <n v="1"/>
    <n v="0"/>
    <n v="0"/>
    <n v="0"/>
    <n v="0"/>
    <n v="0"/>
    <n v="0"/>
    <n v="0"/>
    <s v="SiblingSpouse0"/>
    <n v="2"/>
    <n v="0"/>
    <n v="0"/>
    <n v="1"/>
    <n v="0"/>
    <n v="0"/>
    <n v="0"/>
    <n v="0"/>
    <s v="ParentChild2"/>
    <s v="S"/>
    <n v="0"/>
    <n v="0"/>
    <n v="1"/>
    <s v="Southampton"/>
    <n v="26"/>
    <s v="Quick, Mrs. Frederick Charles (Jane Richards)"/>
  </r>
  <r>
    <n v="508"/>
    <x v="0"/>
    <n v="1"/>
    <x v="1"/>
    <x v="1"/>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26.55"/>
    <s v="Bradley, Mr. George (&quot;George Arthur Brayton&quot;)"/>
  </r>
  <r>
    <n v="509"/>
    <x v="0"/>
    <n v="0"/>
    <x v="0"/>
    <x v="0"/>
    <x v="0"/>
    <n v="0"/>
    <n v="1"/>
    <n v="0"/>
    <n v="0"/>
    <n v="1"/>
    <n v="1"/>
    <n v="0"/>
    <n v="0"/>
    <n v="0"/>
    <n v="28"/>
    <s v="Age_20_29"/>
    <n v="0"/>
    <n v="0"/>
    <n v="1"/>
    <n v="0"/>
    <n v="0"/>
    <n v="0"/>
    <n v="0"/>
    <n v="0"/>
    <x v="0"/>
    <x v="0"/>
    <n v="0"/>
    <n v="0"/>
    <n v="1"/>
    <n v="0"/>
    <n v="1"/>
    <n v="0"/>
    <n v="0"/>
    <n v="0"/>
    <n v="0"/>
    <n v="0"/>
    <n v="0"/>
    <n v="0"/>
    <s v="SiblingSpouse0"/>
    <n v="0"/>
    <n v="1"/>
    <n v="0"/>
    <n v="0"/>
    <n v="0"/>
    <n v="0"/>
    <n v="0"/>
    <n v="0"/>
    <s v="ParentChild0"/>
    <s v="S"/>
    <n v="0"/>
    <n v="0"/>
    <n v="1"/>
    <s v="Southampton"/>
    <n v="22.524999999999999"/>
    <s v="Olsen, Mr. Henry Margido"/>
  </r>
  <r>
    <n v="510"/>
    <x v="0"/>
    <n v="1"/>
    <x v="1"/>
    <x v="1"/>
    <x v="0"/>
    <n v="0"/>
    <n v="1"/>
    <n v="0"/>
    <n v="0"/>
    <n v="1"/>
    <n v="1"/>
    <n v="0"/>
    <n v="0"/>
    <n v="0"/>
    <n v="26"/>
    <s v="Age_20_29"/>
    <n v="0"/>
    <n v="0"/>
    <n v="1"/>
    <n v="0"/>
    <n v="0"/>
    <n v="0"/>
    <n v="0"/>
    <n v="0"/>
    <x v="0"/>
    <x v="0"/>
    <n v="0"/>
    <n v="0"/>
    <n v="1"/>
    <n v="0"/>
    <n v="1"/>
    <n v="0"/>
    <n v="0"/>
    <n v="0"/>
    <n v="0"/>
    <n v="0"/>
    <n v="0"/>
    <n v="0"/>
    <s v="SiblingSpouse0"/>
    <n v="0"/>
    <n v="1"/>
    <n v="0"/>
    <n v="0"/>
    <n v="0"/>
    <n v="0"/>
    <n v="0"/>
    <n v="0"/>
    <s v="ParentChild0"/>
    <s v="S"/>
    <n v="0"/>
    <n v="0"/>
    <n v="1"/>
    <s v="Southampton"/>
    <n v="56.495800000000003"/>
    <s v="Lang, Mr. Fang"/>
  </r>
  <r>
    <n v="511"/>
    <x v="0"/>
    <n v="1"/>
    <x v="1"/>
    <x v="1"/>
    <x v="0"/>
    <n v="0"/>
    <n v="1"/>
    <n v="0"/>
    <n v="0"/>
    <n v="1"/>
    <n v="1"/>
    <n v="0"/>
    <n v="1"/>
    <n v="1"/>
    <n v="29"/>
    <s v="Age_20_29"/>
    <n v="0"/>
    <n v="0"/>
    <n v="1"/>
    <n v="0"/>
    <n v="0"/>
    <n v="0"/>
    <n v="0"/>
    <n v="0"/>
    <x v="0"/>
    <x v="0"/>
    <n v="0"/>
    <n v="0"/>
    <n v="1"/>
    <n v="0"/>
    <n v="1"/>
    <n v="0"/>
    <n v="0"/>
    <n v="0"/>
    <n v="0"/>
    <n v="0"/>
    <n v="0"/>
    <n v="0"/>
    <s v="SiblingSpouse0"/>
    <n v="0"/>
    <n v="1"/>
    <n v="0"/>
    <n v="0"/>
    <n v="0"/>
    <n v="0"/>
    <n v="0"/>
    <n v="0"/>
    <s v="ParentChild0"/>
    <s v="Q"/>
    <n v="0"/>
    <n v="1"/>
    <n v="0"/>
    <s v="Queenstown"/>
    <n v="7.75"/>
    <s v="Daly, Mr. Eugene Patrick"/>
  </r>
  <r>
    <n v="512"/>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Webber, Mr. James"/>
  </r>
  <r>
    <n v="513"/>
    <x v="0"/>
    <n v="1"/>
    <x v="1"/>
    <x v="1"/>
    <x v="0"/>
    <n v="0"/>
    <n v="1"/>
    <n v="0"/>
    <n v="0"/>
    <n v="1"/>
    <n v="1"/>
    <n v="0"/>
    <n v="0"/>
    <n v="0"/>
    <n v="36"/>
    <s v="Age_30_39"/>
    <n v="0"/>
    <n v="0"/>
    <n v="0"/>
    <n v="1"/>
    <n v="0"/>
    <n v="0"/>
    <n v="0"/>
    <n v="0"/>
    <x v="1"/>
    <x v="1"/>
    <n v="1"/>
    <n v="0"/>
    <n v="0"/>
    <n v="0"/>
    <n v="1"/>
    <n v="0"/>
    <n v="0"/>
    <n v="0"/>
    <n v="0"/>
    <n v="0"/>
    <n v="0"/>
    <n v="0"/>
    <s v="SiblingSpouse0"/>
    <n v="0"/>
    <n v="1"/>
    <n v="0"/>
    <n v="0"/>
    <n v="0"/>
    <n v="0"/>
    <n v="0"/>
    <n v="0"/>
    <s v="ParentChild0"/>
    <s v="S"/>
    <n v="0"/>
    <n v="0"/>
    <n v="1"/>
    <s v="Southampton"/>
    <n v="26.287500000000001"/>
    <s v="McGough, Mr. James Robert"/>
  </r>
  <r>
    <n v="514"/>
    <x v="0"/>
    <n v="1"/>
    <x v="1"/>
    <x v="1"/>
    <x v="1"/>
    <n v="1"/>
    <n v="0"/>
    <n v="0"/>
    <n v="0"/>
    <n v="0"/>
    <n v="0"/>
    <n v="0"/>
    <n v="0"/>
    <n v="0"/>
    <n v="54"/>
    <s v="Age_50_59"/>
    <n v="0"/>
    <n v="0"/>
    <n v="0"/>
    <n v="0"/>
    <n v="0"/>
    <n v="1"/>
    <n v="0"/>
    <n v="0"/>
    <x v="1"/>
    <x v="1"/>
    <n v="1"/>
    <n v="0"/>
    <n v="0"/>
    <n v="1"/>
    <n v="0"/>
    <n v="1"/>
    <n v="0"/>
    <n v="0"/>
    <n v="0"/>
    <n v="0"/>
    <n v="0"/>
    <n v="0"/>
    <s v="SiblingSpouse1"/>
    <n v="0"/>
    <n v="1"/>
    <n v="0"/>
    <n v="0"/>
    <n v="0"/>
    <n v="0"/>
    <n v="0"/>
    <n v="0"/>
    <s v="ParentChild0"/>
    <s v="C"/>
    <n v="1"/>
    <n v="0"/>
    <n v="0"/>
    <s v="Cherbourg"/>
    <n v="59.4"/>
    <s v="Rothschild, Mrs. Martin (Elizabeth L. Barrett)"/>
  </r>
  <r>
    <n v="515"/>
    <x v="0"/>
    <n v="0"/>
    <x v="0"/>
    <x v="0"/>
    <x v="0"/>
    <n v="0"/>
    <n v="1"/>
    <n v="0"/>
    <n v="0"/>
    <n v="1"/>
    <n v="1"/>
    <n v="0"/>
    <n v="0"/>
    <n v="0"/>
    <n v="24"/>
    <s v="Age_20_29"/>
    <n v="0"/>
    <n v="0"/>
    <n v="1"/>
    <n v="0"/>
    <n v="0"/>
    <n v="0"/>
    <n v="0"/>
    <n v="0"/>
    <x v="0"/>
    <x v="0"/>
    <n v="0"/>
    <n v="0"/>
    <n v="1"/>
    <n v="0"/>
    <n v="1"/>
    <n v="0"/>
    <n v="0"/>
    <n v="0"/>
    <n v="0"/>
    <n v="0"/>
    <n v="0"/>
    <n v="0"/>
    <s v="SiblingSpouse0"/>
    <n v="0"/>
    <n v="1"/>
    <n v="0"/>
    <n v="0"/>
    <n v="0"/>
    <n v="0"/>
    <n v="0"/>
    <n v="0"/>
    <s v="ParentChild0"/>
    <s v="S"/>
    <n v="0"/>
    <n v="0"/>
    <n v="1"/>
    <s v="Southampton"/>
    <n v="7.4958"/>
    <s v="Coleff, Mr. Satio"/>
  </r>
  <r>
    <n v="516"/>
    <x v="0"/>
    <n v="0"/>
    <x v="0"/>
    <x v="0"/>
    <x v="0"/>
    <n v="0"/>
    <n v="1"/>
    <n v="0"/>
    <n v="0"/>
    <n v="1"/>
    <n v="1"/>
    <n v="0"/>
    <n v="0"/>
    <n v="0"/>
    <n v="47"/>
    <s v="Age_40_49"/>
    <n v="0"/>
    <n v="0"/>
    <n v="0"/>
    <n v="0"/>
    <n v="1"/>
    <n v="0"/>
    <n v="0"/>
    <n v="0"/>
    <x v="1"/>
    <x v="1"/>
    <n v="1"/>
    <n v="0"/>
    <n v="0"/>
    <n v="0"/>
    <n v="1"/>
    <n v="0"/>
    <n v="0"/>
    <n v="0"/>
    <n v="0"/>
    <n v="0"/>
    <n v="0"/>
    <n v="0"/>
    <s v="SiblingSpouse0"/>
    <n v="0"/>
    <n v="1"/>
    <n v="0"/>
    <n v="0"/>
    <n v="0"/>
    <n v="0"/>
    <n v="0"/>
    <n v="0"/>
    <s v="ParentChild0"/>
    <s v="S"/>
    <n v="0"/>
    <n v="0"/>
    <n v="1"/>
    <s v="Southampton"/>
    <n v="34.020800000000001"/>
    <s v="Walker, Mr. William Anderson"/>
  </r>
  <r>
    <n v="517"/>
    <x v="0"/>
    <n v="1"/>
    <x v="1"/>
    <x v="1"/>
    <x v="1"/>
    <n v="1"/>
    <n v="0"/>
    <n v="0"/>
    <n v="0"/>
    <n v="0"/>
    <n v="0"/>
    <n v="0"/>
    <n v="0"/>
    <n v="0"/>
    <n v="34"/>
    <s v="Age_30_39"/>
    <n v="0"/>
    <n v="0"/>
    <n v="0"/>
    <n v="1"/>
    <n v="0"/>
    <n v="0"/>
    <n v="0"/>
    <n v="0"/>
    <x v="2"/>
    <x v="2"/>
    <n v="0"/>
    <n v="1"/>
    <n v="0"/>
    <n v="0"/>
    <n v="1"/>
    <n v="0"/>
    <n v="0"/>
    <n v="0"/>
    <n v="0"/>
    <n v="0"/>
    <n v="0"/>
    <n v="0"/>
    <s v="SiblingSpouse0"/>
    <n v="0"/>
    <n v="1"/>
    <n v="0"/>
    <n v="0"/>
    <n v="0"/>
    <n v="0"/>
    <n v="0"/>
    <n v="0"/>
    <s v="ParentChild0"/>
    <s v="S"/>
    <n v="0"/>
    <n v="0"/>
    <n v="1"/>
    <s v="Southampton"/>
    <n v="10.5"/>
    <s v="Lemore, Mrs. (Amelia Milley)"/>
  </r>
  <r>
    <n v="518"/>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24.15"/>
    <s v="Ryan, Mr. Patrick"/>
  </r>
  <r>
    <n v="519"/>
    <x v="0"/>
    <n v="1"/>
    <x v="1"/>
    <x v="1"/>
    <x v="1"/>
    <n v="1"/>
    <n v="0"/>
    <n v="0"/>
    <n v="0"/>
    <n v="0"/>
    <n v="0"/>
    <n v="0"/>
    <n v="0"/>
    <n v="0"/>
    <n v="36"/>
    <s v="Age_30_39"/>
    <n v="0"/>
    <n v="0"/>
    <n v="0"/>
    <n v="1"/>
    <n v="0"/>
    <n v="0"/>
    <n v="0"/>
    <n v="0"/>
    <x v="2"/>
    <x v="2"/>
    <n v="0"/>
    <n v="1"/>
    <n v="0"/>
    <n v="1"/>
    <n v="0"/>
    <n v="1"/>
    <n v="0"/>
    <n v="0"/>
    <n v="0"/>
    <n v="0"/>
    <n v="0"/>
    <n v="0"/>
    <s v="SiblingSpouse1"/>
    <n v="0"/>
    <n v="1"/>
    <n v="0"/>
    <n v="0"/>
    <n v="0"/>
    <n v="0"/>
    <n v="0"/>
    <n v="0"/>
    <s v="ParentChild0"/>
    <s v="S"/>
    <n v="0"/>
    <n v="0"/>
    <n v="1"/>
    <s v="Southampton"/>
    <n v="26"/>
    <s v="Angle, Mrs. William A (Florence &quot;Mary&quot; Agnes Hughes)"/>
  </r>
  <r>
    <n v="520"/>
    <x v="0"/>
    <n v="0"/>
    <x v="0"/>
    <x v="0"/>
    <x v="0"/>
    <n v="0"/>
    <n v="1"/>
    <n v="0"/>
    <n v="0"/>
    <n v="1"/>
    <n v="1"/>
    <n v="0"/>
    <n v="0"/>
    <n v="0"/>
    <n v="32"/>
    <s v="Age_30_39"/>
    <n v="0"/>
    <n v="0"/>
    <n v="0"/>
    <n v="1"/>
    <n v="0"/>
    <n v="0"/>
    <n v="0"/>
    <n v="0"/>
    <x v="0"/>
    <x v="0"/>
    <n v="0"/>
    <n v="0"/>
    <n v="1"/>
    <n v="0"/>
    <n v="1"/>
    <n v="0"/>
    <n v="0"/>
    <n v="0"/>
    <n v="0"/>
    <n v="0"/>
    <n v="0"/>
    <n v="0"/>
    <s v="SiblingSpouse0"/>
    <n v="0"/>
    <n v="1"/>
    <n v="0"/>
    <n v="0"/>
    <n v="0"/>
    <n v="0"/>
    <n v="0"/>
    <n v="0"/>
    <s v="ParentChild0"/>
    <s v="S"/>
    <n v="0"/>
    <n v="0"/>
    <n v="1"/>
    <s v="Southampton"/>
    <n v="7.8958000000000004"/>
    <s v="Pavlovic, Mr. Stefo"/>
  </r>
  <r>
    <n v="521"/>
    <x v="0"/>
    <n v="1"/>
    <x v="1"/>
    <x v="1"/>
    <x v="1"/>
    <n v="1"/>
    <n v="0"/>
    <n v="0"/>
    <n v="0"/>
    <n v="0"/>
    <n v="0"/>
    <n v="0"/>
    <n v="0"/>
    <n v="0"/>
    <n v="30"/>
    <s v="Age_30_39"/>
    <n v="0"/>
    <n v="0"/>
    <n v="0"/>
    <n v="1"/>
    <n v="0"/>
    <n v="0"/>
    <n v="0"/>
    <n v="0"/>
    <x v="1"/>
    <x v="1"/>
    <n v="1"/>
    <n v="0"/>
    <n v="0"/>
    <n v="0"/>
    <n v="1"/>
    <n v="0"/>
    <n v="0"/>
    <n v="0"/>
    <n v="0"/>
    <n v="0"/>
    <n v="0"/>
    <n v="0"/>
    <s v="SiblingSpouse0"/>
    <n v="0"/>
    <n v="1"/>
    <n v="0"/>
    <n v="0"/>
    <n v="0"/>
    <n v="0"/>
    <n v="0"/>
    <n v="0"/>
    <s v="ParentChild0"/>
    <s v="S"/>
    <n v="0"/>
    <n v="0"/>
    <n v="1"/>
    <s v="Southampton"/>
    <n v="93.5"/>
    <s v="Perreault, Miss. Anne"/>
  </r>
  <r>
    <n v="522"/>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7.8958000000000004"/>
    <s v="Vovk, Mr. Janko"/>
  </r>
  <r>
    <n v="523"/>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49999999999996"/>
    <s v="Lahoud, Mr. Sarkis"/>
  </r>
  <r>
    <n v="524"/>
    <x v="0"/>
    <n v="1"/>
    <x v="1"/>
    <x v="1"/>
    <x v="1"/>
    <n v="1"/>
    <n v="0"/>
    <n v="0"/>
    <n v="0"/>
    <n v="0"/>
    <n v="0"/>
    <n v="0"/>
    <n v="0"/>
    <n v="0"/>
    <n v="44"/>
    <s v="Age_40_49"/>
    <n v="0"/>
    <n v="0"/>
    <n v="0"/>
    <n v="0"/>
    <n v="1"/>
    <n v="0"/>
    <n v="0"/>
    <n v="0"/>
    <x v="1"/>
    <x v="1"/>
    <n v="1"/>
    <n v="0"/>
    <n v="0"/>
    <n v="0"/>
    <n v="1"/>
    <n v="0"/>
    <n v="0"/>
    <n v="0"/>
    <n v="0"/>
    <n v="0"/>
    <n v="0"/>
    <n v="0"/>
    <s v="SiblingSpouse0"/>
    <n v="1"/>
    <n v="0"/>
    <n v="1"/>
    <n v="0"/>
    <n v="0"/>
    <n v="0"/>
    <n v="0"/>
    <n v="0"/>
    <s v="ParentChild1"/>
    <s v="C"/>
    <n v="1"/>
    <n v="0"/>
    <n v="0"/>
    <s v="Cherbourg"/>
    <n v="57.979199999999999"/>
    <s v="Hippach, Mrs. Louis Albert (Ida Sophia Fischer)"/>
  </r>
  <r>
    <n v="525"/>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91999999999996"/>
    <s v="Kassem, Mr. Fared"/>
  </r>
  <r>
    <n v="526"/>
    <x v="0"/>
    <n v="0"/>
    <x v="0"/>
    <x v="0"/>
    <x v="0"/>
    <n v="0"/>
    <n v="1"/>
    <n v="0"/>
    <n v="0"/>
    <n v="1"/>
    <n v="1"/>
    <n v="0"/>
    <n v="1"/>
    <n v="1"/>
    <n v="40.5"/>
    <s v="Age_40_49"/>
    <n v="0"/>
    <n v="0"/>
    <n v="0"/>
    <n v="0"/>
    <n v="1"/>
    <n v="0"/>
    <n v="0"/>
    <n v="0"/>
    <x v="0"/>
    <x v="0"/>
    <n v="0"/>
    <n v="0"/>
    <n v="1"/>
    <n v="0"/>
    <n v="1"/>
    <n v="0"/>
    <n v="0"/>
    <n v="0"/>
    <n v="0"/>
    <n v="0"/>
    <n v="0"/>
    <n v="0"/>
    <s v="SiblingSpouse0"/>
    <n v="0"/>
    <n v="1"/>
    <n v="0"/>
    <n v="0"/>
    <n v="0"/>
    <n v="0"/>
    <n v="0"/>
    <n v="0"/>
    <s v="ParentChild0"/>
    <s v="Q"/>
    <n v="0"/>
    <n v="1"/>
    <n v="0"/>
    <s v="Queenstown"/>
    <n v="7.75"/>
    <s v="Farrell, Mr. James"/>
  </r>
  <r>
    <n v="527"/>
    <x v="0"/>
    <n v="1"/>
    <x v="1"/>
    <x v="1"/>
    <x v="1"/>
    <n v="1"/>
    <n v="0"/>
    <n v="0"/>
    <n v="0"/>
    <n v="0"/>
    <n v="0"/>
    <n v="0"/>
    <n v="0"/>
    <n v="0"/>
    <n v="50"/>
    <s v="Age_50_59"/>
    <n v="0"/>
    <n v="0"/>
    <n v="0"/>
    <n v="0"/>
    <n v="0"/>
    <n v="1"/>
    <n v="0"/>
    <n v="0"/>
    <x v="2"/>
    <x v="2"/>
    <n v="0"/>
    <n v="1"/>
    <n v="0"/>
    <n v="0"/>
    <n v="1"/>
    <n v="0"/>
    <n v="0"/>
    <n v="0"/>
    <n v="0"/>
    <n v="0"/>
    <n v="0"/>
    <n v="0"/>
    <s v="SiblingSpouse0"/>
    <n v="0"/>
    <n v="1"/>
    <n v="0"/>
    <n v="0"/>
    <n v="0"/>
    <n v="0"/>
    <n v="0"/>
    <n v="0"/>
    <s v="ParentChild0"/>
    <s v="S"/>
    <n v="0"/>
    <n v="0"/>
    <n v="1"/>
    <s v="Southampton"/>
    <n v="10.5"/>
    <s v="Ridsdale, Miss. Lucy"/>
  </r>
  <r>
    <n v="528"/>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221.7792"/>
    <s v="Farthing, Mr. John"/>
  </r>
  <r>
    <n v="529"/>
    <x v="0"/>
    <n v="0"/>
    <x v="0"/>
    <x v="0"/>
    <x v="0"/>
    <n v="0"/>
    <n v="1"/>
    <n v="0"/>
    <n v="0"/>
    <n v="1"/>
    <n v="1"/>
    <n v="0"/>
    <n v="0"/>
    <n v="0"/>
    <n v="39"/>
    <s v="Age_30_39"/>
    <n v="0"/>
    <n v="0"/>
    <n v="0"/>
    <n v="1"/>
    <n v="0"/>
    <n v="0"/>
    <n v="0"/>
    <n v="0"/>
    <x v="0"/>
    <x v="0"/>
    <n v="0"/>
    <n v="0"/>
    <n v="1"/>
    <n v="0"/>
    <n v="1"/>
    <n v="0"/>
    <n v="0"/>
    <n v="0"/>
    <n v="0"/>
    <n v="0"/>
    <n v="0"/>
    <n v="0"/>
    <s v="SiblingSpouse0"/>
    <n v="0"/>
    <n v="1"/>
    <n v="0"/>
    <n v="0"/>
    <n v="0"/>
    <n v="0"/>
    <n v="0"/>
    <n v="0"/>
    <s v="ParentChild0"/>
    <s v="S"/>
    <n v="0"/>
    <n v="0"/>
    <n v="1"/>
    <s v="Southampton"/>
    <n v="7.9249999999999998"/>
    <s v="Salonen, Mr. Johan Werner"/>
  </r>
  <r>
    <n v="530"/>
    <x v="0"/>
    <n v="0"/>
    <x v="0"/>
    <x v="0"/>
    <x v="0"/>
    <n v="0"/>
    <n v="1"/>
    <n v="0"/>
    <n v="1"/>
    <n v="0"/>
    <n v="0"/>
    <n v="0"/>
    <n v="0"/>
    <n v="0"/>
    <n v="23"/>
    <s v="Age_20_29"/>
    <n v="0"/>
    <n v="0"/>
    <n v="1"/>
    <n v="0"/>
    <n v="0"/>
    <n v="0"/>
    <n v="0"/>
    <n v="0"/>
    <x v="2"/>
    <x v="2"/>
    <n v="0"/>
    <n v="1"/>
    <n v="0"/>
    <n v="2"/>
    <n v="0"/>
    <n v="0"/>
    <n v="1"/>
    <n v="0"/>
    <n v="0"/>
    <n v="0"/>
    <n v="0"/>
    <n v="0"/>
    <s v="SiblingSpouse2"/>
    <n v="1"/>
    <n v="0"/>
    <n v="1"/>
    <n v="0"/>
    <n v="0"/>
    <n v="0"/>
    <n v="0"/>
    <n v="0"/>
    <s v="ParentChild1"/>
    <s v="S"/>
    <n v="0"/>
    <n v="0"/>
    <n v="1"/>
    <s v="Southampton"/>
    <n v="11.5"/>
    <s v="Hocking, Mr. Richard George"/>
  </r>
  <r>
    <n v="531"/>
    <x v="0"/>
    <n v="1"/>
    <x v="1"/>
    <x v="1"/>
    <x v="1"/>
    <n v="1"/>
    <n v="0"/>
    <n v="0"/>
    <n v="0"/>
    <n v="0"/>
    <n v="0"/>
    <n v="0"/>
    <n v="0"/>
    <n v="0"/>
    <n v="2"/>
    <s v="Age_0_9"/>
    <n v="1"/>
    <n v="0"/>
    <n v="0"/>
    <n v="0"/>
    <n v="0"/>
    <n v="0"/>
    <n v="0"/>
    <n v="0"/>
    <x v="2"/>
    <x v="2"/>
    <n v="0"/>
    <n v="1"/>
    <n v="0"/>
    <n v="1"/>
    <n v="0"/>
    <n v="1"/>
    <n v="0"/>
    <n v="0"/>
    <n v="0"/>
    <n v="0"/>
    <n v="0"/>
    <n v="0"/>
    <s v="SiblingSpouse1"/>
    <n v="1"/>
    <n v="0"/>
    <n v="1"/>
    <n v="0"/>
    <n v="0"/>
    <n v="0"/>
    <n v="0"/>
    <n v="0"/>
    <s v="ParentChild1"/>
    <s v="S"/>
    <n v="0"/>
    <n v="0"/>
    <n v="1"/>
    <s v="Southampton"/>
    <n v="26"/>
    <s v="Quick, Miss. Phyllis May"/>
  </r>
  <r>
    <n v="532"/>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91999999999996"/>
    <s v="Toufik, Mr. Nakli"/>
  </r>
  <r>
    <n v="533"/>
    <x v="0"/>
    <n v="0"/>
    <x v="0"/>
    <x v="0"/>
    <x v="0"/>
    <n v="0"/>
    <n v="1"/>
    <n v="0"/>
    <n v="0"/>
    <n v="0"/>
    <n v="0"/>
    <n v="0"/>
    <n v="0"/>
    <n v="0"/>
    <n v="17"/>
    <s v="Age_10_19"/>
    <n v="0"/>
    <n v="1"/>
    <n v="0"/>
    <n v="0"/>
    <n v="0"/>
    <n v="0"/>
    <n v="0"/>
    <n v="0"/>
    <x v="0"/>
    <x v="0"/>
    <n v="0"/>
    <n v="0"/>
    <n v="1"/>
    <n v="1"/>
    <n v="0"/>
    <n v="1"/>
    <n v="0"/>
    <n v="0"/>
    <n v="0"/>
    <n v="0"/>
    <n v="0"/>
    <n v="0"/>
    <s v="SiblingSpouse1"/>
    <n v="1"/>
    <n v="0"/>
    <n v="1"/>
    <n v="0"/>
    <n v="0"/>
    <n v="0"/>
    <n v="0"/>
    <n v="0"/>
    <s v="ParentChild1"/>
    <s v="C"/>
    <n v="1"/>
    <n v="0"/>
    <n v="0"/>
    <s v="Cherbourg"/>
    <n v="7.2291999999999996"/>
    <s v="Elias, Mr. Joseph Jr"/>
  </r>
  <r>
    <n v="534"/>
    <x v="0"/>
    <n v="1"/>
    <x v="1"/>
    <x v="1"/>
    <x v="1"/>
    <n v="1"/>
    <n v="0"/>
    <n v="0"/>
    <n v="0"/>
    <n v="0"/>
    <n v="0"/>
    <n v="0"/>
    <n v="0"/>
    <n v="0"/>
    <n v="29.9"/>
    <s v="Age_20_29"/>
    <n v="0"/>
    <n v="0"/>
    <n v="1"/>
    <n v="0"/>
    <n v="0"/>
    <n v="0"/>
    <n v="0"/>
    <n v="0"/>
    <x v="0"/>
    <x v="0"/>
    <n v="0"/>
    <n v="0"/>
    <n v="1"/>
    <n v="0"/>
    <n v="1"/>
    <n v="0"/>
    <n v="0"/>
    <n v="0"/>
    <n v="0"/>
    <n v="0"/>
    <n v="0"/>
    <n v="0"/>
    <s v="SiblingSpouse0"/>
    <n v="2"/>
    <n v="0"/>
    <n v="0"/>
    <n v="1"/>
    <n v="0"/>
    <n v="0"/>
    <n v="0"/>
    <n v="0"/>
    <s v="ParentChild2"/>
    <s v="C"/>
    <n v="1"/>
    <n v="0"/>
    <n v="0"/>
    <s v="Cherbourg"/>
    <n v="22.3583"/>
    <s v="Peter, Mrs. Catherine (Catherine Rizk)"/>
  </r>
  <r>
    <n v="535"/>
    <x v="0"/>
    <n v="0"/>
    <x v="0"/>
    <x v="0"/>
    <x v="1"/>
    <n v="1"/>
    <n v="0"/>
    <n v="1"/>
    <n v="0"/>
    <n v="0"/>
    <n v="0"/>
    <n v="0"/>
    <n v="0"/>
    <n v="0"/>
    <n v="30"/>
    <s v="Age_30_39"/>
    <n v="0"/>
    <n v="0"/>
    <n v="0"/>
    <n v="1"/>
    <n v="0"/>
    <n v="0"/>
    <n v="0"/>
    <n v="0"/>
    <x v="0"/>
    <x v="0"/>
    <n v="0"/>
    <n v="0"/>
    <n v="1"/>
    <n v="0"/>
    <n v="1"/>
    <n v="0"/>
    <n v="0"/>
    <n v="0"/>
    <n v="0"/>
    <n v="0"/>
    <n v="0"/>
    <n v="0"/>
    <s v="SiblingSpouse0"/>
    <n v="0"/>
    <n v="1"/>
    <n v="0"/>
    <n v="0"/>
    <n v="0"/>
    <n v="0"/>
    <n v="0"/>
    <n v="0"/>
    <s v="ParentChild0"/>
    <s v="S"/>
    <n v="0"/>
    <n v="0"/>
    <n v="1"/>
    <s v="Southampton"/>
    <n v="8.6624999999999996"/>
    <s v="Cacic, Miss. Marija"/>
  </r>
  <r>
    <n v="536"/>
    <x v="0"/>
    <n v="1"/>
    <x v="1"/>
    <x v="1"/>
    <x v="1"/>
    <n v="1"/>
    <n v="0"/>
    <n v="0"/>
    <n v="0"/>
    <n v="0"/>
    <n v="0"/>
    <n v="0"/>
    <n v="0"/>
    <n v="0"/>
    <n v="7"/>
    <s v="Age_0_9"/>
    <n v="1"/>
    <n v="0"/>
    <n v="0"/>
    <n v="0"/>
    <n v="0"/>
    <n v="0"/>
    <n v="0"/>
    <n v="0"/>
    <x v="2"/>
    <x v="2"/>
    <n v="0"/>
    <n v="1"/>
    <n v="0"/>
    <n v="0"/>
    <n v="1"/>
    <n v="0"/>
    <n v="0"/>
    <n v="0"/>
    <n v="0"/>
    <n v="0"/>
    <n v="0"/>
    <n v="0"/>
    <s v="SiblingSpouse0"/>
    <n v="2"/>
    <n v="0"/>
    <n v="0"/>
    <n v="1"/>
    <n v="0"/>
    <n v="0"/>
    <n v="0"/>
    <n v="0"/>
    <s v="ParentChild2"/>
    <s v="S"/>
    <n v="0"/>
    <n v="0"/>
    <n v="1"/>
    <s v="Southampton"/>
    <n v="26.25"/>
    <s v="Hart, Miss. Eva Miriam"/>
  </r>
  <r>
    <n v="537"/>
    <x v="0"/>
    <n v="0"/>
    <x v="0"/>
    <x v="0"/>
    <x v="0"/>
    <n v="0"/>
    <n v="1"/>
    <n v="0"/>
    <n v="0"/>
    <n v="1"/>
    <n v="1"/>
    <n v="0"/>
    <n v="0"/>
    <n v="0"/>
    <n v="45"/>
    <s v="Age_40_49"/>
    <n v="0"/>
    <n v="0"/>
    <n v="0"/>
    <n v="0"/>
    <n v="1"/>
    <n v="0"/>
    <n v="0"/>
    <n v="0"/>
    <x v="1"/>
    <x v="1"/>
    <n v="1"/>
    <n v="0"/>
    <n v="0"/>
    <n v="0"/>
    <n v="1"/>
    <n v="0"/>
    <n v="0"/>
    <n v="0"/>
    <n v="0"/>
    <n v="0"/>
    <n v="0"/>
    <n v="0"/>
    <s v="SiblingSpouse0"/>
    <n v="0"/>
    <n v="1"/>
    <n v="0"/>
    <n v="0"/>
    <n v="0"/>
    <n v="0"/>
    <n v="0"/>
    <n v="0"/>
    <s v="ParentChild0"/>
    <s v="S"/>
    <n v="0"/>
    <n v="0"/>
    <n v="1"/>
    <s v="Southampton"/>
    <n v="26.55"/>
    <s v="Butt, Major. Archibald Willingham"/>
  </r>
  <r>
    <n v="538"/>
    <x v="0"/>
    <n v="1"/>
    <x v="1"/>
    <x v="1"/>
    <x v="1"/>
    <n v="1"/>
    <n v="0"/>
    <n v="0"/>
    <n v="0"/>
    <n v="0"/>
    <n v="0"/>
    <n v="0"/>
    <n v="0"/>
    <n v="0"/>
    <n v="30"/>
    <s v="Age_30_39"/>
    <n v="0"/>
    <n v="0"/>
    <n v="0"/>
    <n v="1"/>
    <n v="0"/>
    <n v="0"/>
    <n v="0"/>
    <n v="0"/>
    <x v="1"/>
    <x v="1"/>
    <n v="1"/>
    <n v="0"/>
    <n v="0"/>
    <n v="0"/>
    <n v="1"/>
    <n v="0"/>
    <n v="0"/>
    <n v="0"/>
    <n v="0"/>
    <n v="0"/>
    <n v="0"/>
    <n v="0"/>
    <s v="SiblingSpouse0"/>
    <n v="0"/>
    <n v="1"/>
    <n v="0"/>
    <n v="0"/>
    <n v="0"/>
    <n v="0"/>
    <n v="0"/>
    <n v="0"/>
    <s v="ParentChild0"/>
    <s v="C"/>
    <n v="1"/>
    <n v="0"/>
    <n v="0"/>
    <s v="Cherbourg"/>
    <n v="106.425"/>
    <s v="LeRoy, Miss. Bertha"/>
  </r>
  <r>
    <n v="539"/>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14.5"/>
    <s v="Risien, Mr. Samuel Beard"/>
  </r>
  <r>
    <n v="540"/>
    <x v="0"/>
    <n v="1"/>
    <x v="1"/>
    <x v="1"/>
    <x v="1"/>
    <n v="1"/>
    <n v="0"/>
    <n v="0"/>
    <n v="0"/>
    <n v="0"/>
    <n v="0"/>
    <n v="0"/>
    <n v="0"/>
    <n v="0"/>
    <n v="22"/>
    <s v="Age_20_29"/>
    <n v="0"/>
    <n v="0"/>
    <n v="1"/>
    <n v="0"/>
    <n v="0"/>
    <n v="0"/>
    <n v="0"/>
    <n v="0"/>
    <x v="1"/>
    <x v="1"/>
    <n v="1"/>
    <n v="0"/>
    <n v="0"/>
    <n v="0"/>
    <n v="1"/>
    <n v="0"/>
    <n v="0"/>
    <n v="0"/>
    <n v="0"/>
    <n v="0"/>
    <n v="0"/>
    <n v="0"/>
    <s v="SiblingSpouse0"/>
    <n v="2"/>
    <n v="0"/>
    <n v="0"/>
    <n v="1"/>
    <n v="0"/>
    <n v="0"/>
    <n v="0"/>
    <n v="0"/>
    <s v="ParentChild2"/>
    <s v="C"/>
    <n v="1"/>
    <n v="0"/>
    <n v="0"/>
    <s v="Cherbourg"/>
    <n v="49.5"/>
    <s v="Frolicher, Miss. Hedwig Margaritha"/>
  </r>
  <r>
    <n v="541"/>
    <x v="0"/>
    <n v="1"/>
    <x v="1"/>
    <x v="1"/>
    <x v="1"/>
    <n v="1"/>
    <n v="0"/>
    <n v="0"/>
    <n v="0"/>
    <n v="0"/>
    <n v="0"/>
    <n v="0"/>
    <n v="0"/>
    <n v="0"/>
    <n v="36"/>
    <s v="Age_30_39"/>
    <n v="0"/>
    <n v="0"/>
    <n v="0"/>
    <n v="1"/>
    <n v="0"/>
    <n v="0"/>
    <n v="0"/>
    <n v="0"/>
    <x v="1"/>
    <x v="1"/>
    <n v="1"/>
    <n v="0"/>
    <n v="0"/>
    <n v="0"/>
    <n v="1"/>
    <n v="0"/>
    <n v="0"/>
    <n v="0"/>
    <n v="0"/>
    <n v="0"/>
    <n v="0"/>
    <n v="0"/>
    <s v="SiblingSpouse0"/>
    <n v="2"/>
    <n v="0"/>
    <n v="0"/>
    <n v="1"/>
    <n v="0"/>
    <n v="0"/>
    <n v="0"/>
    <n v="0"/>
    <s v="ParentChild2"/>
    <s v="S"/>
    <n v="0"/>
    <n v="0"/>
    <n v="1"/>
    <s v="Southampton"/>
    <n v="71"/>
    <s v="Crosby, Miss. Harriet R"/>
  </r>
  <r>
    <n v="542"/>
    <x v="0"/>
    <n v="0"/>
    <x v="0"/>
    <x v="0"/>
    <x v="1"/>
    <n v="1"/>
    <n v="0"/>
    <n v="1"/>
    <n v="0"/>
    <n v="0"/>
    <n v="0"/>
    <n v="0"/>
    <n v="0"/>
    <n v="0"/>
    <n v="9"/>
    <s v="Age_0_9"/>
    <n v="1"/>
    <n v="0"/>
    <n v="0"/>
    <n v="0"/>
    <n v="0"/>
    <n v="0"/>
    <n v="0"/>
    <n v="0"/>
    <x v="0"/>
    <x v="0"/>
    <n v="0"/>
    <n v="0"/>
    <n v="1"/>
    <n v="4"/>
    <n v="0"/>
    <n v="0"/>
    <n v="0"/>
    <n v="0"/>
    <n v="1"/>
    <n v="0"/>
    <n v="0"/>
    <n v="1"/>
    <s v="SiblingSpouse4"/>
    <n v="2"/>
    <n v="0"/>
    <n v="0"/>
    <n v="1"/>
    <n v="0"/>
    <n v="0"/>
    <n v="0"/>
    <n v="0"/>
    <s v="ParentChild2"/>
    <s v="S"/>
    <n v="0"/>
    <n v="0"/>
    <n v="1"/>
    <s v="Southampton"/>
    <n v="31.274999999999999"/>
    <s v="Andersson, Miss. Ingeborg Constanzia"/>
  </r>
  <r>
    <n v="543"/>
    <x v="0"/>
    <n v="0"/>
    <x v="0"/>
    <x v="0"/>
    <x v="1"/>
    <n v="1"/>
    <n v="0"/>
    <n v="1"/>
    <n v="0"/>
    <n v="0"/>
    <n v="0"/>
    <n v="0"/>
    <n v="0"/>
    <n v="0"/>
    <n v="11"/>
    <s v="Age_10_19"/>
    <n v="0"/>
    <n v="1"/>
    <n v="0"/>
    <n v="0"/>
    <n v="0"/>
    <n v="0"/>
    <n v="0"/>
    <n v="0"/>
    <x v="0"/>
    <x v="0"/>
    <n v="0"/>
    <n v="0"/>
    <n v="1"/>
    <n v="4"/>
    <n v="0"/>
    <n v="0"/>
    <n v="0"/>
    <n v="0"/>
    <n v="1"/>
    <n v="0"/>
    <n v="0"/>
    <n v="1"/>
    <s v="SiblingSpouse4"/>
    <n v="2"/>
    <n v="0"/>
    <n v="0"/>
    <n v="1"/>
    <n v="0"/>
    <n v="0"/>
    <n v="0"/>
    <n v="0"/>
    <s v="ParentChild2"/>
    <s v="S"/>
    <n v="0"/>
    <n v="0"/>
    <n v="1"/>
    <s v="Southampton"/>
    <n v="31.274999999999999"/>
    <s v="Andersson, Miss. Sigrid Elisabeth"/>
  </r>
  <r>
    <n v="544"/>
    <x v="0"/>
    <n v="1"/>
    <x v="1"/>
    <x v="1"/>
    <x v="0"/>
    <n v="0"/>
    <n v="1"/>
    <n v="0"/>
    <n v="1"/>
    <n v="0"/>
    <n v="1"/>
    <n v="0"/>
    <n v="0"/>
    <n v="0"/>
    <n v="32"/>
    <s v="Age_30_39"/>
    <n v="0"/>
    <n v="0"/>
    <n v="0"/>
    <n v="1"/>
    <n v="0"/>
    <n v="0"/>
    <n v="0"/>
    <n v="0"/>
    <x v="2"/>
    <x v="2"/>
    <n v="0"/>
    <n v="1"/>
    <n v="0"/>
    <n v="1"/>
    <n v="0"/>
    <n v="1"/>
    <n v="0"/>
    <n v="0"/>
    <n v="0"/>
    <n v="0"/>
    <n v="0"/>
    <n v="0"/>
    <s v="SiblingSpouse1"/>
    <n v="0"/>
    <n v="1"/>
    <n v="0"/>
    <n v="0"/>
    <n v="0"/>
    <n v="0"/>
    <n v="0"/>
    <n v="0"/>
    <s v="ParentChild0"/>
    <s v="S"/>
    <n v="0"/>
    <n v="0"/>
    <n v="1"/>
    <s v="Southampton"/>
    <n v="26"/>
    <s v="Beane, Mr. Edward"/>
  </r>
  <r>
    <n v="545"/>
    <x v="0"/>
    <n v="0"/>
    <x v="0"/>
    <x v="0"/>
    <x v="0"/>
    <n v="0"/>
    <n v="1"/>
    <n v="0"/>
    <n v="0"/>
    <n v="0"/>
    <n v="1"/>
    <n v="0"/>
    <n v="0"/>
    <n v="0"/>
    <n v="50"/>
    <s v="Age_50_59"/>
    <n v="0"/>
    <n v="0"/>
    <n v="0"/>
    <n v="0"/>
    <n v="0"/>
    <n v="1"/>
    <n v="0"/>
    <n v="0"/>
    <x v="1"/>
    <x v="1"/>
    <n v="1"/>
    <n v="0"/>
    <n v="0"/>
    <n v="1"/>
    <n v="0"/>
    <n v="1"/>
    <n v="0"/>
    <n v="0"/>
    <n v="0"/>
    <n v="0"/>
    <n v="0"/>
    <n v="0"/>
    <s v="SiblingSpouse1"/>
    <n v="0"/>
    <n v="1"/>
    <n v="0"/>
    <n v="0"/>
    <n v="0"/>
    <n v="0"/>
    <n v="0"/>
    <n v="0"/>
    <s v="ParentChild0"/>
    <s v="C"/>
    <n v="1"/>
    <n v="0"/>
    <n v="0"/>
    <s v="Cherbourg"/>
    <n v="106.425"/>
    <s v="Douglas, Mr. Walter Donald"/>
  </r>
  <r>
    <n v="546"/>
    <x v="0"/>
    <n v="0"/>
    <x v="0"/>
    <x v="0"/>
    <x v="0"/>
    <n v="0"/>
    <n v="1"/>
    <n v="0"/>
    <n v="0"/>
    <n v="1"/>
    <n v="1"/>
    <n v="0"/>
    <n v="0"/>
    <n v="0"/>
    <n v="64"/>
    <s v="Age_60_69"/>
    <n v="0"/>
    <n v="0"/>
    <n v="0"/>
    <n v="0"/>
    <n v="0"/>
    <n v="0"/>
    <n v="1"/>
    <n v="0"/>
    <x v="1"/>
    <x v="1"/>
    <n v="1"/>
    <n v="0"/>
    <n v="0"/>
    <n v="0"/>
    <n v="1"/>
    <n v="0"/>
    <n v="0"/>
    <n v="0"/>
    <n v="0"/>
    <n v="0"/>
    <n v="0"/>
    <n v="0"/>
    <s v="SiblingSpouse0"/>
    <n v="0"/>
    <n v="1"/>
    <n v="0"/>
    <n v="0"/>
    <n v="0"/>
    <n v="0"/>
    <n v="0"/>
    <n v="0"/>
    <s v="ParentChild0"/>
    <s v="S"/>
    <n v="0"/>
    <n v="0"/>
    <n v="1"/>
    <s v="Southampton"/>
    <n v="26"/>
    <s v="Nicholson, Mr. Arthur Ernest"/>
  </r>
  <r>
    <n v="547"/>
    <x v="0"/>
    <n v="1"/>
    <x v="1"/>
    <x v="1"/>
    <x v="1"/>
    <n v="1"/>
    <n v="0"/>
    <n v="0"/>
    <n v="0"/>
    <n v="0"/>
    <n v="0"/>
    <n v="0"/>
    <n v="0"/>
    <n v="0"/>
    <n v="19"/>
    <s v="Age_10_19"/>
    <n v="0"/>
    <n v="1"/>
    <n v="0"/>
    <n v="0"/>
    <n v="0"/>
    <n v="0"/>
    <n v="0"/>
    <n v="0"/>
    <x v="2"/>
    <x v="2"/>
    <n v="0"/>
    <n v="1"/>
    <n v="0"/>
    <n v="1"/>
    <n v="0"/>
    <n v="1"/>
    <n v="0"/>
    <n v="0"/>
    <n v="0"/>
    <n v="0"/>
    <n v="0"/>
    <n v="0"/>
    <s v="SiblingSpouse1"/>
    <n v="0"/>
    <n v="1"/>
    <n v="0"/>
    <n v="0"/>
    <n v="0"/>
    <n v="0"/>
    <n v="0"/>
    <n v="0"/>
    <s v="ParentChild0"/>
    <s v="S"/>
    <n v="0"/>
    <n v="0"/>
    <n v="1"/>
    <s v="Southampton"/>
    <n v="26"/>
    <s v="Beane, Mrs. Edward (Ethel Clarke)"/>
  </r>
  <r>
    <n v="548"/>
    <x v="0"/>
    <n v="1"/>
    <x v="1"/>
    <x v="1"/>
    <x v="0"/>
    <n v="0"/>
    <n v="1"/>
    <n v="0"/>
    <n v="1"/>
    <n v="1"/>
    <n v="1"/>
    <n v="0"/>
    <n v="0"/>
    <n v="0"/>
    <n v="29.9"/>
    <s v="Age_20_29"/>
    <n v="0"/>
    <n v="0"/>
    <n v="1"/>
    <n v="0"/>
    <n v="0"/>
    <n v="0"/>
    <n v="0"/>
    <n v="0"/>
    <x v="2"/>
    <x v="2"/>
    <n v="0"/>
    <n v="1"/>
    <n v="0"/>
    <n v="0"/>
    <n v="1"/>
    <n v="0"/>
    <n v="0"/>
    <n v="0"/>
    <n v="0"/>
    <n v="0"/>
    <n v="0"/>
    <n v="0"/>
    <s v="SiblingSpouse0"/>
    <n v="0"/>
    <n v="1"/>
    <n v="0"/>
    <n v="0"/>
    <n v="0"/>
    <n v="0"/>
    <n v="0"/>
    <n v="0"/>
    <s v="ParentChild0"/>
    <s v="C"/>
    <n v="1"/>
    <n v="0"/>
    <n v="0"/>
    <s v="Cherbourg"/>
    <n v="13.862500000000001"/>
    <s v="Padro y Manent, Mr. Julian"/>
  </r>
  <r>
    <n v="549"/>
    <x v="0"/>
    <n v="0"/>
    <x v="0"/>
    <x v="0"/>
    <x v="0"/>
    <n v="0"/>
    <n v="1"/>
    <n v="0"/>
    <n v="0"/>
    <n v="0"/>
    <n v="0"/>
    <n v="0"/>
    <n v="0"/>
    <n v="0"/>
    <n v="33"/>
    <s v="Age_30_39"/>
    <n v="0"/>
    <n v="0"/>
    <n v="0"/>
    <n v="1"/>
    <n v="0"/>
    <n v="0"/>
    <n v="0"/>
    <n v="0"/>
    <x v="0"/>
    <x v="0"/>
    <n v="0"/>
    <n v="0"/>
    <n v="1"/>
    <n v="1"/>
    <n v="0"/>
    <n v="1"/>
    <n v="0"/>
    <n v="0"/>
    <n v="0"/>
    <n v="0"/>
    <n v="0"/>
    <n v="0"/>
    <s v="SiblingSpouse1"/>
    <n v="1"/>
    <n v="0"/>
    <n v="1"/>
    <n v="0"/>
    <n v="0"/>
    <n v="0"/>
    <n v="0"/>
    <n v="0"/>
    <s v="ParentChild1"/>
    <s v="S"/>
    <n v="0"/>
    <n v="0"/>
    <n v="1"/>
    <s v="Southampton"/>
    <n v="20.524999999999999"/>
    <s v="Goldsmith, Mr. Frank John"/>
  </r>
  <r>
    <n v="550"/>
    <x v="0"/>
    <n v="1"/>
    <x v="1"/>
    <x v="1"/>
    <x v="0"/>
    <n v="0"/>
    <n v="1"/>
    <n v="0"/>
    <n v="1"/>
    <n v="0"/>
    <n v="0"/>
    <n v="1"/>
    <n v="0"/>
    <n v="0"/>
    <n v="8"/>
    <s v="Age_0_9"/>
    <n v="1"/>
    <n v="0"/>
    <n v="0"/>
    <n v="0"/>
    <n v="0"/>
    <n v="0"/>
    <n v="0"/>
    <n v="0"/>
    <x v="2"/>
    <x v="2"/>
    <n v="0"/>
    <n v="1"/>
    <n v="0"/>
    <n v="1"/>
    <n v="0"/>
    <n v="1"/>
    <n v="0"/>
    <n v="0"/>
    <n v="0"/>
    <n v="0"/>
    <n v="0"/>
    <n v="0"/>
    <s v="SiblingSpouse1"/>
    <n v="1"/>
    <n v="0"/>
    <n v="1"/>
    <n v="0"/>
    <n v="0"/>
    <n v="0"/>
    <n v="0"/>
    <n v="0"/>
    <s v="ParentChild1"/>
    <s v="S"/>
    <n v="0"/>
    <n v="0"/>
    <n v="1"/>
    <s v="Southampton"/>
    <n v="36.75"/>
    <s v="Davies, Master. John Morgan Jr"/>
  </r>
  <r>
    <n v="551"/>
    <x v="0"/>
    <n v="1"/>
    <x v="1"/>
    <x v="1"/>
    <x v="0"/>
    <n v="0"/>
    <n v="1"/>
    <n v="0"/>
    <n v="0"/>
    <n v="1"/>
    <n v="0"/>
    <n v="0"/>
    <n v="0"/>
    <n v="0"/>
    <n v="17"/>
    <s v="Age_10_19"/>
    <n v="0"/>
    <n v="1"/>
    <n v="0"/>
    <n v="0"/>
    <n v="0"/>
    <n v="0"/>
    <n v="0"/>
    <n v="0"/>
    <x v="1"/>
    <x v="1"/>
    <n v="1"/>
    <n v="0"/>
    <n v="0"/>
    <n v="0"/>
    <n v="1"/>
    <n v="0"/>
    <n v="0"/>
    <n v="0"/>
    <n v="0"/>
    <n v="0"/>
    <n v="0"/>
    <n v="0"/>
    <s v="SiblingSpouse0"/>
    <n v="2"/>
    <n v="0"/>
    <n v="0"/>
    <n v="1"/>
    <n v="0"/>
    <n v="0"/>
    <n v="0"/>
    <n v="0"/>
    <s v="ParentChild2"/>
    <s v="C"/>
    <n v="1"/>
    <n v="0"/>
    <n v="0"/>
    <s v="Cherbourg"/>
    <n v="110.88330000000001"/>
    <s v="Thayer, Mr. John Borland Jr"/>
  </r>
  <r>
    <n v="552"/>
    <x v="0"/>
    <n v="0"/>
    <x v="0"/>
    <x v="0"/>
    <x v="0"/>
    <n v="0"/>
    <n v="1"/>
    <n v="0"/>
    <n v="1"/>
    <n v="1"/>
    <n v="1"/>
    <n v="0"/>
    <n v="0"/>
    <n v="0"/>
    <n v="27"/>
    <s v="Age_20_29"/>
    <n v="0"/>
    <n v="0"/>
    <n v="1"/>
    <n v="0"/>
    <n v="0"/>
    <n v="0"/>
    <n v="0"/>
    <n v="0"/>
    <x v="2"/>
    <x v="2"/>
    <n v="0"/>
    <n v="1"/>
    <n v="0"/>
    <n v="0"/>
    <n v="1"/>
    <n v="0"/>
    <n v="0"/>
    <n v="0"/>
    <n v="0"/>
    <n v="0"/>
    <n v="0"/>
    <n v="0"/>
    <s v="SiblingSpouse0"/>
    <n v="0"/>
    <n v="1"/>
    <n v="0"/>
    <n v="0"/>
    <n v="0"/>
    <n v="0"/>
    <n v="0"/>
    <n v="0"/>
    <s v="ParentChild0"/>
    <s v="S"/>
    <n v="0"/>
    <n v="0"/>
    <n v="1"/>
    <s v="Southampton"/>
    <n v="26"/>
    <s v="Sharp, Mr. Percival James R"/>
  </r>
  <r>
    <n v="553"/>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8292000000000002"/>
    <s v="O'Brien, Mr. Timothy"/>
  </r>
  <r>
    <n v="554"/>
    <x v="0"/>
    <n v="1"/>
    <x v="1"/>
    <x v="1"/>
    <x v="0"/>
    <n v="0"/>
    <n v="1"/>
    <n v="0"/>
    <n v="0"/>
    <n v="1"/>
    <n v="1"/>
    <n v="0"/>
    <n v="0"/>
    <n v="0"/>
    <n v="22"/>
    <s v="Age_20_29"/>
    <n v="0"/>
    <n v="0"/>
    <n v="1"/>
    <n v="0"/>
    <n v="0"/>
    <n v="0"/>
    <n v="0"/>
    <n v="0"/>
    <x v="0"/>
    <x v="0"/>
    <n v="0"/>
    <n v="0"/>
    <n v="1"/>
    <n v="0"/>
    <n v="1"/>
    <n v="0"/>
    <n v="0"/>
    <n v="0"/>
    <n v="0"/>
    <n v="0"/>
    <n v="0"/>
    <n v="0"/>
    <s v="SiblingSpouse0"/>
    <n v="0"/>
    <n v="1"/>
    <n v="0"/>
    <n v="0"/>
    <n v="0"/>
    <n v="0"/>
    <n v="0"/>
    <n v="0"/>
    <s v="ParentChild0"/>
    <s v="C"/>
    <n v="1"/>
    <n v="0"/>
    <n v="0"/>
    <s v="Cherbourg"/>
    <n v="7.2249999999999996"/>
    <s v="Leeni, Mr. Fahim (&quot;Philip Zenni&quot;)"/>
  </r>
  <r>
    <n v="555"/>
    <x v="0"/>
    <n v="1"/>
    <x v="1"/>
    <x v="1"/>
    <x v="1"/>
    <n v="1"/>
    <n v="0"/>
    <n v="1"/>
    <n v="0"/>
    <n v="0"/>
    <n v="0"/>
    <n v="0"/>
    <n v="0"/>
    <n v="0"/>
    <n v="22"/>
    <s v="Age_20_29"/>
    <n v="0"/>
    <n v="0"/>
    <n v="1"/>
    <n v="0"/>
    <n v="0"/>
    <n v="0"/>
    <n v="0"/>
    <n v="0"/>
    <x v="0"/>
    <x v="0"/>
    <n v="0"/>
    <n v="0"/>
    <n v="1"/>
    <n v="0"/>
    <n v="1"/>
    <n v="0"/>
    <n v="0"/>
    <n v="0"/>
    <n v="0"/>
    <n v="0"/>
    <n v="0"/>
    <n v="0"/>
    <s v="SiblingSpouse0"/>
    <n v="0"/>
    <n v="1"/>
    <n v="0"/>
    <n v="0"/>
    <n v="0"/>
    <n v="0"/>
    <n v="0"/>
    <n v="0"/>
    <s v="ParentChild0"/>
    <s v="S"/>
    <n v="0"/>
    <n v="0"/>
    <n v="1"/>
    <s v="Southampton"/>
    <n v="7.7750000000000004"/>
    <s v="Ohman, Miss. Velin"/>
  </r>
  <r>
    <n v="556"/>
    <x v="0"/>
    <n v="0"/>
    <x v="0"/>
    <x v="0"/>
    <x v="0"/>
    <n v="0"/>
    <n v="1"/>
    <n v="0"/>
    <n v="0"/>
    <n v="1"/>
    <n v="1"/>
    <n v="0"/>
    <n v="0"/>
    <n v="0"/>
    <n v="62"/>
    <s v="Age_60_69"/>
    <n v="0"/>
    <n v="0"/>
    <n v="0"/>
    <n v="0"/>
    <n v="0"/>
    <n v="0"/>
    <n v="1"/>
    <n v="0"/>
    <x v="1"/>
    <x v="1"/>
    <n v="1"/>
    <n v="0"/>
    <n v="0"/>
    <n v="0"/>
    <n v="1"/>
    <n v="0"/>
    <n v="0"/>
    <n v="0"/>
    <n v="0"/>
    <n v="0"/>
    <n v="0"/>
    <n v="0"/>
    <s v="SiblingSpouse0"/>
    <n v="0"/>
    <n v="1"/>
    <n v="0"/>
    <n v="0"/>
    <n v="0"/>
    <n v="0"/>
    <n v="0"/>
    <n v="0"/>
    <s v="ParentChild0"/>
    <s v="S"/>
    <n v="0"/>
    <n v="0"/>
    <n v="1"/>
    <s v="Southampton"/>
    <n v="26.55"/>
    <s v="Wright, Mr. George"/>
  </r>
  <r>
    <n v="557"/>
    <x v="0"/>
    <n v="1"/>
    <x v="1"/>
    <x v="1"/>
    <x v="1"/>
    <n v="1"/>
    <n v="0"/>
    <n v="0"/>
    <n v="0"/>
    <n v="0"/>
    <n v="0"/>
    <n v="0"/>
    <n v="0"/>
    <n v="0"/>
    <n v="48"/>
    <s v="Age_40_49"/>
    <n v="0"/>
    <n v="0"/>
    <n v="0"/>
    <n v="0"/>
    <n v="1"/>
    <n v="0"/>
    <n v="0"/>
    <n v="0"/>
    <x v="1"/>
    <x v="1"/>
    <n v="1"/>
    <n v="0"/>
    <n v="0"/>
    <n v="1"/>
    <n v="0"/>
    <n v="1"/>
    <n v="0"/>
    <n v="0"/>
    <n v="0"/>
    <n v="0"/>
    <n v="0"/>
    <n v="0"/>
    <s v="SiblingSpouse1"/>
    <n v="0"/>
    <n v="1"/>
    <n v="0"/>
    <n v="0"/>
    <n v="0"/>
    <n v="0"/>
    <n v="0"/>
    <n v="0"/>
    <s v="ParentChild0"/>
    <s v="C"/>
    <n v="1"/>
    <n v="0"/>
    <n v="0"/>
    <s v="Cherbourg"/>
    <n v="39.6"/>
    <s v="Duff Gordon, Lady. (Lucille Christiana Sutherland) (&quot;Mrs Morgan&quot;)"/>
  </r>
  <r>
    <n v="558"/>
    <x v="0"/>
    <n v="0"/>
    <x v="0"/>
    <x v="0"/>
    <x v="0"/>
    <n v="0"/>
    <n v="1"/>
    <n v="0"/>
    <n v="0"/>
    <n v="1"/>
    <n v="1"/>
    <n v="0"/>
    <n v="0"/>
    <n v="0"/>
    <n v="29.9"/>
    <s v="Age_20_29"/>
    <n v="0"/>
    <n v="0"/>
    <n v="1"/>
    <n v="0"/>
    <n v="0"/>
    <n v="0"/>
    <n v="0"/>
    <n v="0"/>
    <x v="1"/>
    <x v="1"/>
    <n v="1"/>
    <n v="0"/>
    <n v="0"/>
    <n v="0"/>
    <n v="1"/>
    <n v="0"/>
    <n v="0"/>
    <n v="0"/>
    <n v="0"/>
    <n v="0"/>
    <n v="0"/>
    <n v="0"/>
    <s v="SiblingSpouse0"/>
    <n v="0"/>
    <n v="1"/>
    <n v="0"/>
    <n v="0"/>
    <n v="0"/>
    <n v="0"/>
    <n v="0"/>
    <n v="0"/>
    <s v="ParentChild0"/>
    <s v="C"/>
    <n v="1"/>
    <n v="0"/>
    <n v="0"/>
    <s v="Cherbourg"/>
    <n v="227.52500000000001"/>
    <s v="Robbins, Mr. Victor"/>
  </r>
  <r>
    <n v="559"/>
    <x v="0"/>
    <n v="1"/>
    <x v="1"/>
    <x v="1"/>
    <x v="1"/>
    <n v="1"/>
    <n v="0"/>
    <n v="0"/>
    <n v="0"/>
    <n v="0"/>
    <n v="0"/>
    <n v="0"/>
    <n v="0"/>
    <n v="0"/>
    <n v="39"/>
    <s v="Age_30_39"/>
    <n v="0"/>
    <n v="0"/>
    <n v="0"/>
    <n v="1"/>
    <n v="0"/>
    <n v="0"/>
    <n v="0"/>
    <n v="0"/>
    <x v="1"/>
    <x v="1"/>
    <n v="1"/>
    <n v="0"/>
    <n v="0"/>
    <n v="1"/>
    <n v="0"/>
    <n v="1"/>
    <n v="0"/>
    <n v="0"/>
    <n v="0"/>
    <n v="0"/>
    <n v="0"/>
    <n v="0"/>
    <s v="SiblingSpouse1"/>
    <n v="1"/>
    <n v="0"/>
    <n v="1"/>
    <n v="0"/>
    <n v="0"/>
    <n v="0"/>
    <n v="0"/>
    <n v="0"/>
    <s v="ParentChild1"/>
    <s v="S"/>
    <n v="0"/>
    <n v="0"/>
    <n v="1"/>
    <s v="Southampton"/>
    <n v="79.650000000000006"/>
    <s v="Taussig, Mrs. Emil (Tillie Mandelbaum)"/>
  </r>
  <r>
    <n v="560"/>
    <x v="0"/>
    <n v="1"/>
    <x v="1"/>
    <x v="1"/>
    <x v="1"/>
    <n v="1"/>
    <n v="0"/>
    <n v="1"/>
    <n v="0"/>
    <n v="0"/>
    <n v="0"/>
    <n v="0"/>
    <n v="0"/>
    <n v="0"/>
    <n v="36"/>
    <s v="Age_30_39"/>
    <n v="0"/>
    <n v="0"/>
    <n v="0"/>
    <n v="1"/>
    <n v="0"/>
    <n v="0"/>
    <n v="0"/>
    <n v="0"/>
    <x v="0"/>
    <x v="0"/>
    <n v="0"/>
    <n v="0"/>
    <n v="1"/>
    <n v="1"/>
    <n v="0"/>
    <n v="1"/>
    <n v="0"/>
    <n v="0"/>
    <n v="0"/>
    <n v="0"/>
    <n v="0"/>
    <n v="0"/>
    <s v="SiblingSpouse1"/>
    <n v="0"/>
    <n v="1"/>
    <n v="0"/>
    <n v="0"/>
    <n v="0"/>
    <n v="0"/>
    <n v="0"/>
    <n v="0"/>
    <s v="ParentChild0"/>
    <s v="S"/>
    <n v="0"/>
    <n v="0"/>
    <n v="1"/>
    <s v="Southampton"/>
    <n v="17.399999999999999"/>
    <s v="de Messemaeker, Mrs. Guillaume Joseph (Emma)"/>
  </r>
  <r>
    <n v="561"/>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Morrow, Mr. Thomas Rowan"/>
  </r>
  <r>
    <n v="562"/>
    <x v="0"/>
    <n v="0"/>
    <x v="0"/>
    <x v="0"/>
    <x v="0"/>
    <n v="0"/>
    <n v="1"/>
    <n v="0"/>
    <n v="0"/>
    <n v="1"/>
    <n v="1"/>
    <n v="0"/>
    <n v="0"/>
    <n v="0"/>
    <n v="40"/>
    <s v="Age_40_49"/>
    <n v="0"/>
    <n v="0"/>
    <n v="0"/>
    <n v="0"/>
    <n v="1"/>
    <n v="0"/>
    <n v="0"/>
    <n v="0"/>
    <x v="0"/>
    <x v="0"/>
    <n v="0"/>
    <n v="0"/>
    <n v="1"/>
    <n v="0"/>
    <n v="1"/>
    <n v="0"/>
    <n v="0"/>
    <n v="0"/>
    <n v="0"/>
    <n v="0"/>
    <n v="0"/>
    <n v="0"/>
    <s v="SiblingSpouse0"/>
    <n v="0"/>
    <n v="1"/>
    <n v="0"/>
    <n v="0"/>
    <n v="0"/>
    <n v="0"/>
    <n v="0"/>
    <n v="0"/>
    <s v="ParentChild0"/>
    <s v="S"/>
    <n v="0"/>
    <n v="0"/>
    <n v="1"/>
    <s v="Southampton"/>
    <n v="7.8958000000000004"/>
    <s v="Sivic, Mr. Husein"/>
  </r>
  <r>
    <n v="563"/>
    <x v="0"/>
    <n v="0"/>
    <x v="0"/>
    <x v="0"/>
    <x v="0"/>
    <n v="0"/>
    <n v="1"/>
    <n v="0"/>
    <n v="1"/>
    <n v="1"/>
    <n v="1"/>
    <n v="0"/>
    <n v="0"/>
    <n v="0"/>
    <n v="28"/>
    <s v="Age_20_29"/>
    <n v="0"/>
    <n v="0"/>
    <n v="1"/>
    <n v="0"/>
    <n v="0"/>
    <n v="0"/>
    <n v="0"/>
    <n v="0"/>
    <x v="2"/>
    <x v="2"/>
    <n v="0"/>
    <n v="1"/>
    <n v="0"/>
    <n v="0"/>
    <n v="1"/>
    <n v="0"/>
    <n v="0"/>
    <n v="0"/>
    <n v="0"/>
    <n v="0"/>
    <n v="0"/>
    <n v="0"/>
    <s v="SiblingSpouse0"/>
    <n v="0"/>
    <n v="1"/>
    <n v="0"/>
    <n v="0"/>
    <n v="0"/>
    <n v="0"/>
    <n v="0"/>
    <n v="0"/>
    <s v="ParentChild0"/>
    <s v="S"/>
    <n v="0"/>
    <n v="0"/>
    <n v="1"/>
    <s v="Southampton"/>
    <n v="13.5"/>
    <s v="Norman, Mr. Robert Douglas"/>
  </r>
  <r>
    <n v="564"/>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Simmons, Mr. John"/>
  </r>
  <r>
    <n v="565"/>
    <x v="0"/>
    <n v="0"/>
    <x v="0"/>
    <x v="0"/>
    <x v="1"/>
    <n v="1"/>
    <n v="0"/>
    <n v="1"/>
    <n v="0"/>
    <n v="0"/>
    <n v="0"/>
    <n v="0"/>
    <n v="0"/>
    <n v="0"/>
    <n v="29.9"/>
    <s v="Age_20_29"/>
    <n v="0"/>
    <n v="0"/>
    <n v="1"/>
    <n v="0"/>
    <n v="0"/>
    <n v="0"/>
    <n v="0"/>
    <n v="0"/>
    <x v="0"/>
    <x v="0"/>
    <n v="0"/>
    <n v="0"/>
    <n v="1"/>
    <n v="0"/>
    <n v="1"/>
    <n v="0"/>
    <n v="0"/>
    <n v="0"/>
    <n v="0"/>
    <n v="0"/>
    <n v="0"/>
    <n v="0"/>
    <s v="SiblingSpouse0"/>
    <n v="0"/>
    <n v="1"/>
    <n v="0"/>
    <n v="0"/>
    <n v="0"/>
    <n v="0"/>
    <n v="0"/>
    <n v="0"/>
    <s v="ParentChild0"/>
    <s v="S"/>
    <n v="0"/>
    <n v="0"/>
    <n v="1"/>
    <s v="Southampton"/>
    <n v="8.0500000000000007"/>
    <s v="Meanwell, Miss. (Marion Ogden)"/>
  </r>
  <r>
    <n v="566"/>
    <x v="0"/>
    <n v="0"/>
    <x v="0"/>
    <x v="0"/>
    <x v="0"/>
    <n v="0"/>
    <n v="1"/>
    <n v="0"/>
    <n v="0"/>
    <n v="0"/>
    <n v="1"/>
    <n v="0"/>
    <n v="0"/>
    <n v="0"/>
    <n v="24"/>
    <s v="Age_20_29"/>
    <n v="0"/>
    <n v="0"/>
    <n v="1"/>
    <n v="0"/>
    <n v="0"/>
    <n v="0"/>
    <n v="0"/>
    <n v="0"/>
    <x v="0"/>
    <x v="0"/>
    <n v="0"/>
    <n v="0"/>
    <n v="1"/>
    <n v="2"/>
    <n v="0"/>
    <n v="0"/>
    <n v="1"/>
    <n v="0"/>
    <n v="0"/>
    <n v="0"/>
    <n v="0"/>
    <n v="0"/>
    <s v="SiblingSpouse2"/>
    <n v="0"/>
    <n v="1"/>
    <n v="0"/>
    <n v="0"/>
    <n v="0"/>
    <n v="0"/>
    <n v="0"/>
    <n v="0"/>
    <s v="ParentChild0"/>
    <s v="S"/>
    <n v="0"/>
    <n v="0"/>
    <n v="1"/>
    <s v="Southampton"/>
    <n v="24.15"/>
    <s v="Davies, Mr. Alfred J"/>
  </r>
  <r>
    <n v="567"/>
    <x v="0"/>
    <n v="0"/>
    <x v="0"/>
    <x v="0"/>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7.8958000000000004"/>
    <s v="Stoytcheff, Mr. Ilia"/>
  </r>
  <r>
    <n v="568"/>
    <x v="0"/>
    <n v="0"/>
    <x v="0"/>
    <x v="0"/>
    <x v="1"/>
    <n v="1"/>
    <n v="0"/>
    <n v="1"/>
    <n v="0"/>
    <n v="0"/>
    <n v="0"/>
    <n v="0"/>
    <n v="0"/>
    <n v="0"/>
    <n v="29"/>
    <s v="Age_20_29"/>
    <n v="0"/>
    <n v="0"/>
    <n v="1"/>
    <n v="0"/>
    <n v="0"/>
    <n v="0"/>
    <n v="0"/>
    <n v="0"/>
    <x v="0"/>
    <x v="0"/>
    <n v="0"/>
    <n v="0"/>
    <n v="1"/>
    <n v="0"/>
    <n v="1"/>
    <n v="0"/>
    <n v="0"/>
    <n v="0"/>
    <n v="0"/>
    <n v="0"/>
    <n v="0"/>
    <n v="0"/>
    <s v="SiblingSpouse0"/>
    <n v="4"/>
    <n v="0"/>
    <n v="0"/>
    <n v="0"/>
    <n v="0"/>
    <n v="1"/>
    <n v="0"/>
    <n v="0"/>
    <s v="ParentChild4"/>
    <s v="S"/>
    <n v="0"/>
    <n v="0"/>
    <n v="1"/>
    <s v="Southampton"/>
    <n v="21.074999999999999"/>
    <s v="Palsson, Mrs. Nils (Alma Cornelia Berglund)"/>
  </r>
  <r>
    <n v="569"/>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91999999999996"/>
    <s v="Doharr, Mr. Tannous"/>
  </r>
  <r>
    <n v="570"/>
    <x v="0"/>
    <n v="1"/>
    <x v="1"/>
    <x v="1"/>
    <x v="0"/>
    <n v="0"/>
    <n v="1"/>
    <n v="0"/>
    <n v="0"/>
    <n v="1"/>
    <n v="1"/>
    <n v="0"/>
    <n v="0"/>
    <n v="0"/>
    <n v="32"/>
    <s v="Age_30_39"/>
    <n v="0"/>
    <n v="0"/>
    <n v="0"/>
    <n v="1"/>
    <n v="0"/>
    <n v="0"/>
    <n v="0"/>
    <n v="0"/>
    <x v="0"/>
    <x v="0"/>
    <n v="0"/>
    <n v="0"/>
    <n v="1"/>
    <n v="0"/>
    <n v="1"/>
    <n v="0"/>
    <n v="0"/>
    <n v="0"/>
    <n v="0"/>
    <n v="0"/>
    <n v="0"/>
    <n v="0"/>
    <s v="SiblingSpouse0"/>
    <n v="0"/>
    <n v="1"/>
    <n v="0"/>
    <n v="0"/>
    <n v="0"/>
    <n v="0"/>
    <n v="0"/>
    <n v="0"/>
    <s v="ParentChild0"/>
    <s v="S"/>
    <n v="0"/>
    <n v="0"/>
    <n v="1"/>
    <s v="Southampton"/>
    <n v="7.8541999999999996"/>
    <s v="Jonsson, Mr. Carl"/>
  </r>
  <r>
    <n v="571"/>
    <x v="0"/>
    <n v="1"/>
    <x v="1"/>
    <x v="1"/>
    <x v="0"/>
    <n v="0"/>
    <n v="1"/>
    <n v="0"/>
    <n v="1"/>
    <n v="1"/>
    <n v="1"/>
    <n v="0"/>
    <n v="0"/>
    <n v="0"/>
    <n v="62"/>
    <s v="Age_60_69"/>
    <n v="0"/>
    <n v="0"/>
    <n v="0"/>
    <n v="0"/>
    <n v="0"/>
    <n v="0"/>
    <n v="1"/>
    <n v="0"/>
    <x v="2"/>
    <x v="2"/>
    <n v="0"/>
    <n v="1"/>
    <n v="0"/>
    <n v="0"/>
    <n v="1"/>
    <n v="0"/>
    <n v="0"/>
    <n v="0"/>
    <n v="0"/>
    <n v="0"/>
    <n v="0"/>
    <n v="0"/>
    <s v="SiblingSpouse0"/>
    <n v="0"/>
    <n v="1"/>
    <n v="0"/>
    <n v="0"/>
    <n v="0"/>
    <n v="0"/>
    <n v="0"/>
    <n v="0"/>
    <s v="ParentChild0"/>
    <s v="S"/>
    <n v="0"/>
    <n v="0"/>
    <n v="1"/>
    <s v="Southampton"/>
    <n v="10.5"/>
    <s v="Harris, Mr. George"/>
  </r>
  <r>
    <n v="572"/>
    <x v="0"/>
    <n v="1"/>
    <x v="1"/>
    <x v="1"/>
    <x v="1"/>
    <n v="1"/>
    <n v="0"/>
    <n v="0"/>
    <n v="0"/>
    <n v="0"/>
    <n v="0"/>
    <n v="0"/>
    <n v="0"/>
    <n v="0"/>
    <n v="53"/>
    <s v="Age_50_59"/>
    <n v="0"/>
    <n v="0"/>
    <n v="0"/>
    <n v="0"/>
    <n v="0"/>
    <n v="1"/>
    <n v="0"/>
    <n v="0"/>
    <x v="1"/>
    <x v="1"/>
    <n v="1"/>
    <n v="0"/>
    <n v="0"/>
    <n v="2"/>
    <n v="0"/>
    <n v="0"/>
    <n v="1"/>
    <n v="0"/>
    <n v="0"/>
    <n v="0"/>
    <n v="0"/>
    <n v="0"/>
    <s v="SiblingSpouse2"/>
    <n v="0"/>
    <n v="1"/>
    <n v="0"/>
    <n v="0"/>
    <n v="0"/>
    <n v="0"/>
    <n v="0"/>
    <n v="0"/>
    <s v="ParentChild0"/>
    <s v="S"/>
    <n v="0"/>
    <n v="0"/>
    <n v="1"/>
    <s v="Southampton"/>
    <n v="51.479199999999999"/>
    <s v="Appleton, Mrs. Edward Dale (Charlotte Lamson)"/>
  </r>
  <r>
    <n v="573"/>
    <x v="0"/>
    <n v="1"/>
    <x v="1"/>
    <x v="1"/>
    <x v="0"/>
    <n v="0"/>
    <n v="1"/>
    <n v="0"/>
    <n v="0"/>
    <n v="1"/>
    <n v="1"/>
    <n v="0"/>
    <n v="0"/>
    <n v="0"/>
    <n v="36"/>
    <s v="Age_30_39"/>
    <n v="0"/>
    <n v="0"/>
    <n v="0"/>
    <n v="1"/>
    <n v="0"/>
    <n v="0"/>
    <n v="0"/>
    <n v="0"/>
    <x v="1"/>
    <x v="1"/>
    <n v="1"/>
    <n v="0"/>
    <n v="0"/>
    <n v="0"/>
    <n v="1"/>
    <n v="0"/>
    <n v="0"/>
    <n v="0"/>
    <n v="0"/>
    <n v="0"/>
    <n v="0"/>
    <n v="0"/>
    <s v="SiblingSpouse0"/>
    <n v="0"/>
    <n v="1"/>
    <n v="0"/>
    <n v="0"/>
    <n v="0"/>
    <n v="0"/>
    <n v="0"/>
    <n v="0"/>
    <s v="ParentChild0"/>
    <s v="S"/>
    <n v="0"/>
    <n v="0"/>
    <n v="1"/>
    <s v="Southampton"/>
    <n v="26.387499999999999"/>
    <s v="Flynn, Mr. John Irwin (&quot;Irving&quot;)"/>
  </r>
  <r>
    <n v="574"/>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5"/>
    <s v="Kelly, Miss. Mary"/>
  </r>
  <r>
    <n v="575"/>
    <x v="0"/>
    <n v="0"/>
    <x v="0"/>
    <x v="0"/>
    <x v="0"/>
    <n v="0"/>
    <n v="1"/>
    <n v="0"/>
    <n v="0"/>
    <n v="1"/>
    <n v="1"/>
    <n v="0"/>
    <n v="0"/>
    <n v="0"/>
    <n v="16"/>
    <s v="Age_10_19"/>
    <n v="0"/>
    <n v="1"/>
    <n v="0"/>
    <n v="0"/>
    <n v="0"/>
    <n v="0"/>
    <n v="0"/>
    <n v="0"/>
    <x v="0"/>
    <x v="0"/>
    <n v="0"/>
    <n v="0"/>
    <n v="1"/>
    <n v="0"/>
    <n v="1"/>
    <n v="0"/>
    <n v="0"/>
    <n v="0"/>
    <n v="0"/>
    <n v="0"/>
    <n v="0"/>
    <n v="0"/>
    <s v="SiblingSpouse0"/>
    <n v="0"/>
    <n v="1"/>
    <n v="0"/>
    <n v="0"/>
    <n v="0"/>
    <n v="0"/>
    <n v="0"/>
    <n v="0"/>
    <s v="ParentChild0"/>
    <s v="S"/>
    <n v="0"/>
    <n v="0"/>
    <n v="1"/>
    <s v="Southampton"/>
    <n v="8.0500000000000007"/>
    <s v="Rush, Mr. Alfred George John"/>
  </r>
  <r>
    <n v="576"/>
    <x v="0"/>
    <n v="0"/>
    <x v="0"/>
    <x v="0"/>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14.5"/>
    <s v="Patchett, Mr. George"/>
  </r>
  <r>
    <n v="577"/>
    <x v="0"/>
    <n v="1"/>
    <x v="1"/>
    <x v="1"/>
    <x v="1"/>
    <n v="1"/>
    <n v="0"/>
    <n v="0"/>
    <n v="0"/>
    <n v="0"/>
    <n v="0"/>
    <n v="0"/>
    <n v="0"/>
    <n v="0"/>
    <n v="34"/>
    <s v="Age_30_39"/>
    <n v="0"/>
    <n v="0"/>
    <n v="0"/>
    <n v="1"/>
    <n v="0"/>
    <n v="0"/>
    <n v="0"/>
    <n v="0"/>
    <x v="2"/>
    <x v="2"/>
    <n v="0"/>
    <n v="1"/>
    <n v="0"/>
    <n v="0"/>
    <n v="1"/>
    <n v="0"/>
    <n v="0"/>
    <n v="0"/>
    <n v="0"/>
    <n v="0"/>
    <n v="0"/>
    <n v="0"/>
    <s v="SiblingSpouse0"/>
    <n v="0"/>
    <n v="1"/>
    <n v="0"/>
    <n v="0"/>
    <n v="0"/>
    <n v="0"/>
    <n v="0"/>
    <n v="0"/>
    <s v="ParentChild0"/>
    <s v="S"/>
    <n v="0"/>
    <n v="0"/>
    <n v="1"/>
    <s v="Southampton"/>
    <n v="13"/>
    <s v="Garside, Miss. Ethel"/>
  </r>
  <r>
    <n v="578"/>
    <x v="0"/>
    <n v="1"/>
    <x v="1"/>
    <x v="1"/>
    <x v="1"/>
    <n v="1"/>
    <n v="0"/>
    <n v="0"/>
    <n v="0"/>
    <n v="0"/>
    <n v="0"/>
    <n v="0"/>
    <n v="0"/>
    <n v="0"/>
    <n v="39"/>
    <s v="Age_30_39"/>
    <n v="0"/>
    <n v="0"/>
    <n v="0"/>
    <n v="1"/>
    <n v="0"/>
    <n v="0"/>
    <n v="0"/>
    <n v="0"/>
    <x v="1"/>
    <x v="1"/>
    <n v="1"/>
    <n v="0"/>
    <n v="0"/>
    <n v="1"/>
    <n v="0"/>
    <n v="1"/>
    <n v="0"/>
    <n v="0"/>
    <n v="0"/>
    <n v="0"/>
    <n v="0"/>
    <n v="0"/>
    <s v="SiblingSpouse1"/>
    <n v="0"/>
    <n v="1"/>
    <n v="0"/>
    <n v="0"/>
    <n v="0"/>
    <n v="0"/>
    <n v="0"/>
    <n v="0"/>
    <s v="ParentChild0"/>
    <s v="S"/>
    <n v="0"/>
    <n v="0"/>
    <n v="1"/>
    <s v="Southampton"/>
    <n v="55.9"/>
    <s v="Silvey, Mrs. William Baird (Alice Munger)"/>
  </r>
  <r>
    <n v="579"/>
    <x v="0"/>
    <n v="0"/>
    <x v="0"/>
    <x v="0"/>
    <x v="1"/>
    <n v="1"/>
    <n v="0"/>
    <n v="0"/>
    <n v="0"/>
    <n v="0"/>
    <n v="0"/>
    <n v="0"/>
    <n v="0"/>
    <n v="0"/>
    <n v="29.9"/>
    <s v="Age_20_29"/>
    <n v="0"/>
    <n v="0"/>
    <n v="1"/>
    <n v="0"/>
    <n v="0"/>
    <n v="0"/>
    <n v="0"/>
    <n v="0"/>
    <x v="0"/>
    <x v="0"/>
    <n v="0"/>
    <n v="0"/>
    <n v="1"/>
    <n v="1"/>
    <n v="0"/>
    <n v="1"/>
    <n v="0"/>
    <n v="0"/>
    <n v="0"/>
    <n v="0"/>
    <n v="0"/>
    <n v="0"/>
    <s v="SiblingSpouse1"/>
    <n v="0"/>
    <n v="1"/>
    <n v="0"/>
    <n v="0"/>
    <n v="0"/>
    <n v="0"/>
    <n v="0"/>
    <n v="0"/>
    <s v="ParentChild0"/>
    <s v="C"/>
    <n v="1"/>
    <n v="0"/>
    <n v="0"/>
    <s v="Cherbourg"/>
    <n v="14.458299999999999"/>
    <s v="Caram, Mrs. Joseph (Maria Elias)"/>
  </r>
  <r>
    <n v="580"/>
    <x v="0"/>
    <n v="1"/>
    <x v="1"/>
    <x v="1"/>
    <x v="0"/>
    <n v="0"/>
    <n v="1"/>
    <n v="0"/>
    <n v="0"/>
    <n v="1"/>
    <n v="1"/>
    <n v="0"/>
    <n v="0"/>
    <n v="0"/>
    <n v="32"/>
    <s v="Age_30_39"/>
    <n v="0"/>
    <n v="0"/>
    <n v="0"/>
    <n v="1"/>
    <n v="0"/>
    <n v="0"/>
    <n v="0"/>
    <n v="0"/>
    <x v="0"/>
    <x v="0"/>
    <n v="0"/>
    <n v="0"/>
    <n v="1"/>
    <n v="0"/>
    <n v="1"/>
    <n v="0"/>
    <n v="0"/>
    <n v="0"/>
    <n v="0"/>
    <n v="0"/>
    <n v="0"/>
    <n v="0"/>
    <s v="SiblingSpouse0"/>
    <n v="0"/>
    <n v="1"/>
    <n v="0"/>
    <n v="0"/>
    <n v="0"/>
    <n v="0"/>
    <n v="0"/>
    <n v="0"/>
    <s v="ParentChild0"/>
    <s v="S"/>
    <n v="0"/>
    <n v="0"/>
    <n v="1"/>
    <s v="Southampton"/>
    <n v="7.9249999999999998"/>
    <s v="Jussila, Mr. Eiriik"/>
  </r>
  <r>
    <n v="581"/>
    <x v="0"/>
    <n v="1"/>
    <x v="1"/>
    <x v="1"/>
    <x v="1"/>
    <n v="1"/>
    <n v="0"/>
    <n v="0"/>
    <n v="0"/>
    <n v="0"/>
    <n v="0"/>
    <n v="0"/>
    <n v="0"/>
    <n v="0"/>
    <n v="25"/>
    <s v="Age_20_29"/>
    <n v="0"/>
    <n v="0"/>
    <n v="1"/>
    <n v="0"/>
    <n v="0"/>
    <n v="0"/>
    <n v="0"/>
    <n v="0"/>
    <x v="2"/>
    <x v="2"/>
    <n v="0"/>
    <n v="1"/>
    <n v="0"/>
    <n v="1"/>
    <n v="0"/>
    <n v="1"/>
    <n v="0"/>
    <n v="0"/>
    <n v="0"/>
    <n v="0"/>
    <n v="0"/>
    <n v="0"/>
    <s v="SiblingSpouse1"/>
    <n v="1"/>
    <n v="0"/>
    <n v="1"/>
    <n v="0"/>
    <n v="0"/>
    <n v="0"/>
    <n v="0"/>
    <n v="0"/>
    <s v="ParentChild1"/>
    <s v="S"/>
    <n v="0"/>
    <n v="0"/>
    <n v="1"/>
    <s v="Southampton"/>
    <n v="30"/>
    <s v="Christy, Miss. Julie Rachel"/>
  </r>
  <r>
    <n v="582"/>
    <x v="0"/>
    <n v="1"/>
    <x v="1"/>
    <x v="1"/>
    <x v="1"/>
    <n v="1"/>
    <n v="0"/>
    <n v="0"/>
    <n v="0"/>
    <n v="0"/>
    <n v="0"/>
    <n v="0"/>
    <n v="0"/>
    <n v="0"/>
    <n v="39"/>
    <s v="Age_30_39"/>
    <n v="0"/>
    <n v="0"/>
    <n v="0"/>
    <n v="1"/>
    <n v="0"/>
    <n v="0"/>
    <n v="0"/>
    <n v="0"/>
    <x v="1"/>
    <x v="1"/>
    <n v="1"/>
    <n v="0"/>
    <n v="0"/>
    <n v="1"/>
    <n v="0"/>
    <n v="1"/>
    <n v="0"/>
    <n v="0"/>
    <n v="0"/>
    <n v="0"/>
    <n v="0"/>
    <n v="0"/>
    <s v="SiblingSpouse1"/>
    <n v="1"/>
    <n v="0"/>
    <n v="1"/>
    <n v="0"/>
    <n v="0"/>
    <n v="0"/>
    <n v="0"/>
    <n v="0"/>
    <s v="ParentChild1"/>
    <s v="C"/>
    <n v="1"/>
    <n v="0"/>
    <n v="0"/>
    <s v="Cherbourg"/>
    <n v="110.88330000000001"/>
    <s v="Thayer, Mrs. John Borland (Marian Longstreth Morris)"/>
  </r>
  <r>
    <n v="583"/>
    <x v="0"/>
    <n v="0"/>
    <x v="0"/>
    <x v="0"/>
    <x v="0"/>
    <n v="0"/>
    <n v="1"/>
    <n v="0"/>
    <n v="1"/>
    <n v="1"/>
    <n v="1"/>
    <n v="0"/>
    <n v="0"/>
    <n v="0"/>
    <n v="54"/>
    <s v="Age_50_59"/>
    <n v="0"/>
    <n v="0"/>
    <n v="0"/>
    <n v="0"/>
    <n v="0"/>
    <n v="1"/>
    <n v="0"/>
    <n v="0"/>
    <x v="2"/>
    <x v="2"/>
    <n v="0"/>
    <n v="1"/>
    <n v="0"/>
    <n v="0"/>
    <n v="1"/>
    <n v="0"/>
    <n v="0"/>
    <n v="0"/>
    <n v="0"/>
    <n v="0"/>
    <n v="0"/>
    <n v="0"/>
    <s v="SiblingSpouse0"/>
    <n v="0"/>
    <n v="1"/>
    <n v="0"/>
    <n v="0"/>
    <n v="0"/>
    <n v="0"/>
    <n v="0"/>
    <n v="0"/>
    <s v="ParentChild0"/>
    <s v="S"/>
    <n v="0"/>
    <n v="0"/>
    <n v="1"/>
    <s v="Southampton"/>
    <n v="26"/>
    <s v="Downton, Mr. William James"/>
  </r>
  <r>
    <n v="584"/>
    <x v="0"/>
    <n v="0"/>
    <x v="0"/>
    <x v="0"/>
    <x v="0"/>
    <n v="0"/>
    <n v="1"/>
    <n v="0"/>
    <n v="0"/>
    <n v="1"/>
    <n v="1"/>
    <n v="0"/>
    <n v="0"/>
    <n v="0"/>
    <n v="36"/>
    <s v="Age_30_39"/>
    <n v="0"/>
    <n v="0"/>
    <n v="0"/>
    <n v="1"/>
    <n v="0"/>
    <n v="0"/>
    <n v="0"/>
    <n v="0"/>
    <x v="1"/>
    <x v="1"/>
    <n v="1"/>
    <n v="0"/>
    <n v="0"/>
    <n v="0"/>
    <n v="1"/>
    <n v="0"/>
    <n v="0"/>
    <n v="0"/>
    <n v="0"/>
    <n v="0"/>
    <n v="0"/>
    <n v="0"/>
    <s v="SiblingSpouse0"/>
    <n v="0"/>
    <n v="1"/>
    <n v="0"/>
    <n v="0"/>
    <n v="0"/>
    <n v="0"/>
    <n v="0"/>
    <n v="0"/>
    <s v="ParentChild0"/>
    <s v="C"/>
    <n v="1"/>
    <n v="0"/>
    <n v="0"/>
    <s v="Cherbourg"/>
    <n v="40.125"/>
    <s v="Ross, Mr. John Hugo"/>
  </r>
  <r>
    <n v="585"/>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8.7125000000000004"/>
    <s v="Paulner, Mr. Uscher"/>
  </r>
  <r>
    <n v="586"/>
    <x v="0"/>
    <n v="1"/>
    <x v="1"/>
    <x v="1"/>
    <x v="1"/>
    <n v="1"/>
    <n v="0"/>
    <n v="0"/>
    <n v="0"/>
    <n v="0"/>
    <n v="0"/>
    <n v="0"/>
    <n v="0"/>
    <n v="0"/>
    <n v="18"/>
    <s v="Age_10_19"/>
    <n v="0"/>
    <n v="1"/>
    <n v="0"/>
    <n v="0"/>
    <n v="0"/>
    <n v="0"/>
    <n v="0"/>
    <n v="0"/>
    <x v="1"/>
    <x v="1"/>
    <n v="1"/>
    <n v="0"/>
    <n v="0"/>
    <n v="0"/>
    <n v="1"/>
    <n v="0"/>
    <n v="0"/>
    <n v="0"/>
    <n v="0"/>
    <n v="0"/>
    <n v="0"/>
    <n v="0"/>
    <s v="SiblingSpouse0"/>
    <n v="2"/>
    <n v="0"/>
    <n v="0"/>
    <n v="1"/>
    <n v="0"/>
    <n v="0"/>
    <n v="0"/>
    <n v="0"/>
    <s v="ParentChild2"/>
    <s v="S"/>
    <n v="0"/>
    <n v="0"/>
    <n v="1"/>
    <s v="Southampton"/>
    <n v="79.650000000000006"/>
    <s v="Taussig, Miss. Ruth"/>
  </r>
  <r>
    <n v="587"/>
    <x v="0"/>
    <n v="0"/>
    <x v="0"/>
    <x v="0"/>
    <x v="0"/>
    <n v="0"/>
    <n v="1"/>
    <n v="0"/>
    <n v="1"/>
    <n v="1"/>
    <n v="1"/>
    <n v="0"/>
    <n v="0"/>
    <n v="0"/>
    <n v="47"/>
    <s v="Age_40_49"/>
    <n v="0"/>
    <n v="0"/>
    <n v="0"/>
    <n v="0"/>
    <n v="1"/>
    <n v="0"/>
    <n v="0"/>
    <n v="0"/>
    <x v="2"/>
    <x v="2"/>
    <n v="0"/>
    <n v="1"/>
    <n v="0"/>
    <n v="0"/>
    <n v="1"/>
    <n v="0"/>
    <n v="0"/>
    <n v="0"/>
    <n v="0"/>
    <n v="0"/>
    <n v="0"/>
    <n v="0"/>
    <s v="SiblingSpouse0"/>
    <n v="0"/>
    <n v="1"/>
    <n v="0"/>
    <n v="0"/>
    <n v="0"/>
    <n v="0"/>
    <n v="0"/>
    <n v="0"/>
    <s v="ParentChild0"/>
    <s v="S"/>
    <n v="0"/>
    <n v="0"/>
    <n v="1"/>
    <s v="Southampton"/>
    <n v="15"/>
    <s v="Jarvis, Mr. John Denzil"/>
  </r>
  <r>
    <n v="588"/>
    <x v="0"/>
    <n v="1"/>
    <x v="1"/>
    <x v="1"/>
    <x v="0"/>
    <n v="0"/>
    <n v="1"/>
    <n v="0"/>
    <n v="0"/>
    <n v="0"/>
    <n v="0"/>
    <n v="0"/>
    <n v="0"/>
    <n v="0"/>
    <n v="60"/>
    <s v="Age_60_69"/>
    <n v="0"/>
    <n v="0"/>
    <n v="0"/>
    <n v="0"/>
    <n v="0"/>
    <n v="0"/>
    <n v="1"/>
    <n v="0"/>
    <x v="1"/>
    <x v="1"/>
    <n v="1"/>
    <n v="0"/>
    <n v="0"/>
    <n v="1"/>
    <n v="0"/>
    <n v="1"/>
    <n v="0"/>
    <n v="0"/>
    <n v="0"/>
    <n v="0"/>
    <n v="0"/>
    <n v="0"/>
    <s v="SiblingSpouse1"/>
    <n v="1"/>
    <n v="0"/>
    <n v="1"/>
    <n v="0"/>
    <n v="0"/>
    <n v="0"/>
    <n v="0"/>
    <n v="0"/>
    <s v="ParentChild1"/>
    <s v="C"/>
    <n v="1"/>
    <n v="0"/>
    <n v="0"/>
    <s v="Cherbourg"/>
    <n v="79.2"/>
    <s v="Frolicher-Stehli, Mr. Maxmillian"/>
  </r>
  <r>
    <n v="589"/>
    <x v="0"/>
    <n v="0"/>
    <x v="0"/>
    <x v="0"/>
    <x v="0"/>
    <n v="0"/>
    <n v="1"/>
    <n v="0"/>
    <n v="0"/>
    <n v="1"/>
    <n v="1"/>
    <n v="0"/>
    <n v="0"/>
    <n v="0"/>
    <n v="22"/>
    <s v="Age_20_29"/>
    <n v="0"/>
    <n v="0"/>
    <n v="1"/>
    <n v="0"/>
    <n v="0"/>
    <n v="0"/>
    <n v="0"/>
    <n v="0"/>
    <x v="0"/>
    <x v="0"/>
    <n v="0"/>
    <n v="0"/>
    <n v="1"/>
    <n v="0"/>
    <n v="1"/>
    <n v="0"/>
    <n v="0"/>
    <n v="0"/>
    <n v="0"/>
    <n v="0"/>
    <n v="0"/>
    <n v="0"/>
    <s v="SiblingSpouse0"/>
    <n v="0"/>
    <n v="1"/>
    <n v="0"/>
    <n v="0"/>
    <n v="0"/>
    <n v="0"/>
    <n v="0"/>
    <n v="0"/>
    <s v="ParentChild0"/>
    <s v="S"/>
    <n v="0"/>
    <n v="0"/>
    <n v="1"/>
    <s v="Southampton"/>
    <n v="8.0500000000000007"/>
    <s v="Gilinski, Mr. Eliezer"/>
  </r>
  <r>
    <n v="590"/>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Murdlin, Mr. Joseph"/>
  </r>
  <r>
    <n v="591"/>
    <x v="0"/>
    <n v="0"/>
    <x v="0"/>
    <x v="0"/>
    <x v="0"/>
    <n v="0"/>
    <n v="1"/>
    <n v="0"/>
    <n v="0"/>
    <n v="1"/>
    <n v="1"/>
    <n v="0"/>
    <n v="0"/>
    <n v="0"/>
    <n v="35"/>
    <s v="Age_30_39"/>
    <n v="0"/>
    <n v="0"/>
    <n v="0"/>
    <n v="1"/>
    <n v="0"/>
    <n v="0"/>
    <n v="0"/>
    <n v="0"/>
    <x v="0"/>
    <x v="0"/>
    <n v="0"/>
    <n v="0"/>
    <n v="1"/>
    <n v="0"/>
    <n v="1"/>
    <n v="0"/>
    <n v="0"/>
    <n v="0"/>
    <n v="0"/>
    <n v="0"/>
    <n v="0"/>
    <n v="0"/>
    <s v="SiblingSpouse0"/>
    <n v="0"/>
    <n v="1"/>
    <n v="0"/>
    <n v="0"/>
    <n v="0"/>
    <n v="0"/>
    <n v="0"/>
    <n v="0"/>
    <s v="ParentChild0"/>
    <s v="S"/>
    <n v="0"/>
    <n v="0"/>
    <n v="1"/>
    <s v="Southampton"/>
    <n v="7.125"/>
    <s v="Rintamaki, Mr. Matti"/>
  </r>
  <r>
    <n v="592"/>
    <x v="0"/>
    <n v="1"/>
    <x v="1"/>
    <x v="1"/>
    <x v="1"/>
    <n v="1"/>
    <n v="0"/>
    <n v="0"/>
    <n v="0"/>
    <n v="0"/>
    <n v="0"/>
    <n v="0"/>
    <n v="0"/>
    <n v="0"/>
    <n v="52"/>
    <s v="Age_50_59"/>
    <n v="0"/>
    <n v="0"/>
    <n v="0"/>
    <n v="0"/>
    <n v="0"/>
    <n v="1"/>
    <n v="0"/>
    <n v="0"/>
    <x v="1"/>
    <x v="1"/>
    <n v="1"/>
    <n v="0"/>
    <n v="0"/>
    <n v="1"/>
    <n v="0"/>
    <n v="1"/>
    <n v="0"/>
    <n v="0"/>
    <n v="0"/>
    <n v="0"/>
    <n v="0"/>
    <n v="0"/>
    <s v="SiblingSpouse1"/>
    <n v="0"/>
    <n v="1"/>
    <n v="0"/>
    <n v="0"/>
    <n v="0"/>
    <n v="0"/>
    <n v="0"/>
    <n v="0"/>
    <s v="ParentChild0"/>
    <s v="C"/>
    <n v="1"/>
    <n v="0"/>
    <n v="0"/>
    <s v="Cherbourg"/>
    <n v="78.2667"/>
    <s v="Stephenson, Mrs. Walter Bertram (Martha Eustis)"/>
  </r>
  <r>
    <n v="593"/>
    <x v="0"/>
    <n v="0"/>
    <x v="0"/>
    <x v="0"/>
    <x v="0"/>
    <n v="0"/>
    <n v="1"/>
    <n v="0"/>
    <n v="0"/>
    <n v="1"/>
    <n v="1"/>
    <n v="0"/>
    <n v="0"/>
    <n v="0"/>
    <n v="47"/>
    <s v="Age_40_49"/>
    <n v="0"/>
    <n v="0"/>
    <n v="0"/>
    <n v="0"/>
    <n v="1"/>
    <n v="0"/>
    <n v="0"/>
    <n v="0"/>
    <x v="0"/>
    <x v="0"/>
    <n v="0"/>
    <n v="0"/>
    <n v="1"/>
    <n v="0"/>
    <n v="1"/>
    <n v="0"/>
    <n v="0"/>
    <n v="0"/>
    <n v="0"/>
    <n v="0"/>
    <n v="0"/>
    <n v="0"/>
    <s v="SiblingSpouse0"/>
    <n v="0"/>
    <n v="1"/>
    <n v="0"/>
    <n v="0"/>
    <n v="0"/>
    <n v="0"/>
    <n v="0"/>
    <n v="0"/>
    <s v="ParentChild0"/>
    <s v="S"/>
    <n v="0"/>
    <n v="0"/>
    <n v="1"/>
    <s v="Southampton"/>
    <n v="7.25"/>
    <s v="Elsbury, Mr. William James"/>
  </r>
  <r>
    <n v="594"/>
    <x v="0"/>
    <n v="0"/>
    <x v="0"/>
    <x v="0"/>
    <x v="1"/>
    <n v="1"/>
    <n v="0"/>
    <n v="0"/>
    <n v="0"/>
    <n v="0"/>
    <n v="0"/>
    <n v="0"/>
    <n v="0"/>
    <n v="0"/>
    <n v="29.9"/>
    <s v="Age_20_29"/>
    <n v="0"/>
    <n v="0"/>
    <n v="1"/>
    <n v="0"/>
    <n v="0"/>
    <n v="0"/>
    <n v="0"/>
    <n v="0"/>
    <x v="0"/>
    <x v="0"/>
    <n v="0"/>
    <n v="0"/>
    <n v="1"/>
    <n v="0"/>
    <n v="1"/>
    <n v="0"/>
    <n v="0"/>
    <n v="0"/>
    <n v="0"/>
    <n v="0"/>
    <n v="0"/>
    <n v="0"/>
    <s v="SiblingSpouse0"/>
    <n v="2"/>
    <n v="0"/>
    <n v="0"/>
    <n v="1"/>
    <n v="0"/>
    <n v="0"/>
    <n v="0"/>
    <n v="0"/>
    <s v="ParentChild2"/>
    <s v="Q"/>
    <n v="0"/>
    <n v="1"/>
    <n v="0"/>
    <s v="Queenstown"/>
    <n v="7.75"/>
    <s v="Bourke, Miss. Mary"/>
  </r>
  <r>
    <n v="595"/>
    <x v="0"/>
    <n v="0"/>
    <x v="0"/>
    <x v="0"/>
    <x v="0"/>
    <n v="0"/>
    <n v="1"/>
    <n v="0"/>
    <n v="1"/>
    <n v="0"/>
    <n v="1"/>
    <n v="0"/>
    <n v="0"/>
    <n v="0"/>
    <n v="37"/>
    <s v="Age_30_39"/>
    <n v="0"/>
    <n v="0"/>
    <n v="0"/>
    <n v="1"/>
    <n v="0"/>
    <n v="0"/>
    <n v="0"/>
    <n v="0"/>
    <x v="2"/>
    <x v="2"/>
    <n v="0"/>
    <n v="1"/>
    <n v="0"/>
    <n v="1"/>
    <n v="0"/>
    <n v="1"/>
    <n v="0"/>
    <n v="0"/>
    <n v="0"/>
    <n v="0"/>
    <n v="0"/>
    <n v="0"/>
    <s v="SiblingSpouse1"/>
    <n v="0"/>
    <n v="1"/>
    <n v="0"/>
    <n v="0"/>
    <n v="0"/>
    <n v="0"/>
    <n v="0"/>
    <n v="0"/>
    <s v="ParentChild0"/>
    <s v="S"/>
    <n v="0"/>
    <n v="0"/>
    <n v="1"/>
    <s v="Southampton"/>
    <n v="26"/>
    <s v="Chapman, Mr. John Henry"/>
  </r>
  <r>
    <n v="596"/>
    <x v="0"/>
    <n v="0"/>
    <x v="0"/>
    <x v="0"/>
    <x v="0"/>
    <n v="0"/>
    <n v="1"/>
    <n v="0"/>
    <n v="0"/>
    <n v="0"/>
    <n v="0"/>
    <n v="0"/>
    <n v="0"/>
    <n v="0"/>
    <n v="36"/>
    <s v="Age_30_39"/>
    <n v="0"/>
    <n v="0"/>
    <n v="0"/>
    <n v="1"/>
    <n v="0"/>
    <n v="0"/>
    <n v="0"/>
    <n v="0"/>
    <x v="0"/>
    <x v="0"/>
    <n v="0"/>
    <n v="0"/>
    <n v="1"/>
    <n v="1"/>
    <n v="0"/>
    <n v="1"/>
    <n v="0"/>
    <n v="0"/>
    <n v="0"/>
    <n v="0"/>
    <n v="0"/>
    <n v="0"/>
    <s v="SiblingSpouse1"/>
    <n v="1"/>
    <n v="0"/>
    <n v="1"/>
    <n v="0"/>
    <n v="0"/>
    <n v="0"/>
    <n v="0"/>
    <n v="0"/>
    <s v="ParentChild1"/>
    <s v="S"/>
    <n v="0"/>
    <n v="0"/>
    <n v="1"/>
    <s v="Southampton"/>
    <n v="24.15"/>
    <s v="Van Impe, Mr. Jean Baptiste"/>
  </r>
  <r>
    <n v="597"/>
    <x v="0"/>
    <n v="1"/>
    <x v="1"/>
    <x v="1"/>
    <x v="1"/>
    <n v="1"/>
    <n v="0"/>
    <n v="0"/>
    <n v="0"/>
    <n v="0"/>
    <n v="0"/>
    <n v="0"/>
    <n v="0"/>
    <n v="0"/>
    <n v="29.9"/>
    <s v="Age_20_29"/>
    <n v="0"/>
    <n v="0"/>
    <n v="1"/>
    <n v="0"/>
    <n v="0"/>
    <n v="0"/>
    <n v="0"/>
    <n v="0"/>
    <x v="2"/>
    <x v="2"/>
    <n v="0"/>
    <n v="1"/>
    <n v="0"/>
    <n v="0"/>
    <n v="1"/>
    <n v="0"/>
    <n v="0"/>
    <n v="0"/>
    <n v="0"/>
    <n v="0"/>
    <n v="0"/>
    <n v="0"/>
    <s v="SiblingSpouse0"/>
    <n v="0"/>
    <n v="1"/>
    <n v="0"/>
    <n v="0"/>
    <n v="0"/>
    <n v="0"/>
    <n v="0"/>
    <n v="0"/>
    <s v="ParentChild0"/>
    <s v="S"/>
    <n v="0"/>
    <n v="0"/>
    <n v="1"/>
    <s v="Southampton"/>
    <n v="33"/>
    <s v="Leitch, Miss. Jessie Wills"/>
  </r>
  <r>
    <n v="598"/>
    <x v="0"/>
    <n v="0"/>
    <x v="0"/>
    <x v="0"/>
    <x v="0"/>
    <n v="0"/>
    <n v="1"/>
    <n v="0"/>
    <n v="0"/>
    <n v="1"/>
    <n v="1"/>
    <n v="0"/>
    <n v="0"/>
    <n v="0"/>
    <n v="49"/>
    <s v="Age_40_49"/>
    <n v="0"/>
    <n v="0"/>
    <n v="0"/>
    <n v="0"/>
    <n v="1"/>
    <n v="0"/>
    <n v="0"/>
    <n v="0"/>
    <x v="0"/>
    <x v="0"/>
    <n v="0"/>
    <n v="0"/>
    <n v="1"/>
    <n v="0"/>
    <n v="1"/>
    <n v="0"/>
    <n v="0"/>
    <n v="0"/>
    <n v="0"/>
    <n v="0"/>
    <n v="0"/>
    <n v="0"/>
    <s v="SiblingSpouse0"/>
    <n v="0"/>
    <n v="1"/>
    <n v="0"/>
    <n v="0"/>
    <n v="0"/>
    <n v="0"/>
    <n v="0"/>
    <n v="0"/>
    <s v="ParentChild0"/>
    <s v="S"/>
    <n v="0"/>
    <n v="0"/>
    <n v="1"/>
    <s v="Southampton"/>
    <n v="0"/>
    <s v="Johnson, Mr. Alfred"/>
  </r>
  <r>
    <n v="599"/>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49999999999996"/>
    <s v="Boulos, Mr. Hanna"/>
  </r>
  <r>
    <n v="600"/>
    <x v="0"/>
    <n v="1"/>
    <x v="1"/>
    <x v="1"/>
    <x v="0"/>
    <n v="0"/>
    <n v="1"/>
    <n v="0"/>
    <n v="0"/>
    <n v="0"/>
    <n v="1"/>
    <n v="0"/>
    <n v="0"/>
    <n v="0"/>
    <n v="49"/>
    <s v="Age_40_49"/>
    <n v="0"/>
    <n v="0"/>
    <n v="0"/>
    <n v="0"/>
    <n v="1"/>
    <n v="0"/>
    <n v="0"/>
    <n v="0"/>
    <x v="1"/>
    <x v="1"/>
    <n v="1"/>
    <n v="0"/>
    <n v="0"/>
    <n v="1"/>
    <n v="0"/>
    <n v="1"/>
    <n v="0"/>
    <n v="0"/>
    <n v="0"/>
    <n v="0"/>
    <n v="0"/>
    <n v="0"/>
    <s v="SiblingSpouse1"/>
    <n v="0"/>
    <n v="1"/>
    <n v="0"/>
    <n v="0"/>
    <n v="0"/>
    <n v="0"/>
    <n v="0"/>
    <n v="0"/>
    <s v="ParentChild0"/>
    <s v="C"/>
    <n v="1"/>
    <n v="0"/>
    <n v="0"/>
    <s v="Cherbourg"/>
    <n v="56.929200000000002"/>
    <s v="Duff Gordon, Sir. Cosmo Edmund (&quot;Mr Morgan&quot;)"/>
  </r>
  <r>
    <n v="601"/>
    <x v="0"/>
    <n v="1"/>
    <x v="1"/>
    <x v="1"/>
    <x v="1"/>
    <n v="1"/>
    <n v="0"/>
    <n v="0"/>
    <n v="0"/>
    <n v="0"/>
    <n v="0"/>
    <n v="0"/>
    <n v="0"/>
    <n v="0"/>
    <n v="24"/>
    <s v="Age_20_29"/>
    <n v="0"/>
    <n v="0"/>
    <n v="1"/>
    <n v="0"/>
    <n v="0"/>
    <n v="0"/>
    <n v="0"/>
    <n v="0"/>
    <x v="2"/>
    <x v="2"/>
    <n v="0"/>
    <n v="1"/>
    <n v="0"/>
    <n v="2"/>
    <n v="0"/>
    <n v="0"/>
    <n v="1"/>
    <n v="0"/>
    <n v="0"/>
    <n v="0"/>
    <n v="0"/>
    <n v="0"/>
    <s v="SiblingSpouse2"/>
    <n v="1"/>
    <n v="0"/>
    <n v="1"/>
    <n v="0"/>
    <n v="0"/>
    <n v="0"/>
    <n v="0"/>
    <n v="0"/>
    <s v="ParentChild1"/>
    <s v="S"/>
    <n v="0"/>
    <n v="0"/>
    <n v="1"/>
    <s v="Southampton"/>
    <n v="27"/>
    <s v="Jacobsohn, Mrs. Sidney Samuel (Amy Frances Christy)"/>
  </r>
  <r>
    <n v="602"/>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Slabenoff, Mr. Petco"/>
  </r>
  <r>
    <n v="603"/>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42.4"/>
    <s v="Harrington, Mr. Charles H"/>
  </r>
  <r>
    <n v="604"/>
    <x v="0"/>
    <n v="0"/>
    <x v="0"/>
    <x v="0"/>
    <x v="0"/>
    <n v="0"/>
    <n v="1"/>
    <n v="0"/>
    <n v="0"/>
    <n v="1"/>
    <n v="1"/>
    <n v="0"/>
    <n v="0"/>
    <n v="0"/>
    <n v="44"/>
    <s v="Age_40_49"/>
    <n v="0"/>
    <n v="0"/>
    <n v="0"/>
    <n v="0"/>
    <n v="1"/>
    <n v="0"/>
    <n v="0"/>
    <n v="0"/>
    <x v="0"/>
    <x v="0"/>
    <n v="0"/>
    <n v="0"/>
    <n v="1"/>
    <n v="0"/>
    <n v="1"/>
    <n v="0"/>
    <n v="0"/>
    <n v="0"/>
    <n v="0"/>
    <n v="0"/>
    <n v="0"/>
    <n v="0"/>
    <s v="SiblingSpouse0"/>
    <n v="0"/>
    <n v="1"/>
    <n v="0"/>
    <n v="0"/>
    <n v="0"/>
    <n v="0"/>
    <n v="0"/>
    <n v="0"/>
    <s v="ParentChild0"/>
    <s v="S"/>
    <n v="0"/>
    <n v="0"/>
    <n v="1"/>
    <s v="Southampton"/>
    <n v="8.0500000000000007"/>
    <s v="Torber, Mr. Ernst William"/>
  </r>
  <r>
    <n v="605"/>
    <x v="0"/>
    <n v="1"/>
    <x v="1"/>
    <x v="1"/>
    <x v="0"/>
    <n v="0"/>
    <n v="1"/>
    <n v="0"/>
    <n v="0"/>
    <n v="1"/>
    <n v="1"/>
    <n v="0"/>
    <n v="0"/>
    <n v="0"/>
    <n v="35"/>
    <s v="Age_30_39"/>
    <n v="0"/>
    <n v="0"/>
    <n v="0"/>
    <n v="1"/>
    <n v="0"/>
    <n v="0"/>
    <n v="0"/>
    <n v="0"/>
    <x v="1"/>
    <x v="1"/>
    <n v="1"/>
    <n v="0"/>
    <n v="0"/>
    <n v="0"/>
    <n v="1"/>
    <n v="0"/>
    <n v="0"/>
    <n v="0"/>
    <n v="0"/>
    <n v="0"/>
    <n v="0"/>
    <n v="0"/>
    <s v="SiblingSpouse0"/>
    <n v="0"/>
    <n v="1"/>
    <n v="0"/>
    <n v="0"/>
    <n v="0"/>
    <n v="0"/>
    <n v="0"/>
    <n v="0"/>
    <s v="ParentChild0"/>
    <s v="C"/>
    <n v="1"/>
    <n v="0"/>
    <n v="0"/>
    <s v="Cherbourg"/>
    <n v="26.55"/>
    <s v="Homer, Mr. Harry (&quot;Mr E Haven&quot;)"/>
  </r>
  <r>
    <n v="606"/>
    <x v="0"/>
    <n v="0"/>
    <x v="0"/>
    <x v="0"/>
    <x v="0"/>
    <n v="0"/>
    <n v="1"/>
    <n v="0"/>
    <n v="0"/>
    <n v="0"/>
    <n v="1"/>
    <n v="0"/>
    <n v="0"/>
    <n v="0"/>
    <n v="36"/>
    <s v="Age_30_39"/>
    <n v="0"/>
    <n v="0"/>
    <n v="0"/>
    <n v="1"/>
    <n v="0"/>
    <n v="0"/>
    <n v="0"/>
    <n v="0"/>
    <x v="0"/>
    <x v="0"/>
    <n v="0"/>
    <n v="0"/>
    <n v="1"/>
    <n v="1"/>
    <n v="0"/>
    <n v="1"/>
    <n v="0"/>
    <n v="0"/>
    <n v="0"/>
    <n v="0"/>
    <n v="0"/>
    <n v="0"/>
    <s v="SiblingSpouse1"/>
    <n v="0"/>
    <n v="1"/>
    <n v="0"/>
    <n v="0"/>
    <n v="0"/>
    <n v="0"/>
    <n v="0"/>
    <n v="0"/>
    <s v="ParentChild0"/>
    <s v="S"/>
    <n v="0"/>
    <n v="0"/>
    <n v="1"/>
    <s v="Southampton"/>
    <n v="15.55"/>
    <s v="Lindell, Mr. Edvard Bengtsson"/>
  </r>
  <r>
    <n v="607"/>
    <x v="0"/>
    <n v="0"/>
    <x v="0"/>
    <x v="0"/>
    <x v="0"/>
    <n v="0"/>
    <n v="1"/>
    <n v="0"/>
    <n v="0"/>
    <n v="1"/>
    <n v="1"/>
    <n v="0"/>
    <n v="0"/>
    <n v="0"/>
    <n v="30"/>
    <s v="Age_30_39"/>
    <n v="0"/>
    <n v="0"/>
    <n v="0"/>
    <n v="1"/>
    <n v="0"/>
    <n v="0"/>
    <n v="0"/>
    <n v="0"/>
    <x v="0"/>
    <x v="0"/>
    <n v="0"/>
    <n v="0"/>
    <n v="1"/>
    <n v="0"/>
    <n v="1"/>
    <n v="0"/>
    <n v="0"/>
    <n v="0"/>
    <n v="0"/>
    <n v="0"/>
    <n v="0"/>
    <n v="0"/>
    <s v="SiblingSpouse0"/>
    <n v="0"/>
    <n v="1"/>
    <n v="0"/>
    <n v="0"/>
    <n v="0"/>
    <n v="0"/>
    <n v="0"/>
    <n v="0"/>
    <s v="ParentChild0"/>
    <s v="S"/>
    <n v="0"/>
    <n v="0"/>
    <n v="1"/>
    <s v="Southampton"/>
    <n v="7.8958000000000004"/>
    <s v="Karaic, Mr. Milan"/>
  </r>
  <r>
    <n v="608"/>
    <x v="0"/>
    <n v="1"/>
    <x v="1"/>
    <x v="1"/>
    <x v="0"/>
    <n v="0"/>
    <n v="1"/>
    <n v="0"/>
    <n v="0"/>
    <n v="1"/>
    <n v="1"/>
    <n v="0"/>
    <n v="0"/>
    <n v="0"/>
    <n v="27"/>
    <s v="Age_20_29"/>
    <n v="0"/>
    <n v="0"/>
    <n v="1"/>
    <n v="0"/>
    <n v="0"/>
    <n v="0"/>
    <n v="0"/>
    <n v="0"/>
    <x v="1"/>
    <x v="1"/>
    <n v="1"/>
    <n v="0"/>
    <n v="0"/>
    <n v="0"/>
    <n v="1"/>
    <n v="0"/>
    <n v="0"/>
    <n v="0"/>
    <n v="0"/>
    <n v="0"/>
    <n v="0"/>
    <n v="0"/>
    <s v="SiblingSpouse0"/>
    <n v="0"/>
    <n v="1"/>
    <n v="0"/>
    <n v="0"/>
    <n v="0"/>
    <n v="0"/>
    <n v="0"/>
    <n v="0"/>
    <s v="ParentChild0"/>
    <s v="S"/>
    <n v="0"/>
    <n v="0"/>
    <n v="1"/>
    <s v="Southampton"/>
    <n v="30.5"/>
    <s v="Daniel, Mr. Robert Williams"/>
  </r>
  <r>
    <n v="609"/>
    <x v="0"/>
    <n v="1"/>
    <x v="1"/>
    <x v="1"/>
    <x v="1"/>
    <n v="1"/>
    <n v="0"/>
    <n v="0"/>
    <n v="0"/>
    <n v="0"/>
    <n v="0"/>
    <n v="0"/>
    <n v="0"/>
    <n v="0"/>
    <n v="22"/>
    <s v="Age_20_29"/>
    <n v="0"/>
    <n v="0"/>
    <n v="1"/>
    <n v="0"/>
    <n v="0"/>
    <n v="0"/>
    <n v="0"/>
    <n v="0"/>
    <x v="2"/>
    <x v="2"/>
    <n v="0"/>
    <n v="1"/>
    <n v="0"/>
    <n v="1"/>
    <n v="0"/>
    <n v="1"/>
    <n v="0"/>
    <n v="0"/>
    <n v="0"/>
    <n v="0"/>
    <n v="0"/>
    <n v="0"/>
    <s v="SiblingSpouse1"/>
    <n v="2"/>
    <n v="0"/>
    <n v="0"/>
    <n v="1"/>
    <n v="0"/>
    <n v="0"/>
    <n v="0"/>
    <n v="0"/>
    <s v="ParentChild2"/>
    <s v="C"/>
    <n v="1"/>
    <n v="0"/>
    <n v="0"/>
    <s v="Cherbourg"/>
    <n v="41.5792"/>
    <s v="Laroche, Mrs. Joseph (Juliette Marie Louise Lafargue)"/>
  </r>
  <r>
    <n v="610"/>
    <x v="0"/>
    <n v="1"/>
    <x v="1"/>
    <x v="1"/>
    <x v="1"/>
    <n v="1"/>
    <n v="0"/>
    <n v="0"/>
    <n v="0"/>
    <n v="0"/>
    <n v="0"/>
    <n v="0"/>
    <n v="0"/>
    <n v="0"/>
    <n v="40"/>
    <s v="Age_40_49"/>
    <n v="0"/>
    <n v="0"/>
    <n v="0"/>
    <n v="0"/>
    <n v="1"/>
    <n v="0"/>
    <n v="0"/>
    <n v="0"/>
    <x v="1"/>
    <x v="1"/>
    <n v="1"/>
    <n v="0"/>
    <n v="0"/>
    <n v="0"/>
    <n v="1"/>
    <n v="0"/>
    <n v="0"/>
    <n v="0"/>
    <n v="0"/>
    <n v="0"/>
    <n v="0"/>
    <n v="0"/>
    <s v="SiblingSpouse0"/>
    <n v="0"/>
    <n v="1"/>
    <n v="0"/>
    <n v="0"/>
    <n v="0"/>
    <n v="0"/>
    <n v="0"/>
    <n v="0"/>
    <s v="ParentChild0"/>
    <s v="S"/>
    <n v="0"/>
    <n v="0"/>
    <n v="1"/>
    <s v="Southampton"/>
    <n v="153.46250000000001"/>
    <s v="Shutes, Miss. Elizabeth W"/>
  </r>
  <r>
    <n v="611"/>
    <x v="0"/>
    <n v="0"/>
    <x v="0"/>
    <x v="0"/>
    <x v="1"/>
    <n v="1"/>
    <n v="0"/>
    <n v="1"/>
    <n v="0"/>
    <n v="0"/>
    <n v="0"/>
    <n v="0"/>
    <n v="0"/>
    <n v="0"/>
    <n v="39"/>
    <s v="Age_30_39"/>
    <n v="0"/>
    <n v="0"/>
    <n v="0"/>
    <n v="1"/>
    <n v="0"/>
    <n v="0"/>
    <n v="0"/>
    <n v="0"/>
    <x v="0"/>
    <x v="0"/>
    <n v="0"/>
    <n v="0"/>
    <n v="1"/>
    <n v="1"/>
    <n v="0"/>
    <n v="1"/>
    <n v="0"/>
    <n v="0"/>
    <n v="0"/>
    <n v="0"/>
    <n v="0"/>
    <n v="0"/>
    <s v="SiblingSpouse1"/>
    <n v="5"/>
    <n v="0"/>
    <n v="0"/>
    <n v="0"/>
    <n v="0"/>
    <n v="0"/>
    <n v="1"/>
    <n v="0"/>
    <s v="ParentChild5"/>
    <s v="S"/>
    <n v="0"/>
    <n v="0"/>
    <n v="1"/>
    <s v="Southampton"/>
    <n v="31.274999999999999"/>
    <s v="Andersson, Mrs. Anders Johan (Alfrida Konstantia Brogren)"/>
  </r>
  <r>
    <n v="612"/>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05"/>
    <s v="Jardin, Mr. Jose Neto"/>
  </r>
  <r>
    <n v="613"/>
    <x v="0"/>
    <n v="1"/>
    <x v="1"/>
    <x v="1"/>
    <x v="1"/>
    <n v="1"/>
    <n v="0"/>
    <n v="0"/>
    <n v="0"/>
    <n v="0"/>
    <n v="0"/>
    <n v="0"/>
    <n v="0"/>
    <n v="0"/>
    <n v="29.9"/>
    <s v="Age_20_29"/>
    <n v="0"/>
    <n v="0"/>
    <n v="1"/>
    <n v="0"/>
    <n v="0"/>
    <n v="0"/>
    <n v="0"/>
    <n v="0"/>
    <x v="0"/>
    <x v="0"/>
    <n v="0"/>
    <n v="0"/>
    <n v="1"/>
    <n v="1"/>
    <n v="0"/>
    <n v="1"/>
    <n v="0"/>
    <n v="0"/>
    <n v="0"/>
    <n v="0"/>
    <n v="0"/>
    <n v="0"/>
    <s v="SiblingSpouse1"/>
    <n v="0"/>
    <n v="1"/>
    <n v="0"/>
    <n v="0"/>
    <n v="0"/>
    <n v="0"/>
    <n v="0"/>
    <n v="0"/>
    <s v="ParentChild0"/>
    <s v="Q"/>
    <n v="0"/>
    <n v="1"/>
    <n v="0"/>
    <s v="Queenstown"/>
    <n v="15.5"/>
    <s v="Murphy, Miss. Margaret Jane"/>
  </r>
  <r>
    <n v="614"/>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Horgan, Mr. John"/>
  </r>
  <r>
    <n v="615"/>
    <x v="0"/>
    <n v="0"/>
    <x v="0"/>
    <x v="0"/>
    <x v="0"/>
    <n v="0"/>
    <n v="1"/>
    <n v="0"/>
    <n v="0"/>
    <n v="1"/>
    <n v="1"/>
    <n v="0"/>
    <n v="0"/>
    <n v="0"/>
    <n v="35"/>
    <s v="Age_30_39"/>
    <n v="0"/>
    <n v="0"/>
    <n v="0"/>
    <n v="1"/>
    <n v="0"/>
    <n v="0"/>
    <n v="0"/>
    <n v="0"/>
    <x v="0"/>
    <x v="0"/>
    <n v="0"/>
    <n v="0"/>
    <n v="1"/>
    <n v="0"/>
    <n v="1"/>
    <n v="0"/>
    <n v="0"/>
    <n v="0"/>
    <n v="0"/>
    <n v="0"/>
    <n v="0"/>
    <n v="0"/>
    <s v="SiblingSpouse0"/>
    <n v="0"/>
    <n v="1"/>
    <n v="0"/>
    <n v="0"/>
    <n v="0"/>
    <n v="0"/>
    <n v="0"/>
    <n v="0"/>
    <s v="ParentChild0"/>
    <s v="S"/>
    <n v="0"/>
    <n v="0"/>
    <n v="1"/>
    <s v="Southampton"/>
    <n v="8.0500000000000007"/>
    <s v="Brocklebank, Mr. William Alfred"/>
  </r>
  <r>
    <n v="616"/>
    <x v="0"/>
    <n v="1"/>
    <x v="1"/>
    <x v="1"/>
    <x v="1"/>
    <n v="1"/>
    <n v="0"/>
    <n v="0"/>
    <n v="0"/>
    <n v="0"/>
    <n v="0"/>
    <n v="0"/>
    <n v="0"/>
    <n v="0"/>
    <n v="24"/>
    <s v="Age_20_29"/>
    <n v="0"/>
    <n v="0"/>
    <n v="1"/>
    <n v="0"/>
    <n v="0"/>
    <n v="0"/>
    <n v="0"/>
    <n v="0"/>
    <x v="2"/>
    <x v="2"/>
    <n v="0"/>
    <n v="1"/>
    <n v="0"/>
    <n v="1"/>
    <n v="0"/>
    <n v="1"/>
    <n v="0"/>
    <n v="0"/>
    <n v="0"/>
    <n v="0"/>
    <n v="0"/>
    <n v="0"/>
    <s v="SiblingSpouse1"/>
    <n v="2"/>
    <n v="0"/>
    <n v="0"/>
    <n v="1"/>
    <n v="0"/>
    <n v="0"/>
    <n v="0"/>
    <n v="0"/>
    <s v="ParentChild2"/>
    <s v="S"/>
    <n v="0"/>
    <n v="0"/>
    <n v="1"/>
    <s v="Southampton"/>
    <n v="65"/>
    <s v="Herman, Miss. Alice"/>
  </r>
  <r>
    <n v="617"/>
    <x v="0"/>
    <n v="0"/>
    <x v="0"/>
    <x v="0"/>
    <x v="0"/>
    <n v="0"/>
    <n v="1"/>
    <n v="0"/>
    <n v="0"/>
    <n v="0"/>
    <n v="0"/>
    <n v="0"/>
    <n v="0"/>
    <n v="0"/>
    <n v="34"/>
    <s v="Age_30_39"/>
    <n v="0"/>
    <n v="0"/>
    <n v="0"/>
    <n v="1"/>
    <n v="0"/>
    <n v="0"/>
    <n v="0"/>
    <n v="0"/>
    <x v="0"/>
    <x v="0"/>
    <n v="0"/>
    <n v="0"/>
    <n v="1"/>
    <n v="1"/>
    <n v="0"/>
    <n v="1"/>
    <n v="0"/>
    <n v="0"/>
    <n v="0"/>
    <n v="0"/>
    <n v="0"/>
    <n v="0"/>
    <s v="SiblingSpouse1"/>
    <n v="1"/>
    <n v="0"/>
    <n v="1"/>
    <n v="0"/>
    <n v="0"/>
    <n v="0"/>
    <n v="0"/>
    <n v="0"/>
    <s v="ParentChild1"/>
    <s v="S"/>
    <n v="0"/>
    <n v="0"/>
    <n v="1"/>
    <s v="Southampton"/>
    <n v="14.4"/>
    <s v="Danbom, Mr. Ernst Gilbert"/>
  </r>
  <r>
    <n v="618"/>
    <x v="0"/>
    <n v="0"/>
    <x v="0"/>
    <x v="0"/>
    <x v="1"/>
    <n v="1"/>
    <n v="0"/>
    <n v="1"/>
    <n v="0"/>
    <n v="0"/>
    <n v="0"/>
    <n v="0"/>
    <n v="0"/>
    <n v="0"/>
    <n v="26"/>
    <s v="Age_20_29"/>
    <n v="0"/>
    <n v="0"/>
    <n v="1"/>
    <n v="0"/>
    <n v="0"/>
    <n v="0"/>
    <n v="0"/>
    <n v="0"/>
    <x v="0"/>
    <x v="0"/>
    <n v="0"/>
    <n v="0"/>
    <n v="1"/>
    <n v="1"/>
    <n v="0"/>
    <n v="1"/>
    <n v="0"/>
    <n v="0"/>
    <n v="0"/>
    <n v="0"/>
    <n v="0"/>
    <n v="0"/>
    <s v="SiblingSpouse1"/>
    <n v="0"/>
    <n v="1"/>
    <n v="0"/>
    <n v="0"/>
    <n v="0"/>
    <n v="0"/>
    <n v="0"/>
    <n v="0"/>
    <s v="ParentChild0"/>
    <s v="S"/>
    <n v="0"/>
    <n v="0"/>
    <n v="1"/>
    <s v="Southampton"/>
    <n v="16.100000000000001"/>
    <s v="Lobb, Mrs. William Arthur (Cordelia K Stanlick)"/>
  </r>
  <r>
    <n v="619"/>
    <x v="0"/>
    <n v="1"/>
    <x v="1"/>
    <x v="1"/>
    <x v="1"/>
    <n v="1"/>
    <n v="0"/>
    <n v="0"/>
    <n v="0"/>
    <n v="0"/>
    <n v="0"/>
    <n v="0"/>
    <n v="0"/>
    <n v="0"/>
    <n v="4"/>
    <s v="Age_0_9"/>
    <n v="1"/>
    <n v="0"/>
    <n v="0"/>
    <n v="0"/>
    <n v="0"/>
    <n v="0"/>
    <n v="0"/>
    <n v="0"/>
    <x v="2"/>
    <x v="2"/>
    <n v="0"/>
    <n v="1"/>
    <n v="0"/>
    <n v="2"/>
    <n v="0"/>
    <n v="0"/>
    <n v="1"/>
    <n v="0"/>
    <n v="0"/>
    <n v="0"/>
    <n v="0"/>
    <n v="0"/>
    <s v="SiblingSpouse2"/>
    <n v="1"/>
    <n v="0"/>
    <n v="1"/>
    <n v="0"/>
    <n v="0"/>
    <n v="0"/>
    <n v="0"/>
    <n v="0"/>
    <s v="ParentChild1"/>
    <s v="S"/>
    <n v="0"/>
    <n v="0"/>
    <n v="1"/>
    <s v="Southampton"/>
    <n v="39"/>
    <s v="Becker, Miss. Marion Louise"/>
  </r>
  <r>
    <n v="620"/>
    <x v="0"/>
    <n v="0"/>
    <x v="0"/>
    <x v="0"/>
    <x v="0"/>
    <n v="0"/>
    <n v="1"/>
    <n v="0"/>
    <n v="1"/>
    <n v="1"/>
    <n v="1"/>
    <n v="0"/>
    <n v="0"/>
    <n v="0"/>
    <n v="26"/>
    <s v="Age_20_29"/>
    <n v="0"/>
    <n v="0"/>
    <n v="1"/>
    <n v="0"/>
    <n v="0"/>
    <n v="0"/>
    <n v="0"/>
    <n v="0"/>
    <x v="2"/>
    <x v="2"/>
    <n v="0"/>
    <n v="1"/>
    <n v="0"/>
    <n v="0"/>
    <n v="1"/>
    <n v="0"/>
    <n v="0"/>
    <n v="0"/>
    <n v="0"/>
    <n v="0"/>
    <n v="0"/>
    <n v="0"/>
    <s v="SiblingSpouse0"/>
    <n v="0"/>
    <n v="1"/>
    <n v="0"/>
    <n v="0"/>
    <n v="0"/>
    <n v="0"/>
    <n v="0"/>
    <n v="0"/>
    <s v="ParentChild0"/>
    <s v="S"/>
    <n v="0"/>
    <n v="0"/>
    <n v="1"/>
    <s v="Southampton"/>
    <n v="10.5"/>
    <s v="Gavey, Mr. Lawrence"/>
  </r>
  <r>
    <n v="621"/>
    <x v="0"/>
    <n v="0"/>
    <x v="0"/>
    <x v="0"/>
    <x v="0"/>
    <n v="0"/>
    <n v="1"/>
    <n v="0"/>
    <n v="0"/>
    <n v="0"/>
    <n v="1"/>
    <n v="0"/>
    <n v="0"/>
    <n v="0"/>
    <n v="27"/>
    <s v="Age_20_29"/>
    <n v="0"/>
    <n v="0"/>
    <n v="1"/>
    <n v="0"/>
    <n v="0"/>
    <n v="0"/>
    <n v="0"/>
    <n v="0"/>
    <x v="0"/>
    <x v="0"/>
    <n v="0"/>
    <n v="0"/>
    <n v="1"/>
    <n v="1"/>
    <n v="0"/>
    <n v="1"/>
    <n v="0"/>
    <n v="0"/>
    <n v="0"/>
    <n v="0"/>
    <n v="0"/>
    <n v="0"/>
    <s v="SiblingSpouse1"/>
    <n v="0"/>
    <n v="1"/>
    <n v="0"/>
    <n v="0"/>
    <n v="0"/>
    <n v="0"/>
    <n v="0"/>
    <n v="0"/>
    <s v="ParentChild0"/>
    <s v="C"/>
    <n v="1"/>
    <n v="0"/>
    <n v="0"/>
    <s v="Cherbourg"/>
    <n v="14.4542"/>
    <s v="Yasbeck, Mr. Antoni"/>
  </r>
  <r>
    <n v="622"/>
    <x v="0"/>
    <n v="1"/>
    <x v="1"/>
    <x v="1"/>
    <x v="0"/>
    <n v="0"/>
    <n v="1"/>
    <n v="0"/>
    <n v="0"/>
    <n v="0"/>
    <n v="1"/>
    <n v="0"/>
    <n v="0"/>
    <n v="0"/>
    <n v="42"/>
    <s v="Age_40_49"/>
    <n v="0"/>
    <n v="0"/>
    <n v="0"/>
    <n v="0"/>
    <n v="1"/>
    <n v="0"/>
    <n v="0"/>
    <n v="0"/>
    <x v="1"/>
    <x v="1"/>
    <n v="1"/>
    <n v="0"/>
    <n v="0"/>
    <n v="1"/>
    <n v="0"/>
    <n v="1"/>
    <n v="0"/>
    <n v="0"/>
    <n v="0"/>
    <n v="0"/>
    <n v="0"/>
    <n v="0"/>
    <s v="SiblingSpouse1"/>
    <n v="0"/>
    <n v="1"/>
    <n v="0"/>
    <n v="0"/>
    <n v="0"/>
    <n v="0"/>
    <n v="0"/>
    <n v="0"/>
    <s v="ParentChild0"/>
    <s v="S"/>
    <n v="0"/>
    <n v="0"/>
    <n v="1"/>
    <s v="Southampton"/>
    <n v="52.554200000000002"/>
    <s v="Kimball, Mr. Edwin Nelson Jr"/>
  </r>
  <r>
    <n v="623"/>
    <x v="0"/>
    <n v="1"/>
    <x v="1"/>
    <x v="1"/>
    <x v="0"/>
    <n v="0"/>
    <n v="1"/>
    <n v="0"/>
    <n v="0"/>
    <n v="0"/>
    <n v="0"/>
    <n v="0"/>
    <n v="0"/>
    <n v="0"/>
    <n v="20"/>
    <s v="Age_20_29"/>
    <n v="0"/>
    <n v="0"/>
    <n v="1"/>
    <n v="0"/>
    <n v="0"/>
    <n v="0"/>
    <n v="0"/>
    <n v="0"/>
    <x v="0"/>
    <x v="0"/>
    <n v="0"/>
    <n v="0"/>
    <n v="1"/>
    <n v="1"/>
    <n v="0"/>
    <n v="1"/>
    <n v="0"/>
    <n v="0"/>
    <n v="0"/>
    <n v="0"/>
    <n v="0"/>
    <n v="0"/>
    <s v="SiblingSpouse1"/>
    <n v="1"/>
    <n v="0"/>
    <n v="1"/>
    <n v="0"/>
    <n v="0"/>
    <n v="0"/>
    <n v="0"/>
    <n v="0"/>
    <s v="ParentChild1"/>
    <s v="C"/>
    <n v="1"/>
    <n v="0"/>
    <n v="0"/>
    <s v="Cherbourg"/>
    <n v="15.7417"/>
    <s v="Nakid, Mr. Sahid"/>
  </r>
  <r>
    <n v="624"/>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7.8541999999999996"/>
    <s v="Hansen, Mr. Henry Damsgaard"/>
  </r>
  <r>
    <n v="625"/>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16.100000000000001"/>
    <s v="Bowen, Mr. David John &quot;Dai&quot;"/>
  </r>
  <r>
    <n v="626"/>
    <x v="0"/>
    <n v="0"/>
    <x v="0"/>
    <x v="0"/>
    <x v="0"/>
    <n v="0"/>
    <n v="1"/>
    <n v="0"/>
    <n v="0"/>
    <n v="1"/>
    <n v="1"/>
    <n v="0"/>
    <n v="0"/>
    <n v="0"/>
    <n v="61"/>
    <s v="Age_60_69"/>
    <n v="0"/>
    <n v="0"/>
    <n v="0"/>
    <n v="0"/>
    <n v="0"/>
    <n v="0"/>
    <n v="1"/>
    <n v="0"/>
    <x v="1"/>
    <x v="1"/>
    <n v="1"/>
    <n v="0"/>
    <n v="0"/>
    <n v="0"/>
    <n v="1"/>
    <n v="0"/>
    <n v="0"/>
    <n v="0"/>
    <n v="0"/>
    <n v="0"/>
    <n v="0"/>
    <n v="0"/>
    <s v="SiblingSpouse0"/>
    <n v="0"/>
    <n v="1"/>
    <n v="0"/>
    <n v="0"/>
    <n v="0"/>
    <n v="0"/>
    <n v="0"/>
    <n v="0"/>
    <s v="ParentChild0"/>
    <s v="S"/>
    <n v="0"/>
    <n v="0"/>
    <n v="1"/>
    <s v="Southampton"/>
    <n v="32.320799999999998"/>
    <s v="Sutton, Mr. Frederick"/>
  </r>
  <r>
    <n v="627"/>
    <x v="0"/>
    <n v="0"/>
    <x v="0"/>
    <x v="0"/>
    <x v="0"/>
    <n v="0"/>
    <n v="1"/>
    <n v="0"/>
    <n v="1"/>
    <n v="1"/>
    <n v="1"/>
    <n v="0"/>
    <n v="0"/>
    <n v="1"/>
    <n v="57"/>
    <s v="Age_50_59"/>
    <n v="0"/>
    <n v="0"/>
    <n v="0"/>
    <n v="0"/>
    <n v="0"/>
    <n v="1"/>
    <n v="0"/>
    <n v="0"/>
    <x v="2"/>
    <x v="2"/>
    <n v="0"/>
    <n v="1"/>
    <n v="0"/>
    <n v="0"/>
    <n v="1"/>
    <n v="0"/>
    <n v="0"/>
    <n v="0"/>
    <n v="0"/>
    <n v="0"/>
    <n v="0"/>
    <n v="0"/>
    <s v="SiblingSpouse0"/>
    <n v="0"/>
    <n v="1"/>
    <n v="0"/>
    <n v="0"/>
    <n v="0"/>
    <n v="0"/>
    <n v="0"/>
    <n v="0"/>
    <s v="ParentChild0"/>
    <s v="Q"/>
    <n v="0"/>
    <n v="1"/>
    <n v="0"/>
    <s v="Queenstown"/>
    <n v="12.35"/>
    <s v="Kirkland, Rev. Charles Leonard"/>
  </r>
  <r>
    <n v="628"/>
    <x v="0"/>
    <n v="1"/>
    <x v="1"/>
    <x v="1"/>
    <x v="1"/>
    <n v="1"/>
    <n v="0"/>
    <n v="0"/>
    <n v="0"/>
    <n v="0"/>
    <n v="0"/>
    <n v="0"/>
    <n v="0"/>
    <n v="0"/>
    <n v="21"/>
    <s v="Age_20_29"/>
    <n v="0"/>
    <n v="0"/>
    <n v="1"/>
    <n v="0"/>
    <n v="0"/>
    <n v="0"/>
    <n v="0"/>
    <n v="0"/>
    <x v="1"/>
    <x v="1"/>
    <n v="1"/>
    <n v="0"/>
    <n v="0"/>
    <n v="0"/>
    <n v="1"/>
    <n v="0"/>
    <n v="0"/>
    <n v="0"/>
    <n v="0"/>
    <n v="0"/>
    <n v="0"/>
    <n v="0"/>
    <s v="SiblingSpouse0"/>
    <n v="0"/>
    <n v="1"/>
    <n v="0"/>
    <n v="0"/>
    <n v="0"/>
    <n v="0"/>
    <n v="0"/>
    <n v="0"/>
    <s v="ParentChild0"/>
    <s v="S"/>
    <n v="0"/>
    <n v="0"/>
    <n v="1"/>
    <s v="Southampton"/>
    <n v="77.958299999999994"/>
    <s v="Longley, Miss. Gretchen Fiske"/>
  </r>
  <r>
    <n v="629"/>
    <x v="0"/>
    <n v="0"/>
    <x v="0"/>
    <x v="0"/>
    <x v="0"/>
    <n v="0"/>
    <n v="1"/>
    <n v="0"/>
    <n v="0"/>
    <n v="1"/>
    <n v="1"/>
    <n v="0"/>
    <n v="0"/>
    <n v="0"/>
    <n v="26"/>
    <s v="Age_20_29"/>
    <n v="0"/>
    <n v="0"/>
    <n v="1"/>
    <n v="0"/>
    <n v="0"/>
    <n v="0"/>
    <n v="0"/>
    <n v="0"/>
    <x v="0"/>
    <x v="0"/>
    <n v="0"/>
    <n v="0"/>
    <n v="1"/>
    <n v="0"/>
    <n v="1"/>
    <n v="0"/>
    <n v="0"/>
    <n v="0"/>
    <n v="0"/>
    <n v="0"/>
    <n v="0"/>
    <n v="0"/>
    <s v="SiblingSpouse0"/>
    <n v="0"/>
    <n v="1"/>
    <n v="0"/>
    <n v="0"/>
    <n v="0"/>
    <n v="0"/>
    <n v="0"/>
    <n v="0"/>
    <s v="ParentChild0"/>
    <s v="S"/>
    <n v="0"/>
    <n v="0"/>
    <n v="1"/>
    <s v="Southampton"/>
    <n v="7.8958000000000004"/>
    <s v="Bostandyeff, Mr. Guentcho"/>
  </r>
  <r>
    <n v="630"/>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332999999999998"/>
    <s v="O'Connell, Mr. Patrick D"/>
  </r>
  <r>
    <n v="631"/>
    <x v="0"/>
    <n v="1"/>
    <x v="1"/>
    <x v="1"/>
    <x v="0"/>
    <n v="0"/>
    <n v="1"/>
    <n v="0"/>
    <n v="0"/>
    <n v="1"/>
    <n v="1"/>
    <n v="0"/>
    <n v="0"/>
    <n v="0"/>
    <n v="80"/>
    <s v="Age_70_plus"/>
    <n v="0"/>
    <n v="0"/>
    <n v="0"/>
    <n v="0"/>
    <n v="0"/>
    <n v="0"/>
    <n v="0"/>
    <n v="1"/>
    <x v="1"/>
    <x v="1"/>
    <n v="1"/>
    <n v="0"/>
    <n v="0"/>
    <n v="0"/>
    <n v="1"/>
    <n v="0"/>
    <n v="0"/>
    <n v="0"/>
    <n v="0"/>
    <n v="0"/>
    <n v="0"/>
    <n v="0"/>
    <s v="SiblingSpouse0"/>
    <n v="0"/>
    <n v="1"/>
    <n v="0"/>
    <n v="0"/>
    <n v="0"/>
    <n v="0"/>
    <n v="0"/>
    <n v="0"/>
    <s v="ParentChild0"/>
    <s v="S"/>
    <n v="0"/>
    <n v="0"/>
    <n v="1"/>
    <s v="Southampton"/>
    <n v="30"/>
    <s v="Barkworth, Mr. Algernon Henry Wilson"/>
  </r>
  <r>
    <n v="632"/>
    <x v="0"/>
    <n v="0"/>
    <x v="0"/>
    <x v="0"/>
    <x v="0"/>
    <n v="0"/>
    <n v="1"/>
    <n v="0"/>
    <n v="0"/>
    <n v="1"/>
    <n v="1"/>
    <n v="0"/>
    <n v="0"/>
    <n v="0"/>
    <n v="51"/>
    <s v="Age_50_59"/>
    <n v="0"/>
    <n v="0"/>
    <n v="0"/>
    <n v="0"/>
    <n v="0"/>
    <n v="1"/>
    <n v="0"/>
    <n v="0"/>
    <x v="0"/>
    <x v="0"/>
    <n v="0"/>
    <n v="0"/>
    <n v="1"/>
    <n v="0"/>
    <n v="1"/>
    <n v="0"/>
    <n v="0"/>
    <n v="0"/>
    <n v="0"/>
    <n v="0"/>
    <n v="0"/>
    <n v="0"/>
    <s v="SiblingSpouse0"/>
    <n v="0"/>
    <n v="1"/>
    <n v="0"/>
    <n v="0"/>
    <n v="0"/>
    <n v="0"/>
    <n v="0"/>
    <n v="0"/>
    <s v="ParentChild0"/>
    <s v="S"/>
    <n v="0"/>
    <n v="0"/>
    <n v="1"/>
    <s v="Southampton"/>
    <n v="7.0541999999999998"/>
    <s v="Lundahl, Mr. Johan Svensson"/>
  </r>
  <r>
    <n v="633"/>
    <x v="0"/>
    <n v="1"/>
    <x v="1"/>
    <x v="1"/>
    <x v="0"/>
    <n v="0"/>
    <n v="1"/>
    <n v="0"/>
    <n v="0"/>
    <n v="1"/>
    <n v="1"/>
    <n v="0"/>
    <n v="0"/>
    <n v="0"/>
    <n v="32"/>
    <s v="Age_30_39"/>
    <n v="0"/>
    <n v="0"/>
    <n v="0"/>
    <n v="1"/>
    <n v="0"/>
    <n v="0"/>
    <n v="0"/>
    <n v="0"/>
    <x v="1"/>
    <x v="1"/>
    <n v="1"/>
    <n v="0"/>
    <n v="0"/>
    <n v="0"/>
    <n v="1"/>
    <n v="0"/>
    <n v="0"/>
    <n v="0"/>
    <n v="0"/>
    <n v="0"/>
    <n v="0"/>
    <n v="0"/>
    <s v="SiblingSpouse0"/>
    <n v="0"/>
    <n v="1"/>
    <n v="0"/>
    <n v="0"/>
    <n v="0"/>
    <n v="0"/>
    <n v="0"/>
    <n v="0"/>
    <s v="ParentChild0"/>
    <s v="C"/>
    <n v="1"/>
    <n v="0"/>
    <n v="0"/>
    <s v="Cherbourg"/>
    <n v="30.5"/>
    <s v="Stahelin-Maeglin, Dr. Max"/>
  </r>
  <r>
    <n v="634"/>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0"/>
    <s v="Parr, Mr. William Henry Marsh"/>
  </r>
  <r>
    <n v="635"/>
    <x v="0"/>
    <n v="0"/>
    <x v="0"/>
    <x v="0"/>
    <x v="1"/>
    <n v="1"/>
    <n v="0"/>
    <n v="1"/>
    <n v="0"/>
    <n v="0"/>
    <n v="0"/>
    <n v="0"/>
    <n v="0"/>
    <n v="0"/>
    <n v="9"/>
    <s v="Age_0_9"/>
    <n v="1"/>
    <n v="0"/>
    <n v="0"/>
    <n v="0"/>
    <n v="0"/>
    <n v="0"/>
    <n v="0"/>
    <n v="0"/>
    <x v="0"/>
    <x v="0"/>
    <n v="0"/>
    <n v="0"/>
    <n v="1"/>
    <n v="3"/>
    <n v="0"/>
    <n v="0"/>
    <n v="0"/>
    <n v="1"/>
    <n v="0"/>
    <n v="0"/>
    <n v="0"/>
    <n v="1"/>
    <s v="SiblingSpouse3"/>
    <n v="2"/>
    <n v="0"/>
    <n v="0"/>
    <n v="1"/>
    <n v="0"/>
    <n v="0"/>
    <n v="0"/>
    <n v="0"/>
    <s v="ParentChild2"/>
    <s v="S"/>
    <n v="0"/>
    <n v="0"/>
    <n v="1"/>
    <s v="Southampton"/>
    <n v="27.9"/>
    <s v="Skoog, Miss. Mabel"/>
  </r>
  <r>
    <n v="636"/>
    <x v="0"/>
    <n v="1"/>
    <x v="1"/>
    <x v="1"/>
    <x v="1"/>
    <n v="1"/>
    <n v="0"/>
    <n v="0"/>
    <n v="0"/>
    <n v="0"/>
    <n v="0"/>
    <n v="0"/>
    <n v="0"/>
    <n v="0"/>
    <n v="28"/>
    <s v="Age_20_29"/>
    <n v="0"/>
    <n v="0"/>
    <n v="1"/>
    <n v="0"/>
    <n v="0"/>
    <n v="0"/>
    <n v="0"/>
    <n v="0"/>
    <x v="2"/>
    <x v="2"/>
    <n v="0"/>
    <n v="1"/>
    <n v="0"/>
    <n v="0"/>
    <n v="1"/>
    <n v="0"/>
    <n v="0"/>
    <n v="0"/>
    <n v="0"/>
    <n v="0"/>
    <n v="0"/>
    <n v="0"/>
    <s v="SiblingSpouse0"/>
    <n v="0"/>
    <n v="1"/>
    <n v="0"/>
    <n v="0"/>
    <n v="0"/>
    <n v="0"/>
    <n v="0"/>
    <n v="0"/>
    <s v="ParentChild0"/>
    <s v="S"/>
    <n v="0"/>
    <n v="0"/>
    <n v="1"/>
    <s v="Southampton"/>
    <n v="13"/>
    <s v="Davis, Miss. Mary"/>
  </r>
  <r>
    <n v="637"/>
    <x v="0"/>
    <n v="0"/>
    <x v="0"/>
    <x v="0"/>
    <x v="0"/>
    <n v="0"/>
    <n v="1"/>
    <n v="0"/>
    <n v="0"/>
    <n v="1"/>
    <n v="1"/>
    <n v="0"/>
    <n v="0"/>
    <n v="0"/>
    <n v="32"/>
    <s v="Age_30_39"/>
    <n v="0"/>
    <n v="0"/>
    <n v="0"/>
    <n v="1"/>
    <n v="0"/>
    <n v="0"/>
    <n v="0"/>
    <n v="0"/>
    <x v="0"/>
    <x v="0"/>
    <n v="0"/>
    <n v="0"/>
    <n v="1"/>
    <n v="0"/>
    <n v="1"/>
    <n v="0"/>
    <n v="0"/>
    <n v="0"/>
    <n v="0"/>
    <n v="0"/>
    <n v="0"/>
    <n v="0"/>
    <s v="SiblingSpouse0"/>
    <n v="0"/>
    <n v="1"/>
    <n v="0"/>
    <n v="0"/>
    <n v="0"/>
    <n v="0"/>
    <n v="0"/>
    <n v="0"/>
    <s v="ParentChild0"/>
    <s v="S"/>
    <n v="0"/>
    <n v="0"/>
    <n v="1"/>
    <s v="Southampton"/>
    <n v="7.9249999999999998"/>
    <s v="Leinonen, Mr. Antti Gustaf"/>
  </r>
  <r>
    <n v="638"/>
    <x v="0"/>
    <n v="0"/>
    <x v="0"/>
    <x v="0"/>
    <x v="0"/>
    <n v="0"/>
    <n v="1"/>
    <n v="0"/>
    <n v="1"/>
    <n v="0"/>
    <n v="0"/>
    <n v="0"/>
    <n v="0"/>
    <n v="0"/>
    <n v="31"/>
    <s v="Age_30_39"/>
    <n v="0"/>
    <n v="0"/>
    <n v="0"/>
    <n v="1"/>
    <n v="0"/>
    <n v="0"/>
    <n v="0"/>
    <n v="0"/>
    <x v="2"/>
    <x v="2"/>
    <n v="0"/>
    <n v="1"/>
    <n v="0"/>
    <n v="1"/>
    <n v="0"/>
    <n v="1"/>
    <n v="0"/>
    <n v="0"/>
    <n v="0"/>
    <n v="0"/>
    <n v="0"/>
    <n v="0"/>
    <s v="SiblingSpouse1"/>
    <n v="1"/>
    <n v="0"/>
    <n v="1"/>
    <n v="0"/>
    <n v="0"/>
    <n v="0"/>
    <n v="0"/>
    <n v="0"/>
    <s v="ParentChild1"/>
    <s v="S"/>
    <n v="0"/>
    <n v="0"/>
    <n v="1"/>
    <s v="Southampton"/>
    <n v="26.25"/>
    <s v="Collyer, Mr. Harvey"/>
  </r>
  <r>
    <n v="639"/>
    <x v="0"/>
    <n v="0"/>
    <x v="0"/>
    <x v="0"/>
    <x v="1"/>
    <n v="1"/>
    <n v="0"/>
    <n v="1"/>
    <n v="0"/>
    <n v="0"/>
    <n v="0"/>
    <n v="0"/>
    <n v="0"/>
    <n v="0"/>
    <n v="41"/>
    <s v="Age_40_49"/>
    <n v="0"/>
    <n v="0"/>
    <n v="0"/>
    <n v="0"/>
    <n v="1"/>
    <n v="0"/>
    <n v="0"/>
    <n v="0"/>
    <x v="0"/>
    <x v="0"/>
    <n v="0"/>
    <n v="0"/>
    <n v="1"/>
    <n v="0"/>
    <n v="1"/>
    <n v="0"/>
    <n v="0"/>
    <n v="0"/>
    <n v="0"/>
    <n v="0"/>
    <n v="0"/>
    <n v="0"/>
    <s v="SiblingSpouse0"/>
    <n v="5"/>
    <n v="0"/>
    <n v="0"/>
    <n v="0"/>
    <n v="0"/>
    <n v="0"/>
    <n v="1"/>
    <n v="0"/>
    <s v="ParentChild5"/>
    <s v="S"/>
    <n v="0"/>
    <n v="0"/>
    <n v="1"/>
    <s v="Southampton"/>
    <n v="39.6875"/>
    <s v="Panula, Mrs. Juha (Maria Emilia Ojala)"/>
  </r>
  <r>
    <n v="640"/>
    <x v="0"/>
    <n v="0"/>
    <x v="0"/>
    <x v="0"/>
    <x v="0"/>
    <n v="0"/>
    <n v="1"/>
    <n v="0"/>
    <n v="0"/>
    <n v="0"/>
    <n v="1"/>
    <n v="0"/>
    <n v="0"/>
    <n v="0"/>
    <n v="29.9"/>
    <s v="Age_20_29"/>
    <n v="0"/>
    <n v="0"/>
    <n v="1"/>
    <n v="0"/>
    <n v="0"/>
    <n v="0"/>
    <n v="0"/>
    <n v="0"/>
    <x v="0"/>
    <x v="0"/>
    <n v="0"/>
    <n v="0"/>
    <n v="1"/>
    <n v="1"/>
    <n v="0"/>
    <n v="1"/>
    <n v="0"/>
    <n v="0"/>
    <n v="0"/>
    <n v="0"/>
    <n v="0"/>
    <n v="0"/>
    <s v="SiblingSpouse1"/>
    <n v="0"/>
    <n v="1"/>
    <n v="0"/>
    <n v="0"/>
    <n v="0"/>
    <n v="0"/>
    <n v="0"/>
    <n v="0"/>
    <s v="ParentChild0"/>
    <s v="S"/>
    <n v="0"/>
    <n v="0"/>
    <n v="1"/>
    <s v="Southampton"/>
    <n v="16.100000000000001"/>
    <s v="Thorneycroft, Mr. Percival"/>
  </r>
  <r>
    <n v="641"/>
    <x v="0"/>
    <n v="0"/>
    <x v="0"/>
    <x v="0"/>
    <x v="0"/>
    <n v="0"/>
    <n v="1"/>
    <n v="0"/>
    <n v="0"/>
    <n v="1"/>
    <n v="1"/>
    <n v="0"/>
    <n v="0"/>
    <n v="0"/>
    <n v="20"/>
    <s v="Age_20_29"/>
    <n v="0"/>
    <n v="0"/>
    <n v="1"/>
    <n v="0"/>
    <n v="0"/>
    <n v="0"/>
    <n v="0"/>
    <n v="0"/>
    <x v="0"/>
    <x v="0"/>
    <n v="0"/>
    <n v="0"/>
    <n v="1"/>
    <n v="0"/>
    <n v="1"/>
    <n v="0"/>
    <n v="0"/>
    <n v="0"/>
    <n v="0"/>
    <n v="0"/>
    <n v="0"/>
    <n v="0"/>
    <s v="SiblingSpouse0"/>
    <n v="0"/>
    <n v="1"/>
    <n v="0"/>
    <n v="0"/>
    <n v="0"/>
    <n v="0"/>
    <n v="0"/>
    <n v="0"/>
    <s v="ParentChild0"/>
    <s v="S"/>
    <n v="0"/>
    <n v="0"/>
    <n v="1"/>
    <s v="Southampton"/>
    <n v="7.8541999999999996"/>
    <s v="Jensen, Mr. Hans Peder"/>
  </r>
  <r>
    <n v="642"/>
    <x v="0"/>
    <n v="1"/>
    <x v="1"/>
    <x v="1"/>
    <x v="1"/>
    <n v="1"/>
    <n v="0"/>
    <n v="0"/>
    <n v="0"/>
    <n v="0"/>
    <n v="0"/>
    <n v="0"/>
    <n v="0"/>
    <n v="0"/>
    <n v="24"/>
    <s v="Age_20_29"/>
    <n v="0"/>
    <n v="0"/>
    <n v="1"/>
    <n v="0"/>
    <n v="0"/>
    <n v="0"/>
    <n v="0"/>
    <n v="0"/>
    <x v="1"/>
    <x v="1"/>
    <n v="1"/>
    <n v="0"/>
    <n v="0"/>
    <n v="0"/>
    <n v="1"/>
    <n v="0"/>
    <n v="0"/>
    <n v="0"/>
    <n v="0"/>
    <n v="0"/>
    <n v="0"/>
    <n v="0"/>
    <s v="SiblingSpouse0"/>
    <n v="0"/>
    <n v="1"/>
    <n v="0"/>
    <n v="0"/>
    <n v="0"/>
    <n v="0"/>
    <n v="0"/>
    <n v="0"/>
    <s v="ParentChild0"/>
    <s v="C"/>
    <n v="1"/>
    <n v="0"/>
    <n v="0"/>
    <s v="Cherbourg"/>
    <n v="69.3"/>
    <s v="Sagesser, Mlle. Emma"/>
  </r>
  <r>
    <n v="643"/>
    <x v="0"/>
    <n v="0"/>
    <x v="0"/>
    <x v="0"/>
    <x v="1"/>
    <n v="1"/>
    <n v="0"/>
    <n v="1"/>
    <n v="0"/>
    <n v="0"/>
    <n v="0"/>
    <n v="0"/>
    <n v="0"/>
    <n v="0"/>
    <n v="2"/>
    <s v="Age_0_9"/>
    <n v="1"/>
    <n v="0"/>
    <n v="0"/>
    <n v="0"/>
    <n v="0"/>
    <n v="0"/>
    <n v="0"/>
    <n v="0"/>
    <x v="0"/>
    <x v="0"/>
    <n v="0"/>
    <n v="0"/>
    <n v="1"/>
    <n v="3"/>
    <n v="0"/>
    <n v="0"/>
    <n v="0"/>
    <n v="1"/>
    <n v="0"/>
    <n v="0"/>
    <n v="0"/>
    <n v="1"/>
    <s v="SiblingSpouse3"/>
    <n v="2"/>
    <n v="0"/>
    <n v="0"/>
    <n v="1"/>
    <n v="0"/>
    <n v="0"/>
    <n v="0"/>
    <n v="0"/>
    <s v="ParentChild2"/>
    <s v="S"/>
    <n v="0"/>
    <n v="0"/>
    <n v="1"/>
    <s v="Southampton"/>
    <n v="27.9"/>
    <s v="Skoog, Miss. Margit Elizabeth"/>
  </r>
  <r>
    <n v="644"/>
    <x v="0"/>
    <n v="1"/>
    <x v="1"/>
    <x v="1"/>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56.495800000000003"/>
    <s v="Foo, Mr. Choong"/>
  </r>
  <r>
    <n v="645"/>
    <x v="0"/>
    <n v="1"/>
    <x v="1"/>
    <x v="1"/>
    <x v="1"/>
    <n v="1"/>
    <n v="0"/>
    <n v="0"/>
    <n v="0"/>
    <n v="0"/>
    <n v="0"/>
    <n v="0"/>
    <n v="0"/>
    <n v="0"/>
    <n v="0.75"/>
    <s v="Age_0_9"/>
    <n v="1"/>
    <n v="0"/>
    <n v="0"/>
    <n v="0"/>
    <n v="0"/>
    <n v="0"/>
    <n v="0"/>
    <n v="0"/>
    <x v="0"/>
    <x v="0"/>
    <n v="0"/>
    <n v="0"/>
    <n v="1"/>
    <n v="2"/>
    <n v="0"/>
    <n v="0"/>
    <n v="1"/>
    <n v="0"/>
    <n v="0"/>
    <n v="0"/>
    <n v="0"/>
    <n v="0"/>
    <s v="SiblingSpouse2"/>
    <n v="1"/>
    <n v="0"/>
    <n v="1"/>
    <n v="0"/>
    <n v="0"/>
    <n v="0"/>
    <n v="0"/>
    <n v="0"/>
    <s v="ParentChild1"/>
    <s v="C"/>
    <n v="1"/>
    <n v="0"/>
    <n v="0"/>
    <s v="Cherbourg"/>
    <n v="19.258299999999998"/>
    <s v="Baclini, Miss. Eugenie"/>
  </r>
  <r>
    <n v="646"/>
    <x v="0"/>
    <n v="1"/>
    <x v="1"/>
    <x v="1"/>
    <x v="0"/>
    <n v="0"/>
    <n v="1"/>
    <n v="0"/>
    <n v="0"/>
    <n v="0"/>
    <n v="1"/>
    <n v="0"/>
    <n v="0"/>
    <n v="0"/>
    <n v="48"/>
    <s v="Age_40_49"/>
    <n v="0"/>
    <n v="0"/>
    <n v="0"/>
    <n v="0"/>
    <n v="1"/>
    <n v="0"/>
    <n v="0"/>
    <n v="0"/>
    <x v="1"/>
    <x v="1"/>
    <n v="1"/>
    <n v="0"/>
    <n v="0"/>
    <n v="1"/>
    <n v="0"/>
    <n v="1"/>
    <n v="0"/>
    <n v="0"/>
    <n v="0"/>
    <n v="0"/>
    <n v="0"/>
    <n v="0"/>
    <s v="SiblingSpouse1"/>
    <n v="0"/>
    <n v="1"/>
    <n v="0"/>
    <n v="0"/>
    <n v="0"/>
    <n v="0"/>
    <n v="0"/>
    <n v="0"/>
    <s v="ParentChild0"/>
    <s v="C"/>
    <n v="1"/>
    <n v="0"/>
    <n v="0"/>
    <s v="Cherbourg"/>
    <n v="76.729200000000006"/>
    <s v="Harper, Mr. Henry Sleeper"/>
  </r>
  <r>
    <n v="647"/>
    <x v="0"/>
    <n v="0"/>
    <x v="0"/>
    <x v="0"/>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7.8958000000000004"/>
    <s v="Cor, Mr. Liudevit"/>
  </r>
  <r>
    <n v="648"/>
    <x v="0"/>
    <n v="1"/>
    <x v="1"/>
    <x v="1"/>
    <x v="0"/>
    <n v="0"/>
    <n v="1"/>
    <n v="0"/>
    <n v="0"/>
    <n v="1"/>
    <n v="1"/>
    <n v="0"/>
    <n v="0"/>
    <n v="0"/>
    <n v="56"/>
    <s v="Age_50_59"/>
    <n v="0"/>
    <n v="0"/>
    <n v="0"/>
    <n v="0"/>
    <n v="0"/>
    <n v="1"/>
    <n v="0"/>
    <n v="0"/>
    <x v="1"/>
    <x v="1"/>
    <n v="1"/>
    <n v="0"/>
    <n v="0"/>
    <n v="0"/>
    <n v="1"/>
    <n v="0"/>
    <n v="0"/>
    <n v="0"/>
    <n v="0"/>
    <n v="0"/>
    <n v="0"/>
    <n v="0"/>
    <s v="SiblingSpouse0"/>
    <n v="0"/>
    <n v="1"/>
    <n v="0"/>
    <n v="0"/>
    <n v="0"/>
    <n v="0"/>
    <n v="0"/>
    <n v="0"/>
    <s v="ParentChild0"/>
    <s v="C"/>
    <n v="1"/>
    <n v="0"/>
    <n v="0"/>
    <s v="Cherbourg"/>
    <n v="35.5"/>
    <s v="Simonius-Blumer, Col. Oberst Alfons"/>
  </r>
  <r>
    <n v="649"/>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55"/>
    <s v="Willey, Mr. Edward"/>
  </r>
  <r>
    <n v="650"/>
    <x v="0"/>
    <n v="1"/>
    <x v="1"/>
    <x v="1"/>
    <x v="1"/>
    <n v="1"/>
    <n v="0"/>
    <n v="1"/>
    <n v="0"/>
    <n v="0"/>
    <n v="0"/>
    <n v="0"/>
    <n v="0"/>
    <n v="0"/>
    <n v="23"/>
    <s v="Age_20_29"/>
    <n v="0"/>
    <n v="0"/>
    <n v="1"/>
    <n v="0"/>
    <n v="0"/>
    <n v="0"/>
    <n v="0"/>
    <n v="0"/>
    <x v="0"/>
    <x v="0"/>
    <n v="0"/>
    <n v="0"/>
    <n v="1"/>
    <n v="0"/>
    <n v="1"/>
    <n v="0"/>
    <n v="0"/>
    <n v="0"/>
    <n v="0"/>
    <n v="0"/>
    <n v="0"/>
    <n v="0"/>
    <s v="SiblingSpouse0"/>
    <n v="0"/>
    <n v="1"/>
    <n v="0"/>
    <n v="0"/>
    <n v="0"/>
    <n v="0"/>
    <n v="0"/>
    <n v="0"/>
    <s v="ParentChild0"/>
    <s v="S"/>
    <n v="0"/>
    <n v="0"/>
    <n v="1"/>
    <s v="Southampton"/>
    <n v="7.55"/>
    <s v="Stanley, Miss. Amy Zillah Elsie"/>
  </r>
  <r>
    <n v="651"/>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Mitkoff, Mr. Mito"/>
  </r>
  <r>
    <n v="652"/>
    <x v="0"/>
    <n v="1"/>
    <x v="1"/>
    <x v="1"/>
    <x v="1"/>
    <n v="1"/>
    <n v="0"/>
    <n v="0"/>
    <n v="0"/>
    <n v="0"/>
    <n v="0"/>
    <n v="0"/>
    <n v="0"/>
    <n v="0"/>
    <n v="18"/>
    <s v="Age_10_19"/>
    <n v="0"/>
    <n v="1"/>
    <n v="0"/>
    <n v="0"/>
    <n v="0"/>
    <n v="0"/>
    <n v="0"/>
    <n v="0"/>
    <x v="2"/>
    <x v="2"/>
    <n v="0"/>
    <n v="1"/>
    <n v="0"/>
    <n v="0"/>
    <n v="1"/>
    <n v="0"/>
    <n v="0"/>
    <n v="0"/>
    <n v="0"/>
    <n v="0"/>
    <n v="0"/>
    <n v="0"/>
    <s v="SiblingSpouse0"/>
    <n v="1"/>
    <n v="0"/>
    <n v="1"/>
    <n v="0"/>
    <n v="0"/>
    <n v="0"/>
    <n v="0"/>
    <n v="0"/>
    <s v="ParentChild1"/>
    <s v="S"/>
    <n v="0"/>
    <n v="0"/>
    <n v="1"/>
    <s v="Southampton"/>
    <n v="23"/>
    <s v="Doling, Miss. Elsie"/>
  </r>
  <r>
    <n v="653"/>
    <x v="0"/>
    <n v="0"/>
    <x v="0"/>
    <x v="0"/>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8.4332999999999991"/>
    <s v="Kalvik, Mr. Johannes Halvorsen"/>
  </r>
  <r>
    <n v="654"/>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8292000000000002"/>
    <s v="O'Leary, Miss. Hanora &quot;Norah&quot;"/>
  </r>
  <r>
    <n v="655"/>
    <x v="0"/>
    <n v="0"/>
    <x v="0"/>
    <x v="0"/>
    <x v="1"/>
    <n v="1"/>
    <n v="0"/>
    <n v="0"/>
    <n v="0"/>
    <n v="0"/>
    <n v="0"/>
    <n v="0"/>
    <n v="0"/>
    <n v="0"/>
    <n v="18"/>
    <s v="Age_10_19"/>
    <n v="0"/>
    <n v="1"/>
    <n v="0"/>
    <n v="0"/>
    <n v="0"/>
    <n v="0"/>
    <n v="0"/>
    <n v="0"/>
    <x v="0"/>
    <x v="0"/>
    <n v="0"/>
    <n v="0"/>
    <n v="1"/>
    <n v="0"/>
    <n v="1"/>
    <n v="0"/>
    <n v="0"/>
    <n v="0"/>
    <n v="0"/>
    <n v="0"/>
    <n v="0"/>
    <n v="0"/>
    <s v="SiblingSpouse0"/>
    <n v="0"/>
    <n v="1"/>
    <n v="0"/>
    <n v="0"/>
    <n v="0"/>
    <n v="0"/>
    <n v="0"/>
    <n v="0"/>
    <s v="ParentChild0"/>
    <s v="Q"/>
    <n v="0"/>
    <n v="1"/>
    <n v="0"/>
    <s v="Queenstown"/>
    <n v="6.75"/>
    <s v="Hegarty, Miss. Hanora &quot;Nora&quot;"/>
  </r>
  <r>
    <n v="656"/>
    <x v="0"/>
    <n v="0"/>
    <x v="0"/>
    <x v="0"/>
    <x v="0"/>
    <n v="0"/>
    <n v="1"/>
    <n v="0"/>
    <n v="1"/>
    <n v="0"/>
    <n v="1"/>
    <n v="0"/>
    <n v="0"/>
    <n v="0"/>
    <n v="24"/>
    <s v="Age_20_29"/>
    <n v="0"/>
    <n v="0"/>
    <n v="1"/>
    <n v="0"/>
    <n v="0"/>
    <n v="0"/>
    <n v="0"/>
    <n v="0"/>
    <x v="2"/>
    <x v="2"/>
    <n v="0"/>
    <n v="1"/>
    <n v="0"/>
    <n v="2"/>
    <n v="0"/>
    <n v="0"/>
    <n v="1"/>
    <n v="0"/>
    <n v="0"/>
    <n v="0"/>
    <n v="0"/>
    <n v="0"/>
    <s v="SiblingSpouse2"/>
    <n v="0"/>
    <n v="1"/>
    <n v="0"/>
    <n v="0"/>
    <n v="0"/>
    <n v="0"/>
    <n v="0"/>
    <n v="0"/>
    <s v="ParentChild0"/>
    <s v="S"/>
    <n v="0"/>
    <n v="0"/>
    <n v="1"/>
    <s v="Southampton"/>
    <n v="73.5"/>
    <s v="Hickman, Mr. Leonard Mark"/>
  </r>
  <r>
    <n v="657"/>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Radeff, Mr. Alexander"/>
  </r>
  <r>
    <n v="658"/>
    <x v="0"/>
    <n v="0"/>
    <x v="0"/>
    <x v="0"/>
    <x v="1"/>
    <n v="1"/>
    <n v="0"/>
    <n v="0"/>
    <n v="0"/>
    <n v="0"/>
    <n v="0"/>
    <n v="0"/>
    <n v="0"/>
    <n v="0"/>
    <n v="32"/>
    <s v="Age_30_39"/>
    <n v="0"/>
    <n v="0"/>
    <n v="0"/>
    <n v="1"/>
    <n v="0"/>
    <n v="0"/>
    <n v="0"/>
    <n v="0"/>
    <x v="0"/>
    <x v="0"/>
    <n v="0"/>
    <n v="0"/>
    <n v="1"/>
    <n v="1"/>
    <n v="0"/>
    <n v="1"/>
    <n v="0"/>
    <n v="0"/>
    <n v="0"/>
    <n v="0"/>
    <n v="0"/>
    <n v="0"/>
    <s v="SiblingSpouse1"/>
    <n v="1"/>
    <n v="0"/>
    <n v="1"/>
    <n v="0"/>
    <n v="0"/>
    <n v="0"/>
    <n v="0"/>
    <n v="0"/>
    <s v="ParentChild1"/>
    <s v="Q"/>
    <n v="0"/>
    <n v="1"/>
    <n v="0"/>
    <s v="Queenstown"/>
    <n v="15.5"/>
    <s v="Bourke, Mrs. John (Catherine)"/>
  </r>
  <r>
    <n v="659"/>
    <x v="0"/>
    <n v="0"/>
    <x v="0"/>
    <x v="0"/>
    <x v="0"/>
    <n v="0"/>
    <n v="1"/>
    <n v="0"/>
    <n v="1"/>
    <n v="1"/>
    <n v="1"/>
    <n v="0"/>
    <n v="0"/>
    <n v="0"/>
    <n v="23"/>
    <s v="Age_20_29"/>
    <n v="0"/>
    <n v="0"/>
    <n v="1"/>
    <n v="0"/>
    <n v="0"/>
    <n v="0"/>
    <n v="0"/>
    <n v="0"/>
    <x v="2"/>
    <x v="2"/>
    <n v="0"/>
    <n v="1"/>
    <n v="0"/>
    <n v="0"/>
    <n v="1"/>
    <n v="0"/>
    <n v="0"/>
    <n v="0"/>
    <n v="0"/>
    <n v="0"/>
    <n v="0"/>
    <n v="0"/>
    <s v="SiblingSpouse0"/>
    <n v="0"/>
    <n v="1"/>
    <n v="0"/>
    <n v="0"/>
    <n v="0"/>
    <n v="0"/>
    <n v="0"/>
    <n v="0"/>
    <s v="ParentChild0"/>
    <s v="S"/>
    <n v="0"/>
    <n v="0"/>
    <n v="1"/>
    <s v="Southampton"/>
    <n v="13"/>
    <s v="Eitemiller, Mr. George Floyd"/>
  </r>
  <r>
    <n v="660"/>
    <x v="0"/>
    <n v="0"/>
    <x v="0"/>
    <x v="0"/>
    <x v="0"/>
    <n v="0"/>
    <n v="1"/>
    <n v="0"/>
    <n v="0"/>
    <n v="1"/>
    <n v="0"/>
    <n v="0"/>
    <n v="0"/>
    <n v="0"/>
    <n v="58"/>
    <s v="Age_50_59"/>
    <n v="0"/>
    <n v="0"/>
    <n v="0"/>
    <n v="0"/>
    <n v="0"/>
    <n v="1"/>
    <n v="0"/>
    <n v="0"/>
    <x v="1"/>
    <x v="1"/>
    <n v="1"/>
    <n v="0"/>
    <n v="0"/>
    <n v="0"/>
    <n v="1"/>
    <n v="0"/>
    <n v="0"/>
    <n v="0"/>
    <n v="0"/>
    <n v="0"/>
    <n v="0"/>
    <n v="0"/>
    <s v="SiblingSpouse0"/>
    <n v="2"/>
    <n v="0"/>
    <n v="0"/>
    <n v="1"/>
    <n v="0"/>
    <n v="0"/>
    <n v="0"/>
    <n v="0"/>
    <s v="ParentChild2"/>
    <s v="C"/>
    <n v="1"/>
    <n v="0"/>
    <n v="0"/>
    <s v="Cherbourg"/>
    <n v="113.27500000000001"/>
    <s v="Newell, Mr. Arthur Webster"/>
  </r>
  <r>
    <n v="661"/>
    <x v="0"/>
    <n v="1"/>
    <x v="1"/>
    <x v="1"/>
    <x v="0"/>
    <n v="0"/>
    <n v="1"/>
    <n v="0"/>
    <n v="0"/>
    <n v="0"/>
    <n v="1"/>
    <n v="0"/>
    <n v="0"/>
    <n v="0"/>
    <n v="50"/>
    <s v="Age_50_59"/>
    <n v="0"/>
    <n v="0"/>
    <n v="0"/>
    <n v="0"/>
    <n v="0"/>
    <n v="1"/>
    <n v="0"/>
    <n v="0"/>
    <x v="1"/>
    <x v="1"/>
    <n v="1"/>
    <n v="0"/>
    <n v="0"/>
    <n v="2"/>
    <n v="0"/>
    <n v="0"/>
    <n v="1"/>
    <n v="0"/>
    <n v="0"/>
    <n v="0"/>
    <n v="0"/>
    <n v="0"/>
    <s v="SiblingSpouse2"/>
    <n v="0"/>
    <n v="1"/>
    <n v="0"/>
    <n v="0"/>
    <n v="0"/>
    <n v="0"/>
    <n v="0"/>
    <n v="0"/>
    <s v="ParentChild0"/>
    <s v="S"/>
    <n v="0"/>
    <n v="0"/>
    <n v="1"/>
    <s v="Southampton"/>
    <n v="133.65"/>
    <s v="Frauenthal, Dr. Henry William"/>
  </r>
  <r>
    <n v="662"/>
    <x v="0"/>
    <n v="0"/>
    <x v="0"/>
    <x v="0"/>
    <x v="0"/>
    <n v="0"/>
    <n v="1"/>
    <n v="0"/>
    <n v="0"/>
    <n v="1"/>
    <n v="1"/>
    <n v="0"/>
    <n v="0"/>
    <n v="0"/>
    <n v="40"/>
    <s v="Age_40_49"/>
    <n v="0"/>
    <n v="0"/>
    <n v="0"/>
    <n v="0"/>
    <n v="1"/>
    <n v="0"/>
    <n v="0"/>
    <n v="0"/>
    <x v="0"/>
    <x v="0"/>
    <n v="0"/>
    <n v="0"/>
    <n v="1"/>
    <n v="0"/>
    <n v="1"/>
    <n v="0"/>
    <n v="0"/>
    <n v="0"/>
    <n v="0"/>
    <n v="0"/>
    <n v="0"/>
    <n v="0"/>
    <s v="SiblingSpouse0"/>
    <n v="0"/>
    <n v="1"/>
    <n v="0"/>
    <n v="0"/>
    <n v="0"/>
    <n v="0"/>
    <n v="0"/>
    <n v="0"/>
    <s v="ParentChild0"/>
    <s v="C"/>
    <n v="1"/>
    <n v="0"/>
    <n v="0"/>
    <s v="Cherbourg"/>
    <n v="7.2249999999999996"/>
    <s v="Badt, Mr. Mohamed"/>
  </r>
  <r>
    <n v="663"/>
    <x v="0"/>
    <n v="0"/>
    <x v="0"/>
    <x v="0"/>
    <x v="0"/>
    <n v="0"/>
    <n v="1"/>
    <n v="0"/>
    <n v="0"/>
    <n v="1"/>
    <n v="1"/>
    <n v="0"/>
    <n v="0"/>
    <n v="0"/>
    <n v="47"/>
    <s v="Age_40_49"/>
    <n v="0"/>
    <n v="0"/>
    <n v="0"/>
    <n v="0"/>
    <n v="1"/>
    <n v="0"/>
    <n v="0"/>
    <n v="0"/>
    <x v="1"/>
    <x v="1"/>
    <n v="1"/>
    <n v="0"/>
    <n v="0"/>
    <n v="0"/>
    <n v="1"/>
    <n v="0"/>
    <n v="0"/>
    <n v="0"/>
    <n v="0"/>
    <n v="0"/>
    <n v="0"/>
    <n v="0"/>
    <s v="SiblingSpouse0"/>
    <n v="0"/>
    <n v="1"/>
    <n v="0"/>
    <n v="0"/>
    <n v="0"/>
    <n v="0"/>
    <n v="0"/>
    <n v="0"/>
    <s v="ParentChild0"/>
    <s v="S"/>
    <n v="0"/>
    <n v="0"/>
    <n v="1"/>
    <s v="Southampton"/>
    <n v="25.587499999999999"/>
    <s v="Colley, Mr. Edward Pomeroy"/>
  </r>
  <r>
    <n v="664"/>
    <x v="0"/>
    <n v="0"/>
    <x v="0"/>
    <x v="0"/>
    <x v="0"/>
    <n v="0"/>
    <n v="1"/>
    <n v="0"/>
    <n v="0"/>
    <n v="1"/>
    <n v="1"/>
    <n v="0"/>
    <n v="0"/>
    <n v="0"/>
    <n v="36"/>
    <s v="Age_30_39"/>
    <n v="0"/>
    <n v="0"/>
    <n v="0"/>
    <n v="1"/>
    <n v="0"/>
    <n v="0"/>
    <n v="0"/>
    <n v="0"/>
    <x v="0"/>
    <x v="0"/>
    <n v="0"/>
    <n v="0"/>
    <n v="1"/>
    <n v="0"/>
    <n v="1"/>
    <n v="0"/>
    <n v="0"/>
    <n v="0"/>
    <n v="0"/>
    <n v="0"/>
    <n v="0"/>
    <n v="0"/>
    <s v="SiblingSpouse0"/>
    <n v="0"/>
    <n v="1"/>
    <n v="0"/>
    <n v="0"/>
    <n v="0"/>
    <n v="0"/>
    <n v="0"/>
    <n v="0"/>
    <s v="ParentChild0"/>
    <s v="S"/>
    <n v="0"/>
    <n v="0"/>
    <n v="1"/>
    <s v="Southampton"/>
    <n v="7.4958"/>
    <s v="Coleff, Mr. Peju"/>
  </r>
  <r>
    <n v="665"/>
    <x v="0"/>
    <n v="1"/>
    <x v="1"/>
    <x v="1"/>
    <x v="0"/>
    <n v="0"/>
    <n v="1"/>
    <n v="0"/>
    <n v="0"/>
    <n v="0"/>
    <n v="1"/>
    <n v="0"/>
    <n v="0"/>
    <n v="0"/>
    <n v="20"/>
    <s v="Age_20_29"/>
    <n v="0"/>
    <n v="0"/>
    <n v="1"/>
    <n v="0"/>
    <n v="0"/>
    <n v="0"/>
    <n v="0"/>
    <n v="0"/>
    <x v="0"/>
    <x v="0"/>
    <n v="0"/>
    <n v="0"/>
    <n v="1"/>
    <n v="1"/>
    <n v="0"/>
    <n v="1"/>
    <n v="0"/>
    <n v="0"/>
    <n v="0"/>
    <n v="0"/>
    <n v="0"/>
    <n v="0"/>
    <s v="SiblingSpouse1"/>
    <n v="0"/>
    <n v="1"/>
    <n v="0"/>
    <n v="0"/>
    <n v="0"/>
    <n v="0"/>
    <n v="0"/>
    <n v="0"/>
    <s v="ParentChild0"/>
    <s v="S"/>
    <n v="0"/>
    <n v="0"/>
    <n v="1"/>
    <s v="Southampton"/>
    <n v="7.9249999999999998"/>
    <s v="Lindqvist, Mr. Eino William"/>
  </r>
  <r>
    <n v="666"/>
    <x v="0"/>
    <n v="0"/>
    <x v="0"/>
    <x v="0"/>
    <x v="0"/>
    <n v="0"/>
    <n v="1"/>
    <n v="0"/>
    <n v="1"/>
    <n v="0"/>
    <n v="1"/>
    <n v="0"/>
    <n v="0"/>
    <n v="0"/>
    <n v="32"/>
    <s v="Age_30_39"/>
    <n v="0"/>
    <n v="0"/>
    <n v="0"/>
    <n v="1"/>
    <n v="0"/>
    <n v="0"/>
    <n v="0"/>
    <n v="0"/>
    <x v="2"/>
    <x v="2"/>
    <n v="0"/>
    <n v="1"/>
    <n v="0"/>
    <n v="2"/>
    <n v="0"/>
    <n v="0"/>
    <n v="1"/>
    <n v="0"/>
    <n v="0"/>
    <n v="0"/>
    <n v="0"/>
    <n v="0"/>
    <s v="SiblingSpouse2"/>
    <n v="0"/>
    <n v="1"/>
    <n v="0"/>
    <n v="0"/>
    <n v="0"/>
    <n v="0"/>
    <n v="0"/>
    <n v="0"/>
    <s v="ParentChild0"/>
    <s v="S"/>
    <n v="0"/>
    <n v="0"/>
    <n v="1"/>
    <s v="Southampton"/>
    <n v="73.5"/>
    <s v="Hickman, Mr. Lewis"/>
  </r>
  <r>
    <n v="667"/>
    <x v="0"/>
    <n v="0"/>
    <x v="0"/>
    <x v="0"/>
    <x v="0"/>
    <n v="0"/>
    <n v="1"/>
    <n v="0"/>
    <n v="1"/>
    <n v="1"/>
    <n v="1"/>
    <n v="0"/>
    <n v="0"/>
    <n v="0"/>
    <n v="25"/>
    <s v="Age_20_29"/>
    <n v="0"/>
    <n v="0"/>
    <n v="1"/>
    <n v="0"/>
    <n v="0"/>
    <n v="0"/>
    <n v="0"/>
    <n v="0"/>
    <x v="2"/>
    <x v="2"/>
    <n v="0"/>
    <n v="1"/>
    <n v="0"/>
    <n v="0"/>
    <n v="1"/>
    <n v="0"/>
    <n v="0"/>
    <n v="0"/>
    <n v="0"/>
    <n v="0"/>
    <n v="0"/>
    <n v="0"/>
    <s v="SiblingSpouse0"/>
    <n v="0"/>
    <n v="1"/>
    <n v="0"/>
    <n v="0"/>
    <n v="0"/>
    <n v="0"/>
    <n v="0"/>
    <n v="0"/>
    <s v="ParentChild0"/>
    <s v="S"/>
    <n v="0"/>
    <n v="0"/>
    <n v="1"/>
    <s v="Southampton"/>
    <n v="13"/>
    <s v="Butler, Mr. Reginald Fenton"/>
  </r>
  <r>
    <n v="668"/>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7750000000000004"/>
    <s v="Rommetvedt, Mr. Knud Paust"/>
  </r>
  <r>
    <n v="669"/>
    <x v="0"/>
    <n v="0"/>
    <x v="0"/>
    <x v="0"/>
    <x v="0"/>
    <n v="0"/>
    <n v="1"/>
    <n v="0"/>
    <n v="0"/>
    <n v="1"/>
    <n v="1"/>
    <n v="0"/>
    <n v="0"/>
    <n v="0"/>
    <n v="43"/>
    <s v="Age_40_49"/>
    <n v="0"/>
    <n v="0"/>
    <n v="0"/>
    <n v="0"/>
    <n v="1"/>
    <n v="0"/>
    <n v="0"/>
    <n v="0"/>
    <x v="0"/>
    <x v="0"/>
    <n v="0"/>
    <n v="0"/>
    <n v="1"/>
    <n v="0"/>
    <n v="1"/>
    <n v="0"/>
    <n v="0"/>
    <n v="0"/>
    <n v="0"/>
    <n v="0"/>
    <n v="0"/>
    <n v="0"/>
    <s v="SiblingSpouse0"/>
    <n v="0"/>
    <n v="1"/>
    <n v="0"/>
    <n v="0"/>
    <n v="0"/>
    <n v="0"/>
    <n v="0"/>
    <n v="0"/>
    <s v="ParentChild0"/>
    <s v="S"/>
    <n v="0"/>
    <n v="0"/>
    <n v="1"/>
    <s v="Southampton"/>
    <n v="8.0500000000000007"/>
    <s v="Cook, Mr. Jacob"/>
  </r>
  <r>
    <n v="670"/>
    <x v="0"/>
    <n v="1"/>
    <x v="1"/>
    <x v="1"/>
    <x v="1"/>
    <n v="1"/>
    <n v="0"/>
    <n v="0"/>
    <n v="0"/>
    <n v="0"/>
    <n v="0"/>
    <n v="0"/>
    <n v="0"/>
    <n v="0"/>
    <n v="29.9"/>
    <s v="Age_20_29"/>
    <n v="0"/>
    <n v="0"/>
    <n v="1"/>
    <n v="0"/>
    <n v="0"/>
    <n v="0"/>
    <n v="0"/>
    <n v="0"/>
    <x v="1"/>
    <x v="1"/>
    <n v="1"/>
    <n v="0"/>
    <n v="0"/>
    <n v="1"/>
    <n v="0"/>
    <n v="1"/>
    <n v="0"/>
    <n v="0"/>
    <n v="0"/>
    <n v="0"/>
    <n v="0"/>
    <n v="0"/>
    <s v="SiblingSpouse1"/>
    <n v="0"/>
    <n v="1"/>
    <n v="0"/>
    <n v="0"/>
    <n v="0"/>
    <n v="0"/>
    <n v="0"/>
    <n v="0"/>
    <s v="ParentChild0"/>
    <s v="S"/>
    <n v="0"/>
    <n v="0"/>
    <n v="1"/>
    <s v="Southampton"/>
    <n v="52"/>
    <s v="Taylor, Mrs. Elmer Zebley (Juliet Cummins Wright)"/>
  </r>
  <r>
    <n v="671"/>
    <x v="0"/>
    <n v="1"/>
    <x v="1"/>
    <x v="1"/>
    <x v="1"/>
    <n v="1"/>
    <n v="0"/>
    <n v="0"/>
    <n v="0"/>
    <n v="0"/>
    <n v="0"/>
    <n v="0"/>
    <n v="0"/>
    <n v="0"/>
    <n v="40"/>
    <s v="Age_40_49"/>
    <n v="0"/>
    <n v="0"/>
    <n v="0"/>
    <n v="0"/>
    <n v="1"/>
    <n v="0"/>
    <n v="0"/>
    <n v="0"/>
    <x v="2"/>
    <x v="2"/>
    <n v="0"/>
    <n v="1"/>
    <n v="0"/>
    <n v="1"/>
    <n v="0"/>
    <n v="1"/>
    <n v="0"/>
    <n v="0"/>
    <n v="0"/>
    <n v="0"/>
    <n v="0"/>
    <n v="0"/>
    <s v="SiblingSpouse1"/>
    <n v="1"/>
    <n v="0"/>
    <n v="1"/>
    <n v="0"/>
    <n v="0"/>
    <n v="0"/>
    <n v="0"/>
    <n v="0"/>
    <s v="ParentChild1"/>
    <s v="S"/>
    <n v="0"/>
    <n v="0"/>
    <n v="1"/>
    <s v="Southampton"/>
    <n v="39"/>
    <s v="Brown, Mrs. Thomas William Solomon (Elizabeth Catherine Ford)"/>
  </r>
  <r>
    <n v="672"/>
    <x v="0"/>
    <n v="0"/>
    <x v="0"/>
    <x v="0"/>
    <x v="0"/>
    <n v="0"/>
    <n v="1"/>
    <n v="0"/>
    <n v="0"/>
    <n v="0"/>
    <n v="1"/>
    <n v="0"/>
    <n v="0"/>
    <n v="0"/>
    <n v="31"/>
    <s v="Age_30_39"/>
    <n v="0"/>
    <n v="0"/>
    <n v="0"/>
    <n v="1"/>
    <n v="0"/>
    <n v="0"/>
    <n v="0"/>
    <n v="0"/>
    <x v="1"/>
    <x v="1"/>
    <n v="1"/>
    <n v="0"/>
    <n v="0"/>
    <n v="1"/>
    <n v="0"/>
    <n v="1"/>
    <n v="0"/>
    <n v="0"/>
    <n v="0"/>
    <n v="0"/>
    <n v="0"/>
    <n v="0"/>
    <s v="SiblingSpouse1"/>
    <n v="0"/>
    <n v="1"/>
    <n v="0"/>
    <n v="0"/>
    <n v="0"/>
    <n v="0"/>
    <n v="0"/>
    <n v="0"/>
    <s v="ParentChild0"/>
    <s v="S"/>
    <n v="0"/>
    <n v="0"/>
    <n v="1"/>
    <s v="Southampton"/>
    <n v="52"/>
    <s v="Davidson, Mr. Thornton"/>
  </r>
  <r>
    <n v="673"/>
    <x v="0"/>
    <n v="0"/>
    <x v="0"/>
    <x v="0"/>
    <x v="0"/>
    <n v="0"/>
    <n v="1"/>
    <n v="0"/>
    <n v="1"/>
    <n v="1"/>
    <n v="1"/>
    <n v="0"/>
    <n v="0"/>
    <n v="0"/>
    <n v="70"/>
    <s v="Age_70_plus"/>
    <n v="0"/>
    <n v="0"/>
    <n v="0"/>
    <n v="0"/>
    <n v="0"/>
    <n v="0"/>
    <n v="0"/>
    <n v="1"/>
    <x v="2"/>
    <x v="2"/>
    <n v="0"/>
    <n v="1"/>
    <n v="0"/>
    <n v="0"/>
    <n v="1"/>
    <n v="0"/>
    <n v="0"/>
    <n v="0"/>
    <n v="0"/>
    <n v="0"/>
    <n v="0"/>
    <n v="0"/>
    <s v="SiblingSpouse0"/>
    <n v="0"/>
    <n v="1"/>
    <n v="0"/>
    <n v="0"/>
    <n v="0"/>
    <n v="0"/>
    <n v="0"/>
    <n v="0"/>
    <s v="ParentChild0"/>
    <s v="S"/>
    <n v="0"/>
    <n v="0"/>
    <n v="1"/>
    <s v="Southampton"/>
    <n v="10.5"/>
    <s v="Mitchell, Mr. Henry Michael"/>
  </r>
  <r>
    <n v="674"/>
    <x v="0"/>
    <n v="1"/>
    <x v="1"/>
    <x v="1"/>
    <x v="0"/>
    <n v="0"/>
    <n v="1"/>
    <n v="0"/>
    <n v="1"/>
    <n v="1"/>
    <n v="1"/>
    <n v="0"/>
    <n v="0"/>
    <n v="0"/>
    <n v="31"/>
    <s v="Age_30_39"/>
    <n v="0"/>
    <n v="0"/>
    <n v="0"/>
    <n v="1"/>
    <n v="0"/>
    <n v="0"/>
    <n v="0"/>
    <n v="0"/>
    <x v="2"/>
    <x v="2"/>
    <n v="0"/>
    <n v="1"/>
    <n v="0"/>
    <n v="0"/>
    <n v="1"/>
    <n v="0"/>
    <n v="0"/>
    <n v="0"/>
    <n v="0"/>
    <n v="0"/>
    <n v="0"/>
    <n v="0"/>
    <s v="SiblingSpouse0"/>
    <n v="0"/>
    <n v="1"/>
    <n v="0"/>
    <n v="0"/>
    <n v="0"/>
    <n v="0"/>
    <n v="0"/>
    <n v="0"/>
    <s v="ParentChild0"/>
    <s v="S"/>
    <n v="0"/>
    <n v="0"/>
    <n v="1"/>
    <s v="Southampton"/>
    <n v="13"/>
    <s v="Wilhelms, Mr. Charles"/>
  </r>
  <r>
    <n v="675"/>
    <x v="0"/>
    <n v="0"/>
    <x v="0"/>
    <x v="0"/>
    <x v="0"/>
    <n v="0"/>
    <n v="1"/>
    <n v="0"/>
    <n v="1"/>
    <n v="1"/>
    <n v="1"/>
    <n v="0"/>
    <n v="0"/>
    <n v="0"/>
    <n v="29.9"/>
    <s v="Age_20_29"/>
    <n v="0"/>
    <n v="0"/>
    <n v="1"/>
    <n v="0"/>
    <n v="0"/>
    <n v="0"/>
    <n v="0"/>
    <n v="0"/>
    <x v="2"/>
    <x v="2"/>
    <n v="0"/>
    <n v="1"/>
    <n v="0"/>
    <n v="0"/>
    <n v="1"/>
    <n v="0"/>
    <n v="0"/>
    <n v="0"/>
    <n v="0"/>
    <n v="0"/>
    <n v="0"/>
    <n v="0"/>
    <s v="SiblingSpouse0"/>
    <n v="0"/>
    <n v="1"/>
    <n v="0"/>
    <n v="0"/>
    <n v="0"/>
    <n v="0"/>
    <n v="0"/>
    <n v="0"/>
    <s v="ParentChild0"/>
    <s v="S"/>
    <n v="0"/>
    <n v="0"/>
    <n v="1"/>
    <s v="Southampton"/>
    <n v="0"/>
    <s v="Watson, Mr. Ennis Hastings"/>
  </r>
  <r>
    <n v="676"/>
    <x v="0"/>
    <n v="0"/>
    <x v="0"/>
    <x v="0"/>
    <x v="0"/>
    <n v="0"/>
    <n v="1"/>
    <n v="0"/>
    <n v="0"/>
    <n v="1"/>
    <n v="1"/>
    <n v="0"/>
    <n v="0"/>
    <n v="0"/>
    <n v="18"/>
    <s v="Age_10_19"/>
    <n v="0"/>
    <n v="1"/>
    <n v="0"/>
    <n v="0"/>
    <n v="0"/>
    <n v="0"/>
    <n v="0"/>
    <n v="0"/>
    <x v="0"/>
    <x v="0"/>
    <n v="0"/>
    <n v="0"/>
    <n v="1"/>
    <n v="0"/>
    <n v="1"/>
    <n v="0"/>
    <n v="0"/>
    <n v="0"/>
    <n v="0"/>
    <n v="0"/>
    <n v="0"/>
    <n v="0"/>
    <s v="SiblingSpouse0"/>
    <n v="0"/>
    <n v="1"/>
    <n v="0"/>
    <n v="0"/>
    <n v="0"/>
    <n v="0"/>
    <n v="0"/>
    <n v="0"/>
    <s v="ParentChild0"/>
    <s v="S"/>
    <n v="0"/>
    <n v="0"/>
    <n v="1"/>
    <s v="Southampton"/>
    <n v="7.7750000000000004"/>
    <s v="Edvardsson, Mr. Gustaf Hjalmar"/>
  </r>
  <r>
    <n v="677"/>
    <x v="0"/>
    <n v="0"/>
    <x v="0"/>
    <x v="0"/>
    <x v="0"/>
    <n v="0"/>
    <n v="1"/>
    <n v="0"/>
    <n v="0"/>
    <n v="1"/>
    <n v="1"/>
    <n v="0"/>
    <n v="0"/>
    <n v="0"/>
    <n v="24.5"/>
    <s v="Age_20_29"/>
    <n v="0"/>
    <n v="0"/>
    <n v="1"/>
    <n v="0"/>
    <n v="0"/>
    <n v="0"/>
    <n v="0"/>
    <n v="0"/>
    <x v="0"/>
    <x v="0"/>
    <n v="0"/>
    <n v="0"/>
    <n v="1"/>
    <n v="0"/>
    <n v="1"/>
    <n v="0"/>
    <n v="0"/>
    <n v="0"/>
    <n v="0"/>
    <n v="0"/>
    <n v="0"/>
    <n v="0"/>
    <s v="SiblingSpouse0"/>
    <n v="0"/>
    <n v="1"/>
    <n v="0"/>
    <n v="0"/>
    <n v="0"/>
    <n v="0"/>
    <n v="0"/>
    <n v="0"/>
    <s v="ParentChild0"/>
    <s v="S"/>
    <n v="0"/>
    <n v="0"/>
    <n v="1"/>
    <s v="Southampton"/>
    <n v="8.0500000000000007"/>
    <s v="Sawyer, Mr. Frederick Charles"/>
  </r>
  <r>
    <n v="678"/>
    <x v="0"/>
    <n v="1"/>
    <x v="1"/>
    <x v="1"/>
    <x v="1"/>
    <n v="1"/>
    <n v="0"/>
    <n v="1"/>
    <n v="0"/>
    <n v="0"/>
    <n v="0"/>
    <n v="0"/>
    <n v="0"/>
    <n v="0"/>
    <n v="18"/>
    <s v="Age_10_19"/>
    <n v="0"/>
    <n v="1"/>
    <n v="0"/>
    <n v="0"/>
    <n v="0"/>
    <n v="0"/>
    <n v="0"/>
    <n v="0"/>
    <x v="0"/>
    <x v="0"/>
    <n v="0"/>
    <n v="0"/>
    <n v="1"/>
    <n v="0"/>
    <n v="1"/>
    <n v="0"/>
    <n v="0"/>
    <n v="0"/>
    <n v="0"/>
    <n v="0"/>
    <n v="0"/>
    <n v="0"/>
    <s v="SiblingSpouse0"/>
    <n v="0"/>
    <n v="1"/>
    <n v="0"/>
    <n v="0"/>
    <n v="0"/>
    <n v="0"/>
    <n v="0"/>
    <n v="0"/>
    <s v="ParentChild0"/>
    <s v="S"/>
    <n v="0"/>
    <n v="0"/>
    <n v="1"/>
    <s v="Southampton"/>
    <n v="9.8416999999999994"/>
    <s v="Turja, Miss. Anna Sofia"/>
  </r>
  <r>
    <n v="679"/>
    <x v="0"/>
    <n v="0"/>
    <x v="0"/>
    <x v="0"/>
    <x v="1"/>
    <n v="1"/>
    <n v="0"/>
    <n v="1"/>
    <n v="0"/>
    <n v="0"/>
    <n v="0"/>
    <n v="0"/>
    <n v="0"/>
    <n v="0"/>
    <n v="43"/>
    <s v="Age_40_49"/>
    <n v="0"/>
    <n v="0"/>
    <n v="0"/>
    <n v="0"/>
    <n v="1"/>
    <n v="0"/>
    <n v="0"/>
    <n v="0"/>
    <x v="0"/>
    <x v="0"/>
    <n v="0"/>
    <n v="0"/>
    <n v="1"/>
    <n v="1"/>
    <n v="0"/>
    <n v="1"/>
    <n v="0"/>
    <n v="0"/>
    <n v="0"/>
    <n v="0"/>
    <n v="0"/>
    <n v="0"/>
    <s v="SiblingSpouse1"/>
    <n v="6"/>
    <n v="0"/>
    <n v="0"/>
    <n v="0"/>
    <n v="0"/>
    <n v="0"/>
    <n v="0"/>
    <n v="1"/>
    <s v="ParentChild6"/>
    <s v="S"/>
    <n v="0"/>
    <n v="0"/>
    <n v="1"/>
    <s v="Southampton"/>
    <n v="46.9"/>
    <s v="Goodwin, Mrs. Frederick (Augusta Tyler)"/>
  </r>
  <r>
    <n v="680"/>
    <x v="0"/>
    <n v="1"/>
    <x v="1"/>
    <x v="1"/>
    <x v="0"/>
    <n v="0"/>
    <n v="1"/>
    <n v="0"/>
    <n v="0"/>
    <n v="1"/>
    <n v="0"/>
    <n v="0"/>
    <n v="0"/>
    <n v="0"/>
    <n v="36"/>
    <s v="Age_30_39"/>
    <n v="0"/>
    <n v="0"/>
    <n v="0"/>
    <n v="1"/>
    <n v="0"/>
    <n v="0"/>
    <n v="0"/>
    <n v="0"/>
    <x v="1"/>
    <x v="1"/>
    <n v="1"/>
    <n v="0"/>
    <n v="0"/>
    <n v="0"/>
    <n v="1"/>
    <n v="0"/>
    <n v="0"/>
    <n v="0"/>
    <n v="0"/>
    <n v="0"/>
    <n v="0"/>
    <n v="0"/>
    <s v="SiblingSpouse0"/>
    <n v="1"/>
    <n v="0"/>
    <n v="1"/>
    <n v="0"/>
    <n v="0"/>
    <n v="0"/>
    <n v="0"/>
    <n v="0"/>
    <s v="ParentChild1"/>
    <s v="C"/>
    <n v="1"/>
    <n v="0"/>
    <n v="0"/>
    <s v="Cherbourg"/>
    <n v="512.32920000000001"/>
    <s v="Cardeza, Mr. Thomas Drake Martinez"/>
  </r>
  <r>
    <n v="681"/>
    <x v="0"/>
    <n v="0"/>
    <x v="0"/>
    <x v="0"/>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8.1374999999999993"/>
    <s v="Peters, Miss. Katie"/>
  </r>
  <r>
    <n v="682"/>
    <x v="0"/>
    <n v="1"/>
    <x v="1"/>
    <x v="1"/>
    <x v="0"/>
    <n v="0"/>
    <n v="1"/>
    <n v="0"/>
    <n v="0"/>
    <n v="1"/>
    <n v="1"/>
    <n v="0"/>
    <n v="0"/>
    <n v="0"/>
    <n v="27"/>
    <s v="Age_20_29"/>
    <n v="0"/>
    <n v="0"/>
    <n v="1"/>
    <n v="0"/>
    <n v="0"/>
    <n v="0"/>
    <n v="0"/>
    <n v="0"/>
    <x v="1"/>
    <x v="1"/>
    <n v="1"/>
    <n v="0"/>
    <n v="0"/>
    <n v="0"/>
    <n v="1"/>
    <n v="0"/>
    <n v="0"/>
    <n v="0"/>
    <n v="0"/>
    <n v="0"/>
    <n v="0"/>
    <n v="0"/>
    <s v="SiblingSpouse0"/>
    <n v="0"/>
    <n v="1"/>
    <n v="0"/>
    <n v="0"/>
    <n v="0"/>
    <n v="0"/>
    <n v="0"/>
    <n v="0"/>
    <s v="ParentChild0"/>
    <s v="C"/>
    <n v="1"/>
    <n v="0"/>
    <n v="0"/>
    <s v="Cherbourg"/>
    <n v="76.729200000000006"/>
    <s v="Hassab, Mr. Hammad"/>
  </r>
  <r>
    <n v="683"/>
    <x v="0"/>
    <n v="0"/>
    <x v="0"/>
    <x v="0"/>
    <x v="0"/>
    <n v="0"/>
    <n v="1"/>
    <n v="0"/>
    <n v="0"/>
    <n v="1"/>
    <n v="1"/>
    <n v="0"/>
    <n v="0"/>
    <n v="0"/>
    <n v="20"/>
    <s v="Age_20_29"/>
    <n v="0"/>
    <n v="0"/>
    <n v="1"/>
    <n v="0"/>
    <n v="0"/>
    <n v="0"/>
    <n v="0"/>
    <n v="0"/>
    <x v="0"/>
    <x v="0"/>
    <n v="0"/>
    <n v="0"/>
    <n v="1"/>
    <n v="0"/>
    <n v="1"/>
    <n v="0"/>
    <n v="0"/>
    <n v="0"/>
    <n v="0"/>
    <n v="0"/>
    <n v="0"/>
    <n v="0"/>
    <s v="SiblingSpouse0"/>
    <n v="0"/>
    <n v="1"/>
    <n v="0"/>
    <n v="0"/>
    <n v="0"/>
    <n v="0"/>
    <n v="0"/>
    <n v="0"/>
    <s v="ParentChild0"/>
    <s v="S"/>
    <n v="0"/>
    <n v="0"/>
    <n v="1"/>
    <s v="Southampton"/>
    <n v="9.2249999999999996"/>
    <s v="Olsvigen, Mr. Thor Anderson"/>
  </r>
  <r>
    <n v="684"/>
    <x v="0"/>
    <n v="0"/>
    <x v="0"/>
    <x v="0"/>
    <x v="0"/>
    <n v="0"/>
    <n v="1"/>
    <n v="0"/>
    <n v="0"/>
    <n v="0"/>
    <n v="0"/>
    <n v="0"/>
    <n v="0"/>
    <n v="0"/>
    <n v="14"/>
    <s v="Age_10_19"/>
    <n v="0"/>
    <n v="1"/>
    <n v="0"/>
    <n v="0"/>
    <n v="0"/>
    <n v="0"/>
    <n v="0"/>
    <n v="0"/>
    <x v="0"/>
    <x v="0"/>
    <n v="0"/>
    <n v="0"/>
    <n v="1"/>
    <n v="5"/>
    <n v="0"/>
    <n v="0"/>
    <n v="0"/>
    <n v="0"/>
    <n v="0"/>
    <n v="1"/>
    <n v="0"/>
    <n v="1"/>
    <s v="SiblingSpouse5"/>
    <n v="2"/>
    <n v="0"/>
    <n v="0"/>
    <n v="1"/>
    <n v="0"/>
    <n v="0"/>
    <n v="0"/>
    <n v="0"/>
    <s v="ParentChild2"/>
    <s v="S"/>
    <n v="0"/>
    <n v="0"/>
    <n v="1"/>
    <s v="Southampton"/>
    <n v="46.9"/>
    <s v="Goodwin, Mr. Charles Edward"/>
  </r>
  <r>
    <n v="685"/>
    <x v="0"/>
    <n v="0"/>
    <x v="0"/>
    <x v="0"/>
    <x v="0"/>
    <n v="0"/>
    <n v="1"/>
    <n v="0"/>
    <n v="1"/>
    <n v="0"/>
    <n v="0"/>
    <n v="0"/>
    <n v="0"/>
    <n v="0"/>
    <n v="60"/>
    <s v="Age_60_69"/>
    <n v="0"/>
    <n v="0"/>
    <n v="0"/>
    <n v="0"/>
    <n v="0"/>
    <n v="0"/>
    <n v="1"/>
    <n v="0"/>
    <x v="2"/>
    <x v="2"/>
    <n v="0"/>
    <n v="1"/>
    <n v="0"/>
    <n v="1"/>
    <n v="0"/>
    <n v="1"/>
    <n v="0"/>
    <n v="0"/>
    <n v="0"/>
    <n v="0"/>
    <n v="0"/>
    <n v="0"/>
    <s v="SiblingSpouse1"/>
    <n v="1"/>
    <n v="0"/>
    <n v="1"/>
    <n v="0"/>
    <n v="0"/>
    <n v="0"/>
    <n v="0"/>
    <n v="0"/>
    <s v="ParentChild1"/>
    <s v="S"/>
    <n v="0"/>
    <n v="0"/>
    <n v="1"/>
    <s v="Southampton"/>
    <n v="39"/>
    <s v="Brown, Mr. Thomas William Solomon"/>
  </r>
  <r>
    <n v="686"/>
    <x v="0"/>
    <n v="0"/>
    <x v="0"/>
    <x v="0"/>
    <x v="0"/>
    <n v="0"/>
    <n v="1"/>
    <n v="0"/>
    <n v="1"/>
    <n v="0"/>
    <n v="0"/>
    <n v="0"/>
    <n v="0"/>
    <n v="0"/>
    <n v="25"/>
    <s v="Age_20_29"/>
    <n v="0"/>
    <n v="0"/>
    <n v="1"/>
    <n v="0"/>
    <n v="0"/>
    <n v="0"/>
    <n v="0"/>
    <n v="0"/>
    <x v="2"/>
    <x v="2"/>
    <n v="0"/>
    <n v="1"/>
    <n v="0"/>
    <n v="1"/>
    <n v="0"/>
    <n v="1"/>
    <n v="0"/>
    <n v="0"/>
    <n v="0"/>
    <n v="0"/>
    <n v="0"/>
    <n v="0"/>
    <s v="SiblingSpouse1"/>
    <n v="2"/>
    <n v="0"/>
    <n v="0"/>
    <n v="1"/>
    <n v="0"/>
    <n v="0"/>
    <n v="0"/>
    <n v="0"/>
    <s v="ParentChild2"/>
    <s v="C"/>
    <n v="1"/>
    <n v="0"/>
    <n v="0"/>
    <s v="Cherbourg"/>
    <n v="41.5792"/>
    <s v="Laroche, Mr. Joseph Philippe Lemercier"/>
  </r>
  <r>
    <n v="687"/>
    <x v="0"/>
    <n v="0"/>
    <x v="0"/>
    <x v="0"/>
    <x v="0"/>
    <n v="0"/>
    <n v="1"/>
    <n v="0"/>
    <n v="0"/>
    <n v="0"/>
    <n v="0"/>
    <n v="0"/>
    <n v="0"/>
    <n v="0"/>
    <n v="14"/>
    <s v="Age_10_19"/>
    <n v="0"/>
    <n v="1"/>
    <n v="0"/>
    <n v="0"/>
    <n v="0"/>
    <n v="0"/>
    <n v="0"/>
    <n v="0"/>
    <x v="0"/>
    <x v="0"/>
    <n v="0"/>
    <n v="0"/>
    <n v="1"/>
    <n v="4"/>
    <n v="0"/>
    <n v="0"/>
    <n v="0"/>
    <n v="0"/>
    <n v="1"/>
    <n v="0"/>
    <n v="0"/>
    <n v="1"/>
    <s v="SiblingSpouse4"/>
    <n v="1"/>
    <n v="0"/>
    <n v="1"/>
    <n v="0"/>
    <n v="0"/>
    <n v="0"/>
    <n v="0"/>
    <n v="0"/>
    <s v="ParentChild1"/>
    <s v="S"/>
    <n v="0"/>
    <n v="0"/>
    <n v="1"/>
    <s v="Southampton"/>
    <n v="39.6875"/>
    <s v="Panula, Mr. Jaako Arnold"/>
  </r>
  <r>
    <n v="688"/>
    <x v="0"/>
    <n v="0"/>
    <x v="0"/>
    <x v="0"/>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10.1708"/>
    <s v="Dakic, Mr. Branko"/>
  </r>
  <r>
    <n v="689"/>
    <x v="0"/>
    <n v="0"/>
    <x v="0"/>
    <x v="0"/>
    <x v="0"/>
    <n v="0"/>
    <n v="1"/>
    <n v="0"/>
    <n v="0"/>
    <n v="1"/>
    <n v="1"/>
    <n v="0"/>
    <n v="0"/>
    <n v="0"/>
    <n v="18"/>
    <s v="Age_10_19"/>
    <n v="0"/>
    <n v="1"/>
    <n v="0"/>
    <n v="0"/>
    <n v="0"/>
    <n v="0"/>
    <n v="0"/>
    <n v="0"/>
    <x v="0"/>
    <x v="0"/>
    <n v="0"/>
    <n v="0"/>
    <n v="1"/>
    <n v="0"/>
    <n v="1"/>
    <n v="0"/>
    <n v="0"/>
    <n v="0"/>
    <n v="0"/>
    <n v="0"/>
    <n v="0"/>
    <n v="0"/>
    <s v="SiblingSpouse0"/>
    <n v="0"/>
    <n v="1"/>
    <n v="0"/>
    <n v="0"/>
    <n v="0"/>
    <n v="0"/>
    <n v="0"/>
    <n v="0"/>
    <s v="ParentChild0"/>
    <s v="S"/>
    <n v="0"/>
    <n v="0"/>
    <n v="1"/>
    <s v="Southampton"/>
    <n v="7.7957999999999998"/>
    <s v="Fischer, Mr. Eberhard Thelander"/>
  </r>
  <r>
    <n v="690"/>
    <x v="0"/>
    <n v="1"/>
    <x v="1"/>
    <x v="1"/>
    <x v="1"/>
    <n v="1"/>
    <n v="0"/>
    <n v="0"/>
    <n v="0"/>
    <n v="0"/>
    <n v="0"/>
    <n v="0"/>
    <n v="0"/>
    <n v="0"/>
    <n v="15"/>
    <s v="Age_10_19"/>
    <n v="0"/>
    <n v="1"/>
    <n v="0"/>
    <n v="0"/>
    <n v="0"/>
    <n v="0"/>
    <n v="0"/>
    <n v="0"/>
    <x v="1"/>
    <x v="1"/>
    <n v="1"/>
    <n v="0"/>
    <n v="0"/>
    <n v="0"/>
    <n v="1"/>
    <n v="0"/>
    <n v="0"/>
    <n v="0"/>
    <n v="0"/>
    <n v="0"/>
    <n v="0"/>
    <n v="0"/>
    <s v="SiblingSpouse0"/>
    <n v="1"/>
    <n v="0"/>
    <n v="1"/>
    <n v="0"/>
    <n v="0"/>
    <n v="0"/>
    <n v="0"/>
    <n v="0"/>
    <s v="ParentChild1"/>
    <s v="S"/>
    <n v="0"/>
    <n v="0"/>
    <n v="1"/>
    <s v="Southampton"/>
    <n v="211.33750000000001"/>
    <s v="Madill, Miss. Georgette Alexandra"/>
  </r>
  <r>
    <n v="691"/>
    <x v="0"/>
    <n v="1"/>
    <x v="1"/>
    <x v="1"/>
    <x v="0"/>
    <n v="0"/>
    <n v="1"/>
    <n v="0"/>
    <n v="0"/>
    <n v="0"/>
    <n v="1"/>
    <n v="0"/>
    <n v="0"/>
    <n v="0"/>
    <n v="31"/>
    <s v="Age_30_39"/>
    <n v="0"/>
    <n v="0"/>
    <n v="0"/>
    <n v="1"/>
    <n v="0"/>
    <n v="0"/>
    <n v="0"/>
    <n v="0"/>
    <x v="1"/>
    <x v="1"/>
    <n v="1"/>
    <n v="0"/>
    <n v="0"/>
    <n v="1"/>
    <n v="0"/>
    <n v="1"/>
    <n v="0"/>
    <n v="0"/>
    <n v="0"/>
    <n v="0"/>
    <n v="0"/>
    <n v="0"/>
    <s v="SiblingSpouse1"/>
    <n v="0"/>
    <n v="1"/>
    <n v="0"/>
    <n v="0"/>
    <n v="0"/>
    <n v="0"/>
    <n v="0"/>
    <n v="0"/>
    <s v="ParentChild0"/>
    <s v="S"/>
    <n v="0"/>
    <n v="0"/>
    <n v="1"/>
    <s v="Southampton"/>
    <n v="57"/>
    <s v="Dick, Mr. Albert Adrian"/>
  </r>
  <r>
    <n v="692"/>
    <x v="0"/>
    <n v="1"/>
    <x v="1"/>
    <x v="1"/>
    <x v="1"/>
    <n v="1"/>
    <n v="0"/>
    <n v="0"/>
    <n v="0"/>
    <n v="0"/>
    <n v="0"/>
    <n v="0"/>
    <n v="0"/>
    <n v="0"/>
    <n v="4"/>
    <s v="Age_0_9"/>
    <n v="1"/>
    <n v="0"/>
    <n v="0"/>
    <n v="0"/>
    <n v="0"/>
    <n v="0"/>
    <n v="0"/>
    <n v="0"/>
    <x v="0"/>
    <x v="0"/>
    <n v="0"/>
    <n v="0"/>
    <n v="1"/>
    <n v="0"/>
    <n v="1"/>
    <n v="0"/>
    <n v="0"/>
    <n v="0"/>
    <n v="0"/>
    <n v="0"/>
    <n v="0"/>
    <n v="0"/>
    <s v="SiblingSpouse0"/>
    <n v="1"/>
    <n v="0"/>
    <n v="1"/>
    <n v="0"/>
    <n v="0"/>
    <n v="0"/>
    <n v="0"/>
    <n v="0"/>
    <s v="ParentChild1"/>
    <s v="C"/>
    <n v="1"/>
    <n v="0"/>
    <n v="0"/>
    <s v="Cherbourg"/>
    <n v="13.416700000000001"/>
    <s v="Karun, Miss. Manca"/>
  </r>
  <r>
    <n v="693"/>
    <x v="0"/>
    <n v="1"/>
    <x v="1"/>
    <x v="1"/>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56.495800000000003"/>
    <s v="Lam, Mr. Ali"/>
  </r>
  <r>
    <n v="694"/>
    <x v="0"/>
    <n v="0"/>
    <x v="0"/>
    <x v="0"/>
    <x v="0"/>
    <n v="0"/>
    <n v="1"/>
    <n v="0"/>
    <n v="0"/>
    <n v="1"/>
    <n v="1"/>
    <n v="0"/>
    <n v="0"/>
    <n v="0"/>
    <n v="25"/>
    <s v="Age_20_29"/>
    <n v="0"/>
    <n v="0"/>
    <n v="1"/>
    <n v="0"/>
    <n v="0"/>
    <n v="0"/>
    <n v="0"/>
    <n v="0"/>
    <x v="0"/>
    <x v="0"/>
    <n v="0"/>
    <n v="0"/>
    <n v="1"/>
    <n v="0"/>
    <n v="1"/>
    <n v="0"/>
    <n v="0"/>
    <n v="0"/>
    <n v="0"/>
    <n v="0"/>
    <n v="0"/>
    <n v="0"/>
    <s v="SiblingSpouse0"/>
    <n v="0"/>
    <n v="1"/>
    <n v="0"/>
    <n v="0"/>
    <n v="0"/>
    <n v="0"/>
    <n v="0"/>
    <n v="0"/>
    <s v="ParentChild0"/>
    <s v="C"/>
    <n v="1"/>
    <n v="0"/>
    <n v="0"/>
    <s v="Cherbourg"/>
    <n v="7.2249999999999996"/>
    <s v="Saad, Mr. Khalil"/>
  </r>
  <r>
    <n v="695"/>
    <x v="0"/>
    <n v="0"/>
    <x v="0"/>
    <x v="0"/>
    <x v="0"/>
    <n v="0"/>
    <n v="1"/>
    <n v="0"/>
    <n v="0"/>
    <n v="1"/>
    <n v="1"/>
    <n v="0"/>
    <n v="0"/>
    <n v="0"/>
    <n v="60"/>
    <s v="Age_60_69"/>
    <n v="0"/>
    <n v="0"/>
    <n v="0"/>
    <n v="0"/>
    <n v="0"/>
    <n v="0"/>
    <n v="1"/>
    <n v="0"/>
    <x v="1"/>
    <x v="1"/>
    <n v="1"/>
    <n v="0"/>
    <n v="0"/>
    <n v="0"/>
    <n v="1"/>
    <n v="0"/>
    <n v="0"/>
    <n v="0"/>
    <n v="0"/>
    <n v="0"/>
    <n v="0"/>
    <n v="0"/>
    <s v="SiblingSpouse0"/>
    <n v="0"/>
    <n v="1"/>
    <n v="0"/>
    <n v="0"/>
    <n v="0"/>
    <n v="0"/>
    <n v="0"/>
    <n v="0"/>
    <s v="ParentChild0"/>
    <s v="S"/>
    <n v="0"/>
    <n v="0"/>
    <n v="1"/>
    <s v="Southampton"/>
    <n v="26.55"/>
    <s v="Weir, Col. John"/>
  </r>
  <r>
    <n v="696"/>
    <x v="0"/>
    <n v="0"/>
    <x v="0"/>
    <x v="0"/>
    <x v="0"/>
    <n v="0"/>
    <n v="1"/>
    <n v="0"/>
    <n v="1"/>
    <n v="1"/>
    <n v="1"/>
    <n v="0"/>
    <n v="0"/>
    <n v="0"/>
    <n v="52"/>
    <s v="Age_50_59"/>
    <n v="0"/>
    <n v="0"/>
    <n v="0"/>
    <n v="0"/>
    <n v="0"/>
    <n v="1"/>
    <n v="0"/>
    <n v="0"/>
    <x v="2"/>
    <x v="2"/>
    <n v="0"/>
    <n v="1"/>
    <n v="0"/>
    <n v="0"/>
    <n v="1"/>
    <n v="0"/>
    <n v="0"/>
    <n v="0"/>
    <n v="0"/>
    <n v="0"/>
    <n v="0"/>
    <n v="0"/>
    <s v="SiblingSpouse0"/>
    <n v="0"/>
    <n v="1"/>
    <n v="0"/>
    <n v="0"/>
    <n v="0"/>
    <n v="0"/>
    <n v="0"/>
    <n v="0"/>
    <s v="ParentChild0"/>
    <s v="S"/>
    <n v="0"/>
    <n v="0"/>
    <n v="1"/>
    <s v="Southampton"/>
    <n v="13.5"/>
    <s v="Chapman, Mr. Charles Henry"/>
  </r>
  <r>
    <n v="697"/>
    <x v="0"/>
    <n v="0"/>
    <x v="0"/>
    <x v="0"/>
    <x v="0"/>
    <n v="0"/>
    <n v="1"/>
    <n v="0"/>
    <n v="0"/>
    <n v="1"/>
    <n v="1"/>
    <n v="0"/>
    <n v="0"/>
    <n v="0"/>
    <n v="44"/>
    <s v="Age_40_49"/>
    <n v="0"/>
    <n v="0"/>
    <n v="0"/>
    <n v="0"/>
    <n v="1"/>
    <n v="0"/>
    <n v="0"/>
    <n v="0"/>
    <x v="0"/>
    <x v="0"/>
    <n v="0"/>
    <n v="0"/>
    <n v="1"/>
    <n v="0"/>
    <n v="1"/>
    <n v="0"/>
    <n v="0"/>
    <n v="0"/>
    <n v="0"/>
    <n v="0"/>
    <n v="0"/>
    <n v="0"/>
    <s v="SiblingSpouse0"/>
    <n v="0"/>
    <n v="1"/>
    <n v="0"/>
    <n v="0"/>
    <n v="0"/>
    <n v="0"/>
    <n v="0"/>
    <n v="0"/>
    <s v="ParentChild0"/>
    <s v="S"/>
    <n v="0"/>
    <n v="0"/>
    <n v="1"/>
    <s v="Southampton"/>
    <n v="8.0500000000000007"/>
    <s v="Kelly, Mr. James"/>
  </r>
  <r>
    <n v="698"/>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332999999999998"/>
    <s v="Mullens, Miss. Katherine &quot;Katie&quot;"/>
  </r>
  <r>
    <n v="699"/>
    <x v="0"/>
    <n v="0"/>
    <x v="0"/>
    <x v="0"/>
    <x v="0"/>
    <n v="0"/>
    <n v="1"/>
    <n v="0"/>
    <n v="0"/>
    <n v="0"/>
    <n v="0"/>
    <n v="0"/>
    <n v="0"/>
    <n v="0"/>
    <n v="49"/>
    <s v="Age_40_49"/>
    <n v="0"/>
    <n v="0"/>
    <n v="0"/>
    <n v="0"/>
    <n v="1"/>
    <n v="0"/>
    <n v="0"/>
    <n v="0"/>
    <x v="1"/>
    <x v="1"/>
    <n v="1"/>
    <n v="0"/>
    <n v="0"/>
    <n v="1"/>
    <n v="0"/>
    <n v="1"/>
    <n v="0"/>
    <n v="0"/>
    <n v="0"/>
    <n v="0"/>
    <n v="0"/>
    <n v="0"/>
    <s v="SiblingSpouse1"/>
    <n v="1"/>
    <n v="0"/>
    <n v="1"/>
    <n v="0"/>
    <n v="0"/>
    <n v="0"/>
    <n v="0"/>
    <n v="0"/>
    <s v="ParentChild1"/>
    <s v="C"/>
    <n v="1"/>
    <n v="0"/>
    <n v="0"/>
    <s v="Cherbourg"/>
    <n v="110.88330000000001"/>
    <s v="Thayer, Mr. John Borland"/>
  </r>
  <r>
    <n v="700"/>
    <x v="0"/>
    <n v="0"/>
    <x v="0"/>
    <x v="0"/>
    <x v="0"/>
    <n v="0"/>
    <n v="1"/>
    <n v="0"/>
    <n v="0"/>
    <n v="1"/>
    <n v="1"/>
    <n v="0"/>
    <n v="0"/>
    <n v="0"/>
    <n v="42"/>
    <s v="Age_40_49"/>
    <n v="0"/>
    <n v="0"/>
    <n v="0"/>
    <n v="0"/>
    <n v="1"/>
    <n v="0"/>
    <n v="0"/>
    <n v="0"/>
    <x v="0"/>
    <x v="0"/>
    <n v="0"/>
    <n v="0"/>
    <n v="1"/>
    <n v="0"/>
    <n v="1"/>
    <n v="0"/>
    <n v="0"/>
    <n v="0"/>
    <n v="0"/>
    <n v="0"/>
    <n v="0"/>
    <n v="0"/>
    <s v="SiblingSpouse0"/>
    <n v="0"/>
    <n v="1"/>
    <n v="0"/>
    <n v="0"/>
    <n v="0"/>
    <n v="0"/>
    <n v="0"/>
    <n v="0"/>
    <s v="ParentChild0"/>
    <s v="S"/>
    <n v="0"/>
    <n v="0"/>
    <n v="1"/>
    <s v="Southampton"/>
    <n v="7.65"/>
    <s v="Humblen, Mr. Adolf Mathias Nicolai Olsen"/>
  </r>
  <r>
    <n v="701"/>
    <x v="0"/>
    <n v="1"/>
    <x v="1"/>
    <x v="1"/>
    <x v="1"/>
    <n v="1"/>
    <n v="0"/>
    <n v="0"/>
    <n v="0"/>
    <n v="0"/>
    <n v="0"/>
    <n v="0"/>
    <n v="0"/>
    <n v="0"/>
    <n v="18"/>
    <s v="Age_10_19"/>
    <n v="0"/>
    <n v="1"/>
    <n v="0"/>
    <n v="0"/>
    <n v="0"/>
    <n v="0"/>
    <n v="0"/>
    <n v="0"/>
    <x v="1"/>
    <x v="1"/>
    <n v="1"/>
    <n v="0"/>
    <n v="0"/>
    <n v="1"/>
    <n v="0"/>
    <n v="1"/>
    <n v="0"/>
    <n v="0"/>
    <n v="0"/>
    <n v="0"/>
    <n v="0"/>
    <n v="0"/>
    <s v="SiblingSpouse1"/>
    <n v="0"/>
    <n v="1"/>
    <n v="0"/>
    <n v="0"/>
    <n v="0"/>
    <n v="0"/>
    <n v="0"/>
    <n v="0"/>
    <s v="ParentChild0"/>
    <s v="C"/>
    <n v="1"/>
    <n v="0"/>
    <n v="0"/>
    <s v="Cherbourg"/>
    <n v="227.52500000000001"/>
    <s v="Astor, Mrs. John Jacob (Madeleine Talmadge Force)"/>
  </r>
  <r>
    <n v="702"/>
    <x v="0"/>
    <n v="1"/>
    <x v="1"/>
    <x v="1"/>
    <x v="0"/>
    <n v="0"/>
    <n v="1"/>
    <n v="0"/>
    <n v="0"/>
    <n v="1"/>
    <n v="1"/>
    <n v="0"/>
    <n v="0"/>
    <n v="0"/>
    <n v="35"/>
    <s v="Age_30_39"/>
    <n v="0"/>
    <n v="0"/>
    <n v="0"/>
    <n v="1"/>
    <n v="0"/>
    <n v="0"/>
    <n v="0"/>
    <n v="0"/>
    <x v="1"/>
    <x v="1"/>
    <n v="1"/>
    <n v="0"/>
    <n v="0"/>
    <n v="0"/>
    <n v="1"/>
    <n v="0"/>
    <n v="0"/>
    <n v="0"/>
    <n v="0"/>
    <n v="0"/>
    <n v="0"/>
    <n v="0"/>
    <s v="SiblingSpouse0"/>
    <n v="0"/>
    <n v="1"/>
    <n v="0"/>
    <n v="0"/>
    <n v="0"/>
    <n v="0"/>
    <n v="0"/>
    <n v="0"/>
    <s v="ParentChild0"/>
    <s v="S"/>
    <n v="0"/>
    <n v="0"/>
    <n v="1"/>
    <s v="Southampton"/>
    <n v="26.287500000000001"/>
    <s v="Silverthorne, Mr. Spencer Victor"/>
  </r>
  <r>
    <n v="703"/>
    <x v="0"/>
    <n v="0"/>
    <x v="0"/>
    <x v="0"/>
    <x v="1"/>
    <n v="1"/>
    <n v="0"/>
    <n v="0"/>
    <n v="0"/>
    <n v="0"/>
    <n v="0"/>
    <n v="0"/>
    <n v="0"/>
    <n v="0"/>
    <n v="18"/>
    <s v="Age_10_19"/>
    <n v="0"/>
    <n v="1"/>
    <n v="0"/>
    <n v="0"/>
    <n v="0"/>
    <n v="0"/>
    <n v="0"/>
    <n v="0"/>
    <x v="0"/>
    <x v="0"/>
    <n v="0"/>
    <n v="0"/>
    <n v="1"/>
    <n v="0"/>
    <n v="1"/>
    <n v="0"/>
    <n v="0"/>
    <n v="0"/>
    <n v="0"/>
    <n v="0"/>
    <n v="0"/>
    <n v="0"/>
    <s v="SiblingSpouse0"/>
    <n v="1"/>
    <n v="0"/>
    <n v="1"/>
    <n v="0"/>
    <n v="0"/>
    <n v="0"/>
    <n v="0"/>
    <n v="0"/>
    <s v="ParentChild1"/>
    <s v="C"/>
    <n v="1"/>
    <n v="0"/>
    <n v="0"/>
    <s v="Cherbourg"/>
    <n v="14.4542"/>
    <s v="Barbara, Miss. Saiide"/>
  </r>
  <r>
    <n v="704"/>
    <x v="0"/>
    <n v="0"/>
    <x v="0"/>
    <x v="0"/>
    <x v="0"/>
    <n v="0"/>
    <n v="1"/>
    <n v="0"/>
    <n v="0"/>
    <n v="1"/>
    <n v="1"/>
    <n v="0"/>
    <n v="1"/>
    <n v="1"/>
    <n v="25"/>
    <s v="Age_20_29"/>
    <n v="0"/>
    <n v="0"/>
    <n v="1"/>
    <n v="0"/>
    <n v="0"/>
    <n v="0"/>
    <n v="0"/>
    <n v="0"/>
    <x v="0"/>
    <x v="0"/>
    <n v="0"/>
    <n v="0"/>
    <n v="1"/>
    <n v="0"/>
    <n v="1"/>
    <n v="0"/>
    <n v="0"/>
    <n v="0"/>
    <n v="0"/>
    <n v="0"/>
    <n v="0"/>
    <n v="0"/>
    <s v="SiblingSpouse0"/>
    <n v="0"/>
    <n v="1"/>
    <n v="0"/>
    <n v="0"/>
    <n v="0"/>
    <n v="0"/>
    <n v="0"/>
    <n v="0"/>
    <s v="ParentChild0"/>
    <s v="Q"/>
    <n v="0"/>
    <n v="1"/>
    <n v="0"/>
    <s v="Queenstown"/>
    <n v="7.7416999999999998"/>
    <s v="Gallagher, Mr. Martin"/>
  </r>
  <r>
    <n v="705"/>
    <x v="0"/>
    <n v="0"/>
    <x v="0"/>
    <x v="0"/>
    <x v="0"/>
    <n v="0"/>
    <n v="1"/>
    <n v="0"/>
    <n v="0"/>
    <n v="0"/>
    <n v="1"/>
    <n v="0"/>
    <n v="0"/>
    <n v="0"/>
    <n v="26"/>
    <s v="Age_20_29"/>
    <n v="0"/>
    <n v="0"/>
    <n v="1"/>
    <n v="0"/>
    <n v="0"/>
    <n v="0"/>
    <n v="0"/>
    <n v="0"/>
    <x v="0"/>
    <x v="0"/>
    <n v="0"/>
    <n v="0"/>
    <n v="1"/>
    <n v="1"/>
    <n v="0"/>
    <n v="1"/>
    <n v="0"/>
    <n v="0"/>
    <n v="0"/>
    <n v="0"/>
    <n v="0"/>
    <n v="0"/>
    <s v="SiblingSpouse1"/>
    <n v="0"/>
    <n v="1"/>
    <n v="0"/>
    <n v="0"/>
    <n v="0"/>
    <n v="0"/>
    <n v="0"/>
    <n v="0"/>
    <s v="ParentChild0"/>
    <s v="S"/>
    <n v="0"/>
    <n v="0"/>
    <n v="1"/>
    <s v="Southampton"/>
    <n v="7.8541999999999996"/>
    <s v="Hansen, Mr. Henrik Juul"/>
  </r>
  <r>
    <n v="706"/>
    <x v="0"/>
    <n v="0"/>
    <x v="0"/>
    <x v="0"/>
    <x v="0"/>
    <n v="0"/>
    <n v="1"/>
    <n v="0"/>
    <n v="1"/>
    <n v="1"/>
    <n v="1"/>
    <n v="0"/>
    <n v="0"/>
    <n v="0"/>
    <n v="39"/>
    <s v="Age_30_39"/>
    <n v="0"/>
    <n v="0"/>
    <n v="0"/>
    <n v="1"/>
    <n v="0"/>
    <n v="0"/>
    <n v="0"/>
    <n v="0"/>
    <x v="2"/>
    <x v="2"/>
    <n v="0"/>
    <n v="1"/>
    <n v="0"/>
    <n v="0"/>
    <n v="1"/>
    <n v="0"/>
    <n v="0"/>
    <n v="0"/>
    <n v="0"/>
    <n v="0"/>
    <n v="0"/>
    <n v="0"/>
    <s v="SiblingSpouse0"/>
    <n v="0"/>
    <n v="1"/>
    <n v="0"/>
    <n v="0"/>
    <n v="0"/>
    <n v="0"/>
    <n v="0"/>
    <n v="0"/>
    <s v="ParentChild0"/>
    <s v="S"/>
    <n v="0"/>
    <n v="0"/>
    <n v="1"/>
    <s v="Southampton"/>
    <n v="26"/>
    <s v="Morley, Mr. Henry Samuel (&quot;Mr Henry Marshall&quot;)"/>
  </r>
  <r>
    <n v="707"/>
    <x v="0"/>
    <n v="1"/>
    <x v="1"/>
    <x v="1"/>
    <x v="1"/>
    <n v="1"/>
    <n v="0"/>
    <n v="0"/>
    <n v="0"/>
    <n v="0"/>
    <n v="0"/>
    <n v="0"/>
    <n v="0"/>
    <n v="0"/>
    <n v="45"/>
    <s v="Age_40_49"/>
    <n v="0"/>
    <n v="0"/>
    <n v="0"/>
    <n v="0"/>
    <n v="1"/>
    <n v="0"/>
    <n v="0"/>
    <n v="0"/>
    <x v="2"/>
    <x v="2"/>
    <n v="0"/>
    <n v="1"/>
    <n v="0"/>
    <n v="0"/>
    <n v="1"/>
    <n v="0"/>
    <n v="0"/>
    <n v="0"/>
    <n v="0"/>
    <n v="0"/>
    <n v="0"/>
    <n v="0"/>
    <s v="SiblingSpouse0"/>
    <n v="0"/>
    <n v="1"/>
    <n v="0"/>
    <n v="0"/>
    <n v="0"/>
    <n v="0"/>
    <n v="0"/>
    <n v="0"/>
    <s v="ParentChild0"/>
    <s v="S"/>
    <n v="0"/>
    <n v="0"/>
    <n v="1"/>
    <s v="Southampton"/>
    <n v="13.5"/>
    <s v="Kelly, Mrs. Florence &quot;Fannie&quot;"/>
  </r>
  <r>
    <n v="708"/>
    <x v="0"/>
    <n v="1"/>
    <x v="1"/>
    <x v="1"/>
    <x v="0"/>
    <n v="0"/>
    <n v="1"/>
    <n v="0"/>
    <n v="0"/>
    <n v="1"/>
    <n v="1"/>
    <n v="0"/>
    <n v="0"/>
    <n v="0"/>
    <n v="42"/>
    <s v="Age_40_49"/>
    <n v="0"/>
    <n v="0"/>
    <n v="0"/>
    <n v="0"/>
    <n v="1"/>
    <n v="0"/>
    <n v="0"/>
    <n v="0"/>
    <x v="1"/>
    <x v="1"/>
    <n v="1"/>
    <n v="0"/>
    <n v="0"/>
    <n v="0"/>
    <n v="1"/>
    <n v="0"/>
    <n v="0"/>
    <n v="0"/>
    <n v="0"/>
    <n v="0"/>
    <n v="0"/>
    <n v="0"/>
    <s v="SiblingSpouse0"/>
    <n v="0"/>
    <n v="1"/>
    <n v="0"/>
    <n v="0"/>
    <n v="0"/>
    <n v="0"/>
    <n v="0"/>
    <n v="0"/>
    <s v="ParentChild0"/>
    <s v="S"/>
    <n v="0"/>
    <n v="0"/>
    <n v="1"/>
    <s v="Southampton"/>
    <n v="26.287500000000001"/>
    <s v="Calderhead, Mr. Edward Pennington"/>
  </r>
  <r>
    <n v="709"/>
    <x v="0"/>
    <n v="1"/>
    <x v="1"/>
    <x v="1"/>
    <x v="1"/>
    <n v="1"/>
    <n v="0"/>
    <n v="0"/>
    <n v="0"/>
    <n v="0"/>
    <n v="0"/>
    <n v="0"/>
    <n v="0"/>
    <n v="0"/>
    <n v="22"/>
    <s v="Age_20_29"/>
    <n v="0"/>
    <n v="0"/>
    <n v="1"/>
    <n v="0"/>
    <n v="0"/>
    <n v="0"/>
    <n v="0"/>
    <n v="0"/>
    <x v="1"/>
    <x v="1"/>
    <n v="1"/>
    <n v="0"/>
    <n v="0"/>
    <n v="0"/>
    <n v="1"/>
    <n v="0"/>
    <n v="0"/>
    <n v="0"/>
    <n v="0"/>
    <n v="0"/>
    <n v="0"/>
    <n v="0"/>
    <s v="SiblingSpouse0"/>
    <n v="0"/>
    <n v="1"/>
    <n v="0"/>
    <n v="0"/>
    <n v="0"/>
    <n v="0"/>
    <n v="0"/>
    <n v="0"/>
    <s v="ParentChild0"/>
    <s v="S"/>
    <n v="0"/>
    <n v="0"/>
    <n v="1"/>
    <s v="Southampton"/>
    <n v="151.55000000000001"/>
    <s v="Cleaver, Miss. Alice"/>
  </r>
  <r>
    <n v="710"/>
    <x v="0"/>
    <n v="1"/>
    <x v="1"/>
    <x v="1"/>
    <x v="0"/>
    <n v="0"/>
    <n v="1"/>
    <n v="0"/>
    <n v="0"/>
    <n v="0"/>
    <n v="0"/>
    <n v="0"/>
    <n v="0"/>
    <n v="0"/>
    <n v="29.9"/>
    <s v="Age_20_29"/>
    <n v="0"/>
    <n v="0"/>
    <n v="1"/>
    <n v="0"/>
    <n v="0"/>
    <n v="0"/>
    <n v="0"/>
    <n v="0"/>
    <x v="0"/>
    <x v="0"/>
    <n v="0"/>
    <n v="0"/>
    <n v="1"/>
    <n v="1"/>
    <n v="0"/>
    <n v="1"/>
    <n v="0"/>
    <n v="0"/>
    <n v="0"/>
    <n v="0"/>
    <n v="0"/>
    <n v="0"/>
    <s v="SiblingSpouse1"/>
    <n v="1"/>
    <n v="0"/>
    <n v="1"/>
    <n v="0"/>
    <n v="0"/>
    <n v="0"/>
    <n v="0"/>
    <n v="0"/>
    <s v="ParentChild1"/>
    <s v="C"/>
    <n v="1"/>
    <n v="0"/>
    <n v="0"/>
    <s v="Cherbourg"/>
    <n v="15.245799999999999"/>
    <s v="Moubarek, Master. Halim Gonios (&quot;William George&quot;)"/>
  </r>
  <r>
    <n v="711"/>
    <x v="0"/>
    <n v="1"/>
    <x v="1"/>
    <x v="1"/>
    <x v="1"/>
    <n v="1"/>
    <n v="0"/>
    <n v="0"/>
    <n v="0"/>
    <n v="0"/>
    <n v="0"/>
    <n v="0"/>
    <n v="0"/>
    <n v="0"/>
    <n v="24"/>
    <s v="Age_20_29"/>
    <n v="0"/>
    <n v="0"/>
    <n v="1"/>
    <n v="0"/>
    <n v="0"/>
    <n v="0"/>
    <n v="0"/>
    <n v="0"/>
    <x v="1"/>
    <x v="1"/>
    <n v="1"/>
    <n v="0"/>
    <n v="0"/>
    <n v="0"/>
    <n v="1"/>
    <n v="0"/>
    <n v="0"/>
    <n v="0"/>
    <n v="0"/>
    <n v="0"/>
    <n v="0"/>
    <n v="0"/>
    <s v="SiblingSpouse0"/>
    <n v="0"/>
    <n v="1"/>
    <n v="0"/>
    <n v="0"/>
    <n v="0"/>
    <n v="0"/>
    <n v="0"/>
    <n v="0"/>
    <s v="ParentChild0"/>
    <s v="C"/>
    <n v="1"/>
    <n v="0"/>
    <n v="0"/>
    <s v="Cherbourg"/>
    <n v="49.504199999999997"/>
    <s v="Mayne, Mlle. Berthe Antonine (&quot;Mrs de Villiers&quot;)"/>
  </r>
  <r>
    <n v="712"/>
    <x v="0"/>
    <n v="0"/>
    <x v="0"/>
    <x v="0"/>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26.55"/>
    <s v="Klaber, Mr. Herman"/>
  </r>
  <r>
    <n v="713"/>
    <x v="0"/>
    <n v="1"/>
    <x v="1"/>
    <x v="1"/>
    <x v="0"/>
    <n v="0"/>
    <n v="1"/>
    <n v="0"/>
    <n v="0"/>
    <n v="0"/>
    <n v="1"/>
    <n v="0"/>
    <n v="0"/>
    <n v="0"/>
    <n v="48"/>
    <s v="Age_40_49"/>
    <n v="0"/>
    <n v="0"/>
    <n v="0"/>
    <n v="0"/>
    <n v="1"/>
    <n v="0"/>
    <n v="0"/>
    <n v="0"/>
    <x v="1"/>
    <x v="1"/>
    <n v="1"/>
    <n v="0"/>
    <n v="0"/>
    <n v="1"/>
    <n v="0"/>
    <n v="1"/>
    <n v="0"/>
    <n v="0"/>
    <n v="0"/>
    <n v="0"/>
    <n v="0"/>
    <n v="0"/>
    <s v="SiblingSpouse1"/>
    <n v="0"/>
    <n v="1"/>
    <n v="0"/>
    <n v="0"/>
    <n v="0"/>
    <n v="0"/>
    <n v="0"/>
    <n v="0"/>
    <s v="ParentChild0"/>
    <s v="S"/>
    <n v="0"/>
    <n v="0"/>
    <n v="1"/>
    <s v="Southampton"/>
    <n v="52"/>
    <s v="Taylor, Mr. Elmer Zebley"/>
  </r>
  <r>
    <n v="714"/>
    <x v="0"/>
    <n v="0"/>
    <x v="0"/>
    <x v="0"/>
    <x v="0"/>
    <n v="0"/>
    <n v="1"/>
    <n v="0"/>
    <n v="0"/>
    <n v="1"/>
    <n v="1"/>
    <n v="0"/>
    <n v="0"/>
    <n v="0"/>
    <n v="29"/>
    <s v="Age_20_29"/>
    <n v="0"/>
    <n v="0"/>
    <n v="1"/>
    <n v="0"/>
    <n v="0"/>
    <n v="0"/>
    <n v="0"/>
    <n v="0"/>
    <x v="0"/>
    <x v="0"/>
    <n v="0"/>
    <n v="0"/>
    <n v="1"/>
    <n v="0"/>
    <n v="1"/>
    <n v="0"/>
    <n v="0"/>
    <n v="0"/>
    <n v="0"/>
    <n v="0"/>
    <n v="0"/>
    <n v="0"/>
    <s v="SiblingSpouse0"/>
    <n v="0"/>
    <n v="1"/>
    <n v="0"/>
    <n v="0"/>
    <n v="0"/>
    <n v="0"/>
    <n v="0"/>
    <n v="0"/>
    <s v="ParentChild0"/>
    <s v="S"/>
    <n v="0"/>
    <n v="0"/>
    <n v="1"/>
    <s v="Southampton"/>
    <n v="9.4832999999999998"/>
    <s v="Larsson, Mr. August Viktor"/>
  </r>
  <r>
    <n v="715"/>
    <x v="0"/>
    <n v="0"/>
    <x v="0"/>
    <x v="0"/>
    <x v="0"/>
    <n v="0"/>
    <n v="1"/>
    <n v="0"/>
    <n v="1"/>
    <n v="1"/>
    <n v="1"/>
    <n v="0"/>
    <n v="0"/>
    <n v="0"/>
    <n v="52"/>
    <s v="Age_50_59"/>
    <n v="0"/>
    <n v="0"/>
    <n v="0"/>
    <n v="0"/>
    <n v="0"/>
    <n v="1"/>
    <n v="0"/>
    <n v="0"/>
    <x v="2"/>
    <x v="2"/>
    <n v="0"/>
    <n v="1"/>
    <n v="0"/>
    <n v="0"/>
    <n v="1"/>
    <n v="0"/>
    <n v="0"/>
    <n v="0"/>
    <n v="0"/>
    <n v="0"/>
    <n v="0"/>
    <n v="0"/>
    <s v="SiblingSpouse0"/>
    <n v="0"/>
    <n v="1"/>
    <n v="0"/>
    <n v="0"/>
    <n v="0"/>
    <n v="0"/>
    <n v="0"/>
    <n v="0"/>
    <s v="ParentChild0"/>
    <s v="S"/>
    <n v="0"/>
    <n v="0"/>
    <n v="1"/>
    <s v="Southampton"/>
    <n v="13"/>
    <s v="Greenberg, Mr. Samuel"/>
  </r>
  <r>
    <n v="716"/>
    <x v="0"/>
    <n v="0"/>
    <x v="0"/>
    <x v="0"/>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7.65"/>
    <s v="Soholt, Mr. Peter Andreas Lauritz Andersen"/>
  </r>
  <r>
    <n v="717"/>
    <x v="0"/>
    <n v="1"/>
    <x v="1"/>
    <x v="1"/>
    <x v="1"/>
    <n v="1"/>
    <n v="0"/>
    <n v="0"/>
    <n v="0"/>
    <n v="0"/>
    <n v="0"/>
    <n v="0"/>
    <n v="0"/>
    <n v="0"/>
    <n v="38"/>
    <s v="Age_30_39"/>
    <n v="0"/>
    <n v="0"/>
    <n v="0"/>
    <n v="1"/>
    <n v="0"/>
    <n v="0"/>
    <n v="0"/>
    <n v="0"/>
    <x v="1"/>
    <x v="1"/>
    <n v="1"/>
    <n v="0"/>
    <n v="0"/>
    <n v="0"/>
    <n v="1"/>
    <n v="0"/>
    <n v="0"/>
    <n v="0"/>
    <n v="0"/>
    <n v="0"/>
    <n v="0"/>
    <n v="0"/>
    <s v="SiblingSpouse0"/>
    <n v="0"/>
    <n v="1"/>
    <n v="0"/>
    <n v="0"/>
    <n v="0"/>
    <n v="0"/>
    <n v="0"/>
    <n v="0"/>
    <s v="ParentChild0"/>
    <s v="C"/>
    <n v="1"/>
    <n v="0"/>
    <n v="0"/>
    <s v="Cherbourg"/>
    <n v="227.52500000000001"/>
    <s v="Endres, Miss. Caroline Louise"/>
  </r>
  <r>
    <n v="718"/>
    <x v="0"/>
    <n v="1"/>
    <x v="1"/>
    <x v="1"/>
    <x v="1"/>
    <n v="1"/>
    <n v="0"/>
    <n v="0"/>
    <n v="0"/>
    <n v="0"/>
    <n v="0"/>
    <n v="0"/>
    <n v="0"/>
    <n v="0"/>
    <n v="27"/>
    <s v="Age_20_29"/>
    <n v="0"/>
    <n v="0"/>
    <n v="1"/>
    <n v="0"/>
    <n v="0"/>
    <n v="0"/>
    <n v="0"/>
    <n v="0"/>
    <x v="2"/>
    <x v="2"/>
    <n v="0"/>
    <n v="1"/>
    <n v="0"/>
    <n v="0"/>
    <n v="1"/>
    <n v="0"/>
    <n v="0"/>
    <n v="0"/>
    <n v="0"/>
    <n v="0"/>
    <n v="0"/>
    <n v="0"/>
    <s v="SiblingSpouse0"/>
    <n v="0"/>
    <n v="1"/>
    <n v="0"/>
    <n v="0"/>
    <n v="0"/>
    <n v="0"/>
    <n v="0"/>
    <n v="0"/>
    <s v="ParentChild0"/>
    <s v="S"/>
    <n v="0"/>
    <n v="0"/>
    <n v="1"/>
    <s v="Southampton"/>
    <n v="10.5"/>
    <s v="Troutt, Miss. Edwina Celia &quot;Winnie&quot;"/>
  </r>
  <r>
    <n v="719"/>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15.5"/>
    <s v="McEvoy, Mr. Michael"/>
  </r>
  <r>
    <n v="720"/>
    <x v="0"/>
    <n v="0"/>
    <x v="0"/>
    <x v="0"/>
    <x v="0"/>
    <n v="0"/>
    <n v="1"/>
    <n v="0"/>
    <n v="0"/>
    <n v="1"/>
    <n v="1"/>
    <n v="0"/>
    <n v="0"/>
    <n v="0"/>
    <n v="33"/>
    <s v="Age_30_39"/>
    <n v="0"/>
    <n v="0"/>
    <n v="0"/>
    <n v="1"/>
    <n v="0"/>
    <n v="0"/>
    <n v="0"/>
    <n v="0"/>
    <x v="0"/>
    <x v="0"/>
    <n v="0"/>
    <n v="0"/>
    <n v="1"/>
    <n v="0"/>
    <n v="1"/>
    <n v="0"/>
    <n v="0"/>
    <n v="0"/>
    <n v="0"/>
    <n v="0"/>
    <n v="0"/>
    <n v="0"/>
    <s v="SiblingSpouse0"/>
    <n v="0"/>
    <n v="1"/>
    <n v="0"/>
    <n v="0"/>
    <n v="0"/>
    <n v="0"/>
    <n v="0"/>
    <n v="0"/>
    <s v="ParentChild0"/>
    <s v="S"/>
    <n v="0"/>
    <n v="0"/>
    <n v="1"/>
    <s v="Southampton"/>
    <n v="7.7750000000000004"/>
    <s v="Johnson, Mr. Malkolm Joackim"/>
  </r>
  <r>
    <n v="721"/>
    <x v="0"/>
    <n v="1"/>
    <x v="1"/>
    <x v="1"/>
    <x v="1"/>
    <n v="1"/>
    <n v="0"/>
    <n v="0"/>
    <n v="0"/>
    <n v="0"/>
    <n v="0"/>
    <n v="0"/>
    <n v="0"/>
    <n v="0"/>
    <n v="6"/>
    <s v="Age_0_9"/>
    <n v="1"/>
    <n v="0"/>
    <n v="0"/>
    <n v="0"/>
    <n v="0"/>
    <n v="0"/>
    <n v="0"/>
    <n v="0"/>
    <x v="2"/>
    <x v="2"/>
    <n v="0"/>
    <n v="1"/>
    <n v="0"/>
    <n v="0"/>
    <n v="1"/>
    <n v="0"/>
    <n v="0"/>
    <n v="0"/>
    <n v="0"/>
    <n v="0"/>
    <n v="0"/>
    <n v="0"/>
    <s v="SiblingSpouse0"/>
    <n v="1"/>
    <n v="0"/>
    <n v="1"/>
    <n v="0"/>
    <n v="0"/>
    <n v="0"/>
    <n v="0"/>
    <n v="0"/>
    <s v="ParentChild1"/>
    <s v="S"/>
    <n v="0"/>
    <n v="0"/>
    <n v="1"/>
    <s v="Southampton"/>
    <n v="33"/>
    <s v="Harper, Miss. Annie Jessie &quot;Nina&quot;"/>
  </r>
  <r>
    <n v="722"/>
    <x v="0"/>
    <n v="0"/>
    <x v="0"/>
    <x v="0"/>
    <x v="0"/>
    <n v="0"/>
    <n v="1"/>
    <n v="0"/>
    <n v="0"/>
    <n v="0"/>
    <n v="1"/>
    <n v="0"/>
    <n v="0"/>
    <n v="0"/>
    <n v="17"/>
    <s v="Age_10_19"/>
    <n v="0"/>
    <n v="1"/>
    <n v="0"/>
    <n v="0"/>
    <n v="0"/>
    <n v="0"/>
    <n v="0"/>
    <n v="0"/>
    <x v="0"/>
    <x v="0"/>
    <n v="0"/>
    <n v="0"/>
    <n v="1"/>
    <n v="1"/>
    <n v="0"/>
    <n v="1"/>
    <n v="0"/>
    <n v="0"/>
    <n v="0"/>
    <n v="0"/>
    <n v="0"/>
    <n v="0"/>
    <s v="SiblingSpouse1"/>
    <n v="0"/>
    <n v="1"/>
    <n v="0"/>
    <n v="0"/>
    <n v="0"/>
    <n v="0"/>
    <n v="0"/>
    <n v="0"/>
    <s v="ParentChild0"/>
    <s v="S"/>
    <n v="0"/>
    <n v="0"/>
    <n v="1"/>
    <s v="Southampton"/>
    <n v="7.0541999999999998"/>
    <s v="Jensen, Mr. Svend Lauritz"/>
  </r>
  <r>
    <n v="723"/>
    <x v="0"/>
    <n v="0"/>
    <x v="0"/>
    <x v="0"/>
    <x v="0"/>
    <n v="0"/>
    <n v="1"/>
    <n v="0"/>
    <n v="1"/>
    <n v="1"/>
    <n v="1"/>
    <n v="0"/>
    <n v="0"/>
    <n v="0"/>
    <n v="34"/>
    <s v="Age_30_39"/>
    <n v="0"/>
    <n v="0"/>
    <n v="0"/>
    <n v="1"/>
    <n v="0"/>
    <n v="0"/>
    <n v="0"/>
    <n v="0"/>
    <x v="2"/>
    <x v="2"/>
    <n v="0"/>
    <n v="1"/>
    <n v="0"/>
    <n v="0"/>
    <n v="1"/>
    <n v="0"/>
    <n v="0"/>
    <n v="0"/>
    <n v="0"/>
    <n v="0"/>
    <n v="0"/>
    <n v="0"/>
    <s v="SiblingSpouse0"/>
    <n v="0"/>
    <n v="1"/>
    <n v="0"/>
    <n v="0"/>
    <n v="0"/>
    <n v="0"/>
    <n v="0"/>
    <n v="0"/>
    <s v="ParentChild0"/>
    <s v="S"/>
    <n v="0"/>
    <n v="0"/>
    <n v="1"/>
    <s v="Southampton"/>
    <n v="13"/>
    <s v="Gillespie, Mr. William Henry"/>
  </r>
  <r>
    <n v="724"/>
    <x v="0"/>
    <n v="0"/>
    <x v="0"/>
    <x v="0"/>
    <x v="0"/>
    <n v="0"/>
    <n v="1"/>
    <n v="0"/>
    <n v="1"/>
    <n v="1"/>
    <n v="1"/>
    <n v="0"/>
    <n v="0"/>
    <n v="0"/>
    <n v="50"/>
    <s v="Age_50_59"/>
    <n v="0"/>
    <n v="0"/>
    <n v="0"/>
    <n v="0"/>
    <n v="0"/>
    <n v="1"/>
    <n v="0"/>
    <n v="0"/>
    <x v="2"/>
    <x v="2"/>
    <n v="0"/>
    <n v="1"/>
    <n v="0"/>
    <n v="0"/>
    <n v="1"/>
    <n v="0"/>
    <n v="0"/>
    <n v="0"/>
    <n v="0"/>
    <n v="0"/>
    <n v="0"/>
    <n v="0"/>
    <s v="SiblingSpouse0"/>
    <n v="0"/>
    <n v="1"/>
    <n v="0"/>
    <n v="0"/>
    <n v="0"/>
    <n v="0"/>
    <n v="0"/>
    <n v="0"/>
    <s v="ParentChild0"/>
    <s v="S"/>
    <n v="0"/>
    <n v="0"/>
    <n v="1"/>
    <s v="Southampton"/>
    <n v="13"/>
    <s v="Hodges, Mr. Henry Price"/>
  </r>
  <r>
    <n v="725"/>
    <x v="0"/>
    <n v="1"/>
    <x v="1"/>
    <x v="1"/>
    <x v="0"/>
    <n v="0"/>
    <n v="1"/>
    <n v="0"/>
    <n v="0"/>
    <n v="0"/>
    <n v="1"/>
    <n v="0"/>
    <n v="0"/>
    <n v="0"/>
    <n v="27"/>
    <s v="Age_20_29"/>
    <n v="0"/>
    <n v="0"/>
    <n v="1"/>
    <n v="0"/>
    <n v="0"/>
    <n v="0"/>
    <n v="0"/>
    <n v="0"/>
    <x v="1"/>
    <x v="1"/>
    <n v="1"/>
    <n v="0"/>
    <n v="0"/>
    <n v="1"/>
    <n v="0"/>
    <n v="1"/>
    <n v="0"/>
    <n v="0"/>
    <n v="0"/>
    <n v="0"/>
    <n v="0"/>
    <n v="0"/>
    <s v="SiblingSpouse1"/>
    <n v="0"/>
    <n v="1"/>
    <n v="0"/>
    <n v="0"/>
    <n v="0"/>
    <n v="0"/>
    <n v="0"/>
    <n v="0"/>
    <s v="ParentChild0"/>
    <s v="S"/>
    <n v="0"/>
    <n v="0"/>
    <n v="1"/>
    <s v="Southampton"/>
    <n v="53.1"/>
    <s v="Chambers, Mr. Norman Campbell"/>
  </r>
  <r>
    <n v="726"/>
    <x v="0"/>
    <n v="0"/>
    <x v="0"/>
    <x v="0"/>
    <x v="0"/>
    <n v="0"/>
    <n v="1"/>
    <n v="0"/>
    <n v="0"/>
    <n v="1"/>
    <n v="1"/>
    <n v="0"/>
    <n v="0"/>
    <n v="0"/>
    <n v="20"/>
    <s v="Age_20_29"/>
    <n v="0"/>
    <n v="0"/>
    <n v="1"/>
    <n v="0"/>
    <n v="0"/>
    <n v="0"/>
    <n v="0"/>
    <n v="0"/>
    <x v="0"/>
    <x v="0"/>
    <n v="0"/>
    <n v="0"/>
    <n v="1"/>
    <n v="0"/>
    <n v="1"/>
    <n v="0"/>
    <n v="0"/>
    <n v="0"/>
    <n v="0"/>
    <n v="0"/>
    <n v="0"/>
    <n v="0"/>
    <s v="SiblingSpouse0"/>
    <n v="0"/>
    <n v="1"/>
    <n v="0"/>
    <n v="0"/>
    <n v="0"/>
    <n v="0"/>
    <n v="0"/>
    <n v="0"/>
    <s v="ParentChild0"/>
    <s v="S"/>
    <n v="0"/>
    <n v="0"/>
    <n v="1"/>
    <s v="Southampton"/>
    <n v="8.6624999999999996"/>
    <s v="Oreskovic, Mr. Luka"/>
  </r>
  <r>
    <n v="727"/>
    <x v="0"/>
    <n v="1"/>
    <x v="1"/>
    <x v="1"/>
    <x v="1"/>
    <n v="1"/>
    <n v="0"/>
    <n v="0"/>
    <n v="0"/>
    <n v="0"/>
    <n v="0"/>
    <n v="0"/>
    <n v="0"/>
    <n v="0"/>
    <n v="30"/>
    <s v="Age_30_39"/>
    <n v="0"/>
    <n v="0"/>
    <n v="0"/>
    <n v="1"/>
    <n v="0"/>
    <n v="0"/>
    <n v="0"/>
    <n v="0"/>
    <x v="2"/>
    <x v="2"/>
    <n v="0"/>
    <n v="1"/>
    <n v="0"/>
    <n v="3"/>
    <n v="0"/>
    <n v="0"/>
    <n v="0"/>
    <n v="1"/>
    <n v="0"/>
    <n v="0"/>
    <n v="0"/>
    <n v="1"/>
    <s v="SiblingSpouse3"/>
    <n v="0"/>
    <n v="1"/>
    <n v="0"/>
    <n v="0"/>
    <n v="0"/>
    <n v="0"/>
    <n v="0"/>
    <n v="0"/>
    <s v="ParentChild0"/>
    <s v="S"/>
    <n v="0"/>
    <n v="0"/>
    <n v="1"/>
    <s v="Southampton"/>
    <n v="21"/>
    <s v="Renouf, Mrs. Peter Henry (Lillian Jefferys)"/>
  </r>
  <r>
    <n v="728"/>
    <x v="0"/>
    <n v="1"/>
    <x v="1"/>
    <x v="1"/>
    <x v="1"/>
    <n v="1"/>
    <n v="0"/>
    <n v="0"/>
    <n v="0"/>
    <n v="0"/>
    <n v="0"/>
    <n v="0"/>
    <n v="0"/>
    <n v="0"/>
    <n v="29.9"/>
    <s v="Age_20_29"/>
    <n v="0"/>
    <n v="0"/>
    <n v="1"/>
    <n v="0"/>
    <n v="0"/>
    <n v="0"/>
    <n v="0"/>
    <n v="0"/>
    <x v="0"/>
    <x v="0"/>
    <n v="0"/>
    <n v="0"/>
    <n v="1"/>
    <n v="0"/>
    <n v="1"/>
    <n v="0"/>
    <n v="0"/>
    <n v="0"/>
    <n v="0"/>
    <n v="0"/>
    <n v="0"/>
    <n v="0"/>
    <s v="SiblingSpouse0"/>
    <n v="0"/>
    <n v="1"/>
    <n v="0"/>
    <n v="0"/>
    <n v="0"/>
    <n v="0"/>
    <n v="0"/>
    <n v="0"/>
    <s v="ParentChild0"/>
    <s v="Q"/>
    <n v="0"/>
    <n v="1"/>
    <n v="0"/>
    <s v="Queenstown"/>
    <n v="7.7374999999999998"/>
    <s v="Mannion, Miss. Margareth"/>
  </r>
  <r>
    <n v="729"/>
    <x v="0"/>
    <n v="0"/>
    <x v="0"/>
    <x v="0"/>
    <x v="0"/>
    <n v="0"/>
    <n v="1"/>
    <n v="0"/>
    <n v="1"/>
    <n v="0"/>
    <n v="1"/>
    <n v="0"/>
    <n v="0"/>
    <n v="0"/>
    <n v="25"/>
    <s v="Age_20_29"/>
    <n v="0"/>
    <n v="0"/>
    <n v="1"/>
    <n v="0"/>
    <n v="0"/>
    <n v="0"/>
    <n v="0"/>
    <n v="0"/>
    <x v="2"/>
    <x v="2"/>
    <n v="0"/>
    <n v="1"/>
    <n v="0"/>
    <n v="1"/>
    <n v="0"/>
    <n v="1"/>
    <n v="0"/>
    <n v="0"/>
    <n v="0"/>
    <n v="0"/>
    <n v="0"/>
    <n v="0"/>
    <s v="SiblingSpouse1"/>
    <n v="0"/>
    <n v="1"/>
    <n v="0"/>
    <n v="0"/>
    <n v="0"/>
    <n v="0"/>
    <n v="0"/>
    <n v="0"/>
    <s v="ParentChild0"/>
    <s v="S"/>
    <n v="0"/>
    <n v="0"/>
    <n v="1"/>
    <s v="Southampton"/>
    <n v="26"/>
    <s v="Bryhl, Mr. Kurt Arnold Gottfrid"/>
  </r>
  <r>
    <n v="730"/>
    <x v="0"/>
    <n v="0"/>
    <x v="0"/>
    <x v="0"/>
    <x v="1"/>
    <n v="1"/>
    <n v="0"/>
    <n v="1"/>
    <n v="0"/>
    <n v="0"/>
    <n v="0"/>
    <n v="0"/>
    <n v="0"/>
    <n v="0"/>
    <n v="25"/>
    <s v="Age_20_29"/>
    <n v="0"/>
    <n v="0"/>
    <n v="1"/>
    <n v="0"/>
    <n v="0"/>
    <n v="0"/>
    <n v="0"/>
    <n v="0"/>
    <x v="0"/>
    <x v="0"/>
    <n v="0"/>
    <n v="0"/>
    <n v="1"/>
    <n v="1"/>
    <n v="0"/>
    <n v="1"/>
    <n v="0"/>
    <n v="0"/>
    <n v="0"/>
    <n v="0"/>
    <n v="0"/>
    <n v="0"/>
    <s v="SiblingSpouse1"/>
    <n v="0"/>
    <n v="1"/>
    <n v="0"/>
    <n v="0"/>
    <n v="0"/>
    <n v="0"/>
    <n v="0"/>
    <n v="0"/>
    <s v="ParentChild0"/>
    <s v="S"/>
    <n v="0"/>
    <n v="0"/>
    <n v="1"/>
    <s v="Southampton"/>
    <n v="7.9249999999999998"/>
    <s v="Ilmakangas, Miss. Pieta Sofia"/>
  </r>
  <r>
    <n v="731"/>
    <x v="0"/>
    <n v="1"/>
    <x v="1"/>
    <x v="1"/>
    <x v="1"/>
    <n v="1"/>
    <n v="0"/>
    <n v="0"/>
    <n v="0"/>
    <n v="0"/>
    <n v="0"/>
    <n v="0"/>
    <n v="0"/>
    <n v="0"/>
    <n v="29"/>
    <s v="Age_20_29"/>
    <n v="0"/>
    <n v="0"/>
    <n v="1"/>
    <n v="0"/>
    <n v="0"/>
    <n v="0"/>
    <n v="0"/>
    <n v="0"/>
    <x v="1"/>
    <x v="1"/>
    <n v="1"/>
    <n v="0"/>
    <n v="0"/>
    <n v="0"/>
    <n v="1"/>
    <n v="0"/>
    <n v="0"/>
    <n v="0"/>
    <n v="0"/>
    <n v="0"/>
    <n v="0"/>
    <n v="0"/>
    <s v="SiblingSpouse0"/>
    <n v="0"/>
    <n v="1"/>
    <n v="0"/>
    <n v="0"/>
    <n v="0"/>
    <n v="0"/>
    <n v="0"/>
    <n v="0"/>
    <s v="ParentChild0"/>
    <s v="S"/>
    <n v="0"/>
    <n v="0"/>
    <n v="1"/>
    <s v="Southampton"/>
    <n v="211.33750000000001"/>
    <s v="Allen, Miss. Elisabeth Walton"/>
  </r>
  <r>
    <n v="732"/>
    <x v="0"/>
    <n v="0"/>
    <x v="0"/>
    <x v="0"/>
    <x v="0"/>
    <n v="0"/>
    <n v="1"/>
    <n v="0"/>
    <n v="0"/>
    <n v="1"/>
    <n v="1"/>
    <n v="0"/>
    <n v="0"/>
    <n v="0"/>
    <n v="11"/>
    <s v="Age_10_19"/>
    <n v="0"/>
    <n v="1"/>
    <n v="0"/>
    <n v="0"/>
    <n v="0"/>
    <n v="0"/>
    <n v="0"/>
    <n v="0"/>
    <x v="0"/>
    <x v="0"/>
    <n v="0"/>
    <n v="0"/>
    <n v="1"/>
    <n v="0"/>
    <n v="1"/>
    <n v="0"/>
    <n v="0"/>
    <n v="0"/>
    <n v="0"/>
    <n v="0"/>
    <n v="0"/>
    <n v="0"/>
    <s v="SiblingSpouse0"/>
    <n v="0"/>
    <n v="1"/>
    <n v="0"/>
    <n v="0"/>
    <n v="0"/>
    <n v="0"/>
    <n v="0"/>
    <n v="0"/>
    <s v="ParentChild0"/>
    <s v="C"/>
    <n v="1"/>
    <n v="0"/>
    <n v="0"/>
    <s v="Cherbourg"/>
    <n v="18.787500000000001"/>
    <s v="Hassan, Mr. Houssein G N"/>
  </r>
  <r>
    <n v="733"/>
    <x v="0"/>
    <n v="0"/>
    <x v="0"/>
    <x v="0"/>
    <x v="0"/>
    <n v="0"/>
    <n v="1"/>
    <n v="0"/>
    <n v="1"/>
    <n v="1"/>
    <n v="1"/>
    <n v="0"/>
    <n v="0"/>
    <n v="0"/>
    <n v="29.9"/>
    <s v="Age_20_29"/>
    <n v="0"/>
    <n v="0"/>
    <n v="1"/>
    <n v="0"/>
    <n v="0"/>
    <n v="0"/>
    <n v="0"/>
    <n v="0"/>
    <x v="2"/>
    <x v="2"/>
    <n v="0"/>
    <n v="1"/>
    <n v="0"/>
    <n v="0"/>
    <n v="1"/>
    <n v="0"/>
    <n v="0"/>
    <n v="0"/>
    <n v="0"/>
    <n v="0"/>
    <n v="0"/>
    <n v="0"/>
    <s v="SiblingSpouse0"/>
    <n v="0"/>
    <n v="1"/>
    <n v="0"/>
    <n v="0"/>
    <n v="0"/>
    <n v="0"/>
    <n v="0"/>
    <n v="0"/>
    <s v="ParentChild0"/>
    <s v="S"/>
    <n v="0"/>
    <n v="0"/>
    <n v="1"/>
    <s v="Southampton"/>
    <n v="0"/>
    <s v="Knight, Mr. Robert J"/>
  </r>
  <r>
    <n v="734"/>
    <x v="0"/>
    <n v="0"/>
    <x v="0"/>
    <x v="0"/>
    <x v="0"/>
    <n v="0"/>
    <n v="1"/>
    <n v="0"/>
    <n v="1"/>
    <n v="1"/>
    <n v="1"/>
    <n v="0"/>
    <n v="0"/>
    <n v="0"/>
    <n v="23"/>
    <s v="Age_20_29"/>
    <n v="0"/>
    <n v="0"/>
    <n v="1"/>
    <n v="0"/>
    <n v="0"/>
    <n v="0"/>
    <n v="0"/>
    <n v="0"/>
    <x v="2"/>
    <x v="2"/>
    <n v="0"/>
    <n v="1"/>
    <n v="0"/>
    <n v="0"/>
    <n v="1"/>
    <n v="0"/>
    <n v="0"/>
    <n v="0"/>
    <n v="0"/>
    <n v="0"/>
    <n v="0"/>
    <n v="0"/>
    <s v="SiblingSpouse0"/>
    <n v="0"/>
    <n v="1"/>
    <n v="0"/>
    <n v="0"/>
    <n v="0"/>
    <n v="0"/>
    <n v="0"/>
    <n v="0"/>
    <s v="ParentChild0"/>
    <s v="S"/>
    <n v="0"/>
    <n v="0"/>
    <n v="1"/>
    <s v="Southampton"/>
    <n v="13"/>
    <s v="Berriman, Mr. William John"/>
  </r>
  <r>
    <n v="735"/>
    <x v="0"/>
    <n v="0"/>
    <x v="0"/>
    <x v="0"/>
    <x v="0"/>
    <n v="0"/>
    <n v="1"/>
    <n v="0"/>
    <n v="1"/>
    <n v="1"/>
    <n v="1"/>
    <n v="0"/>
    <n v="0"/>
    <n v="0"/>
    <n v="23"/>
    <s v="Age_20_29"/>
    <n v="0"/>
    <n v="0"/>
    <n v="1"/>
    <n v="0"/>
    <n v="0"/>
    <n v="0"/>
    <n v="0"/>
    <n v="0"/>
    <x v="2"/>
    <x v="2"/>
    <n v="0"/>
    <n v="1"/>
    <n v="0"/>
    <n v="0"/>
    <n v="1"/>
    <n v="0"/>
    <n v="0"/>
    <n v="0"/>
    <n v="0"/>
    <n v="0"/>
    <n v="0"/>
    <n v="0"/>
    <s v="SiblingSpouse0"/>
    <n v="0"/>
    <n v="1"/>
    <n v="0"/>
    <n v="0"/>
    <n v="0"/>
    <n v="0"/>
    <n v="0"/>
    <n v="0"/>
    <s v="ParentChild0"/>
    <s v="S"/>
    <n v="0"/>
    <n v="0"/>
    <n v="1"/>
    <s v="Southampton"/>
    <n v="13"/>
    <s v="Troupiansky, Mr. Moses Aaron"/>
  </r>
  <r>
    <n v="736"/>
    <x v="0"/>
    <n v="0"/>
    <x v="0"/>
    <x v="0"/>
    <x v="0"/>
    <n v="0"/>
    <n v="1"/>
    <n v="0"/>
    <n v="0"/>
    <n v="1"/>
    <n v="1"/>
    <n v="0"/>
    <n v="0"/>
    <n v="0"/>
    <n v="28.5"/>
    <s v="Age_20_29"/>
    <n v="0"/>
    <n v="0"/>
    <n v="1"/>
    <n v="0"/>
    <n v="0"/>
    <n v="0"/>
    <n v="0"/>
    <n v="0"/>
    <x v="0"/>
    <x v="0"/>
    <n v="0"/>
    <n v="0"/>
    <n v="1"/>
    <n v="0"/>
    <n v="1"/>
    <n v="0"/>
    <n v="0"/>
    <n v="0"/>
    <n v="0"/>
    <n v="0"/>
    <n v="0"/>
    <n v="0"/>
    <s v="SiblingSpouse0"/>
    <n v="0"/>
    <n v="1"/>
    <n v="0"/>
    <n v="0"/>
    <n v="0"/>
    <n v="0"/>
    <n v="0"/>
    <n v="0"/>
    <s v="ParentChild0"/>
    <s v="S"/>
    <n v="0"/>
    <n v="0"/>
    <n v="1"/>
    <s v="Southampton"/>
    <n v="16.100000000000001"/>
    <s v="Williams, Mr. Leslie"/>
  </r>
  <r>
    <n v="737"/>
    <x v="0"/>
    <n v="0"/>
    <x v="0"/>
    <x v="0"/>
    <x v="1"/>
    <n v="1"/>
    <n v="0"/>
    <n v="1"/>
    <n v="0"/>
    <n v="0"/>
    <n v="0"/>
    <n v="0"/>
    <n v="0"/>
    <n v="0"/>
    <n v="48"/>
    <s v="Age_40_49"/>
    <n v="0"/>
    <n v="0"/>
    <n v="0"/>
    <n v="0"/>
    <n v="1"/>
    <n v="0"/>
    <n v="0"/>
    <n v="0"/>
    <x v="0"/>
    <x v="0"/>
    <n v="0"/>
    <n v="0"/>
    <n v="1"/>
    <n v="1"/>
    <n v="0"/>
    <n v="1"/>
    <n v="0"/>
    <n v="0"/>
    <n v="0"/>
    <n v="0"/>
    <n v="0"/>
    <n v="0"/>
    <s v="SiblingSpouse1"/>
    <n v="3"/>
    <n v="0"/>
    <n v="0"/>
    <n v="0"/>
    <n v="1"/>
    <n v="0"/>
    <n v="0"/>
    <n v="0"/>
    <s v="ParentChild3"/>
    <s v="S"/>
    <n v="0"/>
    <n v="0"/>
    <n v="1"/>
    <s v="Southampton"/>
    <n v="34.375"/>
    <s v="Ford, Mrs. Edward (Margaret Ann Watson)"/>
  </r>
  <r>
    <n v="738"/>
    <x v="0"/>
    <n v="1"/>
    <x v="1"/>
    <x v="1"/>
    <x v="0"/>
    <n v="0"/>
    <n v="1"/>
    <n v="0"/>
    <n v="0"/>
    <n v="1"/>
    <n v="1"/>
    <n v="0"/>
    <n v="0"/>
    <n v="0"/>
    <n v="35"/>
    <s v="Age_30_39"/>
    <n v="0"/>
    <n v="0"/>
    <n v="0"/>
    <n v="1"/>
    <n v="0"/>
    <n v="0"/>
    <n v="0"/>
    <n v="0"/>
    <x v="1"/>
    <x v="1"/>
    <n v="1"/>
    <n v="0"/>
    <n v="0"/>
    <n v="0"/>
    <n v="1"/>
    <n v="0"/>
    <n v="0"/>
    <n v="0"/>
    <n v="0"/>
    <n v="0"/>
    <n v="0"/>
    <n v="0"/>
    <s v="SiblingSpouse0"/>
    <n v="0"/>
    <n v="1"/>
    <n v="0"/>
    <n v="0"/>
    <n v="0"/>
    <n v="0"/>
    <n v="0"/>
    <n v="0"/>
    <s v="ParentChild0"/>
    <s v="C"/>
    <n v="1"/>
    <n v="0"/>
    <n v="0"/>
    <s v="Cherbourg"/>
    <n v="512.32920000000001"/>
    <s v="Lesurer, Mr. Gustave J"/>
  </r>
  <r>
    <n v="739"/>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Ivanoff, Mr. Kanio"/>
  </r>
  <r>
    <n v="740"/>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Nankoff, Mr. Minko"/>
  </r>
  <r>
    <n v="741"/>
    <x v="0"/>
    <n v="1"/>
    <x v="1"/>
    <x v="1"/>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30"/>
    <s v="Hawksford, Mr. Walter James"/>
  </r>
  <r>
    <n v="742"/>
    <x v="0"/>
    <n v="0"/>
    <x v="0"/>
    <x v="0"/>
    <x v="0"/>
    <n v="0"/>
    <n v="1"/>
    <n v="0"/>
    <n v="0"/>
    <n v="0"/>
    <n v="1"/>
    <n v="0"/>
    <n v="0"/>
    <n v="0"/>
    <n v="36"/>
    <s v="Age_30_39"/>
    <n v="0"/>
    <n v="0"/>
    <n v="0"/>
    <n v="1"/>
    <n v="0"/>
    <n v="0"/>
    <n v="0"/>
    <n v="0"/>
    <x v="1"/>
    <x v="1"/>
    <n v="1"/>
    <n v="0"/>
    <n v="0"/>
    <n v="1"/>
    <n v="0"/>
    <n v="1"/>
    <n v="0"/>
    <n v="0"/>
    <n v="0"/>
    <n v="0"/>
    <n v="0"/>
    <n v="0"/>
    <s v="SiblingSpouse1"/>
    <n v="0"/>
    <n v="1"/>
    <n v="0"/>
    <n v="0"/>
    <n v="0"/>
    <n v="0"/>
    <n v="0"/>
    <n v="0"/>
    <s v="ParentChild0"/>
    <s v="S"/>
    <n v="0"/>
    <n v="0"/>
    <n v="1"/>
    <s v="Southampton"/>
    <n v="78.849999999999994"/>
    <s v="Cavendish, Mr. Tyrell William"/>
  </r>
  <r>
    <n v="743"/>
    <x v="0"/>
    <n v="1"/>
    <x v="1"/>
    <x v="1"/>
    <x v="1"/>
    <n v="1"/>
    <n v="0"/>
    <n v="0"/>
    <n v="0"/>
    <n v="0"/>
    <n v="0"/>
    <n v="0"/>
    <n v="0"/>
    <n v="0"/>
    <n v="21"/>
    <s v="Age_20_29"/>
    <n v="0"/>
    <n v="0"/>
    <n v="1"/>
    <n v="0"/>
    <n v="0"/>
    <n v="0"/>
    <n v="0"/>
    <n v="0"/>
    <x v="1"/>
    <x v="1"/>
    <n v="1"/>
    <n v="0"/>
    <n v="0"/>
    <n v="2"/>
    <n v="0"/>
    <n v="0"/>
    <n v="1"/>
    <n v="0"/>
    <n v="0"/>
    <n v="0"/>
    <n v="0"/>
    <n v="0"/>
    <s v="SiblingSpouse2"/>
    <n v="2"/>
    <n v="0"/>
    <n v="0"/>
    <n v="1"/>
    <n v="0"/>
    <n v="0"/>
    <n v="0"/>
    <n v="0"/>
    <s v="ParentChild2"/>
    <s v="C"/>
    <n v="1"/>
    <n v="0"/>
    <n v="0"/>
    <s v="Cherbourg"/>
    <n v="262.375"/>
    <s v="Ryerson, Miss. Susan Parker &quot;Suzette&quot;"/>
  </r>
  <r>
    <n v="744"/>
    <x v="0"/>
    <n v="0"/>
    <x v="0"/>
    <x v="0"/>
    <x v="0"/>
    <n v="0"/>
    <n v="1"/>
    <n v="0"/>
    <n v="0"/>
    <n v="0"/>
    <n v="1"/>
    <n v="0"/>
    <n v="0"/>
    <n v="0"/>
    <n v="24"/>
    <s v="Age_20_29"/>
    <n v="0"/>
    <n v="0"/>
    <n v="1"/>
    <n v="0"/>
    <n v="0"/>
    <n v="0"/>
    <n v="0"/>
    <n v="0"/>
    <x v="0"/>
    <x v="0"/>
    <n v="0"/>
    <n v="0"/>
    <n v="1"/>
    <n v="1"/>
    <n v="0"/>
    <n v="1"/>
    <n v="0"/>
    <n v="0"/>
    <n v="0"/>
    <n v="0"/>
    <n v="0"/>
    <n v="0"/>
    <s v="SiblingSpouse1"/>
    <n v="0"/>
    <n v="1"/>
    <n v="0"/>
    <n v="0"/>
    <n v="0"/>
    <n v="0"/>
    <n v="0"/>
    <n v="0"/>
    <s v="ParentChild0"/>
    <s v="S"/>
    <n v="0"/>
    <n v="0"/>
    <n v="1"/>
    <s v="Southampton"/>
    <n v="16.100000000000001"/>
    <s v="McNamee, Mr. Neal"/>
  </r>
  <r>
    <n v="745"/>
    <x v="0"/>
    <n v="1"/>
    <x v="1"/>
    <x v="1"/>
    <x v="0"/>
    <n v="0"/>
    <n v="1"/>
    <n v="0"/>
    <n v="0"/>
    <n v="1"/>
    <n v="1"/>
    <n v="0"/>
    <n v="0"/>
    <n v="0"/>
    <n v="31"/>
    <s v="Age_30_39"/>
    <n v="0"/>
    <n v="0"/>
    <n v="0"/>
    <n v="1"/>
    <n v="0"/>
    <n v="0"/>
    <n v="0"/>
    <n v="0"/>
    <x v="0"/>
    <x v="0"/>
    <n v="0"/>
    <n v="0"/>
    <n v="1"/>
    <n v="0"/>
    <n v="1"/>
    <n v="0"/>
    <n v="0"/>
    <n v="0"/>
    <n v="0"/>
    <n v="0"/>
    <n v="0"/>
    <n v="0"/>
    <s v="SiblingSpouse0"/>
    <n v="0"/>
    <n v="1"/>
    <n v="0"/>
    <n v="0"/>
    <n v="0"/>
    <n v="0"/>
    <n v="0"/>
    <n v="0"/>
    <s v="ParentChild0"/>
    <s v="S"/>
    <n v="0"/>
    <n v="0"/>
    <n v="1"/>
    <s v="Southampton"/>
    <n v="7.9249999999999998"/>
    <s v="Stranden, Mr. Juho"/>
  </r>
  <r>
    <n v="746"/>
    <x v="0"/>
    <n v="0"/>
    <x v="0"/>
    <x v="0"/>
    <x v="0"/>
    <n v="0"/>
    <n v="1"/>
    <n v="0"/>
    <n v="0"/>
    <n v="0"/>
    <n v="0"/>
    <n v="0"/>
    <n v="0"/>
    <n v="0"/>
    <n v="70"/>
    <s v="Age_70_plus"/>
    <n v="0"/>
    <n v="0"/>
    <n v="0"/>
    <n v="0"/>
    <n v="0"/>
    <n v="0"/>
    <n v="0"/>
    <n v="1"/>
    <x v="1"/>
    <x v="1"/>
    <n v="1"/>
    <n v="0"/>
    <n v="0"/>
    <n v="1"/>
    <n v="0"/>
    <n v="1"/>
    <n v="0"/>
    <n v="0"/>
    <n v="0"/>
    <n v="0"/>
    <n v="0"/>
    <n v="0"/>
    <s v="SiblingSpouse1"/>
    <n v="1"/>
    <n v="0"/>
    <n v="1"/>
    <n v="0"/>
    <n v="0"/>
    <n v="0"/>
    <n v="0"/>
    <n v="0"/>
    <s v="ParentChild1"/>
    <s v="S"/>
    <n v="0"/>
    <n v="0"/>
    <n v="1"/>
    <s v="Southampton"/>
    <n v="71"/>
    <s v="Crosby, Capt. Edward Gifford"/>
  </r>
  <r>
    <n v="747"/>
    <x v="0"/>
    <n v="0"/>
    <x v="0"/>
    <x v="0"/>
    <x v="0"/>
    <n v="0"/>
    <n v="1"/>
    <n v="0"/>
    <n v="0"/>
    <n v="0"/>
    <n v="0"/>
    <n v="0"/>
    <n v="0"/>
    <n v="0"/>
    <n v="16"/>
    <s v="Age_10_19"/>
    <n v="0"/>
    <n v="1"/>
    <n v="0"/>
    <n v="0"/>
    <n v="0"/>
    <n v="0"/>
    <n v="0"/>
    <n v="0"/>
    <x v="0"/>
    <x v="0"/>
    <n v="0"/>
    <n v="0"/>
    <n v="1"/>
    <n v="1"/>
    <n v="0"/>
    <n v="1"/>
    <n v="0"/>
    <n v="0"/>
    <n v="0"/>
    <n v="0"/>
    <n v="0"/>
    <n v="0"/>
    <s v="SiblingSpouse1"/>
    <n v="1"/>
    <n v="0"/>
    <n v="1"/>
    <n v="0"/>
    <n v="0"/>
    <n v="0"/>
    <n v="0"/>
    <n v="0"/>
    <s v="ParentChild1"/>
    <s v="S"/>
    <n v="0"/>
    <n v="0"/>
    <n v="1"/>
    <s v="Southampton"/>
    <n v="20.25"/>
    <s v="Abbott, Mr. Rossmore Edward"/>
  </r>
  <r>
    <n v="748"/>
    <x v="0"/>
    <n v="1"/>
    <x v="1"/>
    <x v="1"/>
    <x v="1"/>
    <n v="1"/>
    <n v="0"/>
    <n v="0"/>
    <n v="0"/>
    <n v="0"/>
    <n v="0"/>
    <n v="0"/>
    <n v="0"/>
    <n v="0"/>
    <n v="30"/>
    <s v="Age_30_39"/>
    <n v="0"/>
    <n v="0"/>
    <n v="0"/>
    <n v="1"/>
    <n v="0"/>
    <n v="0"/>
    <n v="0"/>
    <n v="0"/>
    <x v="2"/>
    <x v="2"/>
    <n v="0"/>
    <n v="1"/>
    <n v="0"/>
    <n v="0"/>
    <n v="1"/>
    <n v="0"/>
    <n v="0"/>
    <n v="0"/>
    <n v="0"/>
    <n v="0"/>
    <n v="0"/>
    <n v="0"/>
    <s v="SiblingSpouse0"/>
    <n v="0"/>
    <n v="1"/>
    <n v="0"/>
    <n v="0"/>
    <n v="0"/>
    <n v="0"/>
    <n v="0"/>
    <n v="0"/>
    <s v="ParentChild0"/>
    <s v="S"/>
    <n v="0"/>
    <n v="0"/>
    <n v="1"/>
    <s v="Southampton"/>
    <n v="13"/>
    <s v="Sinkkonen, Miss. Anna"/>
  </r>
  <r>
    <n v="749"/>
    <x v="0"/>
    <n v="0"/>
    <x v="0"/>
    <x v="0"/>
    <x v="0"/>
    <n v="0"/>
    <n v="1"/>
    <n v="0"/>
    <n v="0"/>
    <n v="0"/>
    <n v="1"/>
    <n v="0"/>
    <n v="0"/>
    <n v="0"/>
    <n v="19"/>
    <s v="Age_10_19"/>
    <n v="0"/>
    <n v="1"/>
    <n v="0"/>
    <n v="0"/>
    <n v="0"/>
    <n v="0"/>
    <n v="0"/>
    <n v="0"/>
    <x v="1"/>
    <x v="1"/>
    <n v="1"/>
    <n v="0"/>
    <n v="0"/>
    <n v="1"/>
    <n v="0"/>
    <n v="1"/>
    <n v="0"/>
    <n v="0"/>
    <n v="0"/>
    <n v="0"/>
    <n v="0"/>
    <n v="0"/>
    <s v="SiblingSpouse1"/>
    <n v="0"/>
    <n v="1"/>
    <n v="0"/>
    <n v="0"/>
    <n v="0"/>
    <n v="0"/>
    <n v="0"/>
    <n v="0"/>
    <s v="ParentChild0"/>
    <s v="S"/>
    <n v="0"/>
    <n v="0"/>
    <n v="1"/>
    <s v="Southampton"/>
    <n v="53.1"/>
    <s v="Marvin, Mr. Daniel Warner"/>
  </r>
  <r>
    <n v="750"/>
    <x v="0"/>
    <n v="0"/>
    <x v="0"/>
    <x v="0"/>
    <x v="0"/>
    <n v="0"/>
    <n v="1"/>
    <n v="0"/>
    <n v="0"/>
    <n v="1"/>
    <n v="1"/>
    <n v="0"/>
    <n v="1"/>
    <n v="1"/>
    <n v="31"/>
    <s v="Age_30_39"/>
    <n v="0"/>
    <n v="0"/>
    <n v="0"/>
    <n v="1"/>
    <n v="0"/>
    <n v="0"/>
    <n v="0"/>
    <n v="0"/>
    <x v="0"/>
    <x v="0"/>
    <n v="0"/>
    <n v="0"/>
    <n v="1"/>
    <n v="0"/>
    <n v="1"/>
    <n v="0"/>
    <n v="0"/>
    <n v="0"/>
    <n v="0"/>
    <n v="0"/>
    <n v="0"/>
    <n v="0"/>
    <s v="SiblingSpouse0"/>
    <n v="0"/>
    <n v="1"/>
    <n v="0"/>
    <n v="0"/>
    <n v="0"/>
    <n v="0"/>
    <n v="0"/>
    <n v="0"/>
    <s v="ParentChild0"/>
    <s v="Q"/>
    <n v="0"/>
    <n v="1"/>
    <n v="0"/>
    <s v="Queenstown"/>
    <n v="7.75"/>
    <s v="Connaghton, Mr. Michael"/>
  </r>
  <r>
    <n v="751"/>
    <x v="0"/>
    <n v="1"/>
    <x v="1"/>
    <x v="1"/>
    <x v="1"/>
    <n v="1"/>
    <n v="0"/>
    <n v="0"/>
    <n v="0"/>
    <n v="0"/>
    <n v="0"/>
    <n v="0"/>
    <n v="0"/>
    <n v="0"/>
    <n v="4"/>
    <s v="Age_0_9"/>
    <n v="1"/>
    <n v="0"/>
    <n v="0"/>
    <n v="0"/>
    <n v="0"/>
    <n v="0"/>
    <n v="0"/>
    <n v="0"/>
    <x v="2"/>
    <x v="2"/>
    <n v="0"/>
    <n v="1"/>
    <n v="0"/>
    <n v="1"/>
    <n v="0"/>
    <n v="1"/>
    <n v="0"/>
    <n v="0"/>
    <n v="0"/>
    <n v="0"/>
    <n v="0"/>
    <n v="0"/>
    <s v="SiblingSpouse1"/>
    <n v="1"/>
    <n v="0"/>
    <n v="1"/>
    <n v="0"/>
    <n v="0"/>
    <n v="0"/>
    <n v="0"/>
    <n v="0"/>
    <s v="ParentChild1"/>
    <s v="S"/>
    <n v="0"/>
    <n v="0"/>
    <n v="1"/>
    <s v="Southampton"/>
    <n v="23"/>
    <s v="Wells, Miss. Joan"/>
  </r>
  <r>
    <n v="752"/>
    <x v="0"/>
    <n v="1"/>
    <x v="1"/>
    <x v="1"/>
    <x v="0"/>
    <n v="0"/>
    <n v="1"/>
    <n v="0"/>
    <n v="0"/>
    <n v="1"/>
    <n v="0"/>
    <n v="1"/>
    <n v="0"/>
    <n v="0"/>
    <n v="6"/>
    <s v="Age_0_9"/>
    <n v="1"/>
    <n v="0"/>
    <n v="0"/>
    <n v="0"/>
    <n v="0"/>
    <n v="0"/>
    <n v="0"/>
    <n v="0"/>
    <x v="0"/>
    <x v="0"/>
    <n v="0"/>
    <n v="0"/>
    <n v="1"/>
    <n v="0"/>
    <n v="1"/>
    <n v="0"/>
    <n v="0"/>
    <n v="0"/>
    <n v="0"/>
    <n v="0"/>
    <n v="0"/>
    <n v="0"/>
    <s v="SiblingSpouse0"/>
    <n v="1"/>
    <n v="0"/>
    <n v="1"/>
    <n v="0"/>
    <n v="0"/>
    <n v="0"/>
    <n v="0"/>
    <n v="0"/>
    <s v="ParentChild1"/>
    <s v="S"/>
    <n v="0"/>
    <n v="0"/>
    <n v="1"/>
    <s v="Southampton"/>
    <n v="12.475"/>
    <s v="Moor, Master. Meier"/>
  </r>
  <r>
    <n v="753"/>
    <x v="0"/>
    <n v="0"/>
    <x v="0"/>
    <x v="0"/>
    <x v="0"/>
    <n v="0"/>
    <n v="1"/>
    <n v="0"/>
    <n v="0"/>
    <n v="1"/>
    <n v="1"/>
    <n v="0"/>
    <n v="0"/>
    <n v="0"/>
    <n v="33"/>
    <s v="Age_30_39"/>
    <n v="0"/>
    <n v="0"/>
    <n v="0"/>
    <n v="1"/>
    <n v="0"/>
    <n v="0"/>
    <n v="0"/>
    <n v="0"/>
    <x v="0"/>
    <x v="0"/>
    <n v="0"/>
    <n v="0"/>
    <n v="1"/>
    <n v="0"/>
    <n v="1"/>
    <n v="0"/>
    <n v="0"/>
    <n v="0"/>
    <n v="0"/>
    <n v="0"/>
    <n v="0"/>
    <n v="0"/>
    <s v="SiblingSpouse0"/>
    <n v="0"/>
    <n v="1"/>
    <n v="0"/>
    <n v="0"/>
    <n v="0"/>
    <n v="0"/>
    <n v="0"/>
    <n v="0"/>
    <s v="ParentChild0"/>
    <s v="S"/>
    <n v="0"/>
    <n v="0"/>
    <n v="1"/>
    <s v="Southampton"/>
    <n v="9.5"/>
    <s v="Vande Velde, Mr. Johannes Joseph"/>
  </r>
  <r>
    <n v="754"/>
    <x v="0"/>
    <n v="0"/>
    <x v="0"/>
    <x v="0"/>
    <x v="0"/>
    <n v="0"/>
    <n v="1"/>
    <n v="0"/>
    <n v="0"/>
    <n v="1"/>
    <n v="1"/>
    <n v="0"/>
    <n v="0"/>
    <n v="0"/>
    <n v="23"/>
    <s v="Age_20_29"/>
    <n v="0"/>
    <n v="0"/>
    <n v="1"/>
    <n v="0"/>
    <n v="0"/>
    <n v="0"/>
    <n v="0"/>
    <n v="0"/>
    <x v="0"/>
    <x v="0"/>
    <n v="0"/>
    <n v="0"/>
    <n v="1"/>
    <n v="0"/>
    <n v="1"/>
    <n v="0"/>
    <n v="0"/>
    <n v="0"/>
    <n v="0"/>
    <n v="0"/>
    <n v="0"/>
    <n v="0"/>
    <s v="SiblingSpouse0"/>
    <n v="0"/>
    <n v="1"/>
    <n v="0"/>
    <n v="0"/>
    <n v="0"/>
    <n v="0"/>
    <n v="0"/>
    <n v="0"/>
    <s v="ParentChild0"/>
    <s v="S"/>
    <n v="0"/>
    <n v="0"/>
    <n v="1"/>
    <s v="Southampton"/>
    <n v="7.8958000000000004"/>
    <s v="Jonkoff, Mr. Lalio"/>
  </r>
  <r>
    <n v="755"/>
    <x v="0"/>
    <n v="1"/>
    <x v="1"/>
    <x v="1"/>
    <x v="1"/>
    <n v="1"/>
    <n v="0"/>
    <n v="0"/>
    <n v="0"/>
    <n v="0"/>
    <n v="0"/>
    <n v="0"/>
    <n v="0"/>
    <n v="0"/>
    <n v="48"/>
    <s v="Age_40_49"/>
    <n v="0"/>
    <n v="0"/>
    <n v="0"/>
    <n v="0"/>
    <n v="1"/>
    <n v="0"/>
    <n v="0"/>
    <n v="0"/>
    <x v="2"/>
    <x v="2"/>
    <n v="0"/>
    <n v="1"/>
    <n v="0"/>
    <n v="1"/>
    <n v="0"/>
    <n v="1"/>
    <n v="0"/>
    <n v="0"/>
    <n v="0"/>
    <n v="0"/>
    <n v="0"/>
    <n v="0"/>
    <s v="SiblingSpouse1"/>
    <n v="2"/>
    <n v="0"/>
    <n v="0"/>
    <n v="1"/>
    <n v="0"/>
    <n v="0"/>
    <n v="0"/>
    <n v="0"/>
    <s v="ParentChild2"/>
    <s v="S"/>
    <n v="0"/>
    <n v="0"/>
    <n v="1"/>
    <s v="Southampton"/>
    <n v="65"/>
    <s v="Herman, Mrs. Samuel (Jane Laver)"/>
  </r>
  <r>
    <n v="756"/>
    <x v="0"/>
    <n v="1"/>
    <x v="1"/>
    <x v="1"/>
    <x v="0"/>
    <n v="0"/>
    <n v="1"/>
    <n v="0"/>
    <n v="1"/>
    <n v="0"/>
    <n v="0"/>
    <n v="1"/>
    <n v="0"/>
    <n v="0"/>
    <n v="0.67"/>
    <s v="Age_0_9"/>
    <n v="1"/>
    <n v="0"/>
    <n v="0"/>
    <n v="0"/>
    <n v="0"/>
    <n v="0"/>
    <n v="0"/>
    <n v="0"/>
    <x v="2"/>
    <x v="2"/>
    <n v="0"/>
    <n v="1"/>
    <n v="0"/>
    <n v="1"/>
    <n v="0"/>
    <n v="1"/>
    <n v="0"/>
    <n v="0"/>
    <n v="0"/>
    <n v="0"/>
    <n v="0"/>
    <n v="0"/>
    <s v="SiblingSpouse1"/>
    <n v="1"/>
    <n v="0"/>
    <n v="1"/>
    <n v="0"/>
    <n v="0"/>
    <n v="0"/>
    <n v="0"/>
    <n v="0"/>
    <s v="ParentChild1"/>
    <s v="S"/>
    <n v="0"/>
    <n v="0"/>
    <n v="1"/>
    <s v="Southampton"/>
    <n v="14.5"/>
    <s v="Hamalainen, Master. Viljo"/>
  </r>
  <r>
    <n v="757"/>
    <x v="0"/>
    <n v="0"/>
    <x v="0"/>
    <x v="0"/>
    <x v="0"/>
    <n v="0"/>
    <n v="1"/>
    <n v="0"/>
    <n v="0"/>
    <n v="1"/>
    <n v="1"/>
    <n v="0"/>
    <n v="0"/>
    <n v="0"/>
    <n v="28"/>
    <s v="Age_20_29"/>
    <n v="0"/>
    <n v="0"/>
    <n v="1"/>
    <n v="0"/>
    <n v="0"/>
    <n v="0"/>
    <n v="0"/>
    <n v="0"/>
    <x v="0"/>
    <x v="0"/>
    <n v="0"/>
    <n v="0"/>
    <n v="1"/>
    <n v="0"/>
    <n v="1"/>
    <n v="0"/>
    <n v="0"/>
    <n v="0"/>
    <n v="0"/>
    <n v="0"/>
    <n v="0"/>
    <n v="0"/>
    <s v="SiblingSpouse0"/>
    <n v="0"/>
    <n v="1"/>
    <n v="0"/>
    <n v="0"/>
    <n v="0"/>
    <n v="0"/>
    <n v="0"/>
    <n v="0"/>
    <s v="ParentChild0"/>
    <s v="S"/>
    <n v="0"/>
    <n v="0"/>
    <n v="1"/>
    <s v="Southampton"/>
    <n v="7.7957999999999998"/>
    <s v="Carlsson, Mr. August Sigfrid"/>
  </r>
  <r>
    <n v="758"/>
    <x v="0"/>
    <n v="0"/>
    <x v="0"/>
    <x v="0"/>
    <x v="0"/>
    <n v="0"/>
    <n v="1"/>
    <n v="0"/>
    <n v="1"/>
    <n v="1"/>
    <n v="1"/>
    <n v="0"/>
    <n v="0"/>
    <n v="0"/>
    <n v="18"/>
    <s v="Age_10_19"/>
    <n v="0"/>
    <n v="1"/>
    <n v="0"/>
    <n v="0"/>
    <n v="0"/>
    <n v="0"/>
    <n v="0"/>
    <n v="0"/>
    <x v="2"/>
    <x v="2"/>
    <n v="0"/>
    <n v="1"/>
    <n v="0"/>
    <n v="0"/>
    <n v="1"/>
    <n v="0"/>
    <n v="0"/>
    <n v="0"/>
    <n v="0"/>
    <n v="0"/>
    <n v="0"/>
    <n v="0"/>
    <s v="SiblingSpouse0"/>
    <n v="0"/>
    <n v="1"/>
    <n v="0"/>
    <n v="0"/>
    <n v="0"/>
    <n v="0"/>
    <n v="0"/>
    <n v="0"/>
    <s v="ParentChild0"/>
    <s v="S"/>
    <n v="0"/>
    <n v="0"/>
    <n v="1"/>
    <s v="Southampton"/>
    <n v="11.5"/>
    <s v="Bailey, Mr. Percy Andrew"/>
  </r>
  <r>
    <n v="759"/>
    <x v="0"/>
    <n v="0"/>
    <x v="0"/>
    <x v="0"/>
    <x v="0"/>
    <n v="0"/>
    <n v="1"/>
    <n v="0"/>
    <n v="0"/>
    <n v="1"/>
    <n v="1"/>
    <n v="0"/>
    <n v="0"/>
    <n v="0"/>
    <n v="34"/>
    <s v="Age_30_39"/>
    <n v="0"/>
    <n v="0"/>
    <n v="0"/>
    <n v="1"/>
    <n v="0"/>
    <n v="0"/>
    <n v="0"/>
    <n v="0"/>
    <x v="0"/>
    <x v="0"/>
    <n v="0"/>
    <n v="0"/>
    <n v="1"/>
    <n v="0"/>
    <n v="1"/>
    <n v="0"/>
    <n v="0"/>
    <n v="0"/>
    <n v="0"/>
    <n v="0"/>
    <n v="0"/>
    <n v="0"/>
    <s v="SiblingSpouse0"/>
    <n v="0"/>
    <n v="1"/>
    <n v="0"/>
    <n v="0"/>
    <n v="0"/>
    <n v="0"/>
    <n v="0"/>
    <n v="0"/>
    <s v="ParentChild0"/>
    <s v="S"/>
    <n v="0"/>
    <n v="0"/>
    <n v="1"/>
    <s v="Southampton"/>
    <n v="8.0500000000000007"/>
    <s v="Theobald, Mr. Thomas Leonard"/>
  </r>
  <r>
    <n v="760"/>
    <x v="0"/>
    <n v="1"/>
    <x v="1"/>
    <x v="1"/>
    <x v="1"/>
    <n v="1"/>
    <n v="0"/>
    <n v="0"/>
    <n v="0"/>
    <n v="0"/>
    <n v="0"/>
    <n v="0"/>
    <n v="0"/>
    <n v="0"/>
    <n v="33"/>
    <s v="Age_30_39"/>
    <n v="0"/>
    <n v="0"/>
    <n v="0"/>
    <n v="1"/>
    <n v="0"/>
    <n v="0"/>
    <n v="0"/>
    <n v="0"/>
    <x v="1"/>
    <x v="1"/>
    <n v="1"/>
    <n v="0"/>
    <n v="0"/>
    <n v="0"/>
    <n v="1"/>
    <n v="0"/>
    <n v="0"/>
    <n v="0"/>
    <n v="0"/>
    <n v="0"/>
    <n v="0"/>
    <n v="0"/>
    <s v="SiblingSpouse0"/>
    <n v="0"/>
    <n v="1"/>
    <n v="0"/>
    <n v="0"/>
    <n v="0"/>
    <n v="0"/>
    <n v="0"/>
    <n v="0"/>
    <s v="ParentChild0"/>
    <s v="S"/>
    <n v="0"/>
    <n v="0"/>
    <n v="1"/>
    <s v="Southampton"/>
    <n v="86.5"/>
    <s v="Rothes, the Countess. of (Lucy Noel Martha Dyer-Edwards)"/>
  </r>
  <r>
    <n v="761"/>
    <x v="0"/>
    <n v="0"/>
    <x v="0"/>
    <x v="0"/>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14.5"/>
    <s v="Garfirth, Mr. John"/>
  </r>
  <r>
    <n v="762"/>
    <x v="0"/>
    <n v="0"/>
    <x v="0"/>
    <x v="0"/>
    <x v="0"/>
    <n v="0"/>
    <n v="1"/>
    <n v="0"/>
    <n v="0"/>
    <n v="1"/>
    <n v="1"/>
    <n v="0"/>
    <n v="0"/>
    <n v="0"/>
    <n v="41"/>
    <s v="Age_40_49"/>
    <n v="0"/>
    <n v="0"/>
    <n v="0"/>
    <n v="0"/>
    <n v="1"/>
    <n v="0"/>
    <n v="0"/>
    <n v="0"/>
    <x v="0"/>
    <x v="0"/>
    <n v="0"/>
    <n v="0"/>
    <n v="1"/>
    <n v="0"/>
    <n v="1"/>
    <n v="0"/>
    <n v="0"/>
    <n v="0"/>
    <n v="0"/>
    <n v="0"/>
    <n v="0"/>
    <n v="0"/>
    <s v="SiblingSpouse0"/>
    <n v="0"/>
    <n v="1"/>
    <n v="0"/>
    <n v="0"/>
    <n v="0"/>
    <n v="0"/>
    <n v="0"/>
    <n v="0"/>
    <s v="ParentChild0"/>
    <s v="S"/>
    <n v="0"/>
    <n v="0"/>
    <n v="1"/>
    <s v="Southampton"/>
    <n v="7.125"/>
    <s v="Nirva, Mr. Iisakki Antino Aijo"/>
  </r>
  <r>
    <n v="763"/>
    <x v="0"/>
    <n v="1"/>
    <x v="1"/>
    <x v="1"/>
    <x v="0"/>
    <n v="0"/>
    <n v="1"/>
    <n v="0"/>
    <n v="0"/>
    <n v="1"/>
    <n v="1"/>
    <n v="0"/>
    <n v="0"/>
    <n v="0"/>
    <n v="20"/>
    <s v="Age_20_29"/>
    <n v="0"/>
    <n v="0"/>
    <n v="1"/>
    <n v="0"/>
    <n v="0"/>
    <n v="0"/>
    <n v="0"/>
    <n v="0"/>
    <x v="0"/>
    <x v="0"/>
    <n v="0"/>
    <n v="0"/>
    <n v="1"/>
    <n v="0"/>
    <n v="1"/>
    <n v="0"/>
    <n v="0"/>
    <n v="0"/>
    <n v="0"/>
    <n v="0"/>
    <n v="0"/>
    <n v="0"/>
    <s v="SiblingSpouse0"/>
    <n v="0"/>
    <n v="1"/>
    <n v="0"/>
    <n v="0"/>
    <n v="0"/>
    <n v="0"/>
    <n v="0"/>
    <n v="0"/>
    <s v="ParentChild0"/>
    <s v="C"/>
    <n v="1"/>
    <n v="0"/>
    <n v="0"/>
    <s v="Cherbourg"/>
    <n v="7.2291999999999996"/>
    <s v="Barah, Mr. Hanna Assi"/>
  </r>
  <r>
    <n v="764"/>
    <x v="0"/>
    <n v="1"/>
    <x v="1"/>
    <x v="1"/>
    <x v="1"/>
    <n v="1"/>
    <n v="0"/>
    <n v="0"/>
    <n v="0"/>
    <n v="0"/>
    <n v="0"/>
    <n v="0"/>
    <n v="0"/>
    <n v="0"/>
    <n v="36"/>
    <s v="Age_30_39"/>
    <n v="0"/>
    <n v="0"/>
    <n v="0"/>
    <n v="1"/>
    <n v="0"/>
    <n v="0"/>
    <n v="0"/>
    <n v="0"/>
    <x v="1"/>
    <x v="1"/>
    <n v="1"/>
    <n v="0"/>
    <n v="0"/>
    <n v="1"/>
    <n v="0"/>
    <n v="1"/>
    <n v="0"/>
    <n v="0"/>
    <n v="0"/>
    <n v="0"/>
    <n v="0"/>
    <n v="0"/>
    <s v="SiblingSpouse1"/>
    <n v="2"/>
    <n v="0"/>
    <n v="0"/>
    <n v="1"/>
    <n v="0"/>
    <n v="0"/>
    <n v="0"/>
    <n v="0"/>
    <s v="ParentChild2"/>
    <s v="S"/>
    <n v="0"/>
    <n v="0"/>
    <n v="1"/>
    <s v="Southampton"/>
    <n v="120"/>
    <s v="Carter, Mrs. William Ernest (Lucile Polk)"/>
  </r>
  <r>
    <n v="765"/>
    <x v="0"/>
    <n v="0"/>
    <x v="0"/>
    <x v="0"/>
    <x v="0"/>
    <n v="0"/>
    <n v="1"/>
    <n v="0"/>
    <n v="0"/>
    <n v="1"/>
    <n v="1"/>
    <n v="0"/>
    <n v="0"/>
    <n v="0"/>
    <n v="16"/>
    <s v="Age_10_19"/>
    <n v="0"/>
    <n v="1"/>
    <n v="0"/>
    <n v="0"/>
    <n v="0"/>
    <n v="0"/>
    <n v="0"/>
    <n v="0"/>
    <x v="0"/>
    <x v="0"/>
    <n v="0"/>
    <n v="0"/>
    <n v="1"/>
    <n v="0"/>
    <n v="1"/>
    <n v="0"/>
    <n v="0"/>
    <n v="0"/>
    <n v="0"/>
    <n v="0"/>
    <n v="0"/>
    <n v="0"/>
    <s v="SiblingSpouse0"/>
    <n v="0"/>
    <n v="1"/>
    <n v="0"/>
    <n v="0"/>
    <n v="0"/>
    <n v="0"/>
    <n v="0"/>
    <n v="0"/>
    <s v="ParentChild0"/>
    <s v="S"/>
    <n v="0"/>
    <n v="0"/>
    <n v="1"/>
    <s v="Southampton"/>
    <n v="7.7750000000000004"/>
    <s v="Eklund, Mr. Hans Linus"/>
  </r>
  <r>
    <n v="766"/>
    <x v="0"/>
    <n v="1"/>
    <x v="1"/>
    <x v="1"/>
    <x v="1"/>
    <n v="1"/>
    <n v="0"/>
    <n v="0"/>
    <n v="0"/>
    <n v="0"/>
    <n v="0"/>
    <n v="0"/>
    <n v="0"/>
    <n v="0"/>
    <n v="51"/>
    <s v="Age_50_59"/>
    <n v="0"/>
    <n v="0"/>
    <n v="0"/>
    <n v="0"/>
    <n v="0"/>
    <n v="1"/>
    <n v="0"/>
    <n v="0"/>
    <x v="1"/>
    <x v="1"/>
    <n v="1"/>
    <n v="0"/>
    <n v="0"/>
    <n v="1"/>
    <n v="0"/>
    <n v="1"/>
    <n v="0"/>
    <n v="0"/>
    <n v="0"/>
    <n v="0"/>
    <n v="0"/>
    <n v="0"/>
    <s v="SiblingSpouse1"/>
    <n v="0"/>
    <n v="1"/>
    <n v="0"/>
    <n v="0"/>
    <n v="0"/>
    <n v="0"/>
    <n v="0"/>
    <n v="0"/>
    <s v="ParentChild0"/>
    <s v="S"/>
    <n v="0"/>
    <n v="0"/>
    <n v="1"/>
    <s v="Southampton"/>
    <n v="77.958299999999994"/>
    <s v="Hogeboom, Mrs. John C (Anna Andrews)"/>
  </r>
  <r>
    <n v="767"/>
    <x v="0"/>
    <n v="0"/>
    <x v="0"/>
    <x v="0"/>
    <x v="0"/>
    <n v="0"/>
    <n v="1"/>
    <n v="0"/>
    <n v="0"/>
    <n v="1"/>
    <n v="1"/>
    <n v="0"/>
    <n v="0"/>
    <n v="0"/>
    <n v="29.9"/>
    <s v="Age_20_29"/>
    <n v="0"/>
    <n v="0"/>
    <n v="1"/>
    <n v="0"/>
    <n v="0"/>
    <n v="0"/>
    <n v="0"/>
    <n v="0"/>
    <x v="1"/>
    <x v="1"/>
    <n v="1"/>
    <n v="0"/>
    <n v="0"/>
    <n v="0"/>
    <n v="1"/>
    <n v="0"/>
    <n v="0"/>
    <n v="0"/>
    <n v="0"/>
    <n v="0"/>
    <n v="0"/>
    <n v="0"/>
    <s v="SiblingSpouse0"/>
    <n v="0"/>
    <n v="1"/>
    <n v="0"/>
    <n v="0"/>
    <n v="0"/>
    <n v="0"/>
    <n v="0"/>
    <n v="0"/>
    <s v="ParentChild0"/>
    <s v="C"/>
    <n v="1"/>
    <n v="0"/>
    <n v="0"/>
    <s v="Cherbourg"/>
    <n v="39.6"/>
    <s v="Brewe, Dr. Arthur Jackson"/>
  </r>
  <r>
    <n v="768"/>
    <x v="0"/>
    <n v="0"/>
    <x v="0"/>
    <x v="0"/>
    <x v="1"/>
    <n v="1"/>
    <n v="0"/>
    <n v="0"/>
    <n v="0"/>
    <n v="0"/>
    <n v="0"/>
    <n v="0"/>
    <n v="0"/>
    <n v="0"/>
    <n v="30.5"/>
    <s v="Age_30_39"/>
    <n v="0"/>
    <n v="0"/>
    <n v="0"/>
    <n v="1"/>
    <n v="0"/>
    <n v="0"/>
    <n v="0"/>
    <n v="0"/>
    <x v="0"/>
    <x v="0"/>
    <n v="0"/>
    <n v="0"/>
    <n v="1"/>
    <n v="0"/>
    <n v="1"/>
    <n v="0"/>
    <n v="0"/>
    <n v="0"/>
    <n v="0"/>
    <n v="0"/>
    <n v="0"/>
    <n v="0"/>
    <s v="SiblingSpouse0"/>
    <n v="0"/>
    <n v="1"/>
    <n v="0"/>
    <n v="0"/>
    <n v="0"/>
    <n v="0"/>
    <n v="0"/>
    <n v="0"/>
    <s v="ParentChild0"/>
    <s v="Q"/>
    <n v="0"/>
    <n v="1"/>
    <n v="0"/>
    <s v="Queenstown"/>
    <n v="7.75"/>
    <s v="Mangan, Miss. Mary"/>
  </r>
  <r>
    <n v="769"/>
    <x v="0"/>
    <n v="0"/>
    <x v="0"/>
    <x v="0"/>
    <x v="0"/>
    <n v="0"/>
    <n v="1"/>
    <n v="0"/>
    <n v="0"/>
    <n v="0"/>
    <n v="1"/>
    <n v="0"/>
    <n v="1"/>
    <n v="1"/>
    <n v="29.9"/>
    <s v="Age_20_29"/>
    <n v="0"/>
    <n v="0"/>
    <n v="1"/>
    <n v="0"/>
    <n v="0"/>
    <n v="0"/>
    <n v="0"/>
    <n v="0"/>
    <x v="0"/>
    <x v="0"/>
    <n v="0"/>
    <n v="0"/>
    <n v="1"/>
    <n v="1"/>
    <n v="0"/>
    <n v="1"/>
    <n v="0"/>
    <n v="0"/>
    <n v="0"/>
    <n v="0"/>
    <n v="0"/>
    <n v="0"/>
    <s v="SiblingSpouse1"/>
    <n v="0"/>
    <n v="1"/>
    <n v="0"/>
    <n v="0"/>
    <n v="0"/>
    <n v="0"/>
    <n v="0"/>
    <n v="0"/>
    <s v="ParentChild0"/>
    <s v="Q"/>
    <n v="0"/>
    <n v="1"/>
    <n v="0"/>
    <s v="Queenstown"/>
    <n v="24.15"/>
    <s v="Moran, Mr. Daniel J"/>
  </r>
  <r>
    <n v="770"/>
    <x v="0"/>
    <n v="0"/>
    <x v="0"/>
    <x v="0"/>
    <x v="0"/>
    <n v="0"/>
    <n v="1"/>
    <n v="0"/>
    <n v="0"/>
    <n v="1"/>
    <n v="1"/>
    <n v="0"/>
    <n v="0"/>
    <n v="0"/>
    <n v="32"/>
    <s v="Age_30_39"/>
    <n v="0"/>
    <n v="0"/>
    <n v="0"/>
    <n v="1"/>
    <n v="0"/>
    <n v="0"/>
    <n v="0"/>
    <n v="0"/>
    <x v="0"/>
    <x v="0"/>
    <n v="0"/>
    <n v="0"/>
    <n v="1"/>
    <n v="0"/>
    <n v="1"/>
    <n v="0"/>
    <n v="0"/>
    <n v="0"/>
    <n v="0"/>
    <n v="0"/>
    <n v="0"/>
    <n v="0"/>
    <s v="SiblingSpouse0"/>
    <n v="0"/>
    <n v="1"/>
    <n v="0"/>
    <n v="0"/>
    <n v="0"/>
    <n v="0"/>
    <n v="0"/>
    <n v="0"/>
    <s v="ParentChild0"/>
    <s v="S"/>
    <n v="0"/>
    <n v="0"/>
    <n v="1"/>
    <s v="Southampton"/>
    <n v="8.3625000000000007"/>
    <s v="Gronnestad, Mr. Daniel Danielsen"/>
  </r>
  <r>
    <n v="771"/>
    <x v="0"/>
    <n v="0"/>
    <x v="0"/>
    <x v="0"/>
    <x v="0"/>
    <n v="0"/>
    <n v="1"/>
    <n v="0"/>
    <n v="0"/>
    <n v="1"/>
    <n v="1"/>
    <n v="0"/>
    <n v="0"/>
    <n v="0"/>
    <n v="24"/>
    <s v="Age_20_29"/>
    <n v="0"/>
    <n v="0"/>
    <n v="1"/>
    <n v="0"/>
    <n v="0"/>
    <n v="0"/>
    <n v="0"/>
    <n v="0"/>
    <x v="0"/>
    <x v="0"/>
    <n v="0"/>
    <n v="0"/>
    <n v="1"/>
    <n v="0"/>
    <n v="1"/>
    <n v="0"/>
    <n v="0"/>
    <n v="0"/>
    <n v="0"/>
    <n v="0"/>
    <n v="0"/>
    <n v="0"/>
    <s v="SiblingSpouse0"/>
    <n v="0"/>
    <n v="1"/>
    <n v="0"/>
    <n v="0"/>
    <n v="0"/>
    <n v="0"/>
    <n v="0"/>
    <n v="0"/>
    <s v="ParentChild0"/>
    <s v="S"/>
    <n v="0"/>
    <n v="0"/>
    <n v="1"/>
    <s v="Southampton"/>
    <n v="9.5"/>
    <s v="Lievens, Mr. Rene Aime"/>
  </r>
  <r>
    <n v="772"/>
    <x v="0"/>
    <n v="0"/>
    <x v="0"/>
    <x v="0"/>
    <x v="0"/>
    <n v="0"/>
    <n v="1"/>
    <n v="0"/>
    <n v="0"/>
    <n v="1"/>
    <n v="1"/>
    <n v="0"/>
    <n v="0"/>
    <n v="0"/>
    <n v="48"/>
    <s v="Age_40_49"/>
    <n v="0"/>
    <n v="0"/>
    <n v="0"/>
    <n v="0"/>
    <n v="1"/>
    <n v="0"/>
    <n v="0"/>
    <n v="0"/>
    <x v="0"/>
    <x v="0"/>
    <n v="0"/>
    <n v="0"/>
    <n v="1"/>
    <n v="0"/>
    <n v="1"/>
    <n v="0"/>
    <n v="0"/>
    <n v="0"/>
    <n v="0"/>
    <n v="0"/>
    <n v="0"/>
    <n v="0"/>
    <s v="SiblingSpouse0"/>
    <n v="0"/>
    <n v="1"/>
    <n v="0"/>
    <n v="0"/>
    <n v="0"/>
    <n v="0"/>
    <n v="0"/>
    <n v="0"/>
    <s v="ParentChild0"/>
    <s v="S"/>
    <n v="0"/>
    <n v="0"/>
    <n v="1"/>
    <s v="Southampton"/>
    <n v="7.8541999999999996"/>
    <s v="Jensen, Mr. Niels Peder"/>
  </r>
  <r>
    <n v="773"/>
    <x v="0"/>
    <n v="0"/>
    <x v="0"/>
    <x v="0"/>
    <x v="1"/>
    <n v="1"/>
    <n v="0"/>
    <n v="0"/>
    <n v="0"/>
    <n v="0"/>
    <n v="0"/>
    <n v="0"/>
    <n v="0"/>
    <n v="0"/>
    <n v="57"/>
    <s v="Age_50_59"/>
    <n v="0"/>
    <n v="0"/>
    <n v="0"/>
    <n v="0"/>
    <n v="0"/>
    <n v="1"/>
    <n v="0"/>
    <n v="0"/>
    <x v="2"/>
    <x v="2"/>
    <n v="0"/>
    <n v="1"/>
    <n v="0"/>
    <n v="0"/>
    <n v="1"/>
    <n v="0"/>
    <n v="0"/>
    <n v="0"/>
    <n v="0"/>
    <n v="0"/>
    <n v="0"/>
    <n v="0"/>
    <s v="SiblingSpouse0"/>
    <n v="0"/>
    <n v="1"/>
    <n v="0"/>
    <n v="0"/>
    <n v="0"/>
    <n v="0"/>
    <n v="0"/>
    <n v="0"/>
    <s v="ParentChild0"/>
    <s v="S"/>
    <n v="0"/>
    <n v="0"/>
    <n v="1"/>
    <s v="Southampton"/>
    <n v="10.5"/>
    <s v="Mack, Mrs. (Mary)"/>
  </r>
  <r>
    <n v="774"/>
    <x v="0"/>
    <n v="0"/>
    <x v="0"/>
    <x v="0"/>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49999999999996"/>
    <s v="Elias, Mr. Dibo"/>
  </r>
  <r>
    <n v="775"/>
    <x v="0"/>
    <n v="1"/>
    <x v="1"/>
    <x v="1"/>
    <x v="1"/>
    <n v="1"/>
    <n v="0"/>
    <n v="0"/>
    <n v="0"/>
    <n v="0"/>
    <n v="0"/>
    <n v="0"/>
    <n v="0"/>
    <n v="0"/>
    <n v="54"/>
    <s v="Age_50_59"/>
    <n v="0"/>
    <n v="0"/>
    <n v="0"/>
    <n v="0"/>
    <n v="0"/>
    <n v="1"/>
    <n v="0"/>
    <n v="0"/>
    <x v="2"/>
    <x v="2"/>
    <n v="0"/>
    <n v="1"/>
    <n v="0"/>
    <n v="1"/>
    <n v="0"/>
    <n v="1"/>
    <n v="0"/>
    <n v="0"/>
    <n v="0"/>
    <n v="0"/>
    <n v="0"/>
    <n v="0"/>
    <s v="SiblingSpouse1"/>
    <n v="3"/>
    <n v="0"/>
    <n v="0"/>
    <n v="0"/>
    <n v="1"/>
    <n v="0"/>
    <n v="0"/>
    <n v="0"/>
    <s v="ParentChild3"/>
    <s v="S"/>
    <n v="0"/>
    <n v="0"/>
    <n v="1"/>
    <s v="Southampton"/>
    <n v="23"/>
    <s v="Hocking, Mrs. Elizabeth (Eliza Needs)"/>
  </r>
  <r>
    <n v="776"/>
    <x v="0"/>
    <n v="0"/>
    <x v="0"/>
    <x v="0"/>
    <x v="0"/>
    <n v="0"/>
    <n v="1"/>
    <n v="0"/>
    <n v="0"/>
    <n v="1"/>
    <n v="1"/>
    <n v="0"/>
    <n v="0"/>
    <n v="0"/>
    <n v="18"/>
    <s v="Age_10_19"/>
    <n v="0"/>
    <n v="1"/>
    <n v="0"/>
    <n v="0"/>
    <n v="0"/>
    <n v="0"/>
    <n v="0"/>
    <n v="0"/>
    <x v="0"/>
    <x v="0"/>
    <n v="0"/>
    <n v="0"/>
    <n v="1"/>
    <n v="0"/>
    <n v="1"/>
    <n v="0"/>
    <n v="0"/>
    <n v="0"/>
    <n v="0"/>
    <n v="0"/>
    <n v="0"/>
    <n v="0"/>
    <s v="SiblingSpouse0"/>
    <n v="0"/>
    <n v="1"/>
    <n v="0"/>
    <n v="0"/>
    <n v="0"/>
    <n v="0"/>
    <n v="0"/>
    <n v="0"/>
    <s v="ParentChild0"/>
    <s v="S"/>
    <n v="0"/>
    <n v="0"/>
    <n v="1"/>
    <s v="Southampton"/>
    <n v="7.75"/>
    <s v="Myhrman, Mr. Pehr Fabian Oliver Malkolm"/>
  </r>
  <r>
    <n v="777"/>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Tobin, Mr. Roger"/>
  </r>
  <r>
    <n v="778"/>
    <x v="0"/>
    <n v="1"/>
    <x v="1"/>
    <x v="1"/>
    <x v="1"/>
    <n v="1"/>
    <n v="0"/>
    <n v="1"/>
    <n v="0"/>
    <n v="0"/>
    <n v="0"/>
    <n v="0"/>
    <n v="0"/>
    <n v="0"/>
    <n v="5"/>
    <s v="Age_0_9"/>
    <n v="1"/>
    <n v="0"/>
    <n v="0"/>
    <n v="0"/>
    <n v="0"/>
    <n v="0"/>
    <n v="0"/>
    <n v="0"/>
    <x v="0"/>
    <x v="0"/>
    <n v="0"/>
    <n v="0"/>
    <n v="1"/>
    <n v="0"/>
    <n v="1"/>
    <n v="0"/>
    <n v="0"/>
    <n v="0"/>
    <n v="0"/>
    <n v="0"/>
    <n v="0"/>
    <n v="0"/>
    <s v="SiblingSpouse0"/>
    <n v="0"/>
    <n v="1"/>
    <n v="0"/>
    <n v="0"/>
    <n v="0"/>
    <n v="0"/>
    <n v="0"/>
    <n v="0"/>
    <s v="ParentChild0"/>
    <s v="S"/>
    <n v="0"/>
    <n v="0"/>
    <n v="1"/>
    <s v="Southampton"/>
    <n v="12.475"/>
    <s v="Emanuel, Miss. Virginia Ethel"/>
  </r>
  <r>
    <n v="779"/>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374999999999998"/>
    <s v="Kilgannon, Mr. Thomas J"/>
  </r>
  <r>
    <n v="780"/>
    <x v="0"/>
    <n v="1"/>
    <x v="1"/>
    <x v="1"/>
    <x v="1"/>
    <n v="1"/>
    <n v="0"/>
    <n v="0"/>
    <n v="0"/>
    <n v="0"/>
    <n v="0"/>
    <n v="0"/>
    <n v="0"/>
    <n v="0"/>
    <n v="43"/>
    <s v="Age_40_49"/>
    <n v="0"/>
    <n v="0"/>
    <n v="0"/>
    <n v="0"/>
    <n v="1"/>
    <n v="0"/>
    <n v="0"/>
    <n v="0"/>
    <x v="1"/>
    <x v="1"/>
    <n v="1"/>
    <n v="0"/>
    <n v="0"/>
    <n v="0"/>
    <n v="1"/>
    <n v="0"/>
    <n v="0"/>
    <n v="0"/>
    <n v="0"/>
    <n v="0"/>
    <n v="0"/>
    <n v="0"/>
    <s v="SiblingSpouse0"/>
    <n v="1"/>
    <n v="0"/>
    <n v="1"/>
    <n v="0"/>
    <n v="0"/>
    <n v="0"/>
    <n v="0"/>
    <n v="0"/>
    <s v="ParentChild1"/>
    <s v="S"/>
    <n v="0"/>
    <n v="0"/>
    <n v="1"/>
    <s v="Southampton"/>
    <n v="211.33750000000001"/>
    <s v="Robert, Mrs. Edward Scott (Elisabeth Walton McMillan)"/>
  </r>
  <r>
    <n v="781"/>
    <x v="0"/>
    <n v="1"/>
    <x v="1"/>
    <x v="1"/>
    <x v="1"/>
    <n v="1"/>
    <n v="0"/>
    <n v="0"/>
    <n v="0"/>
    <n v="0"/>
    <n v="0"/>
    <n v="0"/>
    <n v="0"/>
    <n v="0"/>
    <n v="13"/>
    <s v="Age_10_19"/>
    <n v="0"/>
    <n v="1"/>
    <n v="0"/>
    <n v="0"/>
    <n v="0"/>
    <n v="0"/>
    <n v="0"/>
    <n v="0"/>
    <x v="0"/>
    <x v="0"/>
    <n v="0"/>
    <n v="0"/>
    <n v="1"/>
    <n v="0"/>
    <n v="1"/>
    <n v="0"/>
    <n v="0"/>
    <n v="0"/>
    <n v="0"/>
    <n v="0"/>
    <n v="0"/>
    <n v="0"/>
    <s v="SiblingSpouse0"/>
    <n v="0"/>
    <n v="1"/>
    <n v="0"/>
    <n v="0"/>
    <n v="0"/>
    <n v="0"/>
    <n v="0"/>
    <n v="0"/>
    <s v="ParentChild0"/>
    <s v="C"/>
    <n v="1"/>
    <n v="0"/>
    <n v="0"/>
    <s v="Cherbourg"/>
    <n v="7.2291999999999996"/>
    <s v="Ayoub, Miss. Banoura"/>
  </r>
  <r>
    <n v="782"/>
    <x v="0"/>
    <n v="1"/>
    <x v="1"/>
    <x v="1"/>
    <x v="1"/>
    <n v="1"/>
    <n v="0"/>
    <n v="0"/>
    <n v="0"/>
    <n v="0"/>
    <n v="0"/>
    <n v="0"/>
    <n v="0"/>
    <n v="0"/>
    <n v="17"/>
    <s v="Age_10_19"/>
    <n v="0"/>
    <n v="1"/>
    <n v="0"/>
    <n v="0"/>
    <n v="0"/>
    <n v="0"/>
    <n v="0"/>
    <n v="0"/>
    <x v="1"/>
    <x v="1"/>
    <n v="1"/>
    <n v="0"/>
    <n v="0"/>
    <n v="1"/>
    <n v="0"/>
    <n v="1"/>
    <n v="0"/>
    <n v="0"/>
    <n v="0"/>
    <n v="0"/>
    <n v="0"/>
    <n v="0"/>
    <s v="SiblingSpouse1"/>
    <n v="0"/>
    <n v="1"/>
    <n v="0"/>
    <n v="0"/>
    <n v="0"/>
    <n v="0"/>
    <n v="0"/>
    <n v="0"/>
    <s v="ParentChild0"/>
    <s v="S"/>
    <n v="0"/>
    <n v="0"/>
    <n v="1"/>
    <s v="Southampton"/>
    <n v="57"/>
    <s v="Dick, Mrs. Albert Adrian (Vera Gillespie)"/>
  </r>
  <r>
    <n v="783"/>
    <x v="0"/>
    <n v="0"/>
    <x v="0"/>
    <x v="0"/>
    <x v="0"/>
    <n v="0"/>
    <n v="1"/>
    <n v="0"/>
    <n v="0"/>
    <n v="1"/>
    <n v="1"/>
    <n v="0"/>
    <n v="0"/>
    <n v="0"/>
    <n v="29"/>
    <s v="Age_20_29"/>
    <n v="0"/>
    <n v="0"/>
    <n v="1"/>
    <n v="0"/>
    <n v="0"/>
    <n v="0"/>
    <n v="0"/>
    <n v="0"/>
    <x v="1"/>
    <x v="1"/>
    <n v="1"/>
    <n v="0"/>
    <n v="0"/>
    <n v="0"/>
    <n v="1"/>
    <n v="0"/>
    <n v="0"/>
    <n v="0"/>
    <n v="0"/>
    <n v="0"/>
    <n v="0"/>
    <n v="0"/>
    <s v="SiblingSpouse0"/>
    <n v="0"/>
    <n v="1"/>
    <n v="0"/>
    <n v="0"/>
    <n v="0"/>
    <n v="0"/>
    <n v="0"/>
    <n v="0"/>
    <s v="ParentChild0"/>
    <s v="S"/>
    <n v="0"/>
    <n v="0"/>
    <n v="1"/>
    <s v="Southampton"/>
    <n v="30"/>
    <s v="Long, Mr. Milton Clyde"/>
  </r>
  <r>
    <n v="784"/>
    <x v="0"/>
    <n v="0"/>
    <x v="0"/>
    <x v="0"/>
    <x v="0"/>
    <n v="0"/>
    <n v="1"/>
    <n v="0"/>
    <n v="0"/>
    <n v="0"/>
    <n v="0"/>
    <n v="0"/>
    <n v="0"/>
    <n v="0"/>
    <n v="29.9"/>
    <s v="Age_20_29"/>
    <n v="0"/>
    <n v="0"/>
    <n v="1"/>
    <n v="0"/>
    <n v="0"/>
    <n v="0"/>
    <n v="0"/>
    <n v="0"/>
    <x v="0"/>
    <x v="0"/>
    <n v="0"/>
    <n v="0"/>
    <n v="1"/>
    <n v="1"/>
    <n v="0"/>
    <n v="1"/>
    <n v="0"/>
    <n v="0"/>
    <n v="0"/>
    <n v="0"/>
    <n v="0"/>
    <n v="0"/>
    <s v="SiblingSpouse1"/>
    <n v="2"/>
    <n v="0"/>
    <n v="0"/>
    <n v="1"/>
    <n v="0"/>
    <n v="0"/>
    <n v="0"/>
    <n v="0"/>
    <s v="ParentChild2"/>
    <s v="S"/>
    <n v="0"/>
    <n v="0"/>
    <n v="1"/>
    <s v="Southampton"/>
    <n v="23.45"/>
    <s v="Johnston, Mr. Andrew G"/>
  </r>
  <r>
    <n v="785"/>
    <x v="0"/>
    <n v="0"/>
    <x v="0"/>
    <x v="0"/>
    <x v="0"/>
    <n v="0"/>
    <n v="1"/>
    <n v="0"/>
    <n v="0"/>
    <n v="1"/>
    <n v="1"/>
    <n v="0"/>
    <n v="0"/>
    <n v="0"/>
    <n v="25"/>
    <s v="Age_20_29"/>
    <n v="0"/>
    <n v="0"/>
    <n v="1"/>
    <n v="0"/>
    <n v="0"/>
    <n v="0"/>
    <n v="0"/>
    <n v="0"/>
    <x v="0"/>
    <x v="0"/>
    <n v="0"/>
    <n v="0"/>
    <n v="1"/>
    <n v="0"/>
    <n v="1"/>
    <n v="0"/>
    <n v="0"/>
    <n v="0"/>
    <n v="0"/>
    <n v="0"/>
    <n v="0"/>
    <n v="0"/>
    <s v="SiblingSpouse0"/>
    <n v="0"/>
    <n v="1"/>
    <n v="0"/>
    <n v="0"/>
    <n v="0"/>
    <n v="0"/>
    <n v="0"/>
    <n v="0"/>
    <s v="ParentChild0"/>
    <s v="S"/>
    <n v="0"/>
    <n v="0"/>
    <n v="1"/>
    <s v="Southampton"/>
    <n v="7.05"/>
    <s v="Ali, Mr. William"/>
  </r>
  <r>
    <n v="786"/>
    <x v="0"/>
    <n v="0"/>
    <x v="0"/>
    <x v="0"/>
    <x v="0"/>
    <n v="0"/>
    <n v="1"/>
    <n v="0"/>
    <n v="0"/>
    <n v="1"/>
    <n v="1"/>
    <n v="0"/>
    <n v="0"/>
    <n v="0"/>
    <n v="25"/>
    <s v="Age_20_29"/>
    <n v="0"/>
    <n v="0"/>
    <n v="1"/>
    <n v="0"/>
    <n v="0"/>
    <n v="0"/>
    <n v="0"/>
    <n v="0"/>
    <x v="0"/>
    <x v="0"/>
    <n v="0"/>
    <n v="0"/>
    <n v="1"/>
    <n v="0"/>
    <n v="1"/>
    <n v="0"/>
    <n v="0"/>
    <n v="0"/>
    <n v="0"/>
    <n v="0"/>
    <n v="0"/>
    <n v="0"/>
    <s v="SiblingSpouse0"/>
    <n v="0"/>
    <n v="1"/>
    <n v="0"/>
    <n v="0"/>
    <n v="0"/>
    <n v="0"/>
    <n v="0"/>
    <n v="0"/>
    <s v="ParentChild0"/>
    <s v="S"/>
    <n v="0"/>
    <n v="0"/>
    <n v="1"/>
    <s v="Southampton"/>
    <n v="7.25"/>
    <s v="Harmer, Mr. Abraham (David Lishin)"/>
  </r>
  <r>
    <n v="787"/>
    <x v="0"/>
    <n v="1"/>
    <x v="1"/>
    <x v="1"/>
    <x v="1"/>
    <n v="1"/>
    <n v="0"/>
    <n v="1"/>
    <n v="0"/>
    <n v="0"/>
    <n v="0"/>
    <n v="0"/>
    <n v="0"/>
    <n v="0"/>
    <n v="18"/>
    <s v="Age_10_19"/>
    <n v="0"/>
    <n v="1"/>
    <n v="0"/>
    <n v="0"/>
    <n v="0"/>
    <n v="0"/>
    <n v="0"/>
    <n v="0"/>
    <x v="0"/>
    <x v="0"/>
    <n v="0"/>
    <n v="0"/>
    <n v="1"/>
    <n v="0"/>
    <n v="1"/>
    <n v="0"/>
    <n v="0"/>
    <n v="0"/>
    <n v="0"/>
    <n v="0"/>
    <n v="0"/>
    <n v="0"/>
    <s v="SiblingSpouse0"/>
    <n v="0"/>
    <n v="1"/>
    <n v="0"/>
    <n v="0"/>
    <n v="0"/>
    <n v="0"/>
    <n v="0"/>
    <n v="0"/>
    <s v="ParentChild0"/>
    <s v="S"/>
    <n v="0"/>
    <n v="0"/>
    <n v="1"/>
    <s v="Southampton"/>
    <n v="7.4958"/>
    <s v="Sjoblom, Miss. Anna Sofia"/>
  </r>
  <r>
    <n v="788"/>
    <x v="0"/>
    <n v="0"/>
    <x v="0"/>
    <x v="0"/>
    <x v="0"/>
    <n v="0"/>
    <n v="1"/>
    <n v="0"/>
    <n v="0"/>
    <n v="0"/>
    <n v="0"/>
    <n v="1"/>
    <n v="1"/>
    <n v="1"/>
    <n v="8"/>
    <s v="Age_0_9"/>
    <n v="1"/>
    <n v="0"/>
    <n v="0"/>
    <n v="0"/>
    <n v="0"/>
    <n v="0"/>
    <n v="0"/>
    <n v="0"/>
    <x v="0"/>
    <x v="0"/>
    <n v="0"/>
    <n v="0"/>
    <n v="1"/>
    <n v="4"/>
    <n v="0"/>
    <n v="0"/>
    <n v="0"/>
    <n v="0"/>
    <n v="1"/>
    <n v="0"/>
    <n v="0"/>
    <n v="1"/>
    <s v="SiblingSpouse4"/>
    <n v="1"/>
    <n v="0"/>
    <n v="1"/>
    <n v="0"/>
    <n v="0"/>
    <n v="0"/>
    <n v="0"/>
    <n v="0"/>
    <s v="ParentChild1"/>
    <s v="Q"/>
    <n v="0"/>
    <n v="1"/>
    <n v="0"/>
    <s v="Queenstown"/>
    <n v="29.125"/>
    <s v="Rice, Master. George Hugh"/>
  </r>
  <r>
    <n v="789"/>
    <x v="0"/>
    <n v="1"/>
    <x v="1"/>
    <x v="1"/>
    <x v="0"/>
    <n v="0"/>
    <n v="1"/>
    <n v="0"/>
    <n v="0"/>
    <n v="0"/>
    <n v="0"/>
    <n v="1"/>
    <n v="0"/>
    <n v="0"/>
    <n v="1"/>
    <s v="Age_0_9"/>
    <n v="1"/>
    <n v="0"/>
    <n v="0"/>
    <n v="0"/>
    <n v="0"/>
    <n v="0"/>
    <n v="0"/>
    <n v="0"/>
    <x v="0"/>
    <x v="0"/>
    <n v="0"/>
    <n v="0"/>
    <n v="1"/>
    <n v="1"/>
    <n v="0"/>
    <n v="1"/>
    <n v="0"/>
    <n v="0"/>
    <n v="0"/>
    <n v="0"/>
    <n v="0"/>
    <n v="0"/>
    <s v="SiblingSpouse1"/>
    <n v="2"/>
    <n v="0"/>
    <n v="0"/>
    <n v="1"/>
    <n v="0"/>
    <n v="0"/>
    <n v="0"/>
    <n v="0"/>
    <s v="ParentChild2"/>
    <s v="S"/>
    <n v="0"/>
    <n v="0"/>
    <n v="1"/>
    <s v="Southampton"/>
    <n v="20.574999999999999"/>
    <s v="Dean, Master. Bertram Vere"/>
  </r>
  <r>
    <n v="790"/>
    <x v="0"/>
    <n v="0"/>
    <x v="0"/>
    <x v="0"/>
    <x v="0"/>
    <n v="0"/>
    <n v="1"/>
    <n v="0"/>
    <n v="0"/>
    <n v="1"/>
    <n v="1"/>
    <n v="0"/>
    <n v="0"/>
    <n v="0"/>
    <n v="46"/>
    <s v="Age_40_49"/>
    <n v="0"/>
    <n v="0"/>
    <n v="0"/>
    <n v="0"/>
    <n v="1"/>
    <n v="0"/>
    <n v="0"/>
    <n v="0"/>
    <x v="1"/>
    <x v="1"/>
    <n v="1"/>
    <n v="0"/>
    <n v="0"/>
    <n v="0"/>
    <n v="1"/>
    <n v="0"/>
    <n v="0"/>
    <n v="0"/>
    <n v="0"/>
    <n v="0"/>
    <n v="0"/>
    <n v="0"/>
    <s v="SiblingSpouse0"/>
    <n v="0"/>
    <n v="1"/>
    <n v="0"/>
    <n v="0"/>
    <n v="0"/>
    <n v="0"/>
    <n v="0"/>
    <n v="0"/>
    <s v="ParentChild0"/>
    <s v="C"/>
    <n v="1"/>
    <n v="0"/>
    <n v="0"/>
    <s v="Cherbourg"/>
    <n v="79.2"/>
    <s v="Guggenheim, Mr. Benjamin"/>
  </r>
  <r>
    <n v="791"/>
    <x v="0"/>
    <n v="0"/>
    <x v="0"/>
    <x v="0"/>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Keane, Mr. Andrew &quot;Andy&quot;"/>
  </r>
  <r>
    <n v="792"/>
    <x v="0"/>
    <n v="0"/>
    <x v="0"/>
    <x v="0"/>
    <x v="0"/>
    <n v="0"/>
    <n v="1"/>
    <n v="0"/>
    <n v="1"/>
    <n v="1"/>
    <n v="1"/>
    <n v="0"/>
    <n v="0"/>
    <n v="0"/>
    <n v="16"/>
    <s v="Age_10_19"/>
    <n v="0"/>
    <n v="1"/>
    <n v="0"/>
    <n v="0"/>
    <n v="0"/>
    <n v="0"/>
    <n v="0"/>
    <n v="0"/>
    <x v="2"/>
    <x v="2"/>
    <n v="0"/>
    <n v="1"/>
    <n v="0"/>
    <n v="0"/>
    <n v="1"/>
    <n v="0"/>
    <n v="0"/>
    <n v="0"/>
    <n v="0"/>
    <n v="0"/>
    <n v="0"/>
    <n v="0"/>
    <s v="SiblingSpouse0"/>
    <n v="0"/>
    <n v="1"/>
    <n v="0"/>
    <n v="0"/>
    <n v="0"/>
    <n v="0"/>
    <n v="0"/>
    <n v="0"/>
    <s v="ParentChild0"/>
    <s v="S"/>
    <n v="0"/>
    <n v="0"/>
    <n v="1"/>
    <s v="Southampton"/>
    <n v="26"/>
    <s v="Gaskell, Mr. Alfred"/>
  </r>
  <r>
    <n v="793"/>
    <x v="0"/>
    <n v="0"/>
    <x v="0"/>
    <x v="0"/>
    <x v="1"/>
    <n v="1"/>
    <n v="0"/>
    <n v="1"/>
    <n v="0"/>
    <n v="0"/>
    <n v="0"/>
    <n v="0"/>
    <n v="0"/>
    <n v="0"/>
    <n v="29.9"/>
    <s v="Age_20_29"/>
    <n v="0"/>
    <n v="0"/>
    <n v="1"/>
    <n v="0"/>
    <n v="0"/>
    <n v="0"/>
    <n v="0"/>
    <n v="0"/>
    <x v="0"/>
    <x v="0"/>
    <n v="0"/>
    <n v="0"/>
    <n v="1"/>
    <n v="8"/>
    <n v="0"/>
    <n v="0"/>
    <n v="0"/>
    <n v="0"/>
    <n v="0"/>
    <n v="0"/>
    <n v="1"/>
    <n v="1"/>
    <s v="SiblingSpouse8"/>
    <n v="2"/>
    <n v="0"/>
    <n v="0"/>
    <n v="1"/>
    <n v="0"/>
    <n v="0"/>
    <n v="0"/>
    <n v="0"/>
    <s v="ParentChild2"/>
    <s v="S"/>
    <n v="0"/>
    <n v="0"/>
    <n v="1"/>
    <s v="Southampton"/>
    <n v="69.55"/>
    <s v="Sage, Miss. Stella Anna"/>
  </r>
  <r>
    <n v="794"/>
    <x v="0"/>
    <n v="0"/>
    <x v="0"/>
    <x v="0"/>
    <x v="0"/>
    <n v="0"/>
    <n v="1"/>
    <n v="0"/>
    <n v="0"/>
    <n v="1"/>
    <n v="1"/>
    <n v="0"/>
    <n v="0"/>
    <n v="0"/>
    <n v="29.9"/>
    <s v="Age_20_29"/>
    <n v="0"/>
    <n v="0"/>
    <n v="1"/>
    <n v="0"/>
    <n v="0"/>
    <n v="0"/>
    <n v="0"/>
    <n v="0"/>
    <x v="1"/>
    <x v="1"/>
    <n v="1"/>
    <n v="0"/>
    <n v="0"/>
    <n v="0"/>
    <n v="1"/>
    <n v="0"/>
    <n v="0"/>
    <n v="0"/>
    <n v="0"/>
    <n v="0"/>
    <n v="0"/>
    <n v="0"/>
    <s v="SiblingSpouse0"/>
    <n v="0"/>
    <n v="1"/>
    <n v="0"/>
    <n v="0"/>
    <n v="0"/>
    <n v="0"/>
    <n v="0"/>
    <n v="0"/>
    <s v="ParentChild0"/>
    <s v="C"/>
    <n v="1"/>
    <n v="0"/>
    <n v="0"/>
    <s v="Cherbourg"/>
    <n v="30.695799999999998"/>
    <s v="Hoyt, Mr. William Fisher"/>
  </r>
  <r>
    <n v="795"/>
    <x v="0"/>
    <n v="0"/>
    <x v="0"/>
    <x v="0"/>
    <x v="0"/>
    <n v="0"/>
    <n v="1"/>
    <n v="0"/>
    <n v="0"/>
    <n v="1"/>
    <n v="1"/>
    <n v="0"/>
    <n v="0"/>
    <n v="0"/>
    <n v="25"/>
    <s v="Age_20_29"/>
    <n v="0"/>
    <n v="0"/>
    <n v="1"/>
    <n v="0"/>
    <n v="0"/>
    <n v="0"/>
    <n v="0"/>
    <n v="0"/>
    <x v="0"/>
    <x v="0"/>
    <n v="0"/>
    <n v="0"/>
    <n v="1"/>
    <n v="0"/>
    <n v="1"/>
    <n v="0"/>
    <n v="0"/>
    <n v="0"/>
    <n v="0"/>
    <n v="0"/>
    <n v="0"/>
    <n v="0"/>
    <s v="SiblingSpouse0"/>
    <n v="0"/>
    <n v="1"/>
    <n v="0"/>
    <n v="0"/>
    <n v="0"/>
    <n v="0"/>
    <n v="0"/>
    <n v="0"/>
    <s v="ParentChild0"/>
    <s v="S"/>
    <n v="0"/>
    <n v="0"/>
    <n v="1"/>
    <s v="Southampton"/>
    <n v="7.8958000000000004"/>
    <s v="Dantcheff, Mr. Ristiu"/>
  </r>
  <r>
    <n v="796"/>
    <x v="0"/>
    <n v="0"/>
    <x v="0"/>
    <x v="0"/>
    <x v="0"/>
    <n v="0"/>
    <n v="1"/>
    <n v="0"/>
    <n v="1"/>
    <n v="1"/>
    <n v="1"/>
    <n v="0"/>
    <n v="0"/>
    <n v="0"/>
    <n v="39"/>
    <s v="Age_30_39"/>
    <n v="0"/>
    <n v="0"/>
    <n v="0"/>
    <n v="1"/>
    <n v="0"/>
    <n v="0"/>
    <n v="0"/>
    <n v="0"/>
    <x v="2"/>
    <x v="2"/>
    <n v="0"/>
    <n v="1"/>
    <n v="0"/>
    <n v="0"/>
    <n v="1"/>
    <n v="0"/>
    <n v="0"/>
    <n v="0"/>
    <n v="0"/>
    <n v="0"/>
    <n v="0"/>
    <n v="0"/>
    <s v="SiblingSpouse0"/>
    <n v="0"/>
    <n v="1"/>
    <n v="0"/>
    <n v="0"/>
    <n v="0"/>
    <n v="0"/>
    <n v="0"/>
    <n v="0"/>
    <s v="ParentChild0"/>
    <s v="S"/>
    <n v="0"/>
    <n v="0"/>
    <n v="1"/>
    <s v="Southampton"/>
    <n v="13"/>
    <s v="Otter, Mr. Richard"/>
  </r>
  <r>
    <n v="797"/>
    <x v="0"/>
    <n v="1"/>
    <x v="1"/>
    <x v="1"/>
    <x v="1"/>
    <n v="1"/>
    <n v="0"/>
    <n v="0"/>
    <n v="0"/>
    <n v="0"/>
    <n v="0"/>
    <n v="0"/>
    <n v="0"/>
    <n v="0"/>
    <n v="49"/>
    <s v="Age_40_49"/>
    <n v="0"/>
    <n v="0"/>
    <n v="0"/>
    <n v="0"/>
    <n v="1"/>
    <n v="0"/>
    <n v="0"/>
    <n v="0"/>
    <x v="1"/>
    <x v="1"/>
    <n v="1"/>
    <n v="0"/>
    <n v="0"/>
    <n v="0"/>
    <n v="1"/>
    <n v="0"/>
    <n v="0"/>
    <n v="0"/>
    <n v="0"/>
    <n v="0"/>
    <n v="0"/>
    <n v="0"/>
    <s v="SiblingSpouse0"/>
    <n v="0"/>
    <n v="1"/>
    <n v="0"/>
    <n v="0"/>
    <n v="0"/>
    <n v="0"/>
    <n v="0"/>
    <n v="0"/>
    <s v="ParentChild0"/>
    <s v="S"/>
    <n v="0"/>
    <n v="0"/>
    <n v="1"/>
    <s v="Southampton"/>
    <n v="25.929200000000002"/>
    <s v="Leader, Dr. Alice (Farnham)"/>
  </r>
  <r>
    <n v="798"/>
    <x v="0"/>
    <n v="1"/>
    <x v="1"/>
    <x v="1"/>
    <x v="1"/>
    <n v="1"/>
    <n v="0"/>
    <n v="1"/>
    <n v="0"/>
    <n v="0"/>
    <n v="0"/>
    <n v="0"/>
    <n v="0"/>
    <n v="0"/>
    <n v="31"/>
    <s v="Age_30_39"/>
    <n v="0"/>
    <n v="0"/>
    <n v="0"/>
    <n v="1"/>
    <n v="0"/>
    <n v="0"/>
    <n v="0"/>
    <n v="0"/>
    <x v="0"/>
    <x v="0"/>
    <n v="0"/>
    <n v="0"/>
    <n v="1"/>
    <n v="0"/>
    <n v="1"/>
    <n v="0"/>
    <n v="0"/>
    <n v="0"/>
    <n v="0"/>
    <n v="0"/>
    <n v="0"/>
    <n v="0"/>
    <s v="SiblingSpouse0"/>
    <n v="0"/>
    <n v="1"/>
    <n v="0"/>
    <n v="0"/>
    <n v="0"/>
    <n v="0"/>
    <n v="0"/>
    <n v="0"/>
    <s v="ParentChild0"/>
    <s v="S"/>
    <n v="0"/>
    <n v="0"/>
    <n v="1"/>
    <s v="Southampton"/>
    <n v="8.6832999999999991"/>
    <s v="Osman, Mrs. Mara"/>
  </r>
  <r>
    <n v="799"/>
    <x v="0"/>
    <n v="0"/>
    <x v="0"/>
    <x v="0"/>
    <x v="0"/>
    <n v="0"/>
    <n v="1"/>
    <n v="0"/>
    <n v="0"/>
    <n v="1"/>
    <n v="1"/>
    <n v="0"/>
    <n v="0"/>
    <n v="0"/>
    <n v="30"/>
    <s v="Age_30_39"/>
    <n v="0"/>
    <n v="0"/>
    <n v="0"/>
    <n v="1"/>
    <n v="0"/>
    <n v="0"/>
    <n v="0"/>
    <n v="0"/>
    <x v="0"/>
    <x v="0"/>
    <n v="0"/>
    <n v="0"/>
    <n v="1"/>
    <n v="0"/>
    <n v="1"/>
    <n v="0"/>
    <n v="0"/>
    <n v="0"/>
    <n v="0"/>
    <n v="0"/>
    <n v="0"/>
    <n v="0"/>
    <s v="SiblingSpouse0"/>
    <n v="0"/>
    <n v="1"/>
    <n v="0"/>
    <n v="0"/>
    <n v="0"/>
    <n v="0"/>
    <n v="0"/>
    <n v="0"/>
    <s v="ParentChild0"/>
    <s v="C"/>
    <n v="1"/>
    <n v="0"/>
    <n v="0"/>
    <s v="Cherbourg"/>
    <n v="7.2291999999999996"/>
    <s v="Ibrahim Shawah, Mr. Yousseff"/>
  </r>
  <r>
    <n v="800"/>
    <x v="0"/>
    <n v="0"/>
    <x v="0"/>
    <x v="0"/>
    <x v="1"/>
    <n v="1"/>
    <n v="0"/>
    <n v="1"/>
    <n v="0"/>
    <n v="0"/>
    <n v="0"/>
    <n v="0"/>
    <n v="0"/>
    <n v="0"/>
    <n v="30"/>
    <s v="Age_30_39"/>
    <n v="0"/>
    <n v="0"/>
    <n v="0"/>
    <n v="1"/>
    <n v="0"/>
    <n v="0"/>
    <n v="0"/>
    <n v="0"/>
    <x v="0"/>
    <x v="0"/>
    <n v="0"/>
    <n v="0"/>
    <n v="1"/>
    <n v="1"/>
    <n v="0"/>
    <n v="1"/>
    <n v="0"/>
    <n v="0"/>
    <n v="0"/>
    <n v="0"/>
    <n v="0"/>
    <n v="0"/>
    <s v="SiblingSpouse1"/>
    <n v="1"/>
    <n v="0"/>
    <n v="1"/>
    <n v="0"/>
    <n v="0"/>
    <n v="0"/>
    <n v="0"/>
    <n v="0"/>
    <s v="ParentChild1"/>
    <s v="S"/>
    <n v="0"/>
    <n v="0"/>
    <n v="1"/>
    <s v="Southampton"/>
    <n v="24.15"/>
    <s v="Van Impe, Mrs. Jean Baptiste (Rosalie Paula Govaert)"/>
  </r>
  <r>
    <n v="801"/>
    <x v="1"/>
    <n v="0"/>
    <x v="2"/>
    <x v="2"/>
    <x v="0"/>
    <n v="0"/>
    <n v="1"/>
    <n v="0"/>
    <n v="1"/>
    <n v="1"/>
    <n v="1"/>
    <n v="0"/>
    <n v="0"/>
    <n v="0"/>
    <n v="34"/>
    <s v="Age_30_39"/>
    <n v="0"/>
    <n v="0"/>
    <n v="0"/>
    <n v="1"/>
    <n v="0"/>
    <n v="0"/>
    <n v="0"/>
    <n v="0"/>
    <x v="2"/>
    <x v="2"/>
    <n v="0"/>
    <n v="1"/>
    <n v="0"/>
    <n v="0"/>
    <n v="1"/>
    <n v="0"/>
    <n v="0"/>
    <n v="0"/>
    <n v="0"/>
    <n v="0"/>
    <n v="0"/>
    <n v="0"/>
    <s v="SiblingSpouse0"/>
    <n v="0"/>
    <n v="1"/>
    <n v="0"/>
    <n v="0"/>
    <n v="0"/>
    <n v="0"/>
    <n v="0"/>
    <n v="0"/>
    <s v="ParentChild0"/>
    <s v="S"/>
    <n v="0"/>
    <n v="0"/>
    <n v="1"/>
    <s v="Southampton"/>
    <n v="13"/>
    <s v="Ponesell, Mr. Martin"/>
  </r>
  <r>
    <n v="802"/>
    <x v="1"/>
    <n v="1"/>
    <x v="2"/>
    <x v="2"/>
    <x v="1"/>
    <n v="1"/>
    <n v="0"/>
    <n v="0"/>
    <n v="0"/>
    <n v="0"/>
    <n v="0"/>
    <n v="0"/>
    <n v="0"/>
    <n v="0"/>
    <n v="31"/>
    <s v="Age_30_39"/>
    <n v="0"/>
    <n v="0"/>
    <n v="0"/>
    <n v="1"/>
    <n v="0"/>
    <n v="0"/>
    <n v="0"/>
    <n v="0"/>
    <x v="2"/>
    <x v="2"/>
    <n v="0"/>
    <n v="1"/>
    <n v="0"/>
    <n v="1"/>
    <n v="0"/>
    <n v="1"/>
    <n v="0"/>
    <n v="0"/>
    <n v="0"/>
    <n v="0"/>
    <n v="0"/>
    <n v="0"/>
    <s v="SiblingSpouse1"/>
    <n v="1"/>
    <n v="0"/>
    <n v="1"/>
    <n v="0"/>
    <n v="0"/>
    <n v="0"/>
    <n v="0"/>
    <n v="0"/>
    <s v="ParentChild1"/>
    <s v="S"/>
    <n v="0"/>
    <n v="0"/>
    <n v="1"/>
    <s v="Southampton"/>
    <n v="26.25"/>
    <s v="Collyer, Mrs. Harvey (Charlotte Annie Tate)"/>
  </r>
  <r>
    <n v="803"/>
    <x v="1"/>
    <n v="1"/>
    <x v="2"/>
    <x v="2"/>
    <x v="0"/>
    <n v="0"/>
    <n v="1"/>
    <n v="0"/>
    <n v="0"/>
    <n v="0"/>
    <n v="0"/>
    <n v="0"/>
    <n v="0"/>
    <n v="0"/>
    <n v="11"/>
    <s v="Age_10_19"/>
    <n v="0"/>
    <n v="1"/>
    <n v="0"/>
    <n v="0"/>
    <n v="0"/>
    <n v="0"/>
    <n v="0"/>
    <n v="0"/>
    <x v="1"/>
    <x v="1"/>
    <n v="1"/>
    <n v="0"/>
    <n v="0"/>
    <n v="1"/>
    <n v="0"/>
    <n v="1"/>
    <n v="0"/>
    <n v="0"/>
    <n v="0"/>
    <n v="0"/>
    <n v="0"/>
    <n v="0"/>
    <s v="SiblingSpouse1"/>
    <n v="2"/>
    <n v="0"/>
    <n v="0"/>
    <n v="1"/>
    <n v="0"/>
    <n v="0"/>
    <n v="0"/>
    <n v="0"/>
    <s v="ParentChild2"/>
    <s v="S"/>
    <n v="0"/>
    <n v="0"/>
    <n v="1"/>
    <s v="Southampton"/>
    <n v="120"/>
    <s v="Carter, Master. William Thornton II"/>
  </r>
  <r>
    <n v="804"/>
    <x v="1"/>
    <n v="1"/>
    <x v="2"/>
    <x v="2"/>
    <x v="0"/>
    <n v="0"/>
    <n v="1"/>
    <n v="0"/>
    <n v="0"/>
    <n v="1"/>
    <n v="0"/>
    <n v="1"/>
    <n v="0"/>
    <n v="0"/>
    <n v="0.42"/>
    <s v="Age_0_9"/>
    <n v="1"/>
    <n v="0"/>
    <n v="0"/>
    <n v="0"/>
    <n v="0"/>
    <n v="0"/>
    <n v="0"/>
    <n v="0"/>
    <x v="0"/>
    <x v="0"/>
    <n v="0"/>
    <n v="0"/>
    <n v="1"/>
    <n v="0"/>
    <n v="1"/>
    <n v="0"/>
    <n v="0"/>
    <n v="0"/>
    <n v="0"/>
    <n v="0"/>
    <n v="0"/>
    <n v="0"/>
    <s v="SiblingSpouse0"/>
    <n v="1"/>
    <n v="0"/>
    <n v="1"/>
    <n v="0"/>
    <n v="0"/>
    <n v="0"/>
    <n v="0"/>
    <n v="0"/>
    <s v="ParentChild1"/>
    <s v="C"/>
    <n v="1"/>
    <n v="0"/>
    <n v="0"/>
    <s v="Cherbourg"/>
    <n v="8.5167000000000002"/>
    <s v="Thomas, Master. Assad Alexander"/>
  </r>
  <r>
    <n v="805"/>
    <x v="1"/>
    <n v="1"/>
    <x v="2"/>
    <x v="2"/>
    <x v="0"/>
    <n v="0"/>
    <n v="1"/>
    <n v="0"/>
    <n v="0"/>
    <n v="1"/>
    <n v="1"/>
    <n v="0"/>
    <n v="0"/>
    <n v="0"/>
    <n v="27"/>
    <s v="Age_20_29"/>
    <n v="0"/>
    <n v="0"/>
    <n v="1"/>
    <n v="0"/>
    <n v="0"/>
    <n v="0"/>
    <n v="0"/>
    <n v="0"/>
    <x v="0"/>
    <x v="0"/>
    <n v="0"/>
    <n v="0"/>
    <n v="1"/>
    <n v="0"/>
    <n v="1"/>
    <n v="0"/>
    <n v="0"/>
    <n v="0"/>
    <n v="0"/>
    <n v="0"/>
    <n v="0"/>
    <n v="0"/>
    <s v="SiblingSpouse0"/>
    <n v="0"/>
    <n v="1"/>
    <n v="0"/>
    <n v="0"/>
    <n v="0"/>
    <n v="0"/>
    <n v="0"/>
    <n v="0"/>
    <s v="ParentChild0"/>
    <s v="S"/>
    <n v="0"/>
    <n v="0"/>
    <n v="1"/>
    <s v="Southampton"/>
    <n v="6.9749999999999996"/>
    <s v="Hedman, Mr. Oskar Arvid"/>
  </r>
  <r>
    <n v="806"/>
    <x v="1"/>
    <n v="0"/>
    <x v="2"/>
    <x v="2"/>
    <x v="0"/>
    <n v="0"/>
    <n v="1"/>
    <n v="0"/>
    <n v="0"/>
    <n v="1"/>
    <n v="1"/>
    <n v="0"/>
    <n v="0"/>
    <n v="0"/>
    <n v="31"/>
    <s v="Age_30_39"/>
    <n v="0"/>
    <n v="0"/>
    <n v="0"/>
    <n v="1"/>
    <n v="0"/>
    <n v="0"/>
    <n v="0"/>
    <n v="0"/>
    <x v="0"/>
    <x v="0"/>
    <n v="0"/>
    <n v="0"/>
    <n v="1"/>
    <n v="0"/>
    <n v="1"/>
    <n v="0"/>
    <n v="0"/>
    <n v="0"/>
    <n v="0"/>
    <n v="0"/>
    <n v="0"/>
    <n v="0"/>
    <s v="SiblingSpouse0"/>
    <n v="0"/>
    <n v="1"/>
    <n v="0"/>
    <n v="0"/>
    <n v="0"/>
    <n v="0"/>
    <n v="0"/>
    <n v="0"/>
    <s v="ParentChild0"/>
    <s v="S"/>
    <n v="0"/>
    <n v="0"/>
    <n v="1"/>
    <s v="Southampton"/>
    <n v="7.7750000000000004"/>
    <s v="Johansson, Mr. Karl Johan"/>
  </r>
  <r>
    <n v="807"/>
    <x v="1"/>
    <n v="0"/>
    <x v="2"/>
    <x v="2"/>
    <x v="0"/>
    <n v="0"/>
    <n v="1"/>
    <n v="0"/>
    <n v="0"/>
    <n v="1"/>
    <n v="1"/>
    <n v="0"/>
    <n v="0"/>
    <n v="0"/>
    <n v="39"/>
    <s v="Age_30_39"/>
    <n v="0"/>
    <n v="0"/>
    <n v="0"/>
    <n v="1"/>
    <n v="0"/>
    <n v="0"/>
    <n v="0"/>
    <n v="0"/>
    <x v="1"/>
    <x v="1"/>
    <n v="1"/>
    <n v="0"/>
    <n v="0"/>
    <n v="0"/>
    <n v="1"/>
    <n v="0"/>
    <n v="0"/>
    <n v="0"/>
    <n v="0"/>
    <n v="0"/>
    <n v="0"/>
    <n v="0"/>
    <s v="SiblingSpouse0"/>
    <n v="0"/>
    <n v="1"/>
    <n v="0"/>
    <n v="0"/>
    <n v="0"/>
    <n v="0"/>
    <n v="0"/>
    <n v="0"/>
    <s v="ParentChild0"/>
    <s v="S"/>
    <n v="0"/>
    <n v="0"/>
    <n v="1"/>
    <s v="Southampton"/>
    <n v="0"/>
    <s v="Andrews, Mr. Thomas Jr"/>
  </r>
  <r>
    <n v="808"/>
    <x v="1"/>
    <n v="0"/>
    <x v="2"/>
    <x v="2"/>
    <x v="1"/>
    <n v="1"/>
    <n v="0"/>
    <n v="1"/>
    <n v="0"/>
    <n v="0"/>
    <n v="0"/>
    <n v="0"/>
    <n v="0"/>
    <n v="0"/>
    <n v="18"/>
    <s v="Age_10_19"/>
    <n v="0"/>
    <n v="1"/>
    <n v="0"/>
    <n v="0"/>
    <n v="0"/>
    <n v="0"/>
    <n v="0"/>
    <n v="0"/>
    <x v="0"/>
    <x v="0"/>
    <n v="0"/>
    <n v="0"/>
    <n v="1"/>
    <n v="0"/>
    <n v="1"/>
    <n v="0"/>
    <n v="0"/>
    <n v="0"/>
    <n v="0"/>
    <n v="0"/>
    <n v="0"/>
    <n v="0"/>
    <s v="SiblingSpouse0"/>
    <n v="0"/>
    <n v="1"/>
    <n v="0"/>
    <n v="0"/>
    <n v="0"/>
    <n v="0"/>
    <n v="0"/>
    <n v="0"/>
    <s v="ParentChild0"/>
    <s v="S"/>
    <n v="0"/>
    <n v="0"/>
    <n v="1"/>
    <s v="Southampton"/>
    <n v="7.7750000000000004"/>
    <s v="Pettersson, Miss. Ellen Natalia"/>
  </r>
  <r>
    <n v="809"/>
    <x v="1"/>
    <n v="0"/>
    <x v="2"/>
    <x v="2"/>
    <x v="0"/>
    <n v="0"/>
    <n v="1"/>
    <n v="0"/>
    <n v="1"/>
    <n v="1"/>
    <n v="1"/>
    <n v="0"/>
    <n v="0"/>
    <n v="0"/>
    <n v="39"/>
    <s v="Age_30_39"/>
    <n v="0"/>
    <n v="0"/>
    <n v="0"/>
    <n v="1"/>
    <n v="0"/>
    <n v="0"/>
    <n v="0"/>
    <n v="0"/>
    <x v="2"/>
    <x v="2"/>
    <n v="0"/>
    <n v="1"/>
    <n v="0"/>
    <n v="0"/>
    <n v="1"/>
    <n v="0"/>
    <n v="0"/>
    <n v="0"/>
    <n v="0"/>
    <n v="0"/>
    <n v="0"/>
    <n v="0"/>
    <s v="SiblingSpouse0"/>
    <n v="0"/>
    <n v="1"/>
    <n v="0"/>
    <n v="0"/>
    <n v="0"/>
    <n v="0"/>
    <n v="0"/>
    <n v="0"/>
    <s v="ParentChild0"/>
    <s v="S"/>
    <n v="0"/>
    <n v="0"/>
    <n v="1"/>
    <s v="Southampton"/>
    <n v="13"/>
    <s v="Meyer, Mr. August"/>
  </r>
  <r>
    <n v="810"/>
    <x v="1"/>
    <n v="1"/>
    <x v="2"/>
    <x v="2"/>
    <x v="1"/>
    <n v="1"/>
    <n v="0"/>
    <n v="0"/>
    <n v="0"/>
    <n v="0"/>
    <n v="0"/>
    <n v="0"/>
    <n v="0"/>
    <n v="0"/>
    <n v="33"/>
    <s v="Age_30_39"/>
    <n v="0"/>
    <n v="0"/>
    <n v="0"/>
    <n v="1"/>
    <n v="0"/>
    <n v="0"/>
    <n v="0"/>
    <n v="0"/>
    <x v="1"/>
    <x v="1"/>
    <n v="1"/>
    <n v="0"/>
    <n v="0"/>
    <n v="1"/>
    <n v="0"/>
    <n v="1"/>
    <n v="0"/>
    <n v="0"/>
    <n v="0"/>
    <n v="0"/>
    <n v="0"/>
    <n v="0"/>
    <s v="SiblingSpouse1"/>
    <n v="0"/>
    <n v="1"/>
    <n v="0"/>
    <n v="0"/>
    <n v="0"/>
    <n v="0"/>
    <n v="0"/>
    <n v="0"/>
    <s v="ParentChild0"/>
    <s v="S"/>
    <n v="0"/>
    <n v="0"/>
    <n v="1"/>
    <s v="Southampton"/>
    <n v="53.1"/>
    <s v="Chambers, Mrs. Norman Campbell (Bertha Griggs)"/>
  </r>
  <r>
    <n v="811"/>
    <x v="1"/>
    <n v="0"/>
    <x v="2"/>
    <x v="2"/>
    <x v="0"/>
    <n v="0"/>
    <n v="1"/>
    <n v="0"/>
    <n v="0"/>
    <n v="1"/>
    <n v="1"/>
    <n v="0"/>
    <n v="0"/>
    <n v="0"/>
    <n v="26"/>
    <s v="Age_20_29"/>
    <n v="0"/>
    <n v="0"/>
    <n v="1"/>
    <n v="0"/>
    <n v="0"/>
    <n v="0"/>
    <n v="0"/>
    <n v="0"/>
    <x v="0"/>
    <x v="0"/>
    <n v="0"/>
    <n v="0"/>
    <n v="1"/>
    <n v="0"/>
    <n v="1"/>
    <n v="0"/>
    <n v="0"/>
    <n v="0"/>
    <n v="0"/>
    <n v="0"/>
    <n v="0"/>
    <n v="0"/>
    <s v="SiblingSpouse0"/>
    <n v="0"/>
    <n v="1"/>
    <n v="0"/>
    <n v="0"/>
    <n v="0"/>
    <n v="0"/>
    <n v="0"/>
    <n v="0"/>
    <s v="ParentChild0"/>
    <s v="S"/>
    <n v="0"/>
    <n v="0"/>
    <n v="1"/>
    <s v="Southampton"/>
    <n v="7.8875000000000002"/>
    <s v="Alexander, Mr. William"/>
  </r>
  <r>
    <n v="812"/>
    <x v="1"/>
    <n v="0"/>
    <x v="2"/>
    <x v="2"/>
    <x v="0"/>
    <n v="0"/>
    <n v="1"/>
    <n v="0"/>
    <n v="0"/>
    <n v="1"/>
    <n v="1"/>
    <n v="0"/>
    <n v="0"/>
    <n v="0"/>
    <n v="39"/>
    <s v="Age_30_39"/>
    <n v="0"/>
    <n v="0"/>
    <n v="0"/>
    <n v="1"/>
    <n v="0"/>
    <n v="0"/>
    <n v="0"/>
    <n v="0"/>
    <x v="0"/>
    <x v="0"/>
    <n v="0"/>
    <n v="0"/>
    <n v="1"/>
    <n v="0"/>
    <n v="1"/>
    <n v="0"/>
    <n v="0"/>
    <n v="0"/>
    <n v="0"/>
    <n v="0"/>
    <n v="0"/>
    <n v="0"/>
    <s v="SiblingSpouse0"/>
    <n v="0"/>
    <n v="1"/>
    <n v="0"/>
    <n v="0"/>
    <n v="0"/>
    <n v="0"/>
    <n v="0"/>
    <n v="0"/>
    <s v="ParentChild0"/>
    <s v="S"/>
    <n v="0"/>
    <n v="0"/>
    <n v="1"/>
    <s v="Southampton"/>
    <n v="24.15"/>
    <s v="Lester, Mr. James"/>
  </r>
  <r>
    <n v="813"/>
    <x v="1"/>
    <n v="0"/>
    <x v="2"/>
    <x v="2"/>
    <x v="0"/>
    <n v="0"/>
    <n v="1"/>
    <n v="0"/>
    <n v="1"/>
    <n v="1"/>
    <n v="1"/>
    <n v="0"/>
    <n v="0"/>
    <n v="0"/>
    <n v="35"/>
    <s v="Age_30_39"/>
    <n v="0"/>
    <n v="0"/>
    <n v="0"/>
    <n v="1"/>
    <n v="0"/>
    <n v="0"/>
    <n v="0"/>
    <n v="0"/>
    <x v="2"/>
    <x v="2"/>
    <n v="0"/>
    <n v="1"/>
    <n v="0"/>
    <n v="0"/>
    <n v="1"/>
    <n v="0"/>
    <n v="0"/>
    <n v="0"/>
    <n v="0"/>
    <n v="0"/>
    <n v="0"/>
    <n v="0"/>
    <s v="SiblingSpouse0"/>
    <n v="0"/>
    <n v="1"/>
    <n v="0"/>
    <n v="0"/>
    <n v="0"/>
    <n v="0"/>
    <n v="0"/>
    <n v="0"/>
    <s v="ParentChild0"/>
    <s v="S"/>
    <n v="0"/>
    <n v="0"/>
    <n v="1"/>
    <s v="Southampton"/>
    <n v="10.5"/>
    <s v="Slemen, Mr. Richard James"/>
  </r>
  <r>
    <n v="814"/>
    <x v="1"/>
    <n v="0"/>
    <x v="2"/>
    <x v="2"/>
    <x v="1"/>
    <n v="1"/>
    <n v="0"/>
    <n v="1"/>
    <n v="0"/>
    <n v="0"/>
    <n v="0"/>
    <n v="0"/>
    <n v="0"/>
    <n v="0"/>
    <n v="6"/>
    <s v="Age_0_9"/>
    <n v="1"/>
    <n v="0"/>
    <n v="0"/>
    <n v="0"/>
    <n v="0"/>
    <n v="0"/>
    <n v="0"/>
    <n v="0"/>
    <x v="0"/>
    <x v="0"/>
    <n v="0"/>
    <n v="0"/>
    <n v="1"/>
    <n v="4"/>
    <n v="0"/>
    <n v="0"/>
    <n v="0"/>
    <n v="0"/>
    <n v="1"/>
    <n v="0"/>
    <n v="0"/>
    <n v="1"/>
    <s v="SiblingSpouse4"/>
    <n v="2"/>
    <n v="0"/>
    <n v="0"/>
    <n v="1"/>
    <n v="0"/>
    <n v="0"/>
    <n v="0"/>
    <n v="0"/>
    <s v="ParentChild2"/>
    <s v="S"/>
    <n v="0"/>
    <n v="0"/>
    <n v="1"/>
    <s v="Southampton"/>
    <n v="31.274999999999999"/>
    <s v="Andersson, Miss. Ebba Iris Alfrida"/>
  </r>
  <r>
    <n v="815"/>
    <x v="1"/>
    <n v="0"/>
    <x v="2"/>
    <x v="2"/>
    <x v="0"/>
    <n v="0"/>
    <n v="1"/>
    <n v="0"/>
    <n v="0"/>
    <n v="1"/>
    <n v="1"/>
    <n v="0"/>
    <n v="0"/>
    <n v="0"/>
    <n v="30.5"/>
    <s v="Age_30_39"/>
    <n v="0"/>
    <n v="0"/>
    <n v="0"/>
    <n v="1"/>
    <n v="0"/>
    <n v="0"/>
    <n v="0"/>
    <n v="0"/>
    <x v="0"/>
    <x v="0"/>
    <n v="0"/>
    <n v="0"/>
    <n v="1"/>
    <n v="0"/>
    <n v="1"/>
    <n v="0"/>
    <n v="0"/>
    <n v="0"/>
    <n v="0"/>
    <n v="0"/>
    <n v="0"/>
    <n v="0"/>
    <s v="SiblingSpouse0"/>
    <n v="0"/>
    <n v="1"/>
    <n v="0"/>
    <n v="0"/>
    <n v="0"/>
    <n v="0"/>
    <n v="0"/>
    <n v="0"/>
    <s v="ParentChild0"/>
    <s v="S"/>
    <n v="0"/>
    <n v="0"/>
    <n v="1"/>
    <s v="Southampton"/>
    <n v="8.0500000000000007"/>
    <s v="Tomlin, Mr. Ernest Portage"/>
  </r>
  <r>
    <n v="816"/>
    <x v="1"/>
    <n v="0"/>
    <x v="2"/>
    <x v="2"/>
    <x v="0"/>
    <n v="0"/>
    <n v="1"/>
    <n v="0"/>
    <n v="0"/>
    <n v="1"/>
    <n v="1"/>
    <n v="0"/>
    <n v="0"/>
    <n v="0"/>
    <n v="29.9"/>
    <s v="Age_20_29"/>
    <n v="0"/>
    <n v="0"/>
    <n v="1"/>
    <n v="0"/>
    <n v="0"/>
    <n v="0"/>
    <n v="0"/>
    <n v="0"/>
    <x v="1"/>
    <x v="1"/>
    <n v="1"/>
    <n v="0"/>
    <n v="0"/>
    <n v="0"/>
    <n v="1"/>
    <n v="0"/>
    <n v="0"/>
    <n v="0"/>
    <n v="0"/>
    <n v="0"/>
    <n v="0"/>
    <n v="0"/>
    <s v="SiblingSpouse0"/>
    <n v="0"/>
    <n v="1"/>
    <n v="0"/>
    <n v="0"/>
    <n v="0"/>
    <n v="0"/>
    <n v="0"/>
    <n v="0"/>
    <s v="ParentChild0"/>
    <s v="S"/>
    <n v="0"/>
    <n v="0"/>
    <n v="1"/>
    <s v="Southampton"/>
    <n v="0"/>
    <s v="Fry, Mr. Richard"/>
  </r>
  <r>
    <n v="817"/>
    <x v="1"/>
    <n v="0"/>
    <x v="2"/>
    <x v="2"/>
    <x v="1"/>
    <n v="1"/>
    <n v="0"/>
    <n v="1"/>
    <n v="0"/>
    <n v="0"/>
    <n v="0"/>
    <n v="0"/>
    <n v="0"/>
    <n v="0"/>
    <n v="23"/>
    <s v="Age_20_29"/>
    <n v="0"/>
    <n v="0"/>
    <n v="1"/>
    <n v="0"/>
    <n v="0"/>
    <n v="0"/>
    <n v="0"/>
    <n v="0"/>
    <x v="0"/>
    <x v="0"/>
    <n v="0"/>
    <n v="0"/>
    <n v="1"/>
    <n v="0"/>
    <n v="1"/>
    <n v="0"/>
    <n v="0"/>
    <n v="0"/>
    <n v="0"/>
    <n v="0"/>
    <n v="0"/>
    <n v="0"/>
    <s v="SiblingSpouse0"/>
    <n v="0"/>
    <n v="1"/>
    <n v="0"/>
    <n v="0"/>
    <n v="0"/>
    <n v="0"/>
    <n v="0"/>
    <n v="0"/>
    <s v="ParentChild0"/>
    <s v="S"/>
    <n v="0"/>
    <n v="0"/>
    <n v="1"/>
    <s v="Southampton"/>
    <n v="7.9249999999999998"/>
    <s v="Heininen, Miss. Wendla Maria"/>
  </r>
  <r>
    <n v="818"/>
    <x v="1"/>
    <n v="0"/>
    <x v="2"/>
    <x v="2"/>
    <x v="0"/>
    <n v="0"/>
    <n v="1"/>
    <n v="0"/>
    <n v="1"/>
    <n v="0"/>
    <n v="0"/>
    <n v="0"/>
    <n v="0"/>
    <n v="0"/>
    <n v="31"/>
    <s v="Age_30_39"/>
    <n v="0"/>
    <n v="0"/>
    <n v="0"/>
    <n v="1"/>
    <n v="0"/>
    <n v="0"/>
    <n v="0"/>
    <n v="0"/>
    <x v="2"/>
    <x v="2"/>
    <n v="0"/>
    <n v="1"/>
    <n v="0"/>
    <n v="1"/>
    <n v="0"/>
    <n v="1"/>
    <n v="0"/>
    <n v="0"/>
    <n v="0"/>
    <n v="0"/>
    <n v="0"/>
    <n v="0"/>
    <s v="SiblingSpouse1"/>
    <n v="1"/>
    <n v="0"/>
    <n v="1"/>
    <n v="0"/>
    <n v="0"/>
    <n v="0"/>
    <n v="0"/>
    <n v="0"/>
    <s v="ParentChild1"/>
    <s v="C"/>
    <n v="1"/>
    <n v="0"/>
    <n v="0"/>
    <s v="Cherbourg"/>
    <n v="37.004199999999997"/>
    <s v="Mallet, Mr. Albert"/>
  </r>
  <r>
    <n v="819"/>
    <x v="1"/>
    <n v="0"/>
    <x v="2"/>
    <x v="2"/>
    <x v="0"/>
    <n v="0"/>
    <n v="1"/>
    <n v="0"/>
    <n v="0"/>
    <n v="1"/>
    <n v="1"/>
    <n v="0"/>
    <n v="0"/>
    <n v="0"/>
    <n v="43"/>
    <s v="Age_40_49"/>
    <n v="0"/>
    <n v="0"/>
    <n v="0"/>
    <n v="0"/>
    <n v="1"/>
    <n v="0"/>
    <n v="0"/>
    <n v="0"/>
    <x v="0"/>
    <x v="0"/>
    <n v="0"/>
    <n v="0"/>
    <n v="1"/>
    <n v="0"/>
    <n v="1"/>
    <n v="0"/>
    <n v="0"/>
    <n v="0"/>
    <n v="0"/>
    <n v="0"/>
    <n v="0"/>
    <n v="0"/>
    <s v="SiblingSpouse0"/>
    <n v="0"/>
    <n v="1"/>
    <n v="0"/>
    <n v="0"/>
    <n v="0"/>
    <n v="0"/>
    <n v="0"/>
    <n v="0"/>
    <s v="ParentChild0"/>
    <s v="S"/>
    <n v="0"/>
    <n v="0"/>
    <n v="1"/>
    <s v="Southampton"/>
    <n v="6.45"/>
    <s v="Holm, Mr. John Fredrik Alexander"/>
  </r>
  <r>
    <n v="820"/>
    <x v="1"/>
    <n v="0"/>
    <x v="2"/>
    <x v="2"/>
    <x v="0"/>
    <n v="0"/>
    <n v="1"/>
    <n v="0"/>
    <n v="0"/>
    <n v="0"/>
    <n v="0"/>
    <n v="0"/>
    <n v="0"/>
    <n v="0"/>
    <n v="10"/>
    <s v="Age_10_19"/>
    <n v="0"/>
    <n v="1"/>
    <n v="0"/>
    <n v="0"/>
    <n v="0"/>
    <n v="0"/>
    <n v="0"/>
    <n v="0"/>
    <x v="0"/>
    <x v="0"/>
    <n v="0"/>
    <n v="0"/>
    <n v="1"/>
    <n v="3"/>
    <n v="0"/>
    <n v="0"/>
    <n v="0"/>
    <n v="1"/>
    <n v="0"/>
    <n v="0"/>
    <n v="0"/>
    <n v="1"/>
    <s v="SiblingSpouse3"/>
    <n v="2"/>
    <n v="0"/>
    <n v="0"/>
    <n v="1"/>
    <n v="0"/>
    <n v="0"/>
    <n v="0"/>
    <n v="0"/>
    <s v="ParentChild2"/>
    <s v="S"/>
    <n v="0"/>
    <n v="0"/>
    <n v="1"/>
    <s v="Southampton"/>
    <n v="27.9"/>
    <s v="Skoog, Master. Karl Thorsten"/>
  </r>
  <r>
    <n v="821"/>
    <x v="1"/>
    <n v="1"/>
    <x v="2"/>
    <x v="2"/>
    <x v="1"/>
    <n v="1"/>
    <n v="0"/>
    <n v="0"/>
    <n v="0"/>
    <n v="0"/>
    <n v="0"/>
    <n v="0"/>
    <n v="0"/>
    <n v="0"/>
    <n v="52"/>
    <s v="Age_50_59"/>
    <n v="0"/>
    <n v="0"/>
    <n v="0"/>
    <n v="0"/>
    <n v="0"/>
    <n v="1"/>
    <n v="0"/>
    <n v="0"/>
    <x v="1"/>
    <x v="1"/>
    <n v="1"/>
    <n v="0"/>
    <n v="0"/>
    <n v="1"/>
    <n v="0"/>
    <n v="1"/>
    <n v="0"/>
    <n v="0"/>
    <n v="0"/>
    <n v="0"/>
    <n v="0"/>
    <n v="0"/>
    <s v="SiblingSpouse1"/>
    <n v="1"/>
    <n v="0"/>
    <n v="1"/>
    <n v="0"/>
    <n v="0"/>
    <n v="0"/>
    <n v="0"/>
    <n v="0"/>
    <s v="ParentChild1"/>
    <s v="S"/>
    <n v="0"/>
    <n v="0"/>
    <n v="1"/>
    <s v="Southampton"/>
    <n v="93.5"/>
    <s v="Hays, Mrs. Charles Melville (Clara Jennings Gregg)"/>
  </r>
  <r>
    <n v="822"/>
    <x v="1"/>
    <n v="1"/>
    <x v="2"/>
    <x v="2"/>
    <x v="0"/>
    <n v="0"/>
    <n v="1"/>
    <n v="0"/>
    <n v="0"/>
    <n v="1"/>
    <n v="1"/>
    <n v="0"/>
    <n v="0"/>
    <n v="0"/>
    <n v="27"/>
    <s v="Age_20_29"/>
    <n v="0"/>
    <n v="0"/>
    <n v="1"/>
    <n v="0"/>
    <n v="0"/>
    <n v="0"/>
    <n v="0"/>
    <n v="0"/>
    <x v="0"/>
    <x v="0"/>
    <n v="0"/>
    <n v="0"/>
    <n v="1"/>
    <n v="0"/>
    <n v="1"/>
    <n v="0"/>
    <n v="0"/>
    <n v="0"/>
    <n v="0"/>
    <n v="0"/>
    <n v="0"/>
    <n v="0"/>
    <s v="SiblingSpouse0"/>
    <n v="0"/>
    <n v="1"/>
    <n v="0"/>
    <n v="0"/>
    <n v="0"/>
    <n v="0"/>
    <n v="0"/>
    <n v="0"/>
    <s v="ParentChild0"/>
    <s v="S"/>
    <n v="0"/>
    <n v="0"/>
    <n v="1"/>
    <s v="Southampton"/>
    <n v="8.6624999999999996"/>
    <s v="Lulic, Mr. Nikola"/>
  </r>
  <r>
    <n v="823"/>
    <x v="1"/>
    <n v="0"/>
    <x v="2"/>
    <x v="2"/>
    <x v="0"/>
    <n v="0"/>
    <n v="1"/>
    <n v="0"/>
    <n v="0"/>
    <n v="1"/>
    <n v="1"/>
    <n v="0"/>
    <n v="0"/>
    <n v="0"/>
    <n v="38"/>
    <s v="Age_30_39"/>
    <n v="0"/>
    <n v="0"/>
    <n v="0"/>
    <n v="1"/>
    <n v="0"/>
    <n v="0"/>
    <n v="0"/>
    <n v="0"/>
    <x v="1"/>
    <x v="1"/>
    <n v="1"/>
    <n v="0"/>
    <n v="0"/>
    <n v="0"/>
    <n v="1"/>
    <n v="0"/>
    <n v="0"/>
    <n v="0"/>
    <n v="0"/>
    <n v="0"/>
    <n v="0"/>
    <n v="0"/>
    <s v="SiblingSpouse0"/>
    <n v="0"/>
    <n v="1"/>
    <n v="0"/>
    <n v="0"/>
    <n v="0"/>
    <n v="0"/>
    <n v="0"/>
    <n v="0"/>
    <s v="ParentChild0"/>
    <s v="S"/>
    <n v="0"/>
    <n v="0"/>
    <n v="1"/>
    <s v="Southampton"/>
    <n v="0"/>
    <s v="Reuchlin, Jonkheer. John George"/>
  </r>
  <r>
    <n v="824"/>
    <x v="1"/>
    <n v="1"/>
    <x v="2"/>
    <x v="2"/>
    <x v="1"/>
    <n v="1"/>
    <n v="0"/>
    <n v="1"/>
    <n v="0"/>
    <n v="0"/>
    <n v="0"/>
    <n v="0"/>
    <n v="0"/>
    <n v="0"/>
    <n v="27"/>
    <s v="Age_20_29"/>
    <n v="0"/>
    <n v="0"/>
    <n v="1"/>
    <n v="0"/>
    <n v="0"/>
    <n v="0"/>
    <n v="0"/>
    <n v="0"/>
    <x v="0"/>
    <x v="0"/>
    <n v="0"/>
    <n v="0"/>
    <n v="1"/>
    <n v="0"/>
    <n v="1"/>
    <n v="0"/>
    <n v="0"/>
    <n v="0"/>
    <n v="0"/>
    <n v="0"/>
    <n v="0"/>
    <n v="0"/>
    <s v="SiblingSpouse0"/>
    <n v="1"/>
    <n v="0"/>
    <n v="1"/>
    <n v="0"/>
    <n v="0"/>
    <n v="0"/>
    <n v="0"/>
    <n v="0"/>
    <s v="ParentChild1"/>
    <s v="S"/>
    <n v="0"/>
    <n v="0"/>
    <n v="1"/>
    <s v="Southampton"/>
    <n v="12.475"/>
    <s v="Moor, Mrs. (Beila)"/>
  </r>
  <r>
    <n v="825"/>
    <x v="1"/>
    <n v="0"/>
    <x v="2"/>
    <x v="2"/>
    <x v="0"/>
    <n v="0"/>
    <n v="1"/>
    <n v="0"/>
    <n v="0"/>
    <n v="0"/>
    <n v="0"/>
    <n v="1"/>
    <n v="0"/>
    <n v="0"/>
    <n v="2"/>
    <s v="Age_0_9"/>
    <n v="1"/>
    <n v="0"/>
    <n v="0"/>
    <n v="0"/>
    <n v="0"/>
    <n v="0"/>
    <n v="0"/>
    <n v="0"/>
    <x v="0"/>
    <x v="0"/>
    <n v="0"/>
    <n v="0"/>
    <n v="1"/>
    <n v="4"/>
    <n v="0"/>
    <n v="0"/>
    <n v="0"/>
    <n v="0"/>
    <n v="1"/>
    <n v="0"/>
    <n v="0"/>
    <n v="1"/>
    <s v="SiblingSpouse4"/>
    <n v="1"/>
    <n v="0"/>
    <n v="1"/>
    <n v="0"/>
    <n v="0"/>
    <n v="0"/>
    <n v="0"/>
    <n v="0"/>
    <s v="ParentChild1"/>
    <s v="S"/>
    <n v="0"/>
    <n v="0"/>
    <n v="1"/>
    <s v="Southampton"/>
    <n v="39.6875"/>
    <s v="Panula, Master. Urho Abraham"/>
  </r>
  <r>
    <n v="826"/>
    <x v="1"/>
    <n v="0"/>
    <x v="2"/>
    <x v="2"/>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6.95"/>
    <s v="Flynn, Mr. John"/>
  </r>
  <r>
    <n v="827"/>
    <x v="1"/>
    <n v="0"/>
    <x v="2"/>
    <x v="2"/>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56.495800000000003"/>
    <s v="Lam, Mr. Len"/>
  </r>
  <r>
    <n v="828"/>
    <x v="1"/>
    <n v="1"/>
    <x v="2"/>
    <x v="2"/>
    <x v="0"/>
    <n v="0"/>
    <n v="1"/>
    <n v="0"/>
    <n v="1"/>
    <n v="1"/>
    <n v="0"/>
    <n v="1"/>
    <n v="0"/>
    <n v="0"/>
    <n v="1"/>
    <s v="Age_0_9"/>
    <n v="1"/>
    <n v="0"/>
    <n v="0"/>
    <n v="0"/>
    <n v="0"/>
    <n v="0"/>
    <n v="0"/>
    <n v="0"/>
    <x v="2"/>
    <x v="2"/>
    <n v="0"/>
    <n v="1"/>
    <n v="0"/>
    <n v="0"/>
    <n v="1"/>
    <n v="0"/>
    <n v="0"/>
    <n v="0"/>
    <n v="0"/>
    <n v="0"/>
    <n v="0"/>
    <n v="0"/>
    <s v="SiblingSpouse0"/>
    <n v="2"/>
    <n v="0"/>
    <n v="0"/>
    <n v="1"/>
    <n v="0"/>
    <n v="0"/>
    <n v="0"/>
    <n v="0"/>
    <s v="ParentChild2"/>
    <s v="C"/>
    <n v="1"/>
    <n v="0"/>
    <n v="0"/>
    <s v="Cherbourg"/>
    <n v="37.004199999999997"/>
    <s v="Mallet, Master. Andre"/>
  </r>
  <r>
    <n v="829"/>
    <x v="1"/>
    <n v="1"/>
    <x v="2"/>
    <x v="2"/>
    <x v="0"/>
    <n v="0"/>
    <n v="1"/>
    <n v="0"/>
    <n v="0"/>
    <n v="1"/>
    <n v="1"/>
    <n v="0"/>
    <n v="1"/>
    <n v="1"/>
    <n v="29.9"/>
    <s v="Age_20_29"/>
    <n v="0"/>
    <n v="0"/>
    <n v="1"/>
    <n v="0"/>
    <n v="0"/>
    <n v="0"/>
    <n v="0"/>
    <n v="0"/>
    <x v="0"/>
    <x v="0"/>
    <n v="0"/>
    <n v="0"/>
    <n v="1"/>
    <n v="0"/>
    <n v="1"/>
    <n v="0"/>
    <n v="0"/>
    <n v="0"/>
    <n v="0"/>
    <n v="0"/>
    <n v="0"/>
    <n v="0"/>
    <s v="SiblingSpouse0"/>
    <n v="0"/>
    <n v="1"/>
    <n v="0"/>
    <n v="0"/>
    <n v="0"/>
    <n v="0"/>
    <n v="0"/>
    <n v="0"/>
    <s v="ParentChild0"/>
    <s v="Q"/>
    <n v="0"/>
    <n v="1"/>
    <n v="0"/>
    <s v="Queenstown"/>
    <n v="7.75"/>
    <s v="McCormack, Mr. Thomas Joseph"/>
  </r>
  <r>
    <n v="830"/>
    <x v="1"/>
    <n v="1"/>
    <x v="2"/>
    <x v="2"/>
    <x v="1"/>
    <n v="1"/>
    <n v="0"/>
    <n v="0"/>
    <n v="0"/>
    <n v="0"/>
    <n v="0"/>
    <n v="0"/>
    <n v="0"/>
    <n v="0"/>
    <n v="62"/>
    <s v="Age_60_69"/>
    <n v="0"/>
    <n v="0"/>
    <n v="0"/>
    <n v="0"/>
    <n v="0"/>
    <n v="0"/>
    <n v="1"/>
    <n v="0"/>
    <x v="1"/>
    <x v="1"/>
    <n v="1"/>
    <n v="0"/>
    <n v="0"/>
    <n v="0"/>
    <n v="1"/>
    <n v="0"/>
    <n v="0"/>
    <n v="0"/>
    <n v="0"/>
    <n v="0"/>
    <n v="0"/>
    <n v="0"/>
    <s v="SiblingSpouse0"/>
    <n v="0"/>
    <n v="1"/>
    <n v="0"/>
    <n v="0"/>
    <n v="0"/>
    <n v="0"/>
    <n v="0"/>
    <n v="0"/>
    <s v="ParentChild0"/>
    <s v="C"/>
    <n v="1"/>
    <n v="0"/>
    <n v="0"/>
    <s v="Cherbourg"/>
    <n v="80"/>
    <s v="Stone, Mrs. George Nelson (Martha Evelyn)"/>
  </r>
  <r>
    <n v="831"/>
    <x v="1"/>
    <n v="1"/>
    <x v="2"/>
    <x v="2"/>
    <x v="1"/>
    <n v="1"/>
    <n v="0"/>
    <n v="0"/>
    <n v="0"/>
    <n v="0"/>
    <n v="0"/>
    <n v="0"/>
    <n v="0"/>
    <n v="0"/>
    <n v="15"/>
    <s v="Age_10_19"/>
    <n v="0"/>
    <n v="1"/>
    <n v="0"/>
    <n v="0"/>
    <n v="0"/>
    <n v="0"/>
    <n v="0"/>
    <n v="0"/>
    <x v="0"/>
    <x v="0"/>
    <n v="0"/>
    <n v="0"/>
    <n v="1"/>
    <n v="1"/>
    <n v="0"/>
    <n v="1"/>
    <n v="0"/>
    <n v="0"/>
    <n v="0"/>
    <n v="0"/>
    <n v="0"/>
    <n v="0"/>
    <s v="SiblingSpouse1"/>
    <n v="0"/>
    <n v="1"/>
    <n v="0"/>
    <n v="0"/>
    <n v="0"/>
    <n v="0"/>
    <n v="0"/>
    <n v="0"/>
    <s v="ParentChild0"/>
    <s v="C"/>
    <n v="1"/>
    <n v="0"/>
    <n v="0"/>
    <s v="Cherbourg"/>
    <n v="14.4542"/>
    <s v="Yasbeck, Mrs. Antoni (Selini Alexander)"/>
  </r>
  <r>
    <n v="832"/>
    <x v="1"/>
    <n v="1"/>
    <x v="2"/>
    <x v="2"/>
    <x v="0"/>
    <n v="0"/>
    <n v="1"/>
    <n v="0"/>
    <n v="1"/>
    <n v="0"/>
    <n v="0"/>
    <n v="1"/>
    <n v="0"/>
    <n v="0"/>
    <n v="0.83"/>
    <s v="Age_0_9"/>
    <n v="1"/>
    <n v="0"/>
    <n v="0"/>
    <n v="0"/>
    <n v="0"/>
    <n v="0"/>
    <n v="0"/>
    <n v="0"/>
    <x v="2"/>
    <x v="2"/>
    <n v="0"/>
    <n v="1"/>
    <n v="0"/>
    <n v="1"/>
    <n v="0"/>
    <n v="1"/>
    <n v="0"/>
    <n v="0"/>
    <n v="0"/>
    <n v="0"/>
    <n v="0"/>
    <n v="0"/>
    <s v="SiblingSpouse1"/>
    <n v="1"/>
    <n v="0"/>
    <n v="1"/>
    <n v="0"/>
    <n v="0"/>
    <n v="0"/>
    <n v="0"/>
    <n v="0"/>
    <s v="ParentChild1"/>
    <s v="S"/>
    <n v="0"/>
    <n v="0"/>
    <n v="1"/>
    <s v="Southampton"/>
    <n v="18.75"/>
    <s v="Richards, Master. George Sibley"/>
  </r>
  <r>
    <n v="833"/>
    <x v="1"/>
    <n v="0"/>
    <x v="2"/>
    <x v="2"/>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91999999999996"/>
    <s v="Saad, Mr. Amin"/>
  </r>
  <r>
    <n v="834"/>
    <x v="1"/>
    <n v="0"/>
    <x v="2"/>
    <x v="2"/>
    <x v="0"/>
    <n v="0"/>
    <n v="1"/>
    <n v="0"/>
    <n v="0"/>
    <n v="1"/>
    <n v="1"/>
    <n v="0"/>
    <n v="0"/>
    <n v="0"/>
    <n v="23"/>
    <s v="Age_20_29"/>
    <n v="0"/>
    <n v="0"/>
    <n v="1"/>
    <n v="0"/>
    <n v="0"/>
    <n v="0"/>
    <n v="0"/>
    <n v="0"/>
    <x v="0"/>
    <x v="0"/>
    <n v="0"/>
    <n v="0"/>
    <n v="1"/>
    <n v="0"/>
    <n v="1"/>
    <n v="0"/>
    <n v="0"/>
    <n v="0"/>
    <n v="0"/>
    <n v="0"/>
    <n v="0"/>
    <n v="0"/>
    <s v="SiblingSpouse0"/>
    <n v="0"/>
    <n v="1"/>
    <n v="0"/>
    <n v="0"/>
    <n v="0"/>
    <n v="0"/>
    <n v="0"/>
    <n v="0"/>
    <s v="ParentChild0"/>
    <s v="S"/>
    <n v="0"/>
    <n v="0"/>
    <n v="1"/>
    <s v="Southampton"/>
    <n v="7.8541999999999996"/>
    <s v="Augustsson, Mr. Albert"/>
  </r>
  <r>
    <n v="835"/>
    <x v="1"/>
    <n v="0"/>
    <x v="2"/>
    <x v="2"/>
    <x v="0"/>
    <n v="0"/>
    <n v="1"/>
    <n v="0"/>
    <n v="0"/>
    <n v="1"/>
    <n v="1"/>
    <n v="0"/>
    <n v="0"/>
    <n v="0"/>
    <n v="18"/>
    <s v="Age_10_19"/>
    <n v="0"/>
    <n v="1"/>
    <n v="0"/>
    <n v="0"/>
    <n v="0"/>
    <n v="0"/>
    <n v="0"/>
    <n v="0"/>
    <x v="0"/>
    <x v="0"/>
    <n v="0"/>
    <n v="0"/>
    <n v="1"/>
    <n v="0"/>
    <n v="1"/>
    <n v="0"/>
    <n v="0"/>
    <n v="0"/>
    <n v="0"/>
    <n v="0"/>
    <n v="0"/>
    <n v="0"/>
    <s v="SiblingSpouse0"/>
    <n v="0"/>
    <n v="1"/>
    <n v="0"/>
    <n v="0"/>
    <n v="0"/>
    <n v="0"/>
    <n v="0"/>
    <n v="0"/>
    <s v="ParentChild0"/>
    <s v="S"/>
    <n v="0"/>
    <n v="0"/>
    <n v="1"/>
    <s v="Southampton"/>
    <n v="8.3000000000000007"/>
    <s v="Allum, Mr. Owen George"/>
  </r>
  <r>
    <n v="836"/>
    <x v="1"/>
    <n v="1"/>
    <x v="2"/>
    <x v="2"/>
    <x v="1"/>
    <n v="1"/>
    <n v="0"/>
    <n v="0"/>
    <n v="0"/>
    <n v="0"/>
    <n v="0"/>
    <n v="0"/>
    <n v="0"/>
    <n v="0"/>
    <n v="39"/>
    <s v="Age_30_39"/>
    <n v="0"/>
    <n v="0"/>
    <n v="0"/>
    <n v="1"/>
    <n v="0"/>
    <n v="0"/>
    <n v="0"/>
    <n v="0"/>
    <x v="1"/>
    <x v="1"/>
    <n v="1"/>
    <n v="0"/>
    <n v="0"/>
    <n v="1"/>
    <n v="0"/>
    <n v="1"/>
    <n v="0"/>
    <n v="0"/>
    <n v="0"/>
    <n v="0"/>
    <n v="0"/>
    <n v="0"/>
    <s v="SiblingSpouse1"/>
    <n v="1"/>
    <n v="0"/>
    <n v="1"/>
    <n v="0"/>
    <n v="0"/>
    <n v="0"/>
    <n v="0"/>
    <n v="0"/>
    <s v="ParentChild1"/>
    <s v="C"/>
    <n v="1"/>
    <n v="0"/>
    <n v="0"/>
    <s v="Cherbourg"/>
    <n v="83.158299999999997"/>
    <s v="Compton, Miss. Sara Rebecca"/>
  </r>
  <r>
    <n v="837"/>
    <x v="1"/>
    <n v="0"/>
    <x v="2"/>
    <x v="2"/>
    <x v="0"/>
    <n v="0"/>
    <n v="1"/>
    <n v="0"/>
    <n v="0"/>
    <n v="1"/>
    <n v="1"/>
    <n v="0"/>
    <n v="0"/>
    <n v="0"/>
    <n v="21"/>
    <s v="Age_20_29"/>
    <n v="0"/>
    <n v="0"/>
    <n v="1"/>
    <n v="0"/>
    <n v="0"/>
    <n v="0"/>
    <n v="0"/>
    <n v="0"/>
    <x v="0"/>
    <x v="0"/>
    <n v="0"/>
    <n v="0"/>
    <n v="1"/>
    <n v="0"/>
    <n v="1"/>
    <n v="0"/>
    <n v="0"/>
    <n v="0"/>
    <n v="0"/>
    <n v="0"/>
    <n v="0"/>
    <n v="0"/>
    <s v="SiblingSpouse0"/>
    <n v="0"/>
    <n v="1"/>
    <n v="0"/>
    <n v="0"/>
    <n v="0"/>
    <n v="0"/>
    <n v="0"/>
    <n v="0"/>
    <s v="ParentChild0"/>
    <s v="S"/>
    <n v="0"/>
    <n v="0"/>
    <n v="1"/>
    <s v="Southampton"/>
    <n v="8.6624999999999996"/>
    <s v="Pasic, Mr. Jakob"/>
  </r>
  <r>
    <n v="838"/>
    <x v="1"/>
    <n v="0"/>
    <x v="2"/>
    <x v="2"/>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8.0500000000000007"/>
    <s v="Sirota, Mr. Maurice"/>
  </r>
  <r>
    <n v="839"/>
    <x v="1"/>
    <n v="1"/>
    <x v="2"/>
    <x v="2"/>
    <x v="0"/>
    <n v="0"/>
    <n v="1"/>
    <n v="0"/>
    <n v="0"/>
    <n v="1"/>
    <n v="1"/>
    <n v="0"/>
    <n v="0"/>
    <n v="0"/>
    <n v="32"/>
    <s v="Age_30_39"/>
    <n v="0"/>
    <n v="0"/>
    <n v="0"/>
    <n v="1"/>
    <n v="0"/>
    <n v="0"/>
    <n v="0"/>
    <n v="0"/>
    <x v="0"/>
    <x v="0"/>
    <n v="0"/>
    <n v="0"/>
    <n v="1"/>
    <n v="0"/>
    <n v="1"/>
    <n v="0"/>
    <n v="0"/>
    <n v="0"/>
    <n v="0"/>
    <n v="0"/>
    <n v="0"/>
    <n v="0"/>
    <s v="SiblingSpouse0"/>
    <n v="0"/>
    <n v="1"/>
    <n v="0"/>
    <n v="0"/>
    <n v="0"/>
    <n v="0"/>
    <n v="0"/>
    <n v="0"/>
    <s v="ParentChild0"/>
    <s v="S"/>
    <n v="0"/>
    <n v="0"/>
    <n v="1"/>
    <s v="Southampton"/>
    <n v="56.495800000000003"/>
    <s v="Chip, Mr. Chang"/>
  </r>
  <r>
    <n v="840"/>
    <x v="1"/>
    <n v="1"/>
    <x v="2"/>
    <x v="2"/>
    <x v="0"/>
    <n v="0"/>
    <n v="1"/>
    <n v="0"/>
    <n v="0"/>
    <n v="1"/>
    <n v="1"/>
    <n v="0"/>
    <n v="0"/>
    <n v="0"/>
    <n v="29.9"/>
    <s v="Age_20_29"/>
    <n v="0"/>
    <n v="0"/>
    <n v="1"/>
    <n v="0"/>
    <n v="0"/>
    <n v="0"/>
    <n v="0"/>
    <n v="0"/>
    <x v="1"/>
    <x v="1"/>
    <n v="1"/>
    <n v="0"/>
    <n v="0"/>
    <n v="0"/>
    <n v="1"/>
    <n v="0"/>
    <n v="0"/>
    <n v="0"/>
    <n v="0"/>
    <n v="0"/>
    <n v="0"/>
    <n v="0"/>
    <s v="SiblingSpouse0"/>
    <n v="0"/>
    <n v="1"/>
    <n v="0"/>
    <n v="0"/>
    <n v="0"/>
    <n v="0"/>
    <n v="0"/>
    <n v="0"/>
    <s v="ParentChild0"/>
    <s v="C"/>
    <n v="1"/>
    <n v="0"/>
    <n v="0"/>
    <s v="Cherbourg"/>
    <n v="29.7"/>
    <s v="Marechal, Mr. Pierre"/>
  </r>
  <r>
    <n v="841"/>
    <x v="1"/>
    <n v="0"/>
    <x v="2"/>
    <x v="2"/>
    <x v="0"/>
    <n v="0"/>
    <n v="1"/>
    <n v="0"/>
    <n v="0"/>
    <n v="1"/>
    <n v="1"/>
    <n v="0"/>
    <n v="0"/>
    <n v="0"/>
    <n v="20"/>
    <s v="Age_20_29"/>
    <n v="0"/>
    <n v="0"/>
    <n v="1"/>
    <n v="0"/>
    <n v="0"/>
    <n v="0"/>
    <n v="0"/>
    <n v="0"/>
    <x v="0"/>
    <x v="0"/>
    <n v="0"/>
    <n v="0"/>
    <n v="1"/>
    <n v="0"/>
    <n v="1"/>
    <n v="0"/>
    <n v="0"/>
    <n v="0"/>
    <n v="0"/>
    <n v="0"/>
    <n v="0"/>
    <n v="0"/>
    <s v="SiblingSpouse0"/>
    <n v="0"/>
    <n v="1"/>
    <n v="0"/>
    <n v="0"/>
    <n v="0"/>
    <n v="0"/>
    <n v="0"/>
    <n v="0"/>
    <s v="ParentChild0"/>
    <s v="S"/>
    <n v="0"/>
    <n v="0"/>
    <n v="1"/>
    <s v="Southampton"/>
    <n v="7.9249999999999998"/>
    <s v="Alhomaki, Mr. Ilmari Rudolf"/>
  </r>
  <r>
    <n v="842"/>
    <x v="1"/>
    <n v="0"/>
    <x v="2"/>
    <x v="2"/>
    <x v="0"/>
    <n v="0"/>
    <n v="1"/>
    <n v="0"/>
    <n v="1"/>
    <n v="1"/>
    <n v="1"/>
    <n v="0"/>
    <n v="0"/>
    <n v="0"/>
    <n v="16"/>
    <s v="Age_10_19"/>
    <n v="0"/>
    <n v="1"/>
    <n v="0"/>
    <n v="0"/>
    <n v="0"/>
    <n v="0"/>
    <n v="0"/>
    <n v="0"/>
    <x v="2"/>
    <x v="2"/>
    <n v="0"/>
    <n v="1"/>
    <n v="0"/>
    <n v="0"/>
    <n v="1"/>
    <n v="0"/>
    <n v="0"/>
    <n v="0"/>
    <n v="0"/>
    <n v="0"/>
    <n v="0"/>
    <n v="0"/>
    <s v="SiblingSpouse0"/>
    <n v="0"/>
    <n v="1"/>
    <n v="0"/>
    <n v="0"/>
    <n v="0"/>
    <n v="0"/>
    <n v="0"/>
    <n v="0"/>
    <s v="ParentChild0"/>
    <s v="S"/>
    <n v="0"/>
    <n v="0"/>
    <n v="1"/>
    <s v="Southampton"/>
    <n v="10.5"/>
    <s v="Mudd, Mr. Thomas Charles"/>
  </r>
  <r>
    <n v="843"/>
    <x v="1"/>
    <n v="1"/>
    <x v="2"/>
    <x v="2"/>
    <x v="1"/>
    <n v="1"/>
    <n v="0"/>
    <n v="0"/>
    <n v="0"/>
    <n v="0"/>
    <n v="0"/>
    <n v="0"/>
    <n v="0"/>
    <n v="0"/>
    <n v="30"/>
    <s v="Age_30_39"/>
    <n v="0"/>
    <n v="0"/>
    <n v="0"/>
    <n v="1"/>
    <n v="0"/>
    <n v="0"/>
    <n v="0"/>
    <n v="0"/>
    <x v="1"/>
    <x v="1"/>
    <n v="1"/>
    <n v="0"/>
    <n v="0"/>
    <n v="0"/>
    <n v="1"/>
    <n v="0"/>
    <n v="0"/>
    <n v="0"/>
    <n v="0"/>
    <n v="0"/>
    <n v="0"/>
    <n v="0"/>
    <s v="SiblingSpouse0"/>
    <n v="0"/>
    <n v="1"/>
    <n v="0"/>
    <n v="0"/>
    <n v="0"/>
    <n v="0"/>
    <n v="0"/>
    <n v="0"/>
    <s v="ParentChild0"/>
    <s v="C"/>
    <n v="1"/>
    <n v="0"/>
    <n v="0"/>
    <s v="Cherbourg"/>
    <n v="31"/>
    <s v="Serepeca, Miss. Augusta"/>
  </r>
  <r>
    <n v="844"/>
    <x v="1"/>
    <n v="0"/>
    <x v="2"/>
    <x v="2"/>
    <x v="0"/>
    <n v="0"/>
    <n v="1"/>
    <n v="0"/>
    <n v="0"/>
    <n v="1"/>
    <n v="1"/>
    <n v="0"/>
    <n v="0"/>
    <n v="0"/>
    <n v="34.5"/>
    <s v="Age_30_39"/>
    <n v="0"/>
    <n v="0"/>
    <n v="0"/>
    <n v="1"/>
    <n v="0"/>
    <n v="0"/>
    <n v="0"/>
    <n v="0"/>
    <x v="0"/>
    <x v="0"/>
    <n v="0"/>
    <n v="0"/>
    <n v="1"/>
    <n v="0"/>
    <n v="1"/>
    <n v="0"/>
    <n v="0"/>
    <n v="0"/>
    <n v="0"/>
    <n v="0"/>
    <n v="0"/>
    <n v="0"/>
    <s v="SiblingSpouse0"/>
    <n v="0"/>
    <n v="1"/>
    <n v="0"/>
    <n v="0"/>
    <n v="0"/>
    <n v="0"/>
    <n v="0"/>
    <n v="0"/>
    <s v="ParentChild0"/>
    <s v="C"/>
    <n v="1"/>
    <n v="0"/>
    <n v="0"/>
    <s v="Cherbourg"/>
    <n v="6.4375"/>
    <s v="Lemberopolous, Mr. Peter L"/>
  </r>
  <r>
    <n v="845"/>
    <x v="1"/>
    <n v="0"/>
    <x v="2"/>
    <x v="2"/>
    <x v="0"/>
    <n v="0"/>
    <n v="1"/>
    <n v="0"/>
    <n v="0"/>
    <n v="1"/>
    <n v="1"/>
    <n v="0"/>
    <n v="0"/>
    <n v="0"/>
    <n v="17"/>
    <s v="Age_10_19"/>
    <n v="0"/>
    <n v="1"/>
    <n v="0"/>
    <n v="0"/>
    <n v="0"/>
    <n v="0"/>
    <n v="0"/>
    <n v="0"/>
    <x v="0"/>
    <x v="0"/>
    <n v="0"/>
    <n v="0"/>
    <n v="1"/>
    <n v="0"/>
    <n v="1"/>
    <n v="0"/>
    <n v="0"/>
    <n v="0"/>
    <n v="0"/>
    <n v="0"/>
    <n v="0"/>
    <n v="0"/>
    <s v="SiblingSpouse0"/>
    <n v="0"/>
    <n v="1"/>
    <n v="0"/>
    <n v="0"/>
    <n v="0"/>
    <n v="0"/>
    <n v="0"/>
    <n v="0"/>
    <s v="ParentChild0"/>
    <s v="S"/>
    <n v="0"/>
    <n v="0"/>
    <n v="1"/>
    <s v="Southampton"/>
    <n v="8.6624999999999996"/>
    <s v="Culumovic, Mr. Jeso"/>
  </r>
  <r>
    <n v="846"/>
    <x v="1"/>
    <n v="0"/>
    <x v="2"/>
    <x v="2"/>
    <x v="0"/>
    <n v="0"/>
    <n v="1"/>
    <n v="0"/>
    <n v="0"/>
    <n v="1"/>
    <n v="1"/>
    <n v="0"/>
    <n v="0"/>
    <n v="0"/>
    <n v="42"/>
    <s v="Age_40_49"/>
    <n v="0"/>
    <n v="0"/>
    <n v="0"/>
    <n v="0"/>
    <n v="1"/>
    <n v="0"/>
    <n v="0"/>
    <n v="0"/>
    <x v="0"/>
    <x v="0"/>
    <n v="0"/>
    <n v="0"/>
    <n v="1"/>
    <n v="0"/>
    <n v="1"/>
    <n v="0"/>
    <n v="0"/>
    <n v="0"/>
    <n v="0"/>
    <n v="0"/>
    <n v="0"/>
    <n v="0"/>
    <s v="SiblingSpouse0"/>
    <n v="0"/>
    <n v="1"/>
    <n v="0"/>
    <n v="0"/>
    <n v="0"/>
    <n v="0"/>
    <n v="0"/>
    <n v="0"/>
    <s v="ParentChild0"/>
    <s v="S"/>
    <n v="0"/>
    <n v="0"/>
    <n v="1"/>
    <s v="Southampton"/>
    <n v="7.55"/>
    <s v="Abbing, Mr. Anthony"/>
  </r>
  <r>
    <n v="847"/>
    <x v="1"/>
    <n v="0"/>
    <x v="2"/>
    <x v="2"/>
    <x v="0"/>
    <n v="0"/>
    <n v="1"/>
    <n v="0"/>
    <n v="0"/>
    <n v="0"/>
    <n v="0"/>
    <n v="0"/>
    <n v="0"/>
    <n v="0"/>
    <n v="29.9"/>
    <s v="Age_20_29"/>
    <n v="0"/>
    <n v="0"/>
    <n v="1"/>
    <n v="0"/>
    <n v="0"/>
    <n v="0"/>
    <n v="0"/>
    <n v="0"/>
    <x v="0"/>
    <x v="0"/>
    <n v="0"/>
    <n v="0"/>
    <n v="1"/>
    <n v="8"/>
    <n v="0"/>
    <n v="0"/>
    <n v="0"/>
    <n v="0"/>
    <n v="0"/>
    <n v="0"/>
    <n v="1"/>
    <n v="1"/>
    <s v="SiblingSpouse8"/>
    <n v="2"/>
    <n v="0"/>
    <n v="0"/>
    <n v="1"/>
    <n v="0"/>
    <n v="0"/>
    <n v="0"/>
    <n v="0"/>
    <s v="ParentChild2"/>
    <s v="S"/>
    <n v="0"/>
    <n v="0"/>
    <n v="1"/>
    <s v="Southampton"/>
    <n v="69.55"/>
    <s v="Sage, Mr. Douglas Bullen"/>
  </r>
  <r>
    <n v="848"/>
    <x v="1"/>
    <n v="0"/>
    <x v="2"/>
    <x v="2"/>
    <x v="0"/>
    <n v="0"/>
    <n v="1"/>
    <n v="0"/>
    <n v="0"/>
    <n v="1"/>
    <n v="1"/>
    <n v="0"/>
    <n v="0"/>
    <n v="0"/>
    <n v="35"/>
    <s v="Age_30_39"/>
    <n v="0"/>
    <n v="0"/>
    <n v="0"/>
    <n v="1"/>
    <n v="0"/>
    <n v="0"/>
    <n v="0"/>
    <n v="0"/>
    <x v="0"/>
    <x v="0"/>
    <n v="0"/>
    <n v="0"/>
    <n v="1"/>
    <n v="0"/>
    <n v="1"/>
    <n v="0"/>
    <n v="0"/>
    <n v="0"/>
    <n v="0"/>
    <n v="0"/>
    <n v="0"/>
    <n v="0"/>
    <s v="SiblingSpouse0"/>
    <n v="0"/>
    <n v="1"/>
    <n v="0"/>
    <n v="0"/>
    <n v="0"/>
    <n v="0"/>
    <n v="0"/>
    <n v="0"/>
    <s v="ParentChild0"/>
    <s v="C"/>
    <n v="1"/>
    <n v="0"/>
    <n v="0"/>
    <s v="Cherbourg"/>
    <n v="7.8958000000000004"/>
    <s v="Markoff, Mr. Marin"/>
  </r>
  <r>
    <n v="849"/>
    <x v="1"/>
    <n v="0"/>
    <x v="2"/>
    <x v="2"/>
    <x v="0"/>
    <n v="0"/>
    <n v="1"/>
    <n v="0"/>
    <n v="1"/>
    <n v="1"/>
    <n v="0"/>
    <n v="0"/>
    <n v="0"/>
    <n v="0"/>
    <n v="28"/>
    <s v="Age_20_29"/>
    <n v="0"/>
    <n v="0"/>
    <n v="1"/>
    <n v="0"/>
    <n v="0"/>
    <n v="0"/>
    <n v="0"/>
    <n v="0"/>
    <x v="2"/>
    <x v="2"/>
    <n v="0"/>
    <n v="1"/>
    <n v="0"/>
    <n v="0"/>
    <n v="1"/>
    <n v="0"/>
    <n v="0"/>
    <n v="0"/>
    <n v="0"/>
    <n v="0"/>
    <n v="0"/>
    <n v="0"/>
    <s v="SiblingSpouse0"/>
    <n v="1"/>
    <n v="0"/>
    <n v="1"/>
    <n v="0"/>
    <n v="0"/>
    <n v="0"/>
    <n v="0"/>
    <n v="0"/>
    <s v="ParentChild1"/>
    <s v="S"/>
    <n v="0"/>
    <n v="0"/>
    <n v="1"/>
    <s v="Southampton"/>
    <n v="33"/>
    <s v="Harper, Rev. John"/>
  </r>
  <r>
    <n v="850"/>
    <x v="1"/>
    <n v="1"/>
    <x v="2"/>
    <x v="2"/>
    <x v="1"/>
    <n v="1"/>
    <n v="0"/>
    <n v="0"/>
    <n v="0"/>
    <n v="0"/>
    <n v="0"/>
    <n v="0"/>
    <n v="0"/>
    <n v="0"/>
    <n v="29.9"/>
    <s v="Age_20_29"/>
    <n v="0"/>
    <n v="0"/>
    <n v="1"/>
    <n v="0"/>
    <n v="0"/>
    <n v="0"/>
    <n v="0"/>
    <n v="0"/>
    <x v="1"/>
    <x v="1"/>
    <n v="1"/>
    <n v="0"/>
    <n v="0"/>
    <n v="1"/>
    <n v="0"/>
    <n v="1"/>
    <n v="0"/>
    <n v="0"/>
    <n v="0"/>
    <n v="0"/>
    <n v="0"/>
    <n v="0"/>
    <s v="SiblingSpouse1"/>
    <n v="0"/>
    <n v="1"/>
    <n v="0"/>
    <n v="0"/>
    <n v="0"/>
    <n v="0"/>
    <n v="0"/>
    <n v="0"/>
    <s v="ParentChild0"/>
    <s v="C"/>
    <n v="1"/>
    <n v="0"/>
    <n v="0"/>
    <s v="Cherbourg"/>
    <n v="89.104200000000006"/>
    <s v="Goldenberg, Mrs. Samuel L (Edwiga Grabowska)"/>
  </r>
  <r>
    <n v="851"/>
    <x v="1"/>
    <n v="0"/>
    <x v="2"/>
    <x v="2"/>
    <x v="0"/>
    <n v="0"/>
    <n v="1"/>
    <n v="0"/>
    <n v="0"/>
    <n v="0"/>
    <n v="0"/>
    <n v="1"/>
    <n v="0"/>
    <n v="0"/>
    <n v="4"/>
    <s v="Age_0_9"/>
    <n v="1"/>
    <n v="0"/>
    <n v="0"/>
    <n v="0"/>
    <n v="0"/>
    <n v="0"/>
    <n v="0"/>
    <n v="0"/>
    <x v="0"/>
    <x v="0"/>
    <n v="0"/>
    <n v="0"/>
    <n v="1"/>
    <n v="4"/>
    <n v="0"/>
    <n v="0"/>
    <n v="0"/>
    <n v="0"/>
    <n v="1"/>
    <n v="0"/>
    <n v="0"/>
    <n v="1"/>
    <s v="SiblingSpouse4"/>
    <n v="2"/>
    <n v="0"/>
    <n v="0"/>
    <n v="1"/>
    <n v="0"/>
    <n v="0"/>
    <n v="0"/>
    <n v="0"/>
    <s v="ParentChild2"/>
    <s v="S"/>
    <n v="0"/>
    <n v="0"/>
    <n v="1"/>
    <s v="Southampton"/>
    <n v="31.274999999999999"/>
    <s v="Andersson, Master. Sigvard Harald Elias"/>
  </r>
  <r>
    <n v="852"/>
    <x v="1"/>
    <n v="0"/>
    <x v="2"/>
    <x v="2"/>
    <x v="0"/>
    <n v="0"/>
    <n v="1"/>
    <n v="0"/>
    <n v="0"/>
    <n v="1"/>
    <n v="1"/>
    <n v="0"/>
    <n v="0"/>
    <n v="0"/>
    <n v="74"/>
    <s v="Age_70_plus"/>
    <n v="0"/>
    <n v="0"/>
    <n v="0"/>
    <n v="0"/>
    <n v="0"/>
    <n v="0"/>
    <n v="0"/>
    <n v="1"/>
    <x v="0"/>
    <x v="0"/>
    <n v="0"/>
    <n v="0"/>
    <n v="1"/>
    <n v="0"/>
    <n v="1"/>
    <n v="0"/>
    <n v="0"/>
    <n v="0"/>
    <n v="0"/>
    <n v="0"/>
    <n v="0"/>
    <n v="0"/>
    <s v="SiblingSpouse0"/>
    <n v="0"/>
    <n v="1"/>
    <n v="0"/>
    <n v="0"/>
    <n v="0"/>
    <n v="0"/>
    <n v="0"/>
    <n v="0"/>
    <s v="ParentChild0"/>
    <s v="S"/>
    <n v="0"/>
    <n v="0"/>
    <n v="1"/>
    <s v="Southampton"/>
    <n v="7.7750000000000004"/>
    <s v="Svensson, Mr. Johan"/>
  </r>
  <r>
    <n v="853"/>
    <x v="1"/>
    <n v="0"/>
    <x v="2"/>
    <x v="2"/>
    <x v="1"/>
    <n v="1"/>
    <n v="0"/>
    <n v="0"/>
    <n v="0"/>
    <n v="0"/>
    <n v="0"/>
    <n v="0"/>
    <n v="0"/>
    <n v="0"/>
    <n v="9"/>
    <s v="Age_0_9"/>
    <n v="1"/>
    <n v="0"/>
    <n v="0"/>
    <n v="0"/>
    <n v="0"/>
    <n v="0"/>
    <n v="0"/>
    <n v="0"/>
    <x v="0"/>
    <x v="0"/>
    <n v="0"/>
    <n v="0"/>
    <n v="1"/>
    <n v="1"/>
    <n v="0"/>
    <n v="1"/>
    <n v="0"/>
    <n v="0"/>
    <n v="0"/>
    <n v="0"/>
    <n v="0"/>
    <n v="0"/>
    <s v="SiblingSpouse1"/>
    <n v="1"/>
    <n v="0"/>
    <n v="1"/>
    <n v="0"/>
    <n v="0"/>
    <n v="0"/>
    <n v="0"/>
    <n v="0"/>
    <s v="ParentChild1"/>
    <s v="C"/>
    <n v="1"/>
    <n v="0"/>
    <n v="0"/>
    <s v="Cherbourg"/>
    <n v="15.245799999999999"/>
    <s v="Boulos, Miss. Nourelain"/>
  </r>
  <r>
    <n v="854"/>
    <x v="1"/>
    <n v="1"/>
    <x v="2"/>
    <x v="2"/>
    <x v="1"/>
    <n v="1"/>
    <n v="0"/>
    <n v="0"/>
    <n v="0"/>
    <n v="0"/>
    <n v="0"/>
    <n v="0"/>
    <n v="0"/>
    <n v="0"/>
    <n v="16"/>
    <s v="Age_10_19"/>
    <n v="0"/>
    <n v="1"/>
    <n v="0"/>
    <n v="0"/>
    <n v="0"/>
    <n v="0"/>
    <n v="0"/>
    <n v="0"/>
    <x v="1"/>
    <x v="1"/>
    <n v="1"/>
    <n v="0"/>
    <n v="0"/>
    <n v="0"/>
    <n v="1"/>
    <n v="0"/>
    <n v="0"/>
    <n v="0"/>
    <n v="0"/>
    <n v="0"/>
    <n v="0"/>
    <n v="0"/>
    <s v="SiblingSpouse0"/>
    <n v="1"/>
    <n v="0"/>
    <n v="1"/>
    <n v="0"/>
    <n v="0"/>
    <n v="0"/>
    <n v="0"/>
    <n v="0"/>
    <s v="ParentChild1"/>
    <s v="S"/>
    <n v="0"/>
    <n v="0"/>
    <n v="1"/>
    <s v="Southampton"/>
    <n v="39.4"/>
    <s v="Lines, Miss. Mary Conover"/>
  </r>
  <r>
    <n v="855"/>
    <x v="1"/>
    <n v="0"/>
    <x v="2"/>
    <x v="2"/>
    <x v="1"/>
    <n v="1"/>
    <n v="0"/>
    <n v="0"/>
    <n v="0"/>
    <n v="0"/>
    <n v="0"/>
    <n v="0"/>
    <n v="0"/>
    <n v="0"/>
    <n v="44"/>
    <s v="Age_40_49"/>
    <n v="0"/>
    <n v="0"/>
    <n v="0"/>
    <n v="0"/>
    <n v="1"/>
    <n v="0"/>
    <n v="0"/>
    <n v="0"/>
    <x v="2"/>
    <x v="2"/>
    <n v="0"/>
    <n v="1"/>
    <n v="0"/>
    <n v="1"/>
    <n v="0"/>
    <n v="1"/>
    <n v="0"/>
    <n v="0"/>
    <n v="0"/>
    <n v="0"/>
    <n v="0"/>
    <n v="0"/>
    <s v="SiblingSpouse1"/>
    <n v="0"/>
    <n v="1"/>
    <n v="0"/>
    <n v="0"/>
    <n v="0"/>
    <n v="0"/>
    <n v="0"/>
    <n v="0"/>
    <s v="ParentChild0"/>
    <s v="S"/>
    <n v="0"/>
    <n v="0"/>
    <n v="1"/>
    <s v="Southampton"/>
    <n v="26"/>
    <s v="Carter, Mrs. Ernest Courtenay (Lilian Hughes)"/>
  </r>
  <r>
    <n v="856"/>
    <x v="1"/>
    <n v="1"/>
    <x v="2"/>
    <x v="2"/>
    <x v="1"/>
    <n v="1"/>
    <n v="0"/>
    <n v="1"/>
    <n v="0"/>
    <n v="0"/>
    <n v="0"/>
    <n v="0"/>
    <n v="0"/>
    <n v="0"/>
    <n v="18"/>
    <s v="Age_10_19"/>
    <n v="0"/>
    <n v="1"/>
    <n v="0"/>
    <n v="0"/>
    <n v="0"/>
    <n v="0"/>
    <n v="0"/>
    <n v="0"/>
    <x v="0"/>
    <x v="0"/>
    <n v="0"/>
    <n v="0"/>
    <n v="1"/>
    <n v="0"/>
    <n v="1"/>
    <n v="0"/>
    <n v="0"/>
    <n v="0"/>
    <n v="0"/>
    <n v="0"/>
    <n v="0"/>
    <n v="0"/>
    <s v="SiblingSpouse0"/>
    <n v="1"/>
    <n v="0"/>
    <n v="1"/>
    <n v="0"/>
    <n v="0"/>
    <n v="0"/>
    <n v="0"/>
    <n v="0"/>
    <s v="ParentChild1"/>
    <s v="S"/>
    <n v="0"/>
    <n v="0"/>
    <n v="1"/>
    <s v="Southampton"/>
    <n v="9.35"/>
    <s v="Aks, Mrs. Sam (Leah Rosen)"/>
  </r>
  <r>
    <n v="857"/>
    <x v="1"/>
    <n v="1"/>
    <x v="2"/>
    <x v="2"/>
    <x v="1"/>
    <n v="1"/>
    <n v="0"/>
    <n v="0"/>
    <n v="0"/>
    <n v="0"/>
    <n v="0"/>
    <n v="0"/>
    <n v="0"/>
    <n v="0"/>
    <n v="45"/>
    <s v="Age_40_49"/>
    <n v="0"/>
    <n v="0"/>
    <n v="0"/>
    <n v="0"/>
    <n v="1"/>
    <n v="0"/>
    <n v="0"/>
    <n v="0"/>
    <x v="1"/>
    <x v="1"/>
    <n v="1"/>
    <n v="0"/>
    <n v="0"/>
    <n v="1"/>
    <n v="0"/>
    <n v="1"/>
    <n v="0"/>
    <n v="0"/>
    <n v="0"/>
    <n v="0"/>
    <n v="0"/>
    <n v="0"/>
    <s v="SiblingSpouse1"/>
    <n v="1"/>
    <n v="0"/>
    <n v="1"/>
    <n v="0"/>
    <n v="0"/>
    <n v="0"/>
    <n v="0"/>
    <n v="0"/>
    <s v="ParentChild1"/>
    <s v="S"/>
    <n v="0"/>
    <n v="0"/>
    <n v="1"/>
    <s v="Southampton"/>
    <n v="164.86670000000001"/>
    <s v="Wick, Mrs. George Dennick (Mary Hitchcock)"/>
  </r>
  <r>
    <n v="858"/>
    <x v="1"/>
    <n v="1"/>
    <x v="2"/>
    <x v="2"/>
    <x v="0"/>
    <n v="0"/>
    <n v="1"/>
    <n v="0"/>
    <n v="0"/>
    <n v="1"/>
    <n v="1"/>
    <n v="0"/>
    <n v="0"/>
    <n v="0"/>
    <n v="51"/>
    <s v="Age_50_59"/>
    <n v="0"/>
    <n v="0"/>
    <n v="0"/>
    <n v="0"/>
    <n v="0"/>
    <n v="1"/>
    <n v="0"/>
    <n v="0"/>
    <x v="1"/>
    <x v="1"/>
    <n v="1"/>
    <n v="0"/>
    <n v="0"/>
    <n v="0"/>
    <n v="1"/>
    <n v="0"/>
    <n v="0"/>
    <n v="0"/>
    <n v="0"/>
    <n v="0"/>
    <n v="0"/>
    <n v="0"/>
    <s v="SiblingSpouse0"/>
    <n v="0"/>
    <n v="1"/>
    <n v="0"/>
    <n v="0"/>
    <n v="0"/>
    <n v="0"/>
    <n v="0"/>
    <n v="0"/>
    <s v="ParentChild0"/>
    <s v="S"/>
    <n v="0"/>
    <n v="0"/>
    <n v="1"/>
    <s v="Southampton"/>
    <n v="26.55"/>
    <s v="Daly, Mr. Peter Denis "/>
  </r>
  <r>
    <n v="859"/>
    <x v="1"/>
    <n v="1"/>
    <x v="2"/>
    <x v="2"/>
    <x v="1"/>
    <n v="1"/>
    <n v="0"/>
    <n v="0"/>
    <n v="0"/>
    <n v="0"/>
    <n v="0"/>
    <n v="0"/>
    <n v="0"/>
    <n v="0"/>
    <n v="24"/>
    <s v="Age_20_29"/>
    <n v="0"/>
    <n v="0"/>
    <n v="1"/>
    <n v="0"/>
    <n v="0"/>
    <n v="0"/>
    <n v="0"/>
    <n v="0"/>
    <x v="0"/>
    <x v="0"/>
    <n v="0"/>
    <n v="0"/>
    <n v="1"/>
    <n v="0"/>
    <n v="1"/>
    <n v="0"/>
    <n v="0"/>
    <n v="0"/>
    <n v="0"/>
    <n v="0"/>
    <n v="0"/>
    <n v="0"/>
    <s v="SiblingSpouse0"/>
    <n v="3"/>
    <n v="0"/>
    <n v="0"/>
    <n v="0"/>
    <n v="1"/>
    <n v="0"/>
    <n v="0"/>
    <n v="0"/>
    <s v="ParentChild3"/>
    <s v="C"/>
    <n v="1"/>
    <n v="0"/>
    <n v="0"/>
    <s v="Cherbourg"/>
    <n v="19.258299999999998"/>
    <s v="Baclini, Mrs. Solomon (Latifa Qurban)"/>
  </r>
  <r>
    <n v="860"/>
    <x v="1"/>
    <n v="0"/>
    <x v="2"/>
    <x v="2"/>
    <x v="0"/>
    <n v="0"/>
    <n v="1"/>
    <n v="0"/>
    <n v="0"/>
    <n v="1"/>
    <n v="1"/>
    <n v="0"/>
    <n v="0"/>
    <n v="0"/>
    <n v="29.9"/>
    <s v="Age_20_29"/>
    <n v="0"/>
    <n v="0"/>
    <n v="1"/>
    <n v="0"/>
    <n v="0"/>
    <n v="0"/>
    <n v="0"/>
    <n v="0"/>
    <x v="0"/>
    <x v="0"/>
    <n v="0"/>
    <n v="0"/>
    <n v="1"/>
    <n v="0"/>
    <n v="1"/>
    <n v="0"/>
    <n v="0"/>
    <n v="0"/>
    <n v="0"/>
    <n v="0"/>
    <n v="0"/>
    <n v="0"/>
    <s v="SiblingSpouse0"/>
    <n v="0"/>
    <n v="1"/>
    <n v="0"/>
    <n v="0"/>
    <n v="0"/>
    <n v="0"/>
    <n v="0"/>
    <n v="0"/>
    <s v="ParentChild0"/>
    <s v="C"/>
    <n v="1"/>
    <n v="0"/>
    <n v="0"/>
    <s v="Cherbourg"/>
    <n v="7.2291999999999996"/>
    <s v="Razi, Mr. Raihed"/>
  </r>
  <r>
    <n v="861"/>
    <x v="1"/>
    <n v="0"/>
    <x v="2"/>
    <x v="2"/>
    <x v="0"/>
    <n v="0"/>
    <n v="1"/>
    <n v="0"/>
    <n v="0"/>
    <n v="0"/>
    <n v="1"/>
    <n v="0"/>
    <n v="0"/>
    <n v="0"/>
    <n v="41"/>
    <s v="Age_40_49"/>
    <n v="0"/>
    <n v="0"/>
    <n v="0"/>
    <n v="0"/>
    <n v="1"/>
    <n v="0"/>
    <n v="0"/>
    <n v="0"/>
    <x v="0"/>
    <x v="0"/>
    <n v="0"/>
    <n v="0"/>
    <n v="1"/>
    <n v="2"/>
    <n v="0"/>
    <n v="0"/>
    <n v="1"/>
    <n v="0"/>
    <n v="0"/>
    <n v="0"/>
    <n v="0"/>
    <n v="0"/>
    <s v="SiblingSpouse2"/>
    <n v="0"/>
    <n v="1"/>
    <n v="0"/>
    <n v="0"/>
    <n v="0"/>
    <n v="0"/>
    <n v="0"/>
    <n v="0"/>
    <s v="ParentChild0"/>
    <s v="S"/>
    <n v="0"/>
    <n v="0"/>
    <n v="1"/>
    <s v="Southampton"/>
    <n v="14.1083"/>
    <s v="Hansen, Mr. Claus Peter"/>
  </r>
  <r>
    <n v="862"/>
    <x v="1"/>
    <n v="0"/>
    <x v="2"/>
    <x v="2"/>
    <x v="0"/>
    <n v="0"/>
    <n v="1"/>
    <n v="0"/>
    <n v="1"/>
    <n v="0"/>
    <n v="1"/>
    <n v="0"/>
    <n v="0"/>
    <n v="0"/>
    <n v="21"/>
    <s v="Age_20_29"/>
    <n v="0"/>
    <n v="0"/>
    <n v="1"/>
    <n v="0"/>
    <n v="0"/>
    <n v="0"/>
    <n v="0"/>
    <n v="0"/>
    <x v="2"/>
    <x v="2"/>
    <n v="0"/>
    <n v="1"/>
    <n v="0"/>
    <n v="1"/>
    <n v="0"/>
    <n v="1"/>
    <n v="0"/>
    <n v="0"/>
    <n v="0"/>
    <n v="0"/>
    <n v="0"/>
    <n v="0"/>
    <s v="SiblingSpouse1"/>
    <n v="0"/>
    <n v="1"/>
    <n v="0"/>
    <n v="0"/>
    <n v="0"/>
    <n v="0"/>
    <n v="0"/>
    <n v="0"/>
    <s v="ParentChild0"/>
    <s v="S"/>
    <n v="0"/>
    <n v="0"/>
    <n v="1"/>
    <s v="Southampton"/>
    <n v="11.5"/>
    <s v="Giles, Mr. Frederick Edward"/>
  </r>
  <r>
    <n v="863"/>
    <x v="1"/>
    <n v="1"/>
    <x v="2"/>
    <x v="2"/>
    <x v="1"/>
    <n v="1"/>
    <n v="0"/>
    <n v="0"/>
    <n v="0"/>
    <n v="0"/>
    <n v="0"/>
    <n v="0"/>
    <n v="0"/>
    <n v="0"/>
    <n v="48"/>
    <s v="Age_40_49"/>
    <n v="0"/>
    <n v="0"/>
    <n v="0"/>
    <n v="0"/>
    <n v="1"/>
    <n v="0"/>
    <n v="0"/>
    <n v="0"/>
    <x v="1"/>
    <x v="1"/>
    <n v="1"/>
    <n v="0"/>
    <n v="0"/>
    <n v="0"/>
    <n v="1"/>
    <n v="0"/>
    <n v="0"/>
    <n v="0"/>
    <n v="0"/>
    <n v="0"/>
    <n v="0"/>
    <n v="0"/>
    <s v="SiblingSpouse0"/>
    <n v="0"/>
    <n v="1"/>
    <n v="0"/>
    <n v="0"/>
    <n v="0"/>
    <n v="0"/>
    <n v="0"/>
    <n v="0"/>
    <s v="ParentChild0"/>
    <s v="S"/>
    <n v="0"/>
    <n v="0"/>
    <n v="1"/>
    <s v="Southampton"/>
    <n v="25.929200000000002"/>
    <s v="Swift, Mrs. Frederick Joel (Margaret Welles Barron)"/>
  </r>
  <r>
    <n v="864"/>
    <x v="1"/>
    <n v="0"/>
    <x v="2"/>
    <x v="2"/>
    <x v="1"/>
    <n v="1"/>
    <n v="0"/>
    <n v="1"/>
    <n v="0"/>
    <n v="0"/>
    <n v="0"/>
    <n v="0"/>
    <n v="0"/>
    <n v="0"/>
    <n v="29.9"/>
    <s v="Age_20_29"/>
    <n v="0"/>
    <n v="0"/>
    <n v="1"/>
    <n v="0"/>
    <n v="0"/>
    <n v="0"/>
    <n v="0"/>
    <n v="0"/>
    <x v="0"/>
    <x v="0"/>
    <n v="0"/>
    <n v="0"/>
    <n v="1"/>
    <n v="8"/>
    <n v="0"/>
    <n v="0"/>
    <n v="0"/>
    <n v="0"/>
    <n v="0"/>
    <n v="0"/>
    <n v="1"/>
    <n v="1"/>
    <s v="SiblingSpouse8"/>
    <n v="2"/>
    <n v="0"/>
    <n v="0"/>
    <n v="1"/>
    <n v="0"/>
    <n v="0"/>
    <n v="0"/>
    <n v="0"/>
    <s v="ParentChild2"/>
    <s v="S"/>
    <n v="0"/>
    <n v="0"/>
    <n v="1"/>
    <s v="Southampton"/>
    <n v="69.55"/>
    <s v="Sage, Miss. Dorothy Edith &quot;Dolly&quot;"/>
  </r>
  <r>
    <n v="865"/>
    <x v="1"/>
    <n v="0"/>
    <x v="2"/>
    <x v="2"/>
    <x v="0"/>
    <n v="0"/>
    <n v="1"/>
    <n v="0"/>
    <n v="1"/>
    <n v="1"/>
    <n v="1"/>
    <n v="0"/>
    <n v="0"/>
    <n v="0"/>
    <n v="24"/>
    <s v="Age_20_29"/>
    <n v="0"/>
    <n v="0"/>
    <n v="1"/>
    <n v="0"/>
    <n v="0"/>
    <n v="0"/>
    <n v="0"/>
    <n v="0"/>
    <x v="2"/>
    <x v="2"/>
    <n v="0"/>
    <n v="1"/>
    <n v="0"/>
    <n v="0"/>
    <n v="1"/>
    <n v="0"/>
    <n v="0"/>
    <n v="0"/>
    <n v="0"/>
    <n v="0"/>
    <n v="0"/>
    <n v="0"/>
    <s v="SiblingSpouse0"/>
    <n v="0"/>
    <n v="1"/>
    <n v="0"/>
    <n v="0"/>
    <n v="0"/>
    <n v="0"/>
    <n v="0"/>
    <n v="0"/>
    <s v="ParentChild0"/>
    <s v="S"/>
    <n v="0"/>
    <n v="0"/>
    <n v="1"/>
    <s v="Southampton"/>
    <n v="13"/>
    <s v="Gill, Mr. John William"/>
  </r>
  <r>
    <n v="866"/>
    <x v="1"/>
    <n v="1"/>
    <x v="2"/>
    <x v="2"/>
    <x v="1"/>
    <n v="1"/>
    <n v="0"/>
    <n v="0"/>
    <n v="0"/>
    <n v="0"/>
    <n v="0"/>
    <n v="0"/>
    <n v="0"/>
    <n v="0"/>
    <n v="42"/>
    <s v="Age_40_49"/>
    <n v="0"/>
    <n v="0"/>
    <n v="0"/>
    <n v="0"/>
    <n v="1"/>
    <n v="0"/>
    <n v="0"/>
    <n v="0"/>
    <x v="2"/>
    <x v="2"/>
    <n v="0"/>
    <n v="1"/>
    <n v="0"/>
    <n v="0"/>
    <n v="1"/>
    <n v="0"/>
    <n v="0"/>
    <n v="0"/>
    <n v="0"/>
    <n v="0"/>
    <n v="0"/>
    <n v="0"/>
    <s v="SiblingSpouse0"/>
    <n v="0"/>
    <n v="1"/>
    <n v="0"/>
    <n v="0"/>
    <n v="0"/>
    <n v="0"/>
    <n v="0"/>
    <n v="0"/>
    <s v="ParentChild0"/>
    <s v="S"/>
    <n v="0"/>
    <n v="0"/>
    <n v="1"/>
    <s v="Southampton"/>
    <n v="13"/>
    <s v="Bystrom, Mrs. (Karolina)"/>
  </r>
  <r>
    <n v="867"/>
    <x v="1"/>
    <n v="1"/>
    <x v="2"/>
    <x v="2"/>
    <x v="1"/>
    <n v="1"/>
    <n v="0"/>
    <n v="0"/>
    <n v="0"/>
    <n v="0"/>
    <n v="0"/>
    <n v="0"/>
    <n v="0"/>
    <n v="0"/>
    <n v="27"/>
    <s v="Age_20_29"/>
    <n v="0"/>
    <n v="0"/>
    <n v="1"/>
    <n v="0"/>
    <n v="0"/>
    <n v="0"/>
    <n v="0"/>
    <n v="0"/>
    <x v="2"/>
    <x v="2"/>
    <n v="0"/>
    <n v="1"/>
    <n v="0"/>
    <n v="1"/>
    <n v="0"/>
    <n v="1"/>
    <n v="0"/>
    <n v="0"/>
    <n v="0"/>
    <n v="0"/>
    <n v="0"/>
    <n v="0"/>
    <s v="SiblingSpouse1"/>
    <n v="0"/>
    <n v="1"/>
    <n v="0"/>
    <n v="0"/>
    <n v="0"/>
    <n v="0"/>
    <n v="0"/>
    <n v="0"/>
    <s v="ParentChild0"/>
    <s v="C"/>
    <n v="1"/>
    <n v="0"/>
    <n v="0"/>
    <s v="Cherbourg"/>
    <n v="13.8583"/>
    <s v="Duran y More, Miss. Asuncion"/>
  </r>
  <r>
    <n v="868"/>
    <x v="1"/>
    <n v="0"/>
    <x v="2"/>
    <x v="2"/>
    <x v="0"/>
    <n v="0"/>
    <n v="1"/>
    <n v="0"/>
    <n v="0"/>
    <n v="1"/>
    <n v="1"/>
    <n v="0"/>
    <n v="0"/>
    <n v="0"/>
    <n v="31"/>
    <s v="Age_30_39"/>
    <n v="0"/>
    <n v="0"/>
    <n v="0"/>
    <n v="1"/>
    <n v="0"/>
    <n v="0"/>
    <n v="0"/>
    <n v="0"/>
    <x v="1"/>
    <x v="1"/>
    <n v="1"/>
    <n v="0"/>
    <n v="0"/>
    <n v="0"/>
    <n v="1"/>
    <n v="0"/>
    <n v="0"/>
    <n v="0"/>
    <n v="0"/>
    <n v="0"/>
    <n v="0"/>
    <n v="0"/>
    <s v="SiblingSpouse0"/>
    <n v="0"/>
    <n v="1"/>
    <n v="0"/>
    <n v="0"/>
    <n v="0"/>
    <n v="0"/>
    <n v="0"/>
    <n v="0"/>
    <s v="ParentChild0"/>
    <s v="S"/>
    <n v="0"/>
    <n v="0"/>
    <n v="1"/>
    <s v="Southampton"/>
    <n v="50.495800000000003"/>
    <s v="Roebling, Mr. Washington Augustus II"/>
  </r>
  <r>
    <n v="869"/>
    <x v="1"/>
    <n v="0"/>
    <x v="2"/>
    <x v="2"/>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9.5"/>
    <s v="van Melkebeke, Mr. Philemon"/>
  </r>
  <r>
    <n v="870"/>
    <x v="1"/>
    <n v="1"/>
    <x v="2"/>
    <x v="2"/>
    <x v="0"/>
    <n v="0"/>
    <n v="1"/>
    <n v="0"/>
    <n v="0"/>
    <n v="0"/>
    <n v="0"/>
    <n v="1"/>
    <n v="0"/>
    <n v="0"/>
    <n v="4"/>
    <s v="Age_0_9"/>
    <n v="1"/>
    <n v="0"/>
    <n v="0"/>
    <n v="0"/>
    <n v="0"/>
    <n v="0"/>
    <n v="0"/>
    <n v="0"/>
    <x v="0"/>
    <x v="0"/>
    <n v="0"/>
    <n v="0"/>
    <n v="1"/>
    <n v="1"/>
    <n v="0"/>
    <n v="1"/>
    <n v="0"/>
    <n v="0"/>
    <n v="0"/>
    <n v="0"/>
    <n v="0"/>
    <n v="0"/>
    <s v="SiblingSpouse1"/>
    <n v="1"/>
    <n v="0"/>
    <n v="1"/>
    <n v="0"/>
    <n v="0"/>
    <n v="0"/>
    <n v="0"/>
    <n v="0"/>
    <s v="ParentChild1"/>
    <s v="S"/>
    <n v="0"/>
    <n v="0"/>
    <n v="1"/>
    <s v="Southampton"/>
    <n v="11.1333"/>
    <s v="Johnson, Master. Harold Theodor"/>
  </r>
  <r>
    <n v="871"/>
    <x v="1"/>
    <n v="0"/>
    <x v="2"/>
    <x v="2"/>
    <x v="0"/>
    <n v="0"/>
    <n v="1"/>
    <n v="0"/>
    <n v="0"/>
    <n v="1"/>
    <n v="1"/>
    <n v="0"/>
    <n v="0"/>
    <n v="0"/>
    <n v="26"/>
    <s v="Age_20_29"/>
    <n v="0"/>
    <n v="0"/>
    <n v="1"/>
    <n v="0"/>
    <n v="0"/>
    <n v="0"/>
    <n v="0"/>
    <n v="0"/>
    <x v="0"/>
    <x v="0"/>
    <n v="0"/>
    <n v="0"/>
    <n v="1"/>
    <n v="0"/>
    <n v="1"/>
    <n v="0"/>
    <n v="0"/>
    <n v="0"/>
    <n v="0"/>
    <n v="0"/>
    <n v="0"/>
    <n v="0"/>
    <s v="SiblingSpouse0"/>
    <n v="0"/>
    <n v="1"/>
    <n v="0"/>
    <n v="0"/>
    <n v="0"/>
    <n v="0"/>
    <n v="0"/>
    <n v="0"/>
    <s v="ParentChild0"/>
    <s v="S"/>
    <n v="0"/>
    <n v="0"/>
    <n v="1"/>
    <s v="Southampton"/>
    <n v="7.8958000000000004"/>
    <s v="Balkic, Mr. Cerin"/>
  </r>
  <r>
    <n v="872"/>
    <x v="1"/>
    <n v="1"/>
    <x v="2"/>
    <x v="2"/>
    <x v="1"/>
    <n v="1"/>
    <n v="0"/>
    <n v="0"/>
    <n v="0"/>
    <n v="0"/>
    <n v="0"/>
    <n v="0"/>
    <n v="0"/>
    <n v="0"/>
    <n v="47"/>
    <s v="Age_40_49"/>
    <n v="0"/>
    <n v="0"/>
    <n v="0"/>
    <n v="0"/>
    <n v="1"/>
    <n v="0"/>
    <n v="0"/>
    <n v="0"/>
    <x v="1"/>
    <x v="1"/>
    <n v="1"/>
    <n v="0"/>
    <n v="0"/>
    <n v="1"/>
    <n v="0"/>
    <n v="1"/>
    <n v="0"/>
    <n v="0"/>
    <n v="0"/>
    <n v="0"/>
    <n v="0"/>
    <n v="0"/>
    <s v="SiblingSpouse1"/>
    <n v="1"/>
    <n v="0"/>
    <n v="1"/>
    <n v="0"/>
    <n v="0"/>
    <n v="0"/>
    <n v="0"/>
    <n v="0"/>
    <s v="ParentChild1"/>
    <s v="S"/>
    <n v="0"/>
    <n v="0"/>
    <n v="1"/>
    <s v="Southampton"/>
    <n v="52.554200000000002"/>
    <s v="Beckwith, Mrs. Richard Leonard (Sallie Monypeny)"/>
  </r>
  <r>
    <n v="873"/>
    <x v="1"/>
    <n v="0"/>
    <x v="2"/>
    <x v="2"/>
    <x v="0"/>
    <n v="0"/>
    <n v="1"/>
    <n v="0"/>
    <n v="0"/>
    <n v="1"/>
    <n v="1"/>
    <n v="0"/>
    <n v="0"/>
    <n v="0"/>
    <n v="33"/>
    <s v="Age_30_39"/>
    <n v="0"/>
    <n v="0"/>
    <n v="0"/>
    <n v="1"/>
    <n v="0"/>
    <n v="0"/>
    <n v="0"/>
    <n v="0"/>
    <x v="1"/>
    <x v="1"/>
    <n v="1"/>
    <n v="0"/>
    <n v="0"/>
    <n v="0"/>
    <n v="1"/>
    <n v="0"/>
    <n v="0"/>
    <n v="0"/>
    <n v="0"/>
    <n v="0"/>
    <n v="0"/>
    <n v="0"/>
    <s v="SiblingSpouse0"/>
    <n v="0"/>
    <n v="1"/>
    <n v="0"/>
    <n v="0"/>
    <n v="0"/>
    <n v="0"/>
    <n v="0"/>
    <n v="0"/>
    <s v="ParentChild0"/>
    <s v="S"/>
    <n v="0"/>
    <n v="0"/>
    <n v="1"/>
    <s v="Southampton"/>
    <n v="5"/>
    <s v="Carlsson, Mr. Frans Olof"/>
  </r>
  <r>
    <n v="874"/>
    <x v="1"/>
    <n v="0"/>
    <x v="2"/>
    <x v="2"/>
    <x v="0"/>
    <n v="0"/>
    <n v="1"/>
    <n v="0"/>
    <n v="0"/>
    <n v="1"/>
    <n v="1"/>
    <n v="0"/>
    <n v="0"/>
    <n v="0"/>
    <n v="47"/>
    <s v="Age_40_49"/>
    <n v="0"/>
    <n v="0"/>
    <n v="0"/>
    <n v="0"/>
    <n v="1"/>
    <n v="0"/>
    <n v="0"/>
    <n v="0"/>
    <x v="0"/>
    <x v="0"/>
    <n v="0"/>
    <n v="0"/>
    <n v="1"/>
    <n v="0"/>
    <n v="1"/>
    <n v="0"/>
    <n v="0"/>
    <n v="0"/>
    <n v="0"/>
    <n v="0"/>
    <n v="0"/>
    <n v="0"/>
    <s v="SiblingSpouse0"/>
    <n v="0"/>
    <n v="1"/>
    <n v="0"/>
    <n v="0"/>
    <n v="0"/>
    <n v="0"/>
    <n v="0"/>
    <n v="0"/>
    <s v="ParentChild0"/>
    <s v="S"/>
    <n v="0"/>
    <n v="0"/>
    <n v="1"/>
    <s v="Southampton"/>
    <n v="9"/>
    <s v="Vander Cruyssen, Mr. Victor"/>
  </r>
  <r>
    <n v="875"/>
    <x v="1"/>
    <n v="1"/>
    <x v="2"/>
    <x v="2"/>
    <x v="1"/>
    <n v="1"/>
    <n v="0"/>
    <n v="0"/>
    <n v="0"/>
    <n v="0"/>
    <n v="0"/>
    <n v="0"/>
    <n v="0"/>
    <n v="0"/>
    <n v="28"/>
    <s v="Age_20_29"/>
    <n v="0"/>
    <n v="0"/>
    <n v="1"/>
    <n v="0"/>
    <n v="0"/>
    <n v="0"/>
    <n v="0"/>
    <n v="0"/>
    <x v="2"/>
    <x v="2"/>
    <n v="0"/>
    <n v="1"/>
    <n v="0"/>
    <n v="1"/>
    <n v="0"/>
    <n v="1"/>
    <n v="0"/>
    <n v="0"/>
    <n v="0"/>
    <n v="0"/>
    <n v="0"/>
    <n v="0"/>
    <s v="SiblingSpouse1"/>
    <n v="0"/>
    <n v="1"/>
    <n v="0"/>
    <n v="0"/>
    <n v="0"/>
    <n v="0"/>
    <n v="0"/>
    <n v="0"/>
    <s v="ParentChild0"/>
    <s v="C"/>
    <n v="1"/>
    <n v="0"/>
    <n v="0"/>
    <s v="Cherbourg"/>
    <n v="24"/>
    <s v="Abelson, Mrs. Samuel (Hannah Wizosky)"/>
  </r>
  <r>
    <n v="876"/>
    <x v="1"/>
    <n v="1"/>
    <x v="2"/>
    <x v="2"/>
    <x v="1"/>
    <n v="1"/>
    <n v="0"/>
    <n v="0"/>
    <n v="0"/>
    <n v="0"/>
    <n v="0"/>
    <n v="0"/>
    <n v="0"/>
    <n v="0"/>
    <n v="15"/>
    <s v="Age_10_19"/>
    <n v="0"/>
    <n v="1"/>
    <n v="0"/>
    <n v="0"/>
    <n v="0"/>
    <n v="0"/>
    <n v="0"/>
    <n v="0"/>
    <x v="0"/>
    <x v="0"/>
    <n v="0"/>
    <n v="0"/>
    <n v="1"/>
    <n v="0"/>
    <n v="1"/>
    <n v="0"/>
    <n v="0"/>
    <n v="0"/>
    <n v="0"/>
    <n v="0"/>
    <n v="0"/>
    <n v="0"/>
    <s v="SiblingSpouse0"/>
    <n v="0"/>
    <n v="1"/>
    <n v="0"/>
    <n v="0"/>
    <n v="0"/>
    <n v="0"/>
    <n v="0"/>
    <n v="0"/>
    <s v="ParentChild0"/>
    <s v="C"/>
    <n v="1"/>
    <n v="0"/>
    <n v="0"/>
    <s v="Cherbourg"/>
    <n v="7.2249999999999996"/>
    <s v="Najib, Miss. Adele Kiamie &quot;Jane&quot;"/>
  </r>
  <r>
    <n v="877"/>
    <x v="1"/>
    <n v="0"/>
    <x v="2"/>
    <x v="2"/>
    <x v="0"/>
    <n v="0"/>
    <n v="1"/>
    <n v="0"/>
    <n v="0"/>
    <n v="1"/>
    <n v="1"/>
    <n v="0"/>
    <n v="0"/>
    <n v="0"/>
    <n v="20"/>
    <s v="Age_20_29"/>
    <n v="0"/>
    <n v="0"/>
    <n v="1"/>
    <n v="0"/>
    <n v="0"/>
    <n v="0"/>
    <n v="0"/>
    <n v="0"/>
    <x v="0"/>
    <x v="0"/>
    <n v="0"/>
    <n v="0"/>
    <n v="1"/>
    <n v="0"/>
    <n v="1"/>
    <n v="0"/>
    <n v="0"/>
    <n v="0"/>
    <n v="0"/>
    <n v="0"/>
    <n v="0"/>
    <n v="0"/>
    <s v="SiblingSpouse0"/>
    <n v="0"/>
    <n v="1"/>
    <n v="0"/>
    <n v="0"/>
    <n v="0"/>
    <n v="0"/>
    <n v="0"/>
    <n v="0"/>
    <s v="ParentChild0"/>
    <s v="S"/>
    <n v="0"/>
    <n v="0"/>
    <n v="1"/>
    <s v="Southampton"/>
    <n v="9.8458000000000006"/>
    <s v="Gustafsson, Mr. Alfred Ossian"/>
  </r>
  <r>
    <n v="878"/>
    <x v="1"/>
    <n v="0"/>
    <x v="2"/>
    <x v="2"/>
    <x v="0"/>
    <n v="0"/>
    <n v="1"/>
    <n v="0"/>
    <n v="0"/>
    <n v="1"/>
    <n v="1"/>
    <n v="0"/>
    <n v="0"/>
    <n v="0"/>
    <n v="19"/>
    <s v="Age_10_19"/>
    <n v="0"/>
    <n v="1"/>
    <n v="0"/>
    <n v="0"/>
    <n v="0"/>
    <n v="0"/>
    <n v="0"/>
    <n v="0"/>
    <x v="0"/>
    <x v="0"/>
    <n v="0"/>
    <n v="0"/>
    <n v="1"/>
    <n v="0"/>
    <n v="1"/>
    <n v="0"/>
    <n v="0"/>
    <n v="0"/>
    <n v="0"/>
    <n v="0"/>
    <n v="0"/>
    <n v="0"/>
    <s v="SiblingSpouse0"/>
    <n v="0"/>
    <n v="1"/>
    <n v="0"/>
    <n v="0"/>
    <n v="0"/>
    <n v="0"/>
    <n v="0"/>
    <n v="0"/>
    <s v="ParentChild0"/>
    <s v="S"/>
    <n v="0"/>
    <n v="0"/>
    <n v="1"/>
    <s v="Southampton"/>
    <n v="7.8958000000000004"/>
    <s v="Petroff, Mr. Nedelio"/>
  </r>
  <r>
    <n v="879"/>
    <x v="1"/>
    <n v="0"/>
    <x v="2"/>
    <x v="2"/>
    <x v="0"/>
    <n v="0"/>
    <n v="1"/>
    <n v="0"/>
    <n v="0"/>
    <n v="1"/>
    <n v="1"/>
    <n v="0"/>
    <n v="0"/>
    <n v="0"/>
    <n v="29.9"/>
    <s v="Age_20_29"/>
    <n v="0"/>
    <n v="0"/>
    <n v="1"/>
    <n v="0"/>
    <n v="0"/>
    <n v="0"/>
    <n v="0"/>
    <n v="0"/>
    <x v="0"/>
    <x v="0"/>
    <n v="0"/>
    <n v="0"/>
    <n v="1"/>
    <n v="0"/>
    <n v="1"/>
    <n v="0"/>
    <n v="0"/>
    <n v="0"/>
    <n v="0"/>
    <n v="0"/>
    <n v="0"/>
    <n v="0"/>
    <s v="SiblingSpouse0"/>
    <n v="0"/>
    <n v="1"/>
    <n v="0"/>
    <n v="0"/>
    <n v="0"/>
    <n v="0"/>
    <n v="0"/>
    <n v="0"/>
    <s v="ParentChild0"/>
    <s v="S"/>
    <n v="0"/>
    <n v="0"/>
    <n v="1"/>
    <s v="Southampton"/>
    <n v="7.8958000000000004"/>
    <s v="Laleff, Mr. Kristo"/>
  </r>
  <r>
    <n v="880"/>
    <x v="1"/>
    <n v="1"/>
    <x v="2"/>
    <x v="2"/>
    <x v="1"/>
    <n v="1"/>
    <n v="0"/>
    <n v="0"/>
    <n v="0"/>
    <n v="0"/>
    <n v="0"/>
    <n v="0"/>
    <n v="0"/>
    <n v="0"/>
    <n v="56"/>
    <s v="Age_50_59"/>
    <n v="0"/>
    <n v="0"/>
    <n v="0"/>
    <n v="0"/>
    <n v="0"/>
    <n v="1"/>
    <n v="0"/>
    <n v="0"/>
    <x v="1"/>
    <x v="1"/>
    <n v="1"/>
    <n v="0"/>
    <n v="0"/>
    <n v="0"/>
    <n v="1"/>
    <n v="0"/>
    <n v="0"/>
    <n v="0"/>
    <n v="0"/>
    <n v="0"/>
    <n v="0"/>
    <n v="0"/>
    <s v="SiblingSpouse0"/>
    <n v="1"/>
    <n v="0"/>
    <n v="1"/>
    <n v="0"/>
    <n v="0"/>
    <n v="0"/>
    <n v="0"/>
    <n v="0"/>
    <s v="ParentChild1"/>
    <s v="C"/>
    <n v="1"/>
    <n v="0"/>
    <n v="0"/>
    <s v="Cherbourg"/>
    <n v="83.158299999999997"/>
    <s v="Potter, Mrs. Thomas Jr (Lily Alexenia Wilson)"/>
  </r>
  <r>
    <n v="881"/>
    <x v="1"/>
    <n v="1"/>
    <x v="2"/>
    <x v="2"/>
    <x v="1"/>
    <n v="1"/>
    <n v="0"/>
    <n v="0"/>
    <n v="0"/>
    <n v="0"/>
    <n v="0"/>
    <n v="0"/>
    <n v="0"/>
    <n v="0"/>
    <n v="25"/>
    <s v="Age_20_29"/>
    <n v="0"/>
    <n v="0"/>
    <n v="1"/>
    <n v="0"/>
    <n v="0"/>
    <n v="0"/>
    <n v="0"/>
    <n v="0"/>
    <x v="2"/>
    <x v="2"/>
    <n v="0"/>
    <n v="1"/>
    <n v="0"/>
    <n v="0"/>
    <n v="1"/>
    <n v="0"/>
    <n v="0"/>
    <n v="0"/>
    <n v="0"/>
    <n v="0"/>
    <n v="0"/>
    <n v="0"/>
    <s v="SiblingSpouse0"/>
    <n v="1"/>
    <n v="0"/>
    <n v="1"/>
    <n v="0"/>
    <n v="0"/>
    <n v="0"/>
    <n v="0"/>
    <n v="0"/>
    <s v="ParentChild1"/>
    <s v="S"/>
    <n v="0"/>
    <n v="0"/>
    <n v="1"/>
    <s v="Southampton"/>
    <n v="26"/>
    <s v="Shelley, Mrs. William (Imanita Parrish Hall)"/>
  </r>
  <r>
    <n v="882"/>
    <x v="1"/>
    <n v="0"/>
    <x v="2"/>
    <x v="2"/>
    <x v="0"/>
    <n v="0"/>
    <n v="1"/>
    <n v="0"/>
    <n v="0"/>
    <n v="1"/>
    <n v="1"/>
    <n v="0"/>
    <n v="0"/>
    <n v="0"/>
    <n v="33"/>
    <s v="Age_30_39"/>
    <n v="0"/>
    <n v="0"/>
    <n v="0"/>
    <n v="1"/>
    <n v="0"/>
    <n v="0"/>
    <n v="0"/>
    <n v="0"/>
    <x v="0"/>
    <x v="0"/>
    <n v="0"/>
    <n v="0"/>
    <n v="1"/>
    <n v="0"/>
    <n v="1"/>
    <n v="0"/>
    <n v="0"/>
    <n v="0"/>
    <n v="0"/>
    <n v="0"/>
    <n v="0"/>
    <n v="0"/>
    <s v="SiblingSpouse0"/>
    <n v="0"/>
    <n v="1"/>
    <n v="0"/>
    <n v="0"/>
    <n v="0"/>
    <n v="0"/>
    <n v="0"/>
    <n v="0"/>
    <s v="ParentChild0"/>
    <s v="S"/>
    <n v="0"/>
    <n v="0"/>
    <n v="1"/>
    <s v="Southampton"/>
    <n v="7.8958000000000004"/>
    <s v="Markun, Mr. Johann"/>
  </r>
  <r>
    <n v="883"/>
    <x v="1"/>
    <n v="0"/>
    <x v="2"/>
    <x v="2"/>
    <x v="1"/>
    <n v="1"/>
    <n v="0"/>
    <n v="1"/>
    <n v="0"/>
    <n v="0"/>
    <n v="0"/>
    <n v="0"/>
    <n v="0"/>
    <n v="0"/>
    <n v="22"/>
    <s v="Age_20_29"/>
    <n v="0"/>
    <n v="0"/>
    <n v="1"/>
    <n v="0"/>
    <n v="0"/>
    <n v="0"/>
    <n v="0"/>
    <n v="0"/>
    <x v="0"/>
    <x v="0"/>
    <n v="0"/>
    <n v="0"/>
    <n v="1"/>
    <n v="0"/>
    <n v="1"/>
    <n v="0"/>
    <n v="0"/>
    <n v="0"/>
    <n v="0"/>
    <n v="0"/>
    <n v="0"/>
    <n v="0"/>
    <s v="SiblingSpouse0"/>
    <n v="0"/>
    <n v="1"/>
    <n v="0"/>
    <n v="0"/>
    <n v="0"/>
    <n v="0"/>
    <n v="0"/>
    <n v="0"/>
    <s v="ParentChild0"/>
    <s v="S"/>
    <n v="0"/>
    <n v="0"/>
    <n v="1"/>
    <s v="Southampton"/>
    <n v="10.5167"/>
    <s v="Dahlberg, Miss. Gerda Ulrika"/>
  </r>
  <r>
    <n v="884"/>
    <x v="1"/>
    <n v="0"/>
    <x v="2"/>
    <x v="2"/>
    <x v="0"/>
    <n v="0"/>
    <n v="1"/>
    <n v="0"/>
    <n v="1"/>
    <n v="1"/>
    <n v="1"/>
    <n v="0"/>
    <n v="0"/>
    <n v="0"/>
    <n v="28"/>
    <s v="Age_20_29"/>
    <n v="0"/>
    <n v="0"/>
    <n v="1"/>
    <n v="0"/>
    <n v="0"/>
    <n v="0"/>
    <n v="0"/>
    <n v="0"/>
    <x v="2"/>
    <x v="2"/>
    <n v="0"/>
    <n v="1"/>
    <n v="0"/>
    <n v="0"/>
    <n v="1"/>
    <n v="0"/>
    <n v="0"/>
    <n v="0"/>
    <n v="0"/>
    <n v="0"/>
    <n v="0"/>
    <n v="0"/>
    <s v="SiblingSpouse0"/>
    <n v="0"/>
    <n v="1"/>
    <n v="0"/>
    <n v="0"/>
    <n v="0"/>
    <n v="0"/>
    <n v="0"/>
    <n v="0"/>
    <s v="ParentChild0"/>
    <s v="S"/>
    <n v="0"/>
    <n v="0"/>
    <n v="1"/>
    <s v="Southampton"/>
    <n v="10.5"/>
    <s v="Banfield, Mr. Frederick James"/>
  </r>
  <r>
    <n v="885"/>
    <x v="1"/>
    <n v="0"/>
    <x v="2"/>
    <x v="2"/>
    <x v="0"/>
    <n v="0"/>
    <n v="1"/>
    <n v="0"/>
    <n v="0"/>
    <n v="1"/>
    <n v="1"/>
    <n v="0"/>
    <n v="0"/>
    <n v="0"/>
    <n v="25"/>
    <s v="Age_20_29"/>
    <n v="0"/>
    <n v="0"/>
    <n v="1"/>
    <n v="0"/>
    <n v="0"/>
    <n v="0"/>
    <n v="0"/>
    <n v="0"/>
    <x v="0"/>
    <x v="0"/>
    <n v="0"/>
    <n v="0"/>
    <n v="1"/>
    <n v="0"/>
    <n v="1"/>
    <n v="0"/>
    <n v="0"/>
    <n v="0"/>
    <n v="0"/>
    <n v="0"/>
    <n v="0"/>
    <n v="0"/>
    <s v="SiblingSpouse0"/>
    <n v="0"/>
    <n v="1"/>
    <n v="0"/>
    <n v="0"/>
    <n v="0"/>
    <n v="0"/>
    <n v="0"/>
    <n v="0"/>
    <s v="ParentChild0"/>
    <s v="S"/>
    <n v="0"/>
    <n v="0"/>
    <n v="1"/>
    <s v="Southampton"/>
    <n v="7.05"/>
    <s v="Sutehall, Mr. Henry Jr"/>
  </r>
  <r>
    <n v="886"/>
    <x v="1"/>
    <n v="0"/>
    <x v="2"/>
    <x v="2"/>
    <x v="1"/>
    <n v="1"/>
    <n v="0"/>
    <n v="0"/>
    <n v="0"/>
    <n v="0"/>
    <n v="0"/>
    <n v="0"/>
    <n v="0"/>
    <n v="0"/>
    <n v="39"/>
    <s v="Age_30_39"/>
    <n v="0"/>
    <n v="0"/>
    <n v="0"/>
    <n v="1"/>
    <n v="0"/>
    <n v="0"/>
    <n v="0"/>
    <n v="0"/>
    <x v="0"/>
    <x v="0"/>
    <n v="0"/>
    <n v="0"/>
    <n v="1"/>
    <n v="0"/>
    <n v="1"/>
    <n v="0"/>
    <n v="0"/>
    <n v="0"/>
    <n v="0"/>
    <n v="0"/>
    <n v="0"/>
    <n v="0"/>
    <s v="SiblingSpouse0"/>
    <n v="5"/>
    <n v="0"/>
    <n v="0"/>
    <n v="0"/>
    <n v="0"/>
    <n v="0"/>
    <n v="1"/>
    <n v="0"/>
    <s v="ParentChild5"/>
    <s v="Q"/>
    <n v="0"/>
    <n v="1"/>
    <n v="0"/>
    <s v="Queenstown"/>
    <n v="29.125"/>
    <s v="Rice, Mrs. William (Margaret Norton)"/>
  </r>
  <r>
    <n v="887"/>
    <x v="1"/>
    <n v="0"/>
    <x v="2"/>
    <x v="2"/>
    <x v="0"/>
    <n v="0"/>
    <n v="1"/>
    <n v="0"/>
    <n v="1"/>
    <n v="1"/>
    <n v="1"/>
    <n v="0"/>
    <n v="0"/>
    <n v="0"/>
    <n v="27"/>
    <s v="Age_20_29"/>
    <n v="0"/>
    <n v="0"/>
    <n v="1"/>
    <n v="0"/>
    <n v="0"/>
    <n v="0"/>
    <n v="0"/>
    <n v="0"/>
    <x v="2"/>
    <x v="2"/>
    <n v="0"/>
    <n v="1"/>
    <n v="0"/>
    <n v="0"/>
    <n v="1"/>
    <n v="0"/>
    <n v="0"/>
    <n v="0"/>
    <n v="0"/>
    <n v="0"/>
    <n v="0"/>
    <n v="0"/>
    <s v="SiblingSpouse0"/>
    <n v="0"/>
    <n v="1"/>
    <n v="0"/>
    <n v="0"/>
    <n v="0"/>
    <n v="0"/>
    <n v="0"/>
    <n v="0"/>
    <s v="ParentChild0"/>
    <s v="S"/>
    <n v="0"/>
    <n v="0"/>
    <n v="1"/>
    <s v="Southampton"/>
    <n v="13"/>
    <s v="Montvila, Rev. Juozas"/>
  </r>
  <r>
    <n v="888"/>
    <x v="1"/>
    <n v="1"/>
    <x v="2"/>
    <x v="2"/>
    <x v="1"/>
    <n v="1"/>
    <n v="0"/>
    <n v="0"/>
    <n v="0"/>
    <n v="0"/>
    <n v="0"/>
    <n v="0"/>
    <n v="0"/>
    <n v="0"/>
    <n v="19"/>
    <s v="Age_10_19"/>
    <n v="0"/>
    <n v="1"/>
    <n v="0"/>
    <n v="0"/>
    <n v="0"/>
    <n v="0"/>
    <n v="0"/>
    <n v="0"/>
    <x v="1"/>
    <x v="1"/>
    <n v="1"/>
    <n v="0"/>
    <n v="0"/>
    <n v="0"/>
    <n v="1"/>
    <n v="0"/>
    <n v="0"/>
    <n v="0"/>
    <n v="0"/>
    <n v="0"/>
    <n v="0"/>
    <n v="0"/>
    <s v="SiblingSpouse0"/>
    <n v="0"/>
    <n v="1"/>
    <n v="0"/>
    <n v="0"/>
    <n v="0"/>
    <n v="0"/>
    <n v="0"/>
    <n v="0"/>
    <s v="ParentChild0"/>
    <s v="S"/>
    <n v="0"/>
    <n v="0"/>
    <n v="1"/>
    <s v="Southampton"/>
    <n v="30"/>
    <s v="Graham, Miss. Margaret Edith"/>
  </r>
  <r>
    <n v="889"/>
    <x v="1"/>
    <n v="0"/>
    <x v="2"/>
    <x v="2"/>
    <x v="1"/>
    <n v="1"/>
    <n v="0"/>
    <n v="1"/>
    <n v="0"/>
    <n v="0"/>
    <n v="0"/>
    <n v="0"/>
    <n v="0"/>
    <n v="0"/>
    <n v="29.9"/>
    <s v="Age_20_29"/>
    <n v="0"/>
    <n v="0"/>
    <n v="1"/>
    <n v="0"/>
    <n v="0"/>
    <n v="0"/>
    <n v="0"/>
    <n v="0"/>
    <x v="0"/>
    <x v="0"/>
    <n v="0"/>
    <n v="0"/>
    <n v="1"/>
    <n v="1"/>
    <n v="0"/>
    <n v="1"/>
    <n v="0"/>
    <n v="0"/>
    <n v="0"/>
    <n v="0"/>
    <n v="0"/>
    <n v="0"/>
    <s v="SiblingSpouse1"/>
    <n v="2"/>
    <n v="0"/>
    <n v="0"/>
    <n v="1"/>
    <n v="0"/>
    <n v="0"/>
    <n v="0"/>
    <n v="0"/>
    <s v="ParentChild2"/>
    <s v="S"/>
    <n v="0"/>
    <n v="0"/>
    <n v="1"/>
    <s v="Southampton"/>
    <n v="23.45"/>
    <s v="Johnston, Miss. Catherine Helen &quot;Carrie&quot;"/>
  </r>
  <r>
    <n v="890"/>
    <x v="1"/>
    <n v="1"/>
    <x v="2"/>
    <x v="2"/>
    <x v="0"/>
    <n v="0"/>
    <n v="1"/>
    <n v="0"/>
    <n v="0"/>
    <n v="1"/>
    <n v="1"/>
    <n v="0"/>
    <n v="0"/>
    <n v="0"/>
    <n v="26"/>
    <s v="Age_20_29"/>
    <n v="0"/>
    <n v="0"/>
    <n v="1"/>
    <n v="0"/>
    <n v="0"/>
    <n v="0"/>
    <n v="0"/>
    <n v="0"/>
    <x v="1"/>
    <x v="1"/>
    <n v="1"/>
    <n v="0"/>
    <n v="0"/>
    <n v="0"/>
    <n v="1"/>
    <n v="0"/>
    <n v="0"/>
    <n v="0"/>
    <n v="0"/>
    <n v="0"/>
    <n v="0"/>
    <n v="0"/>
    <s v="SiblingSpouse0"/>
    <n v="0"/>
    <n v="1"/>
    <n v="0"/>
    <n v="0"/>
    <n v="0"/>
    <n v="0"/>
    <n v="0"/>
    <n v="0"/>
    <s v="ParentChild0"/>
    <s v="C"/>
    <n v="1"/>
    <n v="0"/>
    <n v="0"/>
    <s v="Cherbourg"/>
    <n v="30"/>
    <s v="Behr, Mr. Karl Howell"/>
  </r>
  <r>
    <n v="891"/>
    <x v="1"/>
    <n v="0"/>
    <x v="2"/>
    <x v="2"/>
    <x v="0"/>
    <n v="0"/>
    <n v="1"/>
    <n v="0"/>
    <n v="0"/>
    <n v="1"/>
    <n v="1"/>
    <n v="0"/>
    <n v="1"/>
    <n v="1"/>
    <n v="32"/>
    <s v="Age_30_39"/>
    <n v="0"/>
    <n v="0"/>
    <n v="0"/>
    <n v="1"/>
    <n v="0"/>
    <n v="0"/>
    <n v="0"/>
    <n v="0"/>
    <x v="0"/>
    <x v="0"/>
    <n v="0"/>
    <n v="0"/>
    <n v="1"/>
    <n v="0"/>
    <n v="1"/>
    <n v="0"/>
    <n v="0"/>
    <n v="0"/>
    <n v="0"/>
    <n v="0"/>
    <n v="0"/>
    <n v="0"/>
    <s v="SiblingSpouse0"/>
    <n v="0"/>
    <n v="1"/>
    <n v="0"/>
    <n v="0"/>
    <n v="0"/>
    <n v="0"/>
    <n v="0"/>
    <n v="0"/>
    <s v="ParentChild0"/>
    <s v="Q"/>
    <n v="0"/>
    <n v="1"/>
    <n v="0"/>
    <s v="Queenstown"/>
    <n v="7.75"/>
    <s v="Dooley, Mr. Patrick"/>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2" firstHeaderRow="0" firstDataRow="1" firstDataCol="1" rowPageCount="1" colPageCount="1"/>
  <pivotFields count="56">
    <pivotField showAll="0"/>
    <pivotField axis="axisPage" showAll="0">
      <items count="3">
        <item x="1"/>
        <item x="0"/>
        <item t="default"/>
      </items>
    </pivotField>
    <pivotField showAll="0"/>
    <pivotField dataField="1" showAll="0">
      <items count="4">
        <item x="0"/>
        <item x="1"/>
        <item x="2"/>
        <item t="default"/>
      </items>
    </pivotField>
    <pivotField dataField="1" showAll="0">
      <items count="4">
        <item x="0"/>
        <item x="1"/>
        <item x="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26"/>
  </rowFields>
  <rowItems count="9">
    <i>
      <x/>
    </i>
    <i r="1">
      <x/>
    </i>
    <i r="1">
      <x v="1"/>
    </i>
    <i r="1">
      <x v="2"/>
    </i>
    <i>
      <x v="1"/>
    </i>
    <i r="1">
      <x/>
    </i>
    <i r="1">
      <x v="1"/>
    </i>
    <i r="1">
      <x v="2"/>
    </i>
    <i t="grand">
      <x/>
    </i>
  </rowItems>
  <colFields count="1">
    <field x="-2"/>
  </colFields>
  <colItems count="2">
    <i>
      <x/>
    </i>
    <i i="1">
      <x v="1"/>
    </i>
  </colItems>
  <pageFields count="1">
    <pageField fld="1" hier="-1"/>
  </pageFields>
  <dataFields count="2">
    <dataField name="Count of Survived1st800" fld="3" subtotal="count" baseField="0" baseItem="0"/>
    <dataField name="Average of Survived1st800_" fld="4" subtotal="average" baseField="5" baseItem="0" numFmtId="9"/>
  </dataFields>
  <formats count="1">
    <format dxfId="0">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ctrlProp" Target="../ctrlProps/ctrlProp7.xml"/><Relationship Id="rId7" Type="http://schemas.openxmlformats.org/officeDocument/2006/relationships/ctrlProp" Target="../ctrlProps/ctrlProp1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ctrlProp" Target="../ctrlProps/ctrlProp13.xml"/><Relationship Id="rId7" Type="http://schemas.openxmlformats.org/officeDocument/2006/relationships/ctrlProp" Target="../ctrlProps/ctrlProp17.xml"/><Relationship Id="rId2" Type="http://schemas.openxmlformats.org/officeDocument/2006/relationships/vmlDrawing" Target="../drawings/vmlDrawing3.vml"/><Relationship Id="rId1" Type="http://schemas.openxmlformats.org/officeDocument/2006/relationships/drawing" Target="../drawings/drawing4.xml"/><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2" Type="http://schemas.openxmlformats.org/officeDocument/2006/relationships/drawing" Target="../drawings/drawing5.xml"/><Relationship Id="rId1" Type="http://schemas.openxmlformats.org/officeDocument/2006/relationships/printerSettings" Target="../printerSettings/printerSettings2.bin"/><Relationship Id="rId6" Type="http://schemas.openxmlformats.org/officeDocument/2006/relationships/ctrlProp" Target="../ctrlProps/ctrlProp21.xml"/><Relationship Id="rId11" Type="http://schemas.openxmlformats.org/officeDocument/2006/relationships/comments" Target="../comments4.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D892"/>
  <sheetViews>
    <sheetView tabSelected="1" zoomScale="125" zoomScaleNormal="125" workbookViewId="0">
      <pane ySplit="9735" topLeftCell="A797"/>
      <selection pane="bottomLeft" activeCell="A26" sqref="A26"/>
    </sheetView>
  </sheetViews>
  <sheetFormatPr defaultRowHeight="15" x14ac:dyDescent="0.25"/>
  <cols>
    <col min="1" max="1" width="10" bestFit="1" customWidth="1"/>
    <col min="4" max="4" width="14.42578125" bestFit="1" customWidth="1"/>
    <col min="5" max="5" width="15.42578125" bestFit="1" customWidth="1"/>
    <col min="9" max="9" width="14.140625" bestFit="1" customWidth="1"/>
    <col min="10" max="10" width="10.85546875" bestFit="1" customWidth="1"/>
    <col min="11" max="11" width="19.140625" bestFit="1" customWidth="1"/>
    <col min="12" max="12" width="17" bestFit="1" customWidth="1"/>
    <col min="13" max="13" width="12.85546875" bestFit="1" customWidth="1"/>
    <col min="14" max="14" width="12.28515625" bestFit="1" customWidth="1"/>
    <col min="17" max="17" width="12.140625" bestFit="1" customWidth="1"/>
    <col min="39" max="39" width="16.85546875" customWidth="1"/>
    <col min="40" max="40" width="14.5703125" bestFit="1" customWidth="1"/>
    <col min="49" max="49" width="12.42578125" bestFit="1" customWidth="1"/>
    <col min="51" max="51" width="11" bestFit="1" customWidth="1"/>
    <col min="52" max="52" width="11.28515625" bestFit="1" customWidth="1"/>
    <col min="53" max="53" width="10.85546875" bestFit="1" customWidth="1"/>
    <col min="54" max="54" width="13.140625" bestFit="1" customWidth="1"/>
  </cols>
  <sheetData>
    <row r="1" spans="1:56"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row>
    <row r="2" spans="1:56" x14ac:dyDescent="0.25">
      <c r="A2">
        <v>1</v>
      </c>
      <c r="B2">
        <v>1</v>
      </c>
      <c r="C2">
        <v>0</v>
      </c>
      <c r="D2">
        <v>0</v>
      </c>
      <c r="E2">
        <v>0</v>
      </c>
      <c r="F2" t="s">
        <v>7</v>
      </c>
      <c r="G2">
        <v>0</v>
      </c>
      <c r="H2">
        <v>1</v>
      </c>
      <c r="I2">
        <v>0</v>
      </c>
      <c r="J2">
        <v>0</v>
      </c>
      <c r="K2">
        <v>0</v>
      </c>
      <c r="L2">
        <v>1</v>
      </c>
      <c r="M2">
        <v>0</v>
      </c>
      <c r="N2">
        <v>0</v>
      </c>
      <c r="O2">
        <v>0</v>
      </c>
      <c r="P2">
        <v>22</v>
      </c>
      <c r="Q2" t="s">
        <v>19</v>
      </c>
      <c r="R2">
        <v>0</v>
      </c>
      <c r="S2">
        <v>0</v>
      </c>
      <c r="T2">
        <v>1</v>
      </c>
      <c r="U2">
        <v>0</v>
      </c>
      <c r="V2">
        <v>0</v>
      </c>
      <c r="W2">
        <v>0</v>
      </c>
      <c r="X2">
        <v>0</v>
      </c>
      <c r="Y2">
        <v>0</v>
      </c>
      <c r="Z2">
        <v>3</v>
      </c>
      <c r="AA2" t="s">
        <v>29</v>
      </c>
      <c r="AB2">
        <v>0</v>
      </c>
      <c r="AC2">
        <v>0</v>
      </c>
      <c r="AD2">
        <v>1</v>
      </c>
      <c r="AE2">
        <v>1</v>
      </c>
      <c r="AF2">
        <v>0</v>
      </c>
      <c r="AG2">
        <v>1</v>
      </c>
      <c r="AH2">
        <v>0</v>
      </c>
      <c r="AI2">
        <v>0</v>
      </c>
      <c r="AJ2">
        <v>0</v>
      </c>
      <c r="AK2">
        <v>0</v>
      </c>
      <c r="AL2">
        <v>0</v>
      </c>
      <c r="AM2">
        <v>0</v>
      </c>
      <c r="AN2" t="s">
        <v>32</v>
      </c>
      <c r="AO2">
        <v>0</v>
      </c>
      <c r="AP2">
        <v>1</v>
      </c>
      <c r="AQ2">
        <v>0</v>
      </c>
      <c r="AR2">
        <v>0</v>
      </c>
      <c r="AS2">
        <v>0</v>
      </c>
      <c r="AT2">
        <v>0</v>
      </c>
      <c r="AU2">
        <v>0</v>
      </c>
      <c r="AV2">
        <v>0</v>
      </c>
      <c r="AW2" t="s">
        <v>41</v>
      </c>
      <c r="AX2" t="s">
        <v>56</v>
      </c>
      <c r="AY2">
        <v>0</v>
      </c>
      <c r="AZ2">
        <v>0</v>
      </c>
      <c r="BA2">
        <v>1</v>
      </c>
      <c r="BB2" t="s">
        <v>57</v>
      </c>
      <c r="BC2">
        <v>7.25</v>
      </c>
      <c r="BD2" t="s">
        <v>58</v>
      </c>
    </row>
    <row r="3" spans="1:56" x14ac:dyDescent="0.25">
      <c r="A3">
        <v>2</v>
      </c>
      <c r="B3">
        <v>1</v>
      </c>
      <c r="C3">
        <v>1</v>
      </c>
      <c r="D3">
        <v>1</v>
      </c>
      <c r="E3">
        <v>1</v>
      </c>
      <c r="F3" t="s">
        <v>6</v>
      </c>
      <c r="G3">
        <v>1</v>
      </c>
      <c r="H3">
        <v>0</v>
      </c>
      <c r="I3">
        <v>0</v>
      </c>
      <c r="J3">
        <v>0</v>
      </c>
      <c r="K3">
        <v>0</v>
      </c>
      <c r="L3">
        <v>0</v>
      </c>
      <c r="M3">
        <v>0</v>
      </c>
      <c r="N3">
        <v>0</v>
      </c>
      <c r="O3">
        <v>0</v>
      </c>
      <c r="P3">
        <v>38</v>
      </c>
      <c r="Q3" t="s">
        <v>20</v>
      </c>
      <c r="R3">
        <v>0</v>
      </c>
      <c r="S3">
        <v>0</v>
      </c>
      <c r="T3">
        <v>0</v>
      </c>
      <c r="U3">
        <v>1</v>
      </c>
      <c r="V3">
        <v>0</v>
      </c>
      <c r="W3">
        <v>0</v>
      </c>
      <c r="X3">
        <v>0</v>
      </c>
      <c r="Y3">
        <v>0</v>
      </c>
      <c r="Z3">
        <v>1</v>
      </c>
      <c r="AA3" t="s">
        <v>27</v>
      </c>
      <c r="AB3">
        <v>1</v>
      </c>
      <c r="AC3">
        <v>0</v>
      </c>
      <c r="AD3">
        <v>0</v>
      </c>
      <c r="AE3">
        <v>1</v>
      </c>
      <c r="AF3">
        <v>0</v>
      </c>
      <c r="AG3">
        <v>1</v>
      </c>
      <c r="AH3">
        <v>0</v>
      </c>
      <c r="AI3">
        <v>0</v>
      </c>
      <c r="AJ3">
        <v>0</v>
      </c>
      <c r="AK3">
        <v>0</v>
      </c>
      <c r="AL3">
        <v>0</v>
      </c>
      <c r="AM3">
        <v>0</v>
      </c>
      <c r="AN3" t="s">
        <v>32</v>
      </c>
      <c r="AO3">
        <v>0</v>
      </c>
      <c r="AP3">
        <v>1</v>
      </c>
      <c r="AQ3">
        <v>0</v>
      </c>
      <c r="AR3">
        <v>0</v>
      </c>
      <c r="AS3">
        <v>0</v>
      </c>
      <c r="AT3">
        <v>0</v>
      </c>
      <c r="AU3">
        <v>0</v>
      </c>
      <c r="AV3">
        <v>0</v>
      </c>
      <c r="AW3" t="s">
        <v>41</v>
      </c>
      <c r="AX3" t="s">
        <v>59</v>
      </c>
      <c r="AY3">
        <v>1</v>
      </c>
      <c r="AZ3">
        <v>0</v>
      </c>
      <c r="BA3">
        <v>0</v>
      </c>
      <c r="BB3" t="s">
        <v>60</v>
      </c>
      <c r="BC3">
        <v>71.283299999999997</v>
      </c>
      <c r="BD3" t="s">
        <v>61</v>
      </c>
    </row>
    <row r="4" spans="1:56" x14ac:dyDescent="0.25">
      <c r="A4">
        <v>3</v>
      </c>
      <c r="B4">
        <v>1</v>
      </c>
      <c r="C4">
        <v>1</v>
      </c>
      <c r="D4">
        <v>1</v>
      </c>
      <c r="E4">
        <v>1</v>
      </c>
      <c r="F4" t="s">
        <v>6</v>
      </c>
      <c r="G4">
        <v>1</v>
      </c>
      <c r="H4">
        <v>0</v>
      </c>
      <c r="I4">
        <v>1</v>
      </c>
      <c r="J4">
        <v>0</v>
      </c>
      <c r="K4">
        <v>0</v>
      </c>
      <c r="L4">
        <v>0</v>
      </c>
      <c r="M4">
        <v>0</v>
      </c>
      <c r="N4">
        <v>0</v>
      </c>
      <c r="O4">
        <v>0</v>
      </c>
      <c r="P4">
        <v>26</v>
      </c>
      <c r="Q4" t="s">
        <v>19</v>
      </c>
      <c r="R4">
        <v>0</v>
      </c>
      <c r="S4">
        <v>0</v>
      </c>
      <c r="T4">
        <v>1</v>
      </c>
      <c r="U4">
        <v>0</v>
      </c>
      <c r="V4">
        <v>0</v>
      </c>
      <c r="W4">
        <v>0</v>
      </c>
      <c r="X4">
        <v>0</v>
      </c>
      <c r="Y4">
        <v>0</v>
      </c>
      <c r="Z4">
        <v>3</v>
      </c>
      <c r="AA4" t="s">
        <v>29</v>
      </c>
      <c r="AB4">
        <v>0</v>
      </c>
      <c r="AC4">
        <v>0</v>
      </c>
      <c r="AD4">
        <v>1</v>
      </c>
      <c r="AE4">
        <v>0</v>
      </c>
      <c r="AF4">
        <v>1</v>
      </c>
      <c r="AG4">
        <v>0</v>
      </c>
      <c r="AH4">
        <v>0</v>
      </c>
      <c r="AI4">
        <v>0</v>
      </c>
      <c r="AJ4">
        <v>0</v>
      </c>
      <c r="AK4">
        <v>0</v>
      </c>
      <c r="AL4">
        <v>0</v>
      </c>
      <c r="AM4">
        <v>0</v>
      </c>
      <c r="AN4" t="s">
        <v>31</v>
      </c>
      <c r="AO4">
        <v>0</v>
      </c>
      <c r="AP4">
        <v>1</v>
      </c>
      <c r="AQ4">
        <v>0</v>
      </c>
      <c r="AR4">
        <v>0</v>
      </c>
      <c r="AS4">
        <v>0</v>
      </c>
      <c r="AT4">
        <v>0</v>
      </c>
      <c r="AU4">
        <v>0</v>
      </c>
      <c r="AV4">
        <v>0</v>
      </c>
      <c r="AW4" t="s">
        <v>41</v>
      </c>
      <c r="AX4" t="s">
        <v>56</v>
      </c>
      <c r="AY4">
        <v>0</v>
      </c>
      <c r="AZ4">
        <v>0</v>
      </c>
      <c r="BA4">
        <v>1</v>
      </c>
      <c r="BB4" t="s">
        <v>57</v>
      </c>
      <c r="BC4">
        <v>7.9249999999999998</v>
      </c>
      <c r="BD4" t="s">
        <v>62</v>
      </c>
    </row>
    <row r="5" spans="1:56" x14ac:dyDescent="0.25">
      <c r="A5">
        <v>4</v>
      </c>
      <c r="B5">
        <v>1</v>
      </c>
      <c r="C5">
        <v>1</v>
      </c>
      <c r="D5">
        <v>1</v>
      </c>
      <c r="E5">
        <v>1</v>
      </c>
      <c r="F5" t="s">
        <v>6</v>
      </c>
      <c r="G5">
        <v>1</v>
      </c>
      <c r="H5">
        <v>0</v>
      </c>
      <c r="I5">
        <v>0</v>
      </c>
      <c r="J5">
        <v>0</v>
      </c>
      <c r="K5">
        <v>0</v>
      </c>
      <c r="L5">
        <v>0</v>
      </c>
      <c r="M5">
        <v>0</v>
      </c>
      <c r="N5">
        <v>0</v>
      </c>
      <c r="O5">
        <v>0</v>
      </c>
      <c r="P5">
        <v>35</v>
      </c>
      <c r="Q5" t="s">
        <v>20</v>
      </c>
      <c r="R5">
        <v>0</v>
      </c>
      <c r="S5">
        <v>0</v>
      </c>
      <c r="T5">
        <v>0</v>
      </c>
      <c r="U5">
        <v>1</v>
      </c>
      <c r="V5">
        <v>0</v>
      </c>
      <c r="W5">
        <v>0</v>
      </c>
      <c r="X5">
        <v>0</v>
      </c>
      <c r="Y5">
        <v>0</v>
      </c>
      <c r="Z5">
        <v>1</v>
      </c>
      <c r="AA5" t="s">
        <v>27</v>
      </c>
      <c r="AB5">
        <v>1</v>
      </c>
      <c r="AC5">
        <v>0</v>
      </c>
      <c r="AD5">
        <v>0</v>
      </c>
      <c r="AE5">
        <v>1</v>
      </c>
      <c r="AF5">
        <v>0</v>
      </c>
      <c r="AG5">
        <v>1</v>
      </c>
      <c r="AH5">
        <v>0</v>
      </c>
      <c r="AI5">
        <v>0</v>
      </c>
      <c r="AJ5">
        <v>0</v>
      </c>
      <c r="AK5">
        <v>0</v>
      </c>
      <c r="AL5">
        <v>0</v>
      </c>
      <c r="AM5">
        <v>0</v>
      </c>
      <c r="AN5" t="s">
        <v>32</v>
      </c>
      <c r="AO5">
        <v>0</v>
      </c>
      <c r="AP5">
        <v>1</v>
      </c>
      <c r="AQ5">
        <v>0</v>
      </c>
      <c r="AR5">
        <v>0</v>
      </c>
      <c r="AS5">
        <v>0</v>
      </c>
      <c r="AT5">
        <v>0</v>
      </c>
      <c r="AU5">
        <v>0</v>
      </c>
      <c r="AV5">
        <v>0</v>
      </c>
      <c r="AW5" t="s">
        <v>41</v>
      </c>
      <c r="AX5" t="s">
        <v>56</v>
      </c>
      <c r="AY5">
        <v>0</v>
      </c>
      <c r="AZ5">
        <v>0</v>
      </c>
      <c r="BA5">
        <v>1</v>
      </c>
      <c r="BB5" t="s">
        <v>57</v>
      </c>
      <c r="BC5">
        <v>53.1</v>
      </c>
      <c r="BD5" t="s">
        <v>63</v>
      </c>
    </row>
    <row r="6" spans="1:56" x14ac:dyDescent="0.25">
      <c r="A6">
        <v>5</v>
      </c>
      <c r="B6">
        <v>1</v>
      </c>
      <c r="C6">
        <v>0</v>
      </c>
      <c r="D6">
        <v>0</v>
      </c>
      <c r="E6">
        <v>0</v>
      </c>
      <c r="F6" t="s">
        <v>7</v>
      </c>
      <c r="G6">
        <v>0</v>
      </c>
      <c r="H6">
        <v>1</v>
      </c>
      <c r="I6">
        <v>0</v>
      </c>
      <c r="J6">
        <v>0</v>
      </c>
      <c r="K6">
        <v>1</v>
      </c>
      <c r="L6">
        <v>1</v>
      </c>
      <c r="M6">
        <v>0</v>
      </c>
      <c r="N6">
        <v>0</v>
      </c>
      <c r="O6">
        <v>0</v>
      </c>
      <c r="P6">
        <v>35</v>
      </c>
      <c r="Q6" t="s">
        <v>20</v>
      </c>
      <c r="R6">
        <v>0</v>
      </c>
      <c r="S6">
        <v>0</v>
      </c>
      <c r="T6">
        <v>0</v>
      </c>
      <c r="U6">
        <v>1</v>
      </c>
      <c r="V6">
        <v>0</v>
      </c>
      <c r="W6">
        <v>0</v>
      </c>
      <c r="X6">
        <v>0</v>
      </c>
      <c r="Y6">
        <v>0</v>
      </c>
      <c r="Z6">
        <v>3</v>
      </c>
      <c r="AA6" t="s">
        <v>29</v>
      </c>
      <c r="AB6">
        <v>0</v>
      </c>
      <c r="AC6">
        <v>0</v>
      </c>
      <c r="AD6">
        <v>1</v>
      </c>
      <c r="AE6">
        <v>0</v>
      </c>
      <c r="AF6">
        <v>1</v>
      </c>
      <c r="AG6">
        <v>0</v>
      </c>
      <c r="AH6">
        <v>0</v>
      </c>
      <c r="AI6">
        <v>0</v>
      </c>
      <c r="AJ6">
        <v>0</v>
      </c>
      <c r="AK6">
        <v>0</v>
      </c>
      <c r="AL6">
        <v>0</v>
      </c>
      <c r="AM6">
        <v>0</v>
      </c>
      <c r="AN6" t="s">
        <v>31</v>
      </c>
      <c r="AO6">
        <v>0</v>
      </c>
      <c r="AP6">
        <v>1</v>
      </c>
      <c r="AQ6">
        <v>0</v>
      </c>
      <c r="AR6">
        <v>0</v>
      </c>
      <c r="AS6">
        <v>0</v>
      </c>
      <c r="AT6">
        <v>0</v>
      </c>
      <c r="AU6">
        <v>0</v>
      </c>
      <c r="AV6">
        <v>0</v>
      </c>
      <c r="AW6" t="s">
        <v>41</v>
      </c>
      <c r="AX6" t="s">
        <v>56</v>
      </c>
      <c r="AY6">
        <v>0</v>
      </c>
      <c r="AZ6">
        <v>0</v>
      </c>
      <c r="BA6">
        <v>1</v>
      </c>
      <c r="BB6" t="s">
        <v>57</v>
      </c>
      <c r="BC6">
        <v>8.0500000000000007</v>
      </c>
      <c r="BD6" t="s">
        <v>64</v>
      </c>
    </row>
    <row r="7" spans="1:56" x14ac:dyDescent="0.25">
      <c r="A7">
        <v>6</v>
      </c>
      <c r="B7">
        <v>1</v>
      </c>
      <c r="C7">
        <v>0</v>
      </c>
      <c r="D7">
        <v>0</v>
      </c>
      <c r="E7">
        <v>0</v>
      </c>
      <c r="F7" t="s">
        <v>7</v>
      </c>
      <c r="G7">
        <v>0</v>
      </c>
      <c r="H7">
        <v>1</v>
      </c>
      <c r="I7">
        <v>0</v>
      </c>
      <c r="J7">
        <v>0</v>
      </c>
      <c r="K7">
        <v>1</v>
      </c>
      <c r="L7">
        <v>1</v>
      </c>
      <c r="M7">
        <v>0</v>
      </c>
      <c r="N7">
        <v>1</v>
      </c>
      <c r="O7">
        <v>1</v>
      </c>
      <c r="P7">
        <v>29.9</v>
      </c>
      <c r="Q7" t="s">
        <v>19</v>
      </c>
      <c r="R7">
        <v>0</v>
      </c>
      <c r="S7">
        <v>0</v>
      </c>
      <c r="T7">
        <v>1</v>
      </c>
      <c r="U7">
        <v>0</v>
      </c>
      <c r="V7">
        <v>0</v>
      </c>
      <c r="W7">
        <v>0</v>
      </c>
      <c r="X7">
        <v>0</v>
      </c>
      <c r="Y7">
        <v>0</v>
      </c>
      <c r="Z7">
        <v>3</v>
      </c>
      <c r="AA7" t="s">
        <v>29</v>
      </c>
      <c r="AB7">
        <v>0</v>
      </c>
      <c r="AC7">
        <v>0</v>
      </c>
      <c r="AD7">
        <v>1</v>
      </c>
      <c r="AE7">
        <v>0</v>
      </c>
      <c r="AF7">
        <v>1</v>
      </c>
      <c r="AG7">
        <v>0</v>
      </c>
      <c r="AH7">
        <v>0</v>
      </c>
      <c r="AI7">
        <v>0</v>
      </c>
      <c r="AJ7">
        <v>0</v>
      </c>
      <c r="AK7">
        <v>0</v>
      </c>
      <c r="AL7">
        <v>0</v>
      </c>
      <c r="AM7">
        <v>0</v>
      </c>
      <c r="AN7" t="s">
        <v>31</v>
      </c>
      <c r="AO7">
        <v>0</v>
      </c>
      <c r="AP7">
        <v>1</v>
      </c>
      <c r="AQ7">
        <v>0</v>
      </c>
      <c r="AR7">
        <v>0</v>
      </c>
      <c r="AS7">
        <v>0</v>
      </c>
      <c r="AT7">
        <v>0</v>
      </c>
      <c r="AU7">
        <v>0</v>
      </c>
      <c r="AV7">
        <v>0</v>
      </c>
      <c r="AW7" t="s">
        <v>41</v>
      </c>
      <c r="AX7" t="s">
        <v>65</v>
      </c>
      <c r="AY7">
        <v>0</v>
      </c>
      <c r="AZ7">
        <v>1</v>
      </c>
      <c r="BA7">
        <v>0</v>
      </c>
      <c r="BB7" t="s">
        <v>66</v>
      </c>
      <c r="BC7">
        <v>8.4582999999999995</v>
      </c>
      <c r="BD7" t="s">
        <v>67</v>
      </c>
    </row>
    <row r="8" spans="1:56" x14ac:dyDescent="0.25">
      <c r="A8">
        <v>7</v>
      </c>
      <c r="B8">
        <v>1</v>
      </c>
      <c r="C8">
        <v>0</v>
      </c>
      <c r="D8">
        <v>0</v>
      </c>
      <c r="E8">
        <v>0</v>
      </c>
      <c r="F8" t="s">
        <v>7</v>
      </c>
      <c r="G8">
        <v>0</v>
      </c>
      <c r="H8">
        <v>1</v>
      </c>
      <c r="I8">
        <v>0</v>
      </c>
      <c r="J8">
        <v>0</v>
      </c>
      <c r="K8">
        <v>1</v>
      </c>
      <c r="L8">
        <v>1</v>
      </c>
      <c r="M8">
        <v>0</v>
      </c>
      <c r="N8">
        <v>0</v>
      </c>
      <c r="O8">
        <v>0</v>
      </c>
      <c r="P8">
        <v>54</v>
      </c>
      <c r="Q8" t="s">
        <v>22</v>
      </c>
      <c r="R8">
        <v>0</v>
      </c>
      <c r="S8">
        <v>0</v>
      </c>
      <c r="T8">
        <v>0</v>
      </c>
      <c r="U8">
        <v>0</v>
      </c>
      <c r="V8">
        <v>0</v>
      </c>
      <c r="W8">
        <v>1</v>
      </c>
      <c r="X8">
        <v>0</v>
      </c>
      <c r="Y8">
        <v>0</v>
      </c>
      <c r="Z8">
        <v>1</v>
      </c>
      <c r="AA8" t="s">
        <v>27</v>
      </c>
      <c r="AB8">
        <v>1</v>
      </c>
      <c r="AC8">
        <v>0</v>
      </c>
      <c r="AD8">
        <v>0</v>
      </c>
      <c r="AE8">
        <v>0</v>
      </c>
      <c r="AF8">
        <v>1</v>
      </c>
      <c r="AG8">
        <v>0</v>
      </c>
      <c r="AH8">
        <v>0</v>
      </c>
      <c r="AI8">
        <v>0</v>
      </c>
      <c r="AJ8">
        <v>0</v>
      </c>
      <c r="AK8">
        <v>0</v>
      </c>
      <c r="AL8">
        <v>0</v>
      </c>
      <c r="AM8">
        <v>0</v>
      </c>
      <c r="AN8" t="s">
        <v>31</v>
      </c>
      <c r="AO8">
        <v>0</v>
      </c>
      <c r="AP8">
        <v>1</v>
      </c>
      <c r="AQ8">
        <v>0</v>
      </c>
      <c r="AR8">
        <v>0</v>
      </c>
      <c r="AS8">
        <v>0</v>
      </c>
      <c r="AT8">
        <v>0</v>
      </c>
      <c r="AU8">
        <v>0</v>
      </c>
      <c r="AV8">
        <v>0</v>
      </c>
      <c r="AW8" t="s">
        <v>41</v>
      </c>
      <c r="AX8" t="s">
        <v>56</v>
      </c>
      <c r="AY8">
        <v>0</v>
      </c>
      <c r="AZ8">
        <v>0</v>
      </c>
      <c r="BA8">
        <v>1</v>
      </c>
      <c r="BB8" t="s">
        <v>57</v>
      </c>
      <c r="BC8">
        <v>51.862499999999997</v>
      </c>
      <c r="BD8" t="s">
        <v>68</v>
      </c>
    </row>
    <row r="9" spans="1:56" x14ac:dyDescent="0.25">
      <c r="A9">
        <v>8</v>
      </c>
      <c r="B9">
        <v>1</v>
      </c>
      <c r="C9">
        <v>0</v>
      </c>
      <c r="D9">
        <v>0</v>
      </c>
      <c r="E9">
        <v>0</v>
      </c>
      <c r="F9" t="s">
        <v>7</v>
      </c>
      <c r="G9">
        <v>0</v>
      </c>
      <c r="H9">
        <v>1</v>
      </c>
      <c r="I9">
        <v>0</v>
      </c>
      <c r="J9">
        <v>0</v>
      </c>
      <c r="K9">
        <v>0</v>
      </c>
      <c r="L9">
        <v>0</v>
      </c>
      <c r="M9">
        <v>1</v>
      </c>
      <c r="N9">
        <v>0</v>
      </c>
      <c r="O9">
        <v>0</v>
      </c>
      <c r="P9">
        <v>2</v>
      </c>
      <c r="Q9" t="s">
        <v>17</v>
      </c>
      <c r="R9">
        <v>1</v>
      </c>
      <c r="S9">
        <v>0</v>
      </c>
      <c r="T9">
        <v>0</v>
      </c>
      <c r="U9">
        <v>0</v>
      </c>
      <c r="V9">
        <v>0</v>
      </c>
      <c r="W9">
        <v>0</v>
      </c>
      <c r="X9">
        <v>0</v>
      </c>
      <c r="Y9">
        <v>0</v>
      </c>
      <c r="Z9">
        <v>3</v>
      </c>
      <c r="AA9" t="s">
        <v>29</v>
      </c>
      <c r="AB9">
        <v>0</v>
      </c>
      <c r="AC9">
        <v>0</v>
      </c>
      <c r="AD9">
        <v>1</v>
      </c>
      <c r="AE9">
        <v>3</v>
      </c>
      <c r="AF9">
        <v>0</v>
      </c>
      <c r="AG9">
        <v>0</v>
      </c>
      <c r="AH9">
        <v>0</v>
      </c>
      <c r="AI9">
        <v>1</v>
      </c>
      <c r="AJ9">
        <v>0</v>
      </c>
      <c r="AK9">
        <v>0</v>
      </c>
      <c r="AL9">
        <v>0</v>
      </c>
      <c r="AM9">
        <v>1</v>
      </c>
      <c r="AN9" t="s">
        <v>34</v>
      </c>
      <c r="AO9">
        <v>1</v>
      </c>
      <c r="AP9">
        <v>0</v>
      </c>
      <c r="AQ9">
        <v>1</v>
      </c>
      <c r="AR9">
        <v>0</v>
      </c>
      <c r="AS9">
        <v>0</v>
      </c>
      <c r="AT9">
        <v>0</v>
      </c>
      <c r="AU9">
        <v>0</v>
      </c>
      <c r="AV9">
        <v>0</v>
      </c>
      <c r="AW9" t="s">
        <v>42</v>
      </c>
      <c r="AX9" t="s">
        <v>56</v>
      </c>
      <c r="AY9">
        <v>0</v>
      </c>
      <c r="AZ9">
        <v>0</v>
      </c>
      <c r="BA9">
        <v>1</v>
      </c>
      <c r="BB9" t="s">
        <v>57</v>
      </c>
      <c r="BC9">
        <v>21.074999999999999</v>
      </c>
      <c r="BD9" t="s">
        <v>69</v>
      </c>
    </row>
    <row r="10" spans="1:56" x14ac:dyDescent="0.25">
      <c r="A10">
        <v>9</v>
      </c>
      <c r="B10">
        <v>1</v>
      </c>
      <c r="C10">
        <v>1</v>
      </c>
      <c r="D10">
        <v>1</v>
      </c>
      <c r="E10">
        <v>1</v>
      </c>
      <c r="F10" t="s">
        <v>6</v>
      </c>
      <c r="G10">
        <v>1</v>
      </c>
      <c r="H10">
        <v>0</v>
      </c>
      <c r="I10">
        <v>1</v>
      </c>
      <c r="J10">
        <v>0</v>
      </c>
      <c r="K10">
        <v>0</v>
      </c>
      <c r="L10">
        <v>0</v>
      </c>
      <c r="M10">
        <v>0</v>
      </c>
      <c r="N10">
        <v>0</v>
      </c>
      <c r="O10">
        <v>0</v>
      </c>
      <c r="P10">
        <v>27</v>
      </c>
      <c r="Q10" t="s">
        <v>19</v>
      </c>
      <c r="R10">
        <v>0</v>
      </c>
      <c r="S10">
        <v>0</v>
      </c>
      <c r="T10">
        <v>1</v>
      </c>
      <c r="U10">
        <v>0</v>
      </c>
      <c r="V10">
        <v>0</v>
      </c>
      <c r="W10">
        <v>0</v>
      </c>
      <c r="X10">
        <v>0</v>
      </c>
      <c r="Y10">
        <v>0</v>
      </c>
      <c r="Z10">
        <v>3</v>
      </c>
      <c r="AA10" t="s">
        <v>29</v>
      </c>
      <c r="AB10">
        <v>0</v>
      </c>
      <c r="AC10">
        <v>0</v>
      </c>
      <c r="AD10">
        <v>1</v>
      </c>
      <c r="AE10">
        <v>0</v>
      </c>
      <c r="AF10">
        <v>1</v>
      </c>
      <c r="AG10">
        <v>0</v>
      </c>
      <c r="AH10">
        <v>0</v>
      </c>
      <c r="AI10">
        <v>0</v>
      </c>
      <c r="AJ10">
        <v>0</v>
      </c>
      <c r="AK10">
        <v>0</v>
      </c>
      <c r="AL10">
        <v>0</v>
      </c>
      <c r="AM10">
        <v>0</v>
      </c>
      <c r="AN10" t="s">
        <v>31</v>
      </c>
      <c r="AO10">
        <v>2</v>
      </c>
      <c r="AP10">
        <v>0</v>
      </c>
      <c r="AQ10">
        <v>0</v>
      </c>
      <c r="AR10">
        <v>1</v>
      </c>
      <c r="AS10">
        <v>0</v>
      </c>
      <c r="AT10">
        <v>0</v>
      </c>
      <c r="AU10">
        <v>0</v>
      </c>
      <c r="AV10">
        <v>0</v>
      </c>
      <c r="AW10" t="s">
        <v>43</v>
      </c>
      <c r="AX10" t="s">
        <v>56</v>
      </c>
      <c r="AY10">
        <v>0</v>
      </c>
      <c r="AZ10">
        <v>0</v>
      </c>
      <c r="BA10">
        <v>1</v>
      </c>
      <c r="BB10" t="s">
        <v>57</v>
      </c>
      <c r="BC10">
        <v>11.1333</v>
      </c>
      <c r="BD10" t="s">
        <v>70</v>
      </c>
    </row>
    <row r="11" spans="1:56" x14ac:dyDescent="0.25">
      <c r="A11">
        <v>10</v>
      </c>
      <c r="B11">
        <v>1</v>
      </c>
      <c r="C11">
        <v>1</v>
      </c>
      <c r="D11">
        <v>1</v>
      </c>
      <c r="E11">
        <v>1</v>
      </c>
      <c r="F11" t="s">
        <v>6</v>
      </c>
      <c r="G11">
        <v>1</v>
      </c>
      <c r="H11">
        <v>0</v>
      </c>
      <c r="I11">
        <v>0</v>
      </c>
      <c r="J11">
        <v>0</v>
      </c>
      <c r="K11">
        <v>0</v>
      </c>
      <c r="L11">
        <v>0</v>
      </c>
      <c r="M11">
        <v>0</v>
      </c>
      <c r="N11">
        <v>0</v>
      </c>
      <c r="O11">
        <v>0</v>
      </c>
      <c r="P11">
        <v>14</v>
      </c>
      <c r="Q11" t="s">
        <v>18</v>
      </c>
      <c r="R11">
        <v>0</v>
      </c>
      <c r="S11">
        <v>1</v>
      </c>
      <c r="T11">
        <v>0</v>
      </c>
      <c r="U11">
        <v>0</v>
      </c>
      <c r="V11">
        <v>0</v>
      </c>
      <c r="W11">
        <v>0</v>
      </c>
      <c r="X11">
        <v>0</v>
      </c>
      <c r="Y11">
        <v>0</v>
      </c>
      <c r="Z11">
        <v>2</v>
      </c>
      <c r="AA11" t="s">
        <v>28</v>
      </c>
      <c r="AB11">
        <v>0</v>
      </c>
      <c r="AC11">
        <v>1</v>
      </c>
      <c r="AD11">
        <v>0</v>
      </c>
      <c r="AE11">
        <v>1</v>
      </c>
      <c r="AF11">
        <v>0</v>
      </c>
      <c r="AG11">
        <v>1</v>
      </c>
      <c r="AH11">
        <v>0</v>
      </c>
      <c r="AI11">
        <v>0</v>
      </c>
      <c r="AJ11">
        <v>0</v>
      </c>
      <c r="AK11">
        <v>0</v>
      </c>
      <c r="AL11">
        <v>0</v>
      </c>
      <c r="AM11">
        <v>0</v>
      </c>
      <c r="AN11" t="s">
        <v>32</v>
      </c>
      <c r="AO11">
        <v>0</v>
      </c>
      <c r="AP11">
        <v>1</v>
      </c>
      <c r="AQ11">
        <v>0</v>
      </c>
      <c r="AR11">
        <v>0</v>
      </c>
      <c r="AS11">
        <v>0</v>
      </c>
      <c r="AT11">
        <v>0</v>
      </c>
      <c r="AU11">
        <v>0</v>
      </c>
      <c r="AV11">
        <v>0</v>
      </c>
      <c r="AW11" t="s">
        <v>41</v>
      </c>
      <c r="AX11" t="s">
        <v>59</v>
      </c>
      <c r="AY11">
        <v>1</v>
      </c>
      <c r="AZ11">
        <v>0</v>
      </c>
      <c r="BA11">
        <v>0</v>
      </c>
      <c r="BB11" t="s">
        <v>60</v>
      </c>
      <c r="BC11">
        <v>30.070799999999998</v>
      </c>
      <c r="BD11" t="s">
        <v>71</v>
      </c>
    </row>
    <row r="12" spans="1:56" x14ac:dyDescent="0.25">
      <c r="A12">
        <v>11</v>
      </c>
      <c r="B12">
        <v>1</v>
      </c>
      <c r="C12">
        <v>1</v>
      </c>
      <c r="D12">
        <v>1</v>
      </c>
      <c r="E12">
        <v>1</v>
      </c>
      <c r="F12" t="s">
        <v>6</v>
      </c>
      <c r="G12">
        <v>1</v>
      </c>
      <c r="H12">
        <v>0</v>
      </c>
      <c r="I12">
        <v>1</v>
      </c>
      <c r="J12">
        <v>0</v>
      </c>
      <c r="K12">
        <v>0</v>
      </c>
      <c r="L12">
        <v>0</v>
      </c>
      <c r="M12">
        <v>0</v>
      </c>
      <c r="N12">
        <v>0</v>
      </c>
      <c r="O12">
        <v>0</v>
      </c>
      <c r="P12">
        <v>4</v>
      </c>
      <c r="Q12" t="s">
        <v>17</v>
      </c>
      <c r="R12">
        <v>1</v>
      </c>
      <c r="S12">
        <v>0</v>
      </c>
      <c r="T12">
        <v>0</v>
      </c>
      <c r="U12">
        <v>0</v>
      </c>
      <c r="V12">
        <v>0</v>
      </c>
      <c r="W12">
        <v>0</v>
      </c>
      <c r="X12">
        <v>0</v>
      </c>
      <c r="Y12">
        <v>0</v>
      </c>
      <c r="Z12">
        <v>3</v>
      </c>
      <c r="AA12" t="s">
        <v>29</v>
      </c>
      <c r="AB12">
        <v>0</v>
      </c>
      <c r="AC12">
        <v>0</v>
      </c>
      <c r="AD12">
        <v>1</v>
      </c>
      <c r="AE12">
        <v>1</v>
      </c>
      <c r="AF12">
        <v>0</v>
      </c>
      <c r="AG12">
        <v>1</v>
      </c>
      <c r="AH12">
        <v>0</v>
      </c>
      <c r="AI12">
        <v>0</v>
      </c>
      <c r="AJ12">
        <v>0</v>
      </c>
      <c r="AK12">
        <v>0</v>
      </c>
      <c r="AL12">
        <v>0</v>
      </c>
      <c r="AM12">
        <v>0</v>
      </c>
      <c r="AN12" t="s">
        <v>32</v>
      </c>
      <c r="AO12">
        <v>1</v>
      </c>
      <c r="AP12">
        <v>0</v>
      </c>
      <c r="AQ12">
        <v>1</v>
      </c>
      <c r="AR12">
        <v>0</v>
      </c>
      <c r="AS12">
        <v>0</v>
      </c>
      <c r="AT12">
        <v>0</v>
      </c>
      <c r="AU12">
        <v>0</v>
      </c>
      <c r="AV12">
        <v>0</v>
      </c>
      <c r="AW12" t="s">
        <v>42</v>
      </c>
      <c r="AX12" t="s">
        <v>56</v>
      </c>
      <c r="AY12">
        <v>0</v>
      </c>
      <c r="AZ12">
        <v>0</v>
      </c>
      <c r="BA12">
        <v>1</v>
      </c>
      <c r="BB12" t="s">
        <v>57</v>
      </c>
      <c r="BC12">
        <v>16.7</v>
      </c>
      <c r="BD12" t="s">
        <v>72</v>
      </c>
    </row>
    <row r="13" spans="1:56" x14ac:dyDescent="0.25">
      <c r="A13">
        <v>12</v>
      </c>
      <c r="B13">
        <v>1</v>
      </c>
      <c r="C13">
        <v>1</v>
      </c>
      <c r="D13">
        <v>1</v>
      </c>
      <c r="E13">
        <v>1</v>
      </c>
      <c r="F13" t="s">
        <v>6</v>
      </c>
      <c r="G13">
        <v>1</v>
      </c>
      <c r="H13">
        <v>0</v>
      </c>
      <c r="I13">
        <v>0</v>
      </c>
      <c r="J13">
        <v>0</v>
      </c>
      <c r="K13">
        <v>0</v>
      </c>
      <c r="L13">
        <v>0</v>
      </c>
      <c r="M13">
        <v>0</v>
      </c>
      <c r="N13">
        <v>0</v>
      </c>
      <c r="O13">
        <v>0</v>
      </c>
      <c r="P13">
        <v>58</v>
      </c>
      <c r="Q13" t="s">
        <v>22</v>
      </c>
      <c r="R13">
        <v>0</v>
      </c>
      <c r="S13">
        <v>0</v>
      </c>
      <c r="T13">
        <v>0</v>
      </c>
      <c r="U13">
        <v>0</v>
      </c>
      <c r="V13">
        <v>0</v>
      </c>
      <c r="W13">
        <v>1</v>
      </c>
      <c r="X13">
        <v>0</v>
      </c>
      <c r="Y13">
        <v>0</v>
      </c>
      <c r="Z13">
        <v>1</v>
      </c>
      <c r="AA13" t="s">
        <v>27</v>
      </c>
      <c r="AB13">
        <v>1</v>
      </c>
      <c r="AC13">
        <v>0</v>
      </c>
      <c r="AD13">
        <v>0</v>
      </c>
      <c r="AE13">
        <v>0</v>
      </c>
      <c r="AF13">
        <v>1</v>
      </c>
      <c r="AG13">
        <v>0</v>
      </c>
      <c r="AH13">
        <v>0</v>
      </c>
      <c r="AI13">
        <v>0</v>
      </c>
      <c r="AJ13">
        <v>0</v>
      </c>
      <c r="AK13">
        <v>0</v>
      </c>
      <c r="AL13">
        <v>0</v>
      </c>
      <c r="AM13">
        <v>0</v>
      </c>
      <c r="AN13" t="s">
        <v>31</v>
      </c>
      <c r="AO13">
        <v>0</v>
      </c>
      <c r="AP13">
        <v>1</v>
      </c>
      <c r="AQ13">
        <v>0</v>
      </c>
      <c r="AR13">
        <v>0</v>
      </c>
      <c r="AS13">
        <v>0</v>
      </c>
      <c r="AT13">
        <v>0</v>
      </c>
      <c r="AU13">
        <v>0</v>
      </c>
      <c r="AV13">
        <v>0</v>
      </c>
      <c r="AW13" t="s">
        <v>41</v>
      </c>
      <c r="AX13" t="s">
        <v>56</v>
      </c>
      <c r="AY13">
        <v>0</v>
      </c>
      <c r="AZ13">
        <v>0</v>
      </c>
      <c r="BA13">
        <v>1</v>
      </c>
      <c r="BB13" t="s">
        <v>57</v>
      </c>
      <c r="BC13">
        <v>26.55</v>
      </c>
      <c r="BD13" t="s">
        <v>73</v>
      </c>
    </row>
    <row r="14" spans="1:56" x14ac:dyDescent="0.25">
      <c r="A14">
        <v>13</v>
      </c>
      <c r="B14">
        <v>1</v>
      </c>
      <c r="C14">
        <v>0</v>
      </c>
      <c r="D14">
        <v>0</v>
      </c>
      <c r="E14">
        <v>0</v>
      </c>
      <c r="F14" t="s">
        <v>7</v>
      </c>
      <c r="G14">
        <v>0</v>
      </c>
      <c r="H14">
        <v>1</v>
      </c>
      <c r="I14">
        <v>0</v>
      </c>
      <c r="J14">
        <v>0</v>
      </c>
      <c r="K14">
        <v>1</v>
      </c>
      <c r="L14">
        <v>1</v>
      </c>
      <c r="M14">
        <v>0</v>
      </c>
      <c r="N14">
        <v>0</v>
      </c>
      <c r="O14">
        <v>0</v>
      </c>
      <c r="P14">
        <v>20</v>
      </c>
      <c r="Q14" t="s">
        <v>19</v>
      </c>
      <c r="R14">
        <v>0</v>
      </c>
      <c r="S14">
        <v>0</v>
      </c>
      <c r="T14">
        <v>1</v>
      </c>
      <c r="U14">
        <v>0</v>
      </c>
      <c r="V14">
        <v>0</v>
      </c>
      <c r="W14">
        <v>0</v>
      </c>
      <c r="X14">
        <v>0</v>
      </c>
      <c r="Y14">
        <v>0</v>
      </c>
      <c r="Z14">
        <v>3</v>
      </c>
      <c r="AA14" t="s">
        <v>29</v>
      </c>
      <c r="AB14">
        <v>0</v>
      </c>
      <c r="AC14">
        <v>0</v>
      </c>
      <c r="AD14">
        <v>1</v>
      </c>
      <c r="AE14">
        <v>0</v>
      </c>
      <c r="AF14">
        <v>1</v>
      </c>
      <c r="AG14">
        <v>0</v>
      </c>
      <c r="AH14">
        <v>0</v>
      </c>
      <c r="AI14">
        <v>0</v>
      </c>
      <c r="AJ14">
        <v>0</v>
      </c>
      <c r="AK14">
        <v>0</v>
      </c>
      <c r="AL14">
        <v>0</v>
      </c>
      <c r="AM14">
        <v>0</v>
      </c>
      <c r="AN14" t="s">
        <v>31</v>
      </c>
      <c r="AO14">
        <v>0</v>
      </c>
      <c r="AP14">
        <v>1</v>
      </c>
      <c r="AQ14">
        <v>0</v>
      </c>
      <c r="AR14">
        <v>0</v>
      </c>
      <c r="AS14">
        <v>0</v>
      </c>
      <c r="AT14">
        <v>0</v>
      </c>
      <c r="AU14">
        <v>0</v>
      </c>
      <c r="AV14">
        <v>0</v>
      </c>
      <c r="AW14" t="s">
        <v>41</v>
      </c>
      <c r="AX14" t="s">
        <v>56</v>
      </c>
      <c r="AY14">
        <v>0</v>
      </c>
      <c r="AZ14">
        <v>0</v>
      </c>
      <c r="BA14">
        <v>1</v>
      </c>
      <c r="BB14" t="s">
        <v>57</v>
      </c>
      <c r="BC14">
        <v>8.0500000000000007</v>
      </c>
      <c r="BD14" t="s">
        <v>74</v>
      </c>
    </row>
    <row r="15" spans="1:56" x14ac:dyDescent="0.25">
      <c r="A15">
        <v>14</v>
      </c>
      <c r="B15">
        <v>1</v>
      </c>
      <c r="C15">
        <v>0</v>
      </c>
      <c r="D15">
        <v>0</v>
      </c>
      <c r="E15">
        <v>0</v>
      </c>
      <c r="F15" t="s">
        <v>7</v>
      </c>
      <c r="G15">
        <v>0</v>
      </c>
      <c r="H15">
        <v>1</v>
      </c>
      <c r="I15">
        <v>0</v>
      </c>
      <c r="J15">
        <v>0</v>
      </c>
      <c r="K15">
        <v>0</v>
      </c>
      <c r="L15">
        <v>0</v>
      </c>
      <c r="M15">
        <v>0</v>
      </c>
      <c r="N15">
        <v>0</v>
      </c>
      <c r="O15">
        <v>0</v>
      </c>
      <c r="P15">
        <v>39</v>
      </c>
      <c r="Q15" t="s">
        <v>20</v>
      </c>
      <c r="R15">
        <v>0</v>
      </c>
      <c r="S15">
        <v>0</v>
      </c>
      <c r="T15">
        <v>0</v>
      </c>
      <c r="U15">
        <v>1</v>
      </c>
      <c r="V15">
        <v>0</v>
      </c>
      <c r="W15">
        <v>0</v>
      </c>
      <c r="X15">
        <v>0</v>
      </c>
      <c r="Y15">
        <v>0</v>
      </c>
      <c r="Z15">
        <v>3</v>
      </c>
      <c r="AA15" t="s">
        <v>29</v>
      </c>
      <c r="AB15">
        <v>0</v>
      </c>
      <c r="AC15">
        <v>0</v>
      </c>
      <c r="AD15">
        <v>1</v>
      </c>
      <c r="AE15">
        <v>1</v>
      </c>
      <c r="AF15">
        <v>0</v>
      </c>
      <c r="AG15">
        <v>1</v>
      </c>
      <c r="AH15">
        <v>0</v>
      </c>
      <c r="AI15">
        <v>0</v>
      </c>
      <c r="AJ15">
        <v>0</v>
      </c>
      <c r="AK15">
        <v>0</v>
      </c>
      <c r="AL15">
        <v>0</v>
      </c>
      <c r="AM15">
        <v>0</v>
      </c>
      <c r="AN15" t="s">
        <v>32</v>
      </c>
      <c r="AO15">
        <v>5</v>
      </c>
      <c r="AP15">
        <v>0</v>
      </c>
      <c r="AQ15">
        <v>0</v>
      </c>
      <c r="AR15">
        <v>0</v>
      </c>
      <c r="AS15">
        <v>0</v>
      </c>
      <c r="AT15">
        <v>0</v>
      </c>
      <c r="AU15">
        <v>1</v>
      </c>
      <c r="AV15">
        <v>0</v>
      </c>
      <c r="AW15" t="s">
        <v>46</v>
      </c>
      <c r="AX15" t="s">
        <v>56</v>
      </c>
      <c r="AY15">
        <v>0</v>
      </c>
      <c r="AZ15">
        <v>0</v>
      </c>
      <c r="BA15">
        <v>1</v>
      </c>
      <c r="BB15" t="s">
        <v>57</v>
      </c>
      <c r="BC15">
        <v>31.274999999999999</v>
      </c>
      <c r="BD15" t="s">
        <v>75</v>
      </c>
    </row>
    <row r="16" spans="1:56" x14ac:dyDescent="0.25">
      <c r="A16">
        <v>15</v>
      </c>
      <c r="B16">
        <v>1</v>
      </c>
      <c r="C16">
        <v>0</v>
      </c>
      <c r="D16">
        <v>0</v>
      </c>
      <c r="E16">
        <v>0</v>
      </c>
      <c r="F16" t="s">
        <v>6</v>
      </c>
      <c r="G16">
        <v>1</v>
      </c>
      <c r="H16">
        <v>0</v>
      </c>
      <c r="I16">
        <v>1</v>
      </c>
      <c r="J16">
        <v>0</v>
      </c>
      <c r="K16">
        <v>0</v>
      </c>
      <c r="L16">
        <v>0</v>
      </c>
      <c r="M16">
        <v>0</v>
      </c>
      <c r="N16">
        <v>0</v>
      </c>
      <c r="O16">
        <v>0</v>
      </c>
      <c r="P16">
        <v>14</v>
      </c>
      <c r="Q16" t="s">
        <v>18</v>
      </c>
      <c r="R16">
        <v>0</v>
      </c>
      <c r="S16">
        <v>1</v>
      </c>
      <c r="T16">
        <v>0</v>
      </c>
      <c r="U16">
        <v>0</v>
      </c>
      <c r="V16">
        <v>0</v>
      </c>
      <c r="W16">
        <v>0</v>
      </c>
      <c r="X16">
        <v>0</v>
      </c>
      <c r="Y16">
        <v>0</v>
      </c>
      <c r="Z16">
        <v>3</v>
      </c>
      <c r="AA16" t="s">
        <v>29</v>
      </c>
      <c r="AB16">
        <v>0</v>
      </c>
      <c r="AC16">
        <v>0</v>
      </c>
      <c r="AD16">
        <v>1</v>
      </c>
      <c r="AE16">
        <v>0</v>
      </c>
      <c r="AF16">
        <v>1</v>
      </c>
      <c r="AG16">
        <v>0</v>
      </c>
      <c r="AH16">
        <v>0</v>
      </c>
      <c r="AI16">
        <v>0</v>
      </c>
      <c r="AJ16">
        <v>0</v>
      </c>
      <c r="AK16">
        <v>0</v>
      </c>
      <c r="AL16">
        <v>0</v>
      </c>
      <c r="AM16">
        <v>0</v>
      </c>
      <c r="AN16" t="s">
        <v>31</v>
      </c>
      <c r="AO16">
        <v>0</v>
      </c>
      <c r="AP16">
        <v>1</v>
      </c>
      <c r="AQ16">
        <v>0</v>
      </c>
      <c r="AR16">
        <v>0</v>
      </c>
      <c r="AS16">
        <v>0</v>
      </c>
      <c r="AT16">
        <v>0</v>
      </c>
      <c r="AU16">
        <v>0</v>
      </c>
      <c r="AV16">
        <v>0</v>
      </c>
      <c r="AW16" t="s">
        <v>41</v>
      </c>
      <c r="AX16" t="s">
        <v>56</v>
      </c>
      <c r="AY16">
        <v>0</v>
      </c>
      <c r="AZ16">
        <v>0</v>
      </c>
      <c r="BA16">
        <v>1</v>
      </c>
      <c r="BB16" t="s">
        <v>57</v>
      </c>
      <c r="BC16">
        <v>7.8541999999999996</v>
      </c>
      <c r="BD16" t="s">
        <v>76</v>
      </c>
    </row>
    <row r="17" spans="1:56" x14ac:dyDescent="0.25">
      <c r="A17">
        <v>16</v>
      </c>
      <c r="B17">
        <v>1</v>
      </c>
      <c r="C17">
        <v>1</v>
      </c>
      <c r="D17">
        <v>1</v>
      </c>
      <c r="E17">
        <v>1</v>
      </c>
      <c r="F17" t="s">
        <v>6</v>
      </c>
      <c r="G17">
        <v>1</v>
      </c>
      <c r="H17">
        <v>0</v>
      </c>
      <c r="I17">
        <v>0</v>
      </c>
      <c r="J17">
        <v>0</v>
      </c>
      <c r="K17">
        <v>0</v>
      </c>
      <c r="L17">
        <v>0</v>
      </c>
      <c r="M17">
        <v>0</v>
      </c>
      <c r="N17">
        <v>0</v>
      </c>
      <c r="O17">
        <v>0</v>
      </c>
      <c r="P17">
        <v>55</v>
      </c>
      <c r="Q17" t="s">
        <v>22</v>
      </c>
      <c r="R17">
        <v>0</v>
      </c>
      <c r="S17">
        <v>0</v>
      </c>
      <c r="T17">
        <v>0</v>
      </c>
      <c r="U17">
        <v>0</v>
      </c>
      <c r="V17">
        <v>0</v>
      </c>
      <c r="W17">
        <v>1</v>
      </c>
      <c r="X17">
        <v>0</v>
      </c>
      <c r="Y17">
        <v>0</v>
      </c>
      <c r="Z17">
        <v>2</v>
      </c>
      <c r="AA17" t="s">
        <v>28</v>
      </c>
      <c r="AB17">
        <v>0</v>
      </c>
      <c r="AC17">
        <v>1</v>
      </c>
      <c r="AD17">
        <v>0</v>
      </c>
      <c r="AE17">
        <v>0</v>
      </c>
      <c r="AF17">
        <v>1</v>
      </c>
      <c r="AG17">
        <v>0</v>
      </c>
      <c r="AH17">
        <v>0</v>
      </c>
      <c r="AI17">
        <v>0</v>
      </c>
      <c r="AJ17">
        <v>0</v>
      </c>
      <c r="AK17">
        <v>0</v>
      </c>
      <c r="AL17">
        <v>0</v>
      </c>
      <c r="AM17">
        <v>0</v>
      </c>
      <c r="AN17" t="s">
        <v>31</v>
      </c>
      <c r="AO17">
        <v>0</v>
      </c>
      <c r="AP17">
        <v>1</v>
      </c>
      <c r="AQ17">
        <v>0</v>
      </c>
      <c r="AR17">
        <v>0</v>
      </c>
      <c r="AS17">
        <v>0</v>
      </c>
      <c r="AT17">
        <v>0</v>
      </c>
      <c r="AU17">
        <v>0</v>
      </c>
      <c r="AV17">
        <v>0</v>
      </c>
      <c r="AW17" t="s">
        <v>41</v>
      </c>
      <c r="AX17" t="s">
        <v>56</v>
      </c>
      <c r="AY17">
        <v>0</v>
      </c>
      <c r="AZ17">
        <v>0</v>
      </c>
      <c r="BA17">
        <v>1</v>
      </c>
      <c r="BB17" t="s">
        <v>57</v>
      </c>
      <c r="BC17">
        <v>16</v>
      </c>
      <c r="BD17" t="s">
        <v>77</v>
      </c>
    </row>
    <row r="18" spans="1:56" x14ac:dyDescent="0.25">
      <c r="A18">
        <v>17</v>
      </c>
      <c r="B18">
        <v>1</v>
      </c>
      <c r="C18">
        <v>0</v>
      </c>
      <c r="D18">
        <v>0</v>
      </c>
      <c r="E18">
        <v>0</v>
      </c>
      <c r="F18" t="s">
        <v>7</v>
      </c>
      <c r="G18">
        <v>0</v>
      </c>
      <c r="H18">
        <v>1</v>
      </c>
      <c r="I18">
        <v>0</v>
      </c>
      <c r="J18">
        <v>0</v>
      </c>
      <c r="K18">
        <v>0</v>
      </c>
      <c r="L18">
        <v>0</v>
      </c>
      <c r="M18">
        <v>1</v>
      </c>
      <c r="N18">
        <v>1</v>
      </c>
      <c r="O18">
        <v>1</v>
      </c>
      <c r="P18">
        <v>2</v>
      </c>
      <c r="Q18" t="s">
        <v>17</v>
      </c>
      <c r="R18">
        <v>1</v>
      </c>
      <c r="S18">
        <v>0</v>
      </c>
      <c r="T18">
        <v>0</v>
      </c>
      <c r="U18">
        <v>0</v>
      </c>
      <c r="V18">
        <v>0</v>
      </c>
      <c r="W18">
        <v>0</v>
      </c>
      <c r="X18">
        <v>0</v>
      </c>
      <c r="Y18">
        <v>0</v>
      </c>
      <c r="Z18">
        <v>3</v>
      </c>
      <c r="AA18" t="s">
        <v>29</v>
      </c>
      <c r="AB18">
        <v>0</v>
      </c>
      <c r="AC18">
        <v>0</v>
      </c>
      <c r="AD18">
        <v>1</v>
      </c>
      <c r="AE18">
        <v>4</v>
      </c>
      <c r="AF18">
        <v>0</v>
      </c>
      <c r="AG18">
        <v>0</v>
      </c>
      <c r="AH18">
        <v>0</v>
      </c>
      <c r="AI18">
        <v>0</v>
      </c>
      <c r="AJ18">
        <v>1</v>
      </c>
      <c r="AK18">
        <v>0</v>
      </c>
      <c r="AL18">
        <v>0</v>
      </c>
      <c r="AM18">
        <v>1</v>
      </c>
      <c r="AN18" t="s">
        <v>35</v>
      </c>
      <c r="AO18">
        <v>1</v>
      </c>
      <c r="AP18">
        <v>0</v>
      </c>
      <c r="AQ18">
        <v>1</v>
      </c>
      <c r="AR18">
        <v>0</v>
      </c>
      <c r="AS18">
        <v>0</v>
      </c>
      <c r="AT18">
        <v>0</v>
      </c>
      <c r="AU18">
        <v>0</v>
      </c>
      <c r="AV18">
        <v>0</v>
      </c>
      <c r="AW18" t="s">
        <v>42</v>
      </c>
      <c r="AX18" t="s">
        <v>65</v>
      </c>
      <c r="AY18">
        <v>0</v>
      </c>
      <c r="AZ18">
        <v>1</v>
      </c>
      <c r="BA18">
        <v>0</v>
      </c>
      <c r="BB18" t="s">
        <v>66</v>
      </c>
      <c r="BC18">
        <v>29.125</v>
      </c>
      <c r="BD18" t="s">
        <v>78</v>
      </c>
    </row>
    <row r="19" spans="1:56" x14ac:dyDescent="0.25">
      <c r="A19">
        <v>18</v>
      </c>
      <c r="B19">
        <v>1</v>
      </c>
      <c r="C19">
        <v>1</v>
      </c>
      <c r="D19">
        <v>1</v>
      </c>
      <c r="E19">
        <v>1</v>
      </c>
      <c r="F19" t="s">
        <v>7</v>
      </c>
      <c r="G19">
        <v>0</v>
      </c>
      <c r="H19">
        <v>1</v>
      </c>
      <c r="I19">
        <v>0</v>
      </c>
      <c r="J19">
        <v>1</v>
      </c>
      <c r="K19">
        <v>1</v>
      </c>
      <c r="L19">
        <v>1</v>
      </c>
      <c r="M19">
        <v>0</v>
      </c>
      <c r="N19">
        <v>0</v>
      </c>
      <c r="O19">
        <v>0</v>
      </c>
      <c r="P19">
        <v>29.9</v>
      </c>
      <c r="Q19" t="s">
        <v>19</v>
      </c>
      <c r="R19">
        <v>0</v>
      </c>
      <c r="S19">
        <v>0</v>
      </c>
      <c r="T19">
        <v>1</v>
      </c>
      <c r="U19">
        <v>0</v>
      </c>
      <c r="V19">
        <v>0</v>
      </c>
      <c r="W19">
        <v>0</v>
      </c>
      <c r="X19">
        <v>0</v>
      </c>
      <c r="Y19">
        <v>0</v>
      </c>
      <c r="Z19">
        <v>2</v>
      </c>
      <c r="AA19" t="s">
        <v>28</v>
      </c>
      <c r="AB19">
        <v>0</v>
      </c>
      <c r="AC19">
        <v>1</v>
      </c>
      <c r="AD19">
        <v>0</v>
      </c>
      <c r="AE19">
        <v>0</v>
      </c>
      <c r="AF19">
        <v>1</v>
      </c>
      <c r="AG19">
        <v>0</v>
      </c>
      <c r="AH19">
        <v>0</v>
      </c>
      <c r="AI19">
        <v>0</v>
      </c>
      <c r="AJ19">
        <v>0</v>
      </c>
      <c r="AK19">
        <v>0</v>
      </c>
      <c r="AL19">
        <v>0</v>
      </c>
      <c r="AM19">
        <v>0</v>
      </c>
      <c r="AN19" t="s">
        <v>31</v>
      </c>
      <c r="AO19">
        <v>0</v>
      </c>
      <c r="AP19">
        <v>1</v>
      </c>
      <c r="AQ19">
        <v>0</v>
      </c>
      <c r="AR19">
        <v>0</v>
      </c>
      <c r="AS19">
        <v>0</v>
      </c>
      <c r="AT19">
        <v>0</v>
      </c>
      <c r="AU19">
        <v>0</v>
      </c>
      <c r="AV19">
        <v>0</v>
      </c>
      <c r="AW19" t="s">
        <v>41</v>
      </c>
      <c r="AX19" t="s">
        <v>56</v>
      </c>
      <c r="AY19">
        <v>0</v>
      </c>
      <c r="AZ19">
        <v>0</v>
      </c>
      <c r="BA19">
        <v>1</v>
      </c>
      <c r="BB19" t="s">
        <v>57</v>
      </c>
      <c r="BC19">
        <v>13</v>
      </c>
      <c r="BD19" t="s">
        <v>79</v>
      </c>
    </row>
    <row r="20" spans="1:56" x14ac:dyDescent="0.25">
      <c r="A20">
        <v>19</v>
      </c>
      <c r="B20">
        <v>1</v>
      </c>
      <c r="C20">
        <v>0</v>
      </c>
      <c r="D20">
        <v>0</v>
      </c>
      <c r="E20">
        <v>0</v>
      </c>
      <c r="F20" t="s">
        <v>6</v>
      </c>
      <c r="G20">
        <v>1</v>
      </c>
      <c r="H20">
        <v>0</v>
      </c>
      <c r="I20">
        <v>1</v>
      </c>
      <c r="J20">
        <v>0</v>
      </c>
      <c r="K20">
        <v>0</v>
      </c>
      <c r="L20">
        <v>0</v>
      </c>
      <c r="M20">
        <v>0</v>
      </c>
      <c r="N20">
        <v>0</v>
      </c>
      <c r="O20">
        <v>0</v>
      </c>
      <c r="P20">
        <v>31</v>
      </c>
      <c r="Q20" t="s">
        <v>20</v>
      </c>
      <c r="R20">
        <v>0</v>
      </c>
      <c r="S20">
        <v>0</v>
      </c>
      <c r="T20">
        <v>0</v>
      </c>
      <c r="U20">
        <v>1</v>
      </c>
      <c r="V20">
        <v>0</v>
      </c>
      <c r="W20">
        <v>0</v>
      </c>
      <c r="X20">
        <v>0</v>
      </c>
      <c r="Y20">
        <v>0</v>
      </c>
      <c r="Z20">
        <v>3</v>
      </c>
      <c r="AA20" t="s">
        <v>29</v>
      </c>
      <c r="AB20">
        <v>0</v>
      </c>
      <c r="AC20">
        <v>0</v>
      </c>
      <c r="AD20">
        <v>1</v>
      </c>
      <c r="AE20">
        <v>1</v>
      </c>
      <c r="AF20">
        <v>0</v>
      </c>
      <c r="AG20">
        <v>1</v>
      </c>
      <c r="AH20">
        <v>0</v>
      </c>
      <c r="AI20">
        <v>0</v>
      </c>
      <c r="AJ20">
        <v>0</v>
      </c>
      <c r="AK20">
        <v>0</v>
      </c>
      <c r="AL20">
        <v>0</v>
      </c>
      <c r="AM20">
        <v>0</v>
      </c>
      <c r="AN20" t="s">
        <v>32</v>
      </c>
      <c r="AO20">
        <v>0</v>
      </c>
      <c r="AP20">
        <v>1</v>
      </c>
      <c r="AQ20">
        <v>0</v>
      </c>
      <c r="AR20">
        <v>0</v>
      </c>
      <c r="AS20">
        <v>0</v>
      </c>
      <c r="AT20">
        <v>0</v>
      </c>
      <c r="AU20">
        <v>0</v>
      </c>
      <c r="AV20">
        <v>0</v>
      </c>
      <c r="AW20" t="s">
        <v>41</v>
      </c>
      <c r="AX20" t="s">
        <v>56</v>
      </c>
      <c r="AY20">
        <v>0</v>
      </c>
      <c r="AZ20">
        <v>0</v>
      </c>
      <c r="BA20">
        <v>1</v>
      </c>
      <c r="BB20" t="s">
        <v>57</v>
      </c>
      <c r="BC20">
        <v>18</v>
      </c>
      <c r="BD20" t="s">
        <v>80</v>
      </c>
    </row>
    <row r="21" spans="1:56" x14ac:dyDescent="0.25">
      <c r="A21">
        <v>20</v>
      </c>
      <c r="B21">
        <v>1</v>
      </c>
      <c r="C21">
        <v>1</v>
      </c>
      <c r="D21">
        <v>1</v>
      </c>
      <c r="E21">
        <v>1</v>
      </c>
      <c r="F21" t="s">
        <v>6</v>
      </c>
      <c r="G21">
        <v>1</v>
      </c>
      <c r="H21">
        <v>0</v>
      </c>
      <c r="I21">
        <v>0</v>
      </c>
      <c r="J21">
        <v>0</v>
      </c>
      <c r="K21">
        <v>0</v>
      </c>
      <c r="L21">
        <v>0</v>
      </c>
      <c r="M21">
        <v>0</v>
      </c>
      <c r="N21">
        <v>0</v>
      </c>
      <c r="O21">
        <v>0</v>
      </c>
      <c r="P21">
        <v>29.9</v>
      </c>
      <c r="Q21" t="s">
        <v>19</v>
      </c>
      <c r="R21">
        <v>0</v>
      </c>
      <c r="S21">
        <v>0</v>
      </c>
      <c r="T21">
        <v>1</v>
      </c>
      <c r="U21">
        <v>0</v>
      </c>
      <c r="V21">
        <v>0</v>
      </c>
      <c r="W21">
        <v>0</v>
      </c>
      <c r="X21">
        <v>0</v>
      </c>
      <c r="Y21">
        <v>0</v>
      </c>
      <c r="Z21">
        <v>3</v>
      </c>
      <c r="AA21" t="s">
        <v>29</v>
      </c>
      <c r="AB21">
        <v>0</v>
      </c>
      <c r="AC21">
        <v>0</v>
      </c>
      <c r="AD21">
        <v>1</v>
      </c>
      <c r="AE21">
        <v>0</v>
      </c>
      <c r="AF21">
        <v>1</v>
      </c>
      <c r="AG21">
        <v>0</v>
      </c>
      <c r="AH21">
        <v>0</v>
      </c>
      <c r="AI21">
        <v>0</v>
      </c>
      <c r="AJ21">
        <v>0</v>
      </c>
      <c r="AK21">
        <v>0</v>
      </c>
      <c r="AL21">
        <v>0</v>
      </c>
      <c r="AM21">
        <v>0</v>
      </c>
      <c r="AN21" t="s">
        <v>31</v>
      </c>
      <c r="AO21">
        <v>0</v>
      </c>
      <c r="AP21">
        <v>1</v>
      </c>
      <c r="AQ21">
        <v>0</v>
      </c>
      <c r="AR21">
        <v>0</v>
      </c>
      <c r="AS21">
        <v>0</v>
      </c>
      <c r="AT21">
        <v>0</v>
      </c>
      <c r="AU21">
        <v>0</v>
      </c>
      <c r="AV21">
        <v>0</v>
      </c>
      <c r="AW21" t="s">
        <v>41</v>
      </c>
      <c r="AX21" t="s">
        <v>59</v>
      </c>
      <c r="AY21">
        <v>1</v>
      </c>
      <c r="AZ21">
        <v>0</v>
      </c>
      <c r="BA21">
        <v>0</v>
      </c>
      <c r="BB21" t="s">
        <v>60</v>
      </c>
      <c r="BC21">
        <v>7.2249999999999996</v>
      </c>
      <c r="BD21" t="s">
        <v>81</v>
      </c>
    </row>
    <row r="22" spans="1:56" x14ac:dyDescent="0.25">
      <c r="A22">
        <v>21</v>
      </c>
      <c r="B22">
        <v>1</v>
      </c>
      <c r="C22">
        <v>0</v>
      </c>
      <c r="D22">
        <v>0</v>
      </c>
      <c r="E22">
        <v>0</v>
      </c>
      <c r="F22" t="s">
        <v>7</v>
      </c>
      <c r="G22">
        <v>0</v>
      </c>
      <c r="H22">
        <v>1</v>
      </c>
      <c r="I22">
        <v>0</v>
      </c>
      <c r="J22">
        <v>1</v>
      </c>
      <c r="K22">
        <v>1</v>
      </c>
      <c r="L22">
        <v>1</v>
      </c>
      <c r="M22">
        <v>0</v>
      </c>
      <c r="N22">
        <v>0</v>
      </c>
      <c r="O22">
        <v>0</v>
      </c>
      <c r="P22">
        <v>35</v>
      </c>
      <c r="Q22" t="s">
        <v>20</v>
      </c>
      <c r="R22">
        <v>0</v>
      </c>
      <c r="S22">
        <v>0</v>
      </c>
      <c r="T22">
        <v>0</v>
      </c>
      <c r="U22">
        <v>1</v>
      </c>
      <c r="V22">
        <v>0</v>
      </c>
      <c r="W22">
        <v>0</v>
      </c>
      <c r="X22">
        <v>0</v>
      </c>
      <c r="Y22">
        <v>0</v>
      </c>
      <c r="Z22">
        <v>2</v>
      </c>
      <c r="AA22" t="s">
        <v>28</v>
      </c>
      <c r="AB22">
        <v>0</v>
      </c>
      <c r="AC22">
        <v>1</v>
      </c>
      <c r="AD22">
        <v>0</v>
      </c>
      <c r="AE22">
        <v>0</v>
      </c>
      <c r="AF22">
        <v>1</v>
      </c>
      <c r="AG22">
        <v>0</v>
      </c>
      <c r="AH22">
        <v>0</v>
      </c>
      <c r="AI22">
        <v>0</v>
      </c>
      <c r="AJ22">
        <v>0</v>
      </c>
      <c r="AK22">
        <v>0</v>
      </c>
      <c r="AL22">
        <v>0</v>
      </c>
      <c r="AM22">
        <v>0</v>
      </c>
      <c r="AN22" t="s">
        <v>31</v>
      </c>
      <c r="AO22">
        <v>0</v>
      </c>
      <c r="AP22">
        <v>1</v>
      </c>
      <c r="AQ22">
        <v>0</v>
      </c>
      <c r="AR22">
        <v>0</v>
      </c>
      <c r="AS22">
        <v>0</v>
      </c>
      <c r="AT22">
        <v>0</v>
      </c>
      <c r="AU22">
        <v>0</v>
      </c>
      <c r="AV22">
        <v>0</v>
      </c>
      <c r="AW22" t="s">
        <v>41</v>
      </c>
      <c r="AX22" t="s">
        <v>56</v>
      </c>
      <c r="AY22">
        <v>0</v>
      </c>
      <c r="AZ22">
        <v>0</v>
      </c>
      <c r="BA22">
        <v>1</v>
      </c>
      <c r="BB22" t="s">
        <v>57</v>
      </c>
      <c r="BC22">
        <v>26</v>
      </c>
      <c r="BD22" t="s">
        <v>82</v>
      </c>
    </row>
    <row r="23" spans="1:56" x14ac:dyDescent="0.25">
      <c r="A23">
        <v>22</v>
      </c>
      <c r="B23">
        <v>1</v>
      </c>
      <c r="C23">
        <v>1</v>
      </c>
      <c r="D23">
        <v>1</v>
      </c>
      <c r="E23">
        <v>1</v>
      </c>
      <c r="F23" t="s">
        <v>7</v>
      </c>
      <c r="G23">
        <v>0</v>
      </c>
      <c r="H23">
        <v>1</v>
      </c>
      <c r="I23">
        <v>0</v>
      </c>
      <c r="J23">
        <v>1</v>
      </c>
      <c r="K23">
        <v>1</v>
      </c>
      <c r="L23">
        <v>1</v>
      </c>
      <c r="M23">
        <v>0</v>
      </c>
      <c r="N23">
        <v>0</v>
      </c>
      <c r="O23">
        <v>0</v>
      </c>
      <c r="P23">
        <v>34</v>
      </c>
      <c r="Q23" t="s">
        <v>20</v>
      </c>
      <c r="R23">
        <v>0</v>
      </c>
      <c r="S23">
        <v>0</v>
      </c>
      <c r="T23">
        <v>0</v>
      </c>
      <c r="U23">
        <v>1</v>
      </c>
      <c r="V23">
        <v>0</v>
      </c>
      <c r="W23">
        <v>0</v>
      </c>
      <c r="X23">
        <v>0</v>
      </c>
      <c r="Y23">
        <v>0</v>
      </c>
      <c r="Z23">
        <v>2</v>
      </c>
      <c r="AA23" t="s">
        <v>28</v>
      </c>
      <c r="AB23">
        <v>0</v>
      </c>
      <c r="AC23">
        <v>1</v>
      </c>
      <c r="AD23">
        <v>0</v>
      </c>
      <c r="AE23">
        <v>0</v>
      </c>
      <c r="AF23">
        <v>1</v>
      </c>
      <c r="AG23">
        <v>0</v>
      </c>
      <c r="AH23">
        <v>0</v>
      </c>
      <c r="AI23">
        <v>0</v>
      </c>
      <c r="AJ23">
        <v>0</v>
      </c>
      <c r="AK23">
        <v>0</v>
      </c>
      <c r="AL23">
        <v>0</v>
      </c>
      <c r="AM23">
        <v>0</v>
      </c>
      <c r="AN23" t="s">
        <v>31</v>
      </c>
      <c r="AO23">
        <v>0</v>
      </c>
      <c r="AP23">
        <v>1</v>
      </c>
      <c r="AQ23">
        <v>0</v>
      </c>
      <c r="AR23">
        <v>0</v>
      </c>
      <c r="AS23">
        <v>0</v>
      </c>
      <c r="AT23">
        <v>0</v>
      </c>
      <c r="AU23">
        <v>0</v>
      </c>
      <c r="AV23">
        <v>0</v>
      </c>
      <c r="AW23" t="s">
        <v>41</v>
      </c>
      <c r="AX23" t="s">
        <v>56</v>
      </c>
      <c r="AY23">
        <v>0</v>
      </c>
      <c r="AZ23">
        <v>0</v>
      </c>
      <c r="BA23">
        <v>1</v>
      </c>
      <c r="BB23" t="s">
        <v>57</v>
      </c>
      <c r="BC23">
        <v>13</v>
      </c>
      <c r="BD23" t="s">
        <v>83</v>
      </c>
    </row>
    <row r="24" spans="1:56" x14ac:dyDescent="0.25">
      <c r="A24">
        <v>23</v>
      </c>
      <c r="B24">
        <v>1</v>
      </c>
      <c r="C24">
        <v>1</v>
      </c>
      <c r="D24">
        <v>1</v>
      </c>
      <c r="E24">
        <v>1</v>
      </c>
      <c r="F24" t="s">
        <v>6</v>
      </c>
      <c r="G24">
        <v>1</v>
      </c>
      <c r="H24">
        <v>0</v>
      </c>
      <c r="I24">
        <v>0</v>
      </c>
      <c r="J24">
        <v>0</v>
      </c>
      <c r="K24">
        <v>0</v>
      </c>
      <c r="L24">
        <v>0</v>
      </c>
      <c r="M24">
        <v>0</v>
      </c>
      <c r="N24">
        <v>0</v>
      </c>
      <c r="O24">
        <v>0</v>
      </c>
      <c r="P24">
        <v>15</v>
      </c>
      <c r="Q24" t="s">
        <v>18</v>
      </c>
      <c r="R24">
        <v>0</v>
      </c>
      <c r="S24">
        <v>1</v>
      </c>
      <c r="T24">
        <v>0</v>
      </c>
      <c r="U24">
        <v>0</v>
      </c>
      <c r="V24">
        <v>0</v>
      </c>
      <c r="W24">
        <v>0</v>
      </c>
      <c r="X24">
        <v>0</v>
      </c>
      <c r="Y24">
        <v>0</v>
      </c>
      <c r="Z24">
        <v>3</v>
      </c>
      <c r="AA24" t="s">
        <v>29</v>
      </c>
      <c r="AB24">
        <v>0</v>
      </c>
      <c r="AC24">
        <v>0</v>
      </c>
      <c r="AD24">
        <v>1</v>
      </c>
      <c r="AE24">
        <v>0</v>
      </c>
      <c r="AF24">
        <v>1</v>
      </c>
      <c r="AG24">
        <v>0</v>
      </c>
      <c r="AH24">
        <v>0</v>
      </c>
      <c r="AI24">
        <v>0</v>
      </c>
      <c r="AJ24">
        <v>0</v>
      </c>
      <c r="AK24">
        <v>0</v>
      </c>
      <c r="AL24">
        <v>0</v>
      </c>
      <c r="AM24">
        <v>0</v>
      </c>
      <c r="AN24" t="s">
        <v>31</v>
      </c>
      <c r="AO24">
        <v>0</v>
      </c>
      <c r="AP24">
        <v>1</v>
      </c>
      <c r="AQ24">
        <v>0</v>
      </c>
      <c r="AR24">
        <v>0</v>
      </c>
      <c r="AS24">
        <v>0</v>
      </c>
      <c r="AT24">
        <v>0</v>
      </c>
      <c r="AU24">
        <v>0</v>
      </c>
      <c r="AV24">
        <v>0</v>
      </c>
      <c r="AW24" t="s">
        <v>41</v>
      </c>
      <c r="AX24" t="s">
        <v>65</v>
      </c>
      <c r="AY24">
        <v>0</v>
      </c>
      <c r="AZ24">
        <v>1</v>
      </c>
      <c r="BA24">
        <v>0</v>
      </c>
      <c r="BB24" t="s">
        <v>66</v>
      </c>
      <c r="BC24">
        <v>8.0291999999999994</v>
      </c>
      <c r="BD24" t="s">
        <v>84</v>
      </c>
    </row>
    <row r="25" spans="1:56" x14ac:dyDescent="0.25">
      <c r="A25">
        <v>24</v>
      </c>
      <c r="B25">
        <v>1</v>
      </c>
      <c r="C25">
        <v>1</v>
      </c>
      <c r="D25">
        <v>1</v>
      </c>
      <c r="E25">
        <v>1</v>
      </c>
      <c r="F25" t="s">
        <v>7</v>
      </c>
      <c r="G25">
        <v>0</v>
      </c>
      <c r="H25">
        <v>1</v>
      </c>
      <c r="I25">
        <v>0</v>
      </c>
      <c r="J25">
        <v>0</v>
      </c>
      <c r="K25">
        <v>1</v>
      </c>
      <c r="L25">
        <v>1</v>
      </c>
      <c r="M25">
        <v>0</v>
      </c>
      <c r="N25">
        <v>0</v>
      </c>
      <c r="O25">
        <v>0</v>
      </c>
      <c r="P25">
        <v>28</v>
      </c>
      <c r="Q25" t="s">
        <v>19</v>
      </c>
      <c r="R25">
        <v>0</v>
      </c>
      <c r="S25">
        <v>0</v>
      </c>
      <c r="T25">
        <v>1</v>
      </c>
      <c r="U25">
        <v>0</v>
      </c>
      <c r="V25">
        <v>0</v>
      </c>
      <c r="W25">
        <v>0</v>
      </c>
      <c r="X25">
        <v>0</v>
      </c>
      <c r="Y25">
        <v>0</v>
      </c>
      <c r="Z25">
        <v>1</v>
      </c>
      <c r="AA25" t="s">
        <v>27</v>
      </c>
      <c r="AB25">
        <v>1</v>
      </c>
      <c r="AC25">
        <v>0</v>
      </c>
      <c r="AD25">
        <v>0</v>
      </c>
      <c r="AE25">
        <v>0</v>
      </c>
      <c r="AF25">
        <v>1</v>
      </c>
      <c r="AG25">
        <v>0</v>
      </c>
      <c r="AH25">
        <v>0</v>
      </c>
      <c r="AI25">
        <v>0</v>
      </c>
      <c r="AJ25">
        <v>0</v>
      </c>
      <c r="AK25">
        <v>0</v>
      </c>
      <c r="AL25">
        <v>0</v>
      </c>
      <c r="AM25">
        <v>0</v>
      </c>
      <c r="AN25" t="s">
        <v>31</v>
      </c>
      <c r="AO25">
        <v>0</v>
      </c>
      <c r="AP25">
        <v>1</v>
      </c>
      <c r="AQ25">
        <v>0</v>
      </c>
      <c r="AR25">
        <v>0</v>
      </c>
      <c r="AS25">
        <v>0</v>
      </c>
      <c r="AT25">
        <v>0</v>
      </c>
      <c r="AU25">
        <v>0</v>
      </c>
      <c r="AV25">
        <v>0</v>
      </c>
      <c r="AW25" t="s">
        <v>41</v>
      </c>
      <c r="AX25" t="s">
        <v>56</v>
      </c>
      <c r="AY25">
        <v>0</v>
      </c>
      <c r="AZ25">
        <v>0</v>
      </c>
      <c r="BA25">
        <v>1</v>
      </c>
      <c r="BB25" t="s">
        <v>57</v>
      </c>
      <c r="BC25">
        <v>35.5</v>
      </c>
      <c r="BD25" t="s">
        <v>85</v>
      </c>
    </row>
    <row r="26" spans="1:56" x14ac:dyDescent="0.25">
      <c r="A26">
        <v>25</v>
      </c>
      <c r="B26">
        <v>1</v>
      </c>
      <c r="C26">
        <v>0</v>
      </c>
      <c r="D26">
        <v>0</v>
      </c>
      <c r="E26">
        <v>0</v>
      </c>
      <c r="F26" t="s">
        <v>6</v>
      </c>
      <c r="G26">
        <v>1</v>
      </c>
      <c r="H26">
        <v>0</v>
      </c>
      <c r="I26">
        <v>1</v>
      </c>
      <c r="J26">
        <v>0</v>
      </c>
      <c r="K26">
        <v>0</v>
      </c>
      <c r="L26">
        <v>0</v>
      </c>
      <c r="M26">
        <v>0</v>
      </c>
      <c r="N26">
        <v>0</v>
      </c>
      <c r="O26">
        <v>0</v>
      </c>
      <c r="P26">
        <v>8</v>
      </c>
      <c r="Q26" t="s">
        <v>17</v>
      </c>
      <c r="R26">
        <v>1</v>
      </c>
      <c r="S26">
        <v>0</v>
      </c>
      <c r="T26">
        <v>0</v>
      </c>
      <c r="U26">
        <v>0</v>
      </c>
      <c r="V26">
        <v>0</v>
      </c>
      <c r="W26">
        <v>0</v>
      </c>
      <c r="X26">
        <v>0</v>
      </c>
      <c r="Y26">
        <v>0</v>
      </c>
      <c r="Z26">
        <v>3</v>
      </c>
      <c r="AA26" t="s">
        <v>29</v>
      </c>
      <c r="AB26">
        <v>0</v>
      </c>
      <c r="AC26">
        <v>0</v>
      </c>
      <c r="AD26">
        <v>1</v>
      </c>
      <c r="AE26">
        <v>3</v>
      </c>
      <c r="AF26">
        <v>0</v>
      </c>
      <c r="AG26">
        <v>0</v>
      </c>
      <c r="AH26">
        <v>0</v>
      </c>
      <c r="AI26">
        <v>1</v>
      </c>
      <c r="AJ26">
        <v>0</v>
      </c>
      <c r="AK26">
        <v>0</v>
      </c>
      <c r="AL26">
        <v>0</v>
      </c>
      <c r="AM26">
        <v>1</v>
      </c>
      <c r="AN26" t="s">
        <v>34</v>
      </c>
      <c r="AO26">
        <v>1</v>
      </c>
      <c r="AP26">
        <v>0</v>
      </c>
      <c r="AQ26">
        <v>1</v>
      </c>
      <c r="AR26">
        <v>0</v>
      </c>
      <c r="AS26">
        <v>0</v>
      </c>
      <c r="AT26">
        <v>0</v>
      </c>
      <c r="AU26">
        <v>0</v>
      </c>
      <c r="AV26">
        <v>0</v>
      </c>
      <c r="AW26" t="s">
        <v>42</v>
      </c>
      <c r="AX26" t="s">
        <v>56</v>
      </c>
      <c r="AY26">
        <v>0</v>
      </c>
      <c r="AZ26">
        <v>0</v>
      </c>
      <c r="BA26">
        <v>1</v>
      </c>
      <c r="BB26" t="s">
        <v>57</v>
      </c>
      <c r="BC26">
        <v>21.074999999999999</v>
      </c>
      <c r="BD26" t="s">
        <v>86</v>
      </c>
    </row>
    <row r="27" spans="1:56" x14ac:dyDescent="0.25">
      <c r="A27">
        <v>26</v>
      </c>
      <c r="B27">
        <v>1</v>
      </c>
      <c r="C27">
        <v>1</v>
      </c>
      <c r="D27">
        <v>1</v>
      </c>
      <c r="E27">
        <v>1</v>
      </c>
      <c r="F27" t="s">
        <v>6</v>
      </c>
      <c r="G27">
        <v>1</v>
      </c>
      <c r="H27">
        <v>0</v>
      </c>
      <c r="I27">
        <v>1</v>
      </c>
      <c r="J27">
        <v>0</v>
      </c>
      <c r="K27">
        <v>0</v>
      </c>
      <c r="L27">
        <v>0</v>
      </c>
      <c r="M27">
        <v>0</v>
      </c>
      <c r="N27">
        <v>0</v>
      </c>
      <c r="O27">
        <v>0</v>
      </c>
      <c r="P27">
        <v>38</v>
      </c>
      <c r="Q27" t="s">
        <v>20</v>
      </c>
      <c r="R27">
        <v>0</v>
      </c>
      <c r="S27">
        <v>0</v>
      </c>
      <c r="T27">
        <v>0</v>
      </c>
      <c r="U27">
        <v>1</v>
      </c>
      <c r="V27">
        <v>0</v>
      </c>
      <c r="W27">
        <v>0</v>
      </c>
      <c r="X27">
        <v>0</v>
      </c>
      <c r="Y27">
        <v>0</v>
      </c>
      <c r="Z27">
        <v>3</v>
      </c>
      <c r="AA27" t="s">
        <v>29</v>
      </c>
      <c r="AB27">
        <v>0</v>
      </c>
      <c r="AC27">
        <v>0</v>
      </c>
      <c r="AD27">
        <v>1</v>
      </c>
      <c r="AE27">
        <v>1</v>
      </c>
      <c r="AF27">
        <v>0</v>
      </c>
      <c r="AG27">
        <v>1</v>
      </c>
      <c r="AH27">
        <v>0</v>
      </c>
      <c r="AI27">
        <v>0</v>
      </c>
      <c r="AJ27">
        <v>0</v>
      </c>
      <c r="AK27">
        <v>0</v>
      </c>
      <c r="AL27">
        <v>0</v>
      </c>
      <c r="AM27">
        <v>0</v>
      </c>
      <c r="AN27" t="s">
        <v>32</v>
      </c>
      <c r="AO27">
        <v>5</v>
      </c>
      <c r="AP27">
        <v>0</v>
      </c>
      <c r="AQ27">
        <v>0</v>
      </c>
      <c r="AR27">
        <v>0</v>
      </c>
      <c r="AS27">
        <v>0</v>
      </c>
      <c r="AT27">
        <v>0</v>
      </c>
      <c r="AU27">
        <v>1</v>
      </c>
      <c r="AV27">
        <v>0</v>
      </c>
      <c r="AW27" t="s">
        <v>46</v>
      </c>
      <c r="AX27" t="s">
        <v>56</v>
      </c>
      <c r="AY27">
        <v>0</v>
      </c>
      <c r="AZ27">
        <v>0</v>
      </c>
      <c r="BA27">
        <v>1</v>
      </c>
      <c r="BB27" t="s">
        <v>57</v>
      </c>
      <c r="BC27">
        <v>31.387499999999999</v>
      </c>
      <c r="BD27" t="s">
        <v>87</v>
      </c>
    </row>
    <row r="28" spans="1:56" x14ac:dyDescent="0.25">
      <c r="A28">
        <v>27</v>
      </c>
      <c r="B28">
        <v>1</v>
      </c>
      <c r="C28">
        <v>0</v>
      </c>
      <c r="D28">
        <v>0</v>
      </c>
      <c r="E28">
        <v>0</v>
      </c>
      <c r="F28" t="s">
        <v>7</v>
      </c>
      <c r="G28">
        <v>0</v>
      </c>
      <c r="H28">
        <v>1</v>
      </c>
      <c r="I28">
        <v>0</v>
      </c>
      <c r="J28">
        <v>0</v>
      </c>
      <c r="K28">
        <v>1</v>
      </c>
      <c r="L28">
        <v>1</v>
      </c>
      <c r="M28">
        <v>0</v>
      </c>
      <c r="N28">
        <v>0</v>
      </c>
      <c r="O28">
        <v>0</v>
      </c>
      <c r="P28">
        <v>29.9</v>
      </c>
      <c r="Q28" t="s">
        <v>19</v>
      </c>
      <c r="R28">
        <v>0</v>
      </c>
      <c r="S28">
        <v>0</v>
      </c>
      <c r="T28">
        <v>1</v>
      </c>
      <c r="U28">
        <v>0</v>
      </c>
      <c r="V28">
        <v>0</v>
      </c>
      <c r="W28">
        <v>0</v>
      </c>
      <c r="X28">
        <v>0</v>
      </c>
      <c r="Y28">
        <v>0</v>
      </c>
      <c r="Z28">
        <v>3</v>
      </c>
      <c r="AA28" t="s">
        <v>29</v>
      </c>
      <c r="AB28">
        <v>0</v>
      </c>
      <c r="AC28">
        <v>0</v>
      </c>
      <c r="AD28">
        <v>1</v>
      </c>
      <c r="AE28">
        <v>0</v>
      </c>
      <c r="AF28">
        <v>1</v>
      </c>
      <c r="AG28">
        <v>0</v>
      </c>
      <c r="AH28">
        <v>0</v>
      </c>
      <c r="AI28">
        <v>0</v>
      </c>
      <c r="AJ28">
        <v>0</v>
      </c>
      <c r="AK28">
        <v>0</v>
      </c>
      <c r="AL28">
        <v>0</v>
      </c>
      <c r="AM28">
        <v>0</v>
      </c>
      <c r="AN28" t="s">
        <v>31</v>
      </c>
      <c r="AO28">
        <v>0</v>
      </c>
      <c r="AP28">
        <v>1</v>
      </c>
      <c r="AQ28">
        <v>0</v>
      </c>
      <c r="AR28">
        <v>0</v>
      </c>
      <c r="AS28">
        <v>0</v>
      </c>
      <c r="AT28">
        <v>0</v>
      </c>
      <c r="AU28">
        <v>0</v>
      </c>
      <c r="AV28">
        <v>0</v>
      </c>
      <c r="AW28" t="s">
        <v>41</v>
      </c>
      <c r="AX28" t="s">
        <v>59</v>
      </c>
      <c r="AY28">
        <v>1</v>
      </c>
      <c r="AZ28">
        <v>0</v>
      </c>
      <c r="BA28">
        <v>0</v>
      </c>
      <c r="BB28" t="s">
        <v>60</v>
      </c>
      <c r="BC28">
        <v>7.2249999999999996</v>
      </c>
      <c r="BD28" t="s">
        <v>88</v>
      </c>
    </row>
    <row r="29" spans="1:56" x14ac:dyDescent="0.25">
      <c r="A29">
        <v>28</v>
      </c>
      <c r="B29">
        <v>1</v>
      </c>
      <c r="C29">
        <v>0</v>
      </c>
      <c r="D29">
        <v>0</v>
      </c>
      <c r="E29">
        <v>0</v>
      </c>
      <c r="F29" t="s">
        <v>7</v>
      </c>
      <c r="G29">
        <v>0</v>
      </c>
      <c r="H29">
        <v>1</v>
      </c>
      <c r="I29">
        <v>0</v>
      </c>
      <c r="J29">
        <v>0</v>
      </c>
      <c r="K29">
        <v>0</v>
      </c>
      <c r="L29">
        <v>0</v>
      </c>
      <c r="M29">
        <v>0</v>
      </c>
      <c r="N29">
        <v>0</v>
      </c>
      <c r="O29">
        <v>0</v>
      </c>
      <c r="P29">
        <v>19</v>
      </c>
      <c r="Q29" t="s">
        <v>18</v>
      </c>
      <c r="R29">
        <v>0</v>
      </c>
      <c r="S29">
        <v>1</v>
      </c>
      <c r="T29">
        <v>0</v>
      </c>
      <c r="U29">
        <v>0</v>
      </c>
      <c r="V29">
        <v>0</v>
      </c>
      <c r="W29">
        <v>0</v>
      </c>
      <c r="X29">
        <v>0</v>
      </c>
      <c r="Y29">
        <v>0</v>
      </c>
      <c r="Z29">
        <v>1</v>
      </c>
      <c r="AA29" t="s">
        <v>27</v>
      </c>
      <c r="AB29">
        <v>1</v>
      </c>
      <c r="AC29">
        <v>0</v>
      </c>
      <c r="AD29">
        <v>0</v>
      </c>
      <c r="AE29">
        <v>3</v>
      </c>
      <c r="AF29">
        <v>0</v>
      </c>
      <c r="AG29">
        <v>0</v>
      </c>
      <c r="AH29">
        <v>0</v>
      </c>
      <c r="AI29">
        <v>1</v>
      </c>
      <c r="AJ29">
        <v>0</v>
      </c>
      <c r="AK29">
        <v>0</v>
      </c>
      <c r="AL29">
        <v>0</v>
      </c>
      <c r="AM29">
        <v>1</v>
      </c>
      <c r="AN29" t="s">
        <v>34</v>
      </c>
      <c r="AO29">
        <v>2</v>
      </c>
      <c r="AP29">
        <v>0</v>
      </c>
      <c r="AQ29">
        <v>0</v>
      </c>
      <c r="AR29">
        <v>1</v>
      </c>
      <c r="AS29">
        <v>0</v>
      </c>
      <c r="AT29">
        <v>0</v>
      </c>
      <c r="AU29">
        <v>0</v>
      </c>
      <c r="AV29">
        <v>0</v>
      </c>
      <c r="AW29" t="s">
        <v>43</v>
      </c>
      <c r="AX29" t="s">
        <v>56</v>
      </c>
      <c r="AY29">
        <v>0</v>
      </c>
      <c r="AZ29">
        <v>0</v>
      </c>
      <c r="BA29">
        <v>1</v>
      </c>
      <c r="BB29" t="s">
        <v>57</v>
      </c>
      <c r="BC29">
        <v>263</v>
      </c>
      <c r="BD29" t="s">
        <v>89</v>
      </c>
    </row>
    <row r="30" spans="1:56" x14ac:dyDescent="0.25">
      <c r="A30">
        <v>29</v>
      </c>
      <c r="B30">
        <v>1</v>
      </c>
      <c r="C30">
        <v>1</v>
      </c>
      <c r="D30">
        <v>1</v>
      </c>
      <c r="E30">
        <v>1</v>
      </c>
      <c r="F30" t="s">
        <v>6</v>
      </c>
      <c r="G30">
        <v>1</v>
      </c>
      <c r="H30">
        <v>0</v>
      </c>
      <c r="I30">
        <v>0</v>
      </c>
      <c r="J30">
        <v>0</v>
      </c>
      <c r="K30">
        <v>0</v>
      </c>
      <c r="L30">
        <v>0</v>
      </c>
      <c r="M30">
        <v>0</v>
      </c>
      <c r="N30">
        <v>0</v>
      </c>
      <c r="O30">
        <v>0</v>
      </c>
      <c r="P30">
        <v>29.9</v>
      </c>
      <c r="Q30" t="s">
        <v>19</v>
      </c>
      <c r="R30">
        <v>0</v>
      </c>
      <c r="S30">
        <v>0</v>
      </c>
      <c r="T30">
        <v>1</v>
      </c>
      <c r="U30">
        <v>0</v>
      </c>
      <c r="V30">
        <v>0</v>
      </c>
      <c r="W30">
        <v>0</v>
      </c>
      <c r="X30">
        <v>0</v>
      </c>
      <c r="Y30">
        <v>0</v>
      </c>
      <c r="Z30">
        <v>3</v>
      </c>
      <c r="AA30" t="s">
        <v>29</v>
      </c>
      <c r="AB30">
        <v>0</v>
      </c>
      <c r="AC30">
        <v>0</v>
      </c>
      <c r="AD30">
        <v>1</v>
      </c>
      <c r="AE30">
        <v>0</v>
      </c>
      <c r="AF30">
        <v>1</v>
      </c>
      <c r="AG30">
        <v>0</v>
      </c>
      <c r="AH30">
        <v>0</v>
      </c>
      <c r="AI30">
        <v>0</v>
      </c>
      <c r="AJ30">
        <v>0</v>
      </c>
      <c r="AK30">
        <v>0</v>
      </c>
      <c r="AL30">
        <v>0</v>
      </c>
      <c r="AM30">
        <v>0</v>
      </c>
      <c r="AN30" t="s">
        <v>31</v>
      </c>
      <c r="AO30">
        <v>0</v>
      </c>
      <c r="AP30">
        <v>1</v>
      </c>
      <c r="AQ30">
        <v>0</v>
      </c>
      <c r="AR30">
        <v>0</v>
      </c>
      <c r="AS30">
        <v>0</v>
      </c>
      <c r="AT30">
        <v>0</v>
      </c>
      <c r="AU30">
        <v>0</v>
      </c>
      <c r="AV30">
        <v>0</v>
      </c>
      <c r="AW30" t="s">
        <v>41</v>
      </c>
      <c r="AX30" t="s">
        <v>65</v>
      </c>
      <c r="AY30">
        <v>0</v>
      </c>
      <c r="AZ30">
        <v>1</v>
      </c>
      <c r="BA30">
        <v>0</v>
      </c>
      <c r="BB30" t="s">
        <v>66</v>
      </c>
      <c r="BC30">
        <v>7.8792</v>
      </c>
      <c r="BD30" t="s">
        <v>90</v>
      </c>
    </row>
    <row r="31" spans="1:56" x14ac:dyDescent="0.25">
      <c r="A31">
        <v>30</v>
      </c>
      <c r="B31">
        <v>1</v>
      </c>
      <c r="C31">
        <v>0</v>
      </c>
      <c r="D31">
        <v>0</v>
      </c>
      <c r="E31">
        <v>0</v>
      </c>
      <c r="F31" t="s">
        <v>7</v>
      </c>
      <c r="G31">
        <v>0</v>
      </c>
      <c r="H31">
        <v>1</v>
      </c>
      <c r="I31">
        <v>0</v>
      </c>
      <c r="J31">
        <v>0</v>
      </c>
      <c r="K31">
        <v>1</v>
      </c>
      <c r="L31">
        <v>1</v>
      </c>
      <c r="M31">
        <v>0</v>
      </c>
      <c r="N31">
        <v>0</v>
      </c>
      <c r="O31">
        <v>0</v>
      </c>
      <c r="P31">
        <v>29.9</v>
      </c>
      <c r="Q31" t="s">
        <v>19</v>
      </c>
      <c r="R31">
        <v>0</v>
      </c>
      <c r="S31">
        <v>0</v>
      </c>
      <c r="T31">
        <v>1</v>
      </c>
      <c r="U31">
        <v>0</v>
      </c>
      <c r="V31">
        <v>0</v>
      </c>
      <c r="W31">
        <v>0</v>
      </c>
      <c r="X31">
        <v>0</v>
      </c>
      <c r="Y31">
        <v>0</v>
      </c>
      <c r="Z31">
        <v>3</v>
      </c>
      <c r="AA31" t="s">
        <v>29</v>
      </c>
      <c r="AB31">
        <v>0</v>
      </c>
      <c r="AC31">
        <v>0</v>
      </c>
      <c r="AD31">
        <v>1</v>
      </c>
      <c r="AE31">
        <v>0</v>
      </c>
      <c r="AF31">
        <v>1</v>
      </c>
      <c r="AG31">
        <v>0</v>
      </c>
      <c r="AH31">
        <v>0</v>
      </c>
      <c r="AI31">
        <v>0</v>
      </c>
      <c r="AJ31">
        <v>0</v>
      </c>
      <c r="AK31">
        <v>0</v>
      </c>
      <c r="AL31">
        <v>0</v>
      </c>
      <c r="AM31">
        <v>0</v>
      </c>
      <c r="AN31" t="s">
        <v>31</v>
      </c>
      <c r="AO31">
        <v>0</v>
      </c>
      <c r="AP31">
        <v>1</v>
      </c>
      <c r="AQ31">
        <v>0</v>
      </c>
      <c r="AR31">
        <v>0</v>
      </c>
      <c r="AS31">
        <v>0</v>
      </c>
      <c r="AT31">
        <v>0</v>
      </c>
      <c r="AU31">
        <v>0</v>
      </c>
      <c r="AV31">
        <v>0</v>
      </c>
      <c r="AW31" t="s">
        <v>41</v>
      </c>
      <c r="AX31" t="s">
        <v>56</v>
      </c>
      <c r="AY31">
        <v>0</v>
      </c>
      <c r="AZ31">
        <v>0</v>
      </c>
      <c r="BA31">
        <v>1</v>
      </c>
      <c r="BB31" t="s">
        <v>57</v>
      </c>
      <c r="BC31">
        <v>7.8958000000000004</v>
      </c>
      <c r="BD31" t="s">
        <v>91</v>
      </c>
    </row>
    <row r="32" spans="1:56" x14ac:dyDescent="0.25">
      <c r="A32">
        <v>31</v>
      </c>
      <c r="B32">
        <v>1</v>
      </c>
      <c r="C32">
        <v>0</v>
      </c>
      <c r="D32">
        <v>0</v>
      </c>
      <c r="E32">
        <v>0</v>
      </c>
      <c r="F32" t="s">
        <v>7</v>
      </c>
      <c r="G32">
        <v>0</v>
      </c>
      <c r="H32">
        <v>1</v>
      </c>
      <c r="I32">
        <v>0</v>
      </c>
      <c r="J32">
        <v>0</v>
      </c>
      <c r="K32">
        <v>1</v>
      </c>
      <c r="L32">
        <v>1</v>
      </c>
      <c r="M32">
        <v>0</v>
      </c>
      <c r="N32">
        <v>0</v>
      </c>
      <c r="O32">
        <v>0</v>
      </c>
      <c r="P32">
        <v>40</v>
      </c>
      <c r="Q32" t="s">
        <v>21</v>
      </c>
      <c r="R32">
        <v>0</v>
      </c>
      <c r="S32">
        <v>0</v>
      </c>
      <c r="T32">
        <v>0</v>
      </c>
      <c r="U32">
        <v>0</v>
      </c>
      <c r="V32">
        <v>1</v>
      </c>
      <c r="W32">
        <v>0</v>
      </c>
      <c r="X32">
        <v>0</v>
      </c>
      <c r="Y32">
        <v>0</v>
      </c>
      <c r="Z32">
        <v>1</v>
      </c>
      <c r="AA32" t="s">
        <v>27</v>
      </c>
      <c r="AB32">
        <v>1</v>
      </c>
      <c r="AC32">
        <v>0</v>
      </c>
      <c r="AD32">
        <v>0</v>
      </c>
      <c r="AE32">
        <v>0</v>
      </c>
      <c r="AF32">
        <v>1</v>
      </c>
      <c r="AG32">
        <v>0</v>
      </c>
      <c r="AH32">
        <v>0</v>
      </c>
      <c r="AI32">
        <v>0</v>
      </c>
      <c r="AJ32">
        <v>0</v>
      </c>
      <c r="AK32">
        <v>0</v>
      </c>
      <c r="AL32">
        <v>0</v>
      </c>
      <c r="AM32">
        <v>0</v>
      </c>
      <c r="AN32" t="s">
        <v>31</v>
      </c>
      <c r="AO32">
        <v>0</v>
      </c>
      <c r="AP32">
        <v>1</v>
      </c>
      <c r="AQ32">
        <v>0</v>
      </c>
      <c r="AR32">
        <v>0</v>
      </c>
      <c r="AS32">
        <v>0</v>
      </c>
      <c r="AT32">
        <v>0</v>
      </c>
      <c r="AU32">
        <v>0</v>
      </c>
      <c r="AV32">
        <v>0</v>
      </c>
      <c r="AW32" t="s">
        <v>41</v>
      </c>
      <c r="AX32" t="s">
        <v>59</v>
      </c>
      <c r="AY32">
        <v>1</v>
      </c>
      <c r="AZ32">
        <v>0</v>
      </c>
      <c r="BA32">
        <v>0</v>
      </c>
      <c r="BB32" t="s">
        <v>60</v>
      </c>
      <c r="BC32">
        <v>27.720800000000001</v>
      </c>
      <c r="BD32" t="s">
        <v>92</v>
      </c>
    </row>
    <row r="33" spans="1:56" x14ac:dyDescent="0.25">
      <c r="A33">
        <v>32</v>
      </c>
      <c r="B33">
        <v>1</v>
      </c>
      <c r="C33">
        <v>1</v>
      </c>
      <c r="D33">
        <v>1</v>
      </c>
      <c r="E33">
        <v>1</v>
      </c>
      <c r="F33" t="s">
        <v>6</v>
      </c>
      <c r="G33">
        <v>1</v>
      </c>
      <c r="H33">
        <v>0</v>
      </c>
      <c r="I33">
        <v>0</v>
      </c>
      <c r="J33">
        <v>0</v>
      </c>
      <c r="K33">
        <v>0</v>
      </c>
      <c r="L33">
        <v>0</v>
      </c>
      <c r="M33">
        <v>0</v>
      </c>
      <c r="N33">
        <v>0</v>
      </c>
      <c r="O33">
        <v>0</v>
      </c>
      <c r="P33">
        <v>29.9</v>
      </c>
      <c r="Q33" t="s">
        <v>19</v>
      </c>
      <c r="R33">
        <v>0</v>
      </c>
      <c r="S33">
        <v>0</v>
      </c>
      <c r="T33">
        <v>1</v>
      </c>
      <c r="U33">
        <v>0</v>
      </c>
      <c r="V33">
        <v>0</v>
      </c>
      <c r="W33">
        <v>0</v>
      </c>
      <c r="X33">
        <v>0</v>
      </c>
      <c r="Y33">
        <v>0</v>
      </c>
      <c r="Z33">
        <v>1</v>
      </c>
      <c r="AA33" t="s">
        <v>27</v>
      </c>
      <c r="AB33">
        <v>1</v>
      </c>
      <c r="AC33">
        <v>0</v>
      </c>
      <c r="AD33">
        <v>0</v>
      </c>
      <c r="AE33">
        <v>1</v>
      </c>
      <c r="AF33">
        <v>0</v>
      </c>
      <c r="AG33">
        <v>1</v>
      </c>
      <c r="AH33">
        <v>0</v>
      </c>
      <c r="AI33">
        <v>0</v>
      </c>
      <c r="AJ33">
        <v>0</v>
      </c>
      <c r="AK33">
        <v>0</v>
      </c>
      <c r="AL33">
        <v>0</v>
      </c>
      <c r="AM33">
        <v>0</v>
      </c>
      <c r="AN33" t="s">
        <v>32</v>
      </c>
      <c r="AO33">
        <v>0</v>
      </c>
      <c r="AP33">
        <v>1</v>
      </c>
      <c r="AQ33">
        <v>0</v>
      </c>
      <c r="AR33">
        <v>0</v>
      </c>
      <c r="AS33">
        <v>0</v>
      </c>
      <c r="AT33">
        <v>0</v>
      </c>
      <c r="AU33">
        <v>0</v>
      </c>
      <c r="AV33">
        <v>0</v>
      </c>
      <c r="AW33" t="s">
        <v>41</v>
      </c>
      <c r="AX33" t="s">
        <v>59</v>
      </c>
      <c r="AY33">
        <v>1</v>
      </c>
      <c r="AZ33">
        <v>0</v>
      </c>
      <c r="BA33">
        <v>0</v>
      </c>
      <c r="BB33" t="s">
        <v>60</v>
      </c>
      <c r="BC33">
        <v>146.52080000000001</v>
      </c>
      <c r="BD33" t="s">
        <v>93</v>
      </c>
    </row>
    <row r="34" spans="1:56" x14ac:dyDescent="0.25">
      <c r="A34">
        <v>33</v>
      </c>
      <c r="B34">
        <v>1</v>
      </c>
      <c r="C34">
        <v>1</v>
      </c>
      <c r="D34">
        <v>1</v>
      </c>
      <c r="E34">
        <v>1</v>
      </c>
      <c r="F34" t="s">
        <v>6</v>
      </c>
      <c r="G34">
        <v>1</v>
      </c>
      <c r="H34">
        <v>0</v>
      </c>
      <c r="I34">
        <v>0</v>
      </c>
      <c r="J34">
        <v>0</v>
      </c>
      <c r="K34">
        <v>0</v>
      </c>
      <c r="L34">
        <v>0</v>
      </c>
      <c r="M34">
        <v>0</v>
      </c>
      <c r="N34">
        <v>0</v>
      </c>
      <c r="O34">
        <v>0</v>
      </c>
      <c r="P34">
        <v>29.9</v>
      </c>
      <c r="Q34" t="s">
        <v>19</v>
      </c>
      <c r="R34">
        <v>0</v>
      </c>
      <c r="S34">
        <v>0</v>
      </c>
      <c r="T34">
        <v>1</v>
      </c>
      <c r="U34">
        <v>0</v>
      </c>
      <c r="V34">
        <v>0</v>
      </c>
      <c r="W34">
        <v>0</v>
      </c>
      <c r="X34">
        <v>0</v>
      </c>
      <c r="Y34">
        <v>0</v>
      </c>
      <c r="Z34">
        <v>3</v>
      </c>
      <c r="AA34" t="s">
        <v>29</v>
      </c>
      <c r="AB34">
        <v>0</v>
      </c>
      <c r="AC34">
        <v>0</v>
      </c>
      <c r="AD34">
        <v>1</v>
      </c>
      <c r="AE34">
        <v>0</v>
      </c>
      <c r="AF34">
        <v>1</v>
      </c>
      <c r="AG34">
        <v>0</v>
      </c>
      <c r="AH34">
        <v>0</v>
      </c>
      <c r="AI34">
        <v>0</v>
      </c>
      <c r="AJ34">
        <v>0</v>
      </c>
      <c r="AK34">
        <v>0</v>
      </c>
      <c r="AL34">
        <v>0</v>
      </c>
      <c r="AM34">
        <v>0</v>
      </c>
      <c r="AN34" t="s">
        <v>31</v>
      </c>
      <c r="AO34">
        <v>0</v>
      </c>
      <c r="AP34">
        <v>1</v>
      </c>
      <c r="AQ34">
        <v>0</v>
      </c>
      <c r="AR34">
        <v>0</v>
      </c>
      <c r="AS34">
        <v>0</v>
      </c>
      <c r="AT34">
        <v>0</v>
      </c>
      <c r="AU34">
        <v>0</v>
      </c>
      <c r="AV34">
        <v>0</v>
      </c>
      <c r="AW34" t="s">
        <v>41</v>
      </c>
      <c r="AX34" t="s">
        <v>65</v>
      </c>
      <c r="AY34">
        <v>0</v>
      </c>
      <c r="AZ34">
        <v>1</v>
      </c>
      <c r="BA34">
        <v>0</v>
      </c>
      <c r="BB34" t="s">
        <v>66</v>
      </c>
      <c r="BC34">
        <v>7.75</v>
      </c>
      <c r="BD34" t="s">
        <v>94</v>
      </c>
    </row>
    <row r="35" spans="1:56" x14ac:dyDescent="0.25">
      <c r="A35">
        <v>34</v>
      </c>
      <c r="B35">
        <v>1</v>
      </c>
      <c r="C35">
        <v>0</v>
      </c>
      <c r="D35">
        <v>0</v>
      </c>
      <c r="E35">
        <v>0</v>
      </c>
      <c r="F35" t="s">
        <v>7</v>
      </c>
      <c r="G35">
        <v>0</v>
      </c>
      <c r="H35">
        <v>1</v>
      </c>
      <c r="I35">
        <v>0</v>
      </c>
      <c r="J35">
        <v>1</v>
      </c>
      <c r="K35">
        <v>1</v>
      </c>
      <c r="L35">
        <v>1</v>
      </c>
      <c r="M35">
        <v>0</v>
      </c>
      <c r="N35">
        <v>0</v>
      </c>
      <c r="O35">
        <v>0</v>
      </c>
      <c r="P35">
        <v>66</v>
      </c>
      <c r="Q35" t="s">
        <v>23</v>
      </c>
      <c r="R35">
        <v>0</v>
      </c>
      <c r="S35">
        <v>0</v>
      </c>
      <c r="T35">
        <v>0</v>
      </c>
      <c r="U35">
        <v>0</v>
      </c>
      <c r="V35">
        <v>0</v>
      </c>
      <c r="W35">
        <v>0</v>
      </c>
      <c r="X35">
        <v>1</v>
      </c>
      <c r="Y35">
        <v>0</v>
      </c>
      <c r="Z35">
        <v>2</v>
      </c>
      <c r="AA35" t="s">
        <v>28</v>
      </c>
      <c r="AB35">
        <v>0</v>
      </c>
      <c r="AC35">
        <v>1</v>
      </c>
      <c r="AD35">
        <v>0</v>
      </c>
      <c r="AE35">
        <v>0</v>
      </c>
      <c r="AF35">
        <v>1</v>
      </c>
      <c r="AG35">
        <v>0</v>
      </c>
      <c r="AH35">
        <v>0</v>
      </c>
      <c r="AI35">
        <v>0</v>
      </c>
      <c r="AJ35">
        <v>0</v>
      </c>
      <c r="AK35">
        <v>0</v>
      </c>
      <c r="AL35">
        <v>0</v>
      </c>
      <c r="AM35">
        <v>0</v>
      </c>
      <c r="AN35" t="s">
        <v>31</v>
      </c>
      <c r="AO35">
        <v>0</v>
      </c>
      <c r="AP35">
        <v>1</v>
      </c>
      <c r="AQ35">
        <v>0</v>
      </c>
      <c r="AR35">
        <v>0</v>
      </c>
      <c r="AS35">
        <v>0</v>
      </c>
      <c r="AT35">
        <v>0</v>
      </c>
      <c r="AU35">
        <v>0</v>
      </c>
      <c r="AV35">
        <v>0</v>
      </c>
      <c r="AW35" t="s">
        <v>41</v>
      </c>
      <c r="AX35" t="s">
        <v>56</v>
      </c>
      <c r="AY35">
        <v>0</v>
      </c>
      <c r="AZ35">
        <v>0</v>
      </c>
      <c r="BA35">
        <v>1</v>
      </c>
      <c r="BB35" t="s">
        <v>57</v>
      </c>
      <c r="BC35">
        <v>10.5</v>
      </c>
      <c r="BD35" t="s">
        <v>95</v>
      </c>
    </row>
    <row r="36" spans="1:56" x14ac:dyDescent="0.25">
      <c r="A36">
        <v>35</v>
      </c>
      <c r="B36">
        <v>1</v>
      </c>
      <c r="C36">
        <v>0</v>
      </c>
      <c r="D36">
        <v>0</v>
      </c>
      <c r="E36">
        <v>0</v>
      </c>
      <c r="F36" t="s">
        <v>7</v>
      </c>
      <c r="G36">
        <v>0</v>
      </c>
      <c r="H36">
        <v>1</v>
      </c>
      <c r="I36">
        <v>0</v>
      </c>
      <c r="J36">
        <v>0</v>
      </c>
      <c r="K36">
        <v>0</v>
      </c>
      <c r="L36">
        <v>1</v>
      </c>
      <c r="M36">
        <v>0</v>
      </c>
      <c r="N36">
        <v>0</v>
      </c>
      <c r="O36">
        <v>0</v>
      </c>
      <c r="P36">
        <v>28</v>
      </c>
      <c r="Q36" t="s">
        <v>19</v>
      </c>
      <c r="R36">
        <v>0</v>
      </c>
      <c r="S36">
        <v>0</v>
      </c>
      <c r="T36">
        <v>1</v>
      </c>
      <c r="U36">
        <v>0</v>
      </c>
      <c r="V36">
        <v>0</v>
      </c>
      <c r="W36">
        <v>0</v>
      </c>
      <c r="X36">
        <v>0</v>
      </c>
      <c r="Y36">
        <v>0</v>
      </c>
      <c r="Z36">
        <v>1</v>
      </c>
      <c r="AA36" t="s">
        <v>27</v>
      </c>
      <c r="AB36">
        <v>1</v>
      </c>
      <c r="AC36">
        <v>0</v>
      </c>
      <c r="AD36">
        <v>0</v>
      </c>
      <c r="AE36">
        <v>1</v>
      </c>
      <c r="AF36">
        <v>0</v>
      </c>
      <c r="AG36">
        <v>1</v>
      </c>
      <c r="AH36">
        <v>0</v>
      </c>
      <c r="AI36">
        <v>0</v>
      </c>
      <c r="AJ36">
        <v>0</v>
      </c>
      <c r="AK36">
        <v>0</v>
      </c>
      <c r="AL36">
        <v>0</v>
      </c>
      <c r="AM36">
        <v>0</v>
      </c>
      <c r="AN36" t="s">
        <v>32</v>
      </c>
      <c r="AO36">
        <v>0</v>
      </c>
      <c r="AP36">
        <v>1</v>
      </c>
      <c r="AQ36">
        <v>0</v>
      </c>
      <c r="AR36">
        <v>0</v>
      </c>
      <c r="AS36">
        <v>0</v>
      </c>
      <c r="AT36">
        <v>0</v>
      </c>
      <c r="AU36">
        <v>0</v>
      </c>
      <c r="AV36">
        <v>0</v>
      </c>
      <c r="AW36" t="s">
        <v>41</v>
      </c>
      <c r="AX36" t="s">
        <v>59</v>
      </c>
      <c r="AY36">
        <v>1</v>
      </c>
      <c r="AZ36">
        <v>0</v>
      </c>
      <c r="BA36">
        <v>0</v>
      </c>
      <c r="BB36" t="s">
        <v>60</v>
      </c>
      <c r="BC36">
        <v>82.1708</v>
      </c>
      <c r="BD36" t="s">
        <v>96</v>
      </c>
    </row>
    <row r="37" spans="1:56" x14ac:dyDescent="0.25">
      <c r="A37">
        <v>36</v>
      </c>
      <c r="B37">
        <v>1</v>
      </c>
      <c r="C37">
        <v>0</v>
      </c>
      <c r="D37">
        <v>0</v>
      </c>
      <c r="E37">
        <v>0</v>
      </c>
      <c r="F37" t="s">
        <v>7</v>
      </c>
      <c r="G37">
        <v>0</v>
      </c>
      <c r="H37">
        <v>1</v>
      </c>
      <c r="I37">
        <v>0</v>
      </c>
      <c r="J37">
        <v>0</v>
      </c>
      <c r="K37">
        <v>0</v>
      </c>
      <c r="L37">
        <v>1</v>
      </c>
      <c r="M37">
        <v>0</v>
      </c>
      <c r="N37">
        <v>0</v>
      </c>
      <c r="O37">
        <v>0</v>
      </c>
      <c r="P37">
        <v>42</v>
      </c>
      <c r="Q37" t="s">
        <v>21</v>
      </c>
      <c r="R37">
        <v>0</v>
      </c>
      <c r="S37">
        <v>0</v>
      </c>
      <c r="T37">
        <v>0</v>
      </c>
      <c r="U37">
        <v>0</v>
      </c>
      <c r="V37">
        <v>1</v>
      </c>
      <c r="W37">
        <v>0</v>
      </c>
      <c r="X37">
        <v>0</v>
      </c>
      <c r="Y37">
        <v>0</v>
      </c>
      <c r="Z37">
        <v>1</v>
      </c>
      <c r="AA37" t="s">
        <v>27</v>
      </c>
      <c r="AB37">
        <v>1</v>
      </c>
      <c r="AC37">
        <v>0</v>
      </c>
      <c r="AD37">
        <v>0</v>
      </c>
      <c r="AE37">
        <v>1</v>
      </c>
      <c r="AF37">
        <v>0</v>
      </c>
      <c r="AG37">
        <v>1</v>
      </c>
      <c r="AH37">
        <v>0</v>
      </c>
      <c r="AI37">
        <v>0</v>
      </c>
      <c r="AJ37">
        <v>0</v>
      </c>
      <c r="AK37">
        <v>0</v>
      </c>
      <c r="AL37">
        <v>0</v>
      </c>
      <c r="AM37">
        <v>0</v>
      </c>
      <c r="AN37" t="s">
        <v>32</v>
      </c>
      <c r="AO37">
        <v>0</v>
      </c>
      <c r="AP37">
        <v>1</v>
      </c>
      <c r="AQ37">
        <v>0</v>
      </c>
      <c r="AR37">
        <v>0</v>
      </c>
      <c r="AS37">
        <v>0</v>
      </c>
      <c r="AT37">
        <v>0</v>
      </c>
      <c r="AU37">
        <v>0</v>
      </c>
      <c r="AV37">
        <v>0</v>
      </c>
      <c r="AW37" t="s">
        <v>41</v>
      </c>
      <c r="AX37" t="s">
        <v>56</v>
      </c>
      <c r="AY37">
        <v>0</v>
      </c>
      <c r="AZ37">
        <v>0</v>
      </c>
      <c r="BA37">
        <v>1</v>
      </c>
      <c r="BB37" t="s">
        <v>57</v>
      </c>
      <c r="BC37">
        <v>52</v>
      </c>
      <c r="BD37" t="s">
        <v>97</v>
      </c>
    </row>
    <row r="38" spans="1:56" x14ac:dyDescent="0.25">
      <c r="A38">
        <v>37</v>
      </c>
      <c r="B38">
        <v>1</v>
      </c>
      <c r="C38">
        <v>1</v>
      </c>
      <c r="D38">
        <v>1</v>
      </c>
      <c r="E38">
        <v>1</v>
      </c>
      <c r="F38" t="s">
        <v>7</v>
      </c>
      <c r="G38">
        <v>0</v>
      </c>
      <c r="H38">
        <v>1</v>
      </c>
      <c r="I38">
        <v>0</v>
      </c>
      <c r="J38">
        <v>0</v>
      </c>
      <c r="K38">
        <v>1</v>
      </c>
      <c r="L38">
        <v>1</v>
      </c>
      <c r="M38">
        <v>0</v>
      </c>
      <c r="N38">
        <v>0</v>
      </c>
      <c r="O38">
        <v>0</v>
      </c>
      <c r="P38">
        <v>29.9</v>
      </c>
      <c r="Q38" t="s">
        <v>19</v>
      </c>
      <c r="R38">
        <v>0</v>
      </c>
      <c r="S38">
        <v>0</v>
      </c>
      <c r="T38">
        <v>1</v>
      </c>
      <c r="U38">
        <v>0</v>
      </c>
      <c r="V38">
        <v>0</v>
      </c>
      <c r="W38">
        <v>0</v>
      </c>
      <c r="X38">
        <v>0</v>
      </c>
      <c r="Y38">
        <v>0</v>
      </c>
      <c r="Z38">
        <v>3</v>
      </c>
      <c r="AA38" t="s">
        <v>29</v>
      </c>
      <c r="AB38">
        <v>0</v>
      </c>
      <c r="AC38">
        <v>0</v>
      </c>
      <c r="AD38">
        <v>1</v>
      </c>
      <c r="AE38">
        <v>0</v>
      </c>
      <c r="AF38">
        <v>1</v>
      </c>
      <c r="AG38">
        <v>0</v>
      </c>
      <c r="AH38">
        <v>0</v>
      </c>
      <c r="AI38">
        <v>0</v>
      </c>
      <c r="AJ38">
        <v>0</v>
      </c>
      <c r="AK38">
        <v>0</v>
      </c>
      <c r="AL38">
        <v>0</v>
      </c>
      <c r="AM38">
        <v>0</v>
      </c>
      <c r="AN38" t="s">
        <v>31</v>
      </c>
      <c r="AO38">
        <v>0</v>
      </c>
      <c r="AP38">
        <v>1</v>
      </c>
      <c r="AQ38">
        <v>0</v>
      </c>
      <c r="AR38">
        <v>0</v>
      </c>
      <c r="AS38">
        <v>0</v>
      </c>
      <c r="AT38">
        <v>0</v>
      </c>
      <c r="AU38">
        <v>0</v>
      </c>
      <c r="AV38">
        <v>0</v>
      </c>
      <c r="AW38" t="s">
        <v>41</v>
      </c>
      <c r="AX38" t="s">
        <v>59</v>
      </c>
      <c r="AY38">
        <v>1</v>
      </c>
      <c r="AZ38">
        <v>0</v>
      </c>
      <c r="BA38">
        <v>0</v>
      </c>
      <c r="BB38" t="s">
        <v>60</v>
      </c>
      <c r="BC38">
        <v>7.2291999999999996</v>
      </c>
      <c r="BD38" t="s">
        <v>98</v>
      </c>
    </row>
    <row r="39" spans="1:56" x14ac:dyDescent="0.25">
      <c r="A39">
        <v>38</v>
      </c>
      <c r="B39">
        <v>1</v>
      </c>
      <c r="C39">
        <v>0</v>
      </c>
      <c r="D39">
        <v>0</v>
      </c>
      <c r="E39">
        <v>0</v>
      </c>
      <c r="F39" t="s">
        <v>7</v>
      </c>
      <c r="G39">
        <v>0</v>
      </c>
      <c r="H39">
        <v>1</v>
      </c>
      <c r="I39">
        <v>0</v>
      </c>
      <c r="J39">
        <v>0</v>
      </c>
      <c r="K39">
        <v>1</v>
      </c>
      <c r="L39">
        <v>1</v>
      </c>
      <c r="M39">
        <v>0</v>
      </c>
      <c r="N39">
        <v>0</v>
      </c>
      <c r="O39">
        <v>0</v>
      </c>
      <c r="P39">
        <v>21</v>
      </c>
      <c r="Q39" t="s">
        <v>19</v>
      </c>
      <c r="R39">
        <v>0</v>
      </c>
      <c r="S39">
        <v>0</v>
      </c>
      <c r="T39">
        <v>1</v>
      </c>
      <c r="U39">
        <v>0</v>
      </c>
      <c r="V39">
        <v>0</v>
      </c>
      <c r="W39">
        <v>0</v>
      </c>
      <c r="X39">
        <v>0</v>
      </c>
      <c r="Y39">
        <v>0</v>
      </c>
      <c r="Z39">
        <v>3</v>
      </c>
      <c r="AA39" t="s">
        <v>29</v>
      </c>
      <c r="AB39">
        <v>0</v>
      </c>
      <c r="AC39">
        <v>0</v>
      </c>
      <c r="AD39">
        <v>1</v>
      </c>
      <c r="AE39">
        <v>0</v>
      </c>
      <c r="AF39">
        <v>1</v>
      </c>
      <c r="AG39">
        <v>0</v>
      </c>
      <c r="AH39">
        <v>0</v>
      </c>
      <c r="AI39">
        <v>0</v>
      </c>
      <c r="AJ39">
        <v>0</v>
      </c>
      <c r="AK39">
        <v>0</v>
      </c>
      <c r="AL39">
        <v>0</v>
      </c>
      <c r="AM39">
        <v>0</v>
      </c>
      <c r="AN39" t="s">
        <v>31</v>
      </c>
      <c r="AO39">
        <v>0</v>
      </c>
      <c r="AP39">
        <v>1</v>
      </c>
      <c r="AQ39">
        <v>0</v>
      </c>
      <c r="AR39">
        <v>0</v>
      </c>
      <c r="AS39">
        <v>0</v>
      </c>
      <c r="AT39">
        <v>0</v>
      </c>
      <c r="AU39">
        <v>0</v>
      </c>
      <c r="AV39">
        <v>0</v>
      </c>
      <c r="AW39" t="s">
        <v>41</v>
      </c>
      <c r="AX39" t="s">
        <v>56</v>
      </c>
      <c r="AY39">
        <v>0</v>
      </c>
      <c r="AZ39">
        <v>0</v>
      </c>
      <c r="BA39">
        <v>1</v>
      </c>
      <c r="BB39" t="s">
        <v>57</v>
      </c>
      <c r="BC39">
        <v>8.0500000000000007</v>
      </c>
      <c r="BD39" t="s">
        <v>99</v>
      </c>
    </row>
    <row r="40" spans="1:56" x14ac:dyDescent="0.25">
      <c r="A40">
        <v>39</v>
      </c>
      <c r="B40">
        <v>1</v>
      </c>
      <c r="C40">
        <v>0</v>
      </c>
      <c r="D40">
        <v>0</v>
      </c>
      <c r="E40">
        <v>0</v>
      </c>
      <c r="F40" t="s">
        <v>6</v>
      </c>
      <c r="G40">
        <v>1</v>
      </c>
      <c r="H40">
        <v>0</v>
      </c>
      <c r="I40">
        <v>1</v>
      </c>
      <c r="J40">
        <v>0</v>
      </c>
      <c r="K40">
        <v>0</v>
      </c>
      <c r="L40">
        <v>0</v>
      </c>
      <c r="M40">
        <v>0</v>
      </c>
      <c r="N40">
        <v>0</v>
      </c>
      <c r="O40">
        <v>0</v>
      </c>
      <c r="P40">
        <v>18</v>
      </c>
      <c r="Q40" t="s">
        <v>18</v>
      </c>
      <c r="R40">
        <v>0</v>
      </c>
      <c r="S40">
        <v>1</v>
      </c>
      <c r="T40">
        <v>0</v>
      </c>
      <c r="U40">
        <v>0</v>
      </c>
      <c r="V40">
        <v>0</v>
      </c>
      <c r="W40">
        <v>0</v>
      </c>
      <c r="X40">
        <v>0</v>
      </c>
      <c r="Y40">
        <v>0</v>
      </c>
      <c r="Z40">
        <v>3</v>
      </c>
      <c r="AA40" t="s">
        <v>29</v>
      </c>
      <c r="AB40">
        <v>0</v>
      </c>
      <c r="AC40">
        <v>0</v>
      </c>
      <c r="AD40">
        <v>1</v>
      </c>
      <c r="AE40">
        <v>2</v>
      </c>
      <c r="AF40">
        <v>0</v>
      </c>
      <c r="AG40">
        <v>0</v>
      </c>
      <c r="AH40">
        <v>1</v>
      </c>
      <c r="AI40">
        <v>0</v>
      </c>
      <c r="AJ40">
        <v>0</v>
      </c>
      <c r="AK40">
        <v>0</v>
      </c>
      <c r="AL40">
        <v>0</v>
      </c>
      <c r="AM40">
        <v>0</v>
      </c>
      <c r="AN40" t="s">
        <v>33</v>
      </c>
      <c r="AO40">
        <v>0</v>
      </c>
      <c r="AP40">
        <v>1</v>
      </c>
      <c r="AQ40">
        <v>0</v>
      </c>
      <c r="AR40">
        <v>0</v>
      </c>
      <c r="AS40">
        <v>0</v>
      </c>
      <c r="AT40">
        <v>0</v>
      </c>
      <c r="AU40">
        <v>0</v>
      </c>
      <c r="AV40">
        <v>0</v>
      </c>
      <c r="AW40" t="s">
        <v>41</v>
      </c>
      <c r="AX40" t="s">
        <v>56</v>
      </c>
      <c r="AY40">
        <v>0</v>
      </c>
      <c r="AZ40">
        <v>0</v>
      </c>
      <c r="BA40">
        <v>1</v>
      </c>
      <c r="BB40" t="s">
        <v>57</v>
      </c>
      <c r="BC40">
        <v>18</v>
      </c>
      <c r="BD40" t="s">
        <v>100</v>
      </c>
    </row>
    <row r="41" spans="1:56" x14ac:dyDescent="0.25">
      <c r="A41">
        <v>40</v>
      </c>
      <c r="B41">
        <v>1</v>
      </c>
      <c r="C41">
        <v>1</v>
      </c>
      <c r="D41">
        <v>1</v>
      </c>
      <c r="E41">
        <v>1</v>
      </c>
      <c r="F41" t="s">
        <v>6</v>
      </c>
      <c r="G41">
        <v>1</v>
      </c>
      <c r="H41">
        <v>0</v>
      </c>
      <c r="I41">
        <v>0</v>
      </c>
      <c r="J41">
        <v>0</v>
      </c>
      <c r="K41">
        <v>0</v>
      </c>
      <c r="L41">
        <v>0</v>
      </c>
      <c r="M41">
        <v>0</v>
      </c>
      <c r="N41">
        <v>0</v>
      </c>
      <c r="O41">
        <v>0</v>
      </c>
      <c r="P41">
        <v>14</v>
      </c>
      <c r="Q41" t="s">
        <v>18</v>
      </c>
      <c r="R41">
        <v>0</v>
      </c>
      <c r="S41">
        <v>1</v>
      </c>
      <c r="T41">
        <v>0</v>
      </c>
      <c r="U41">
        <v>0</v>
      </c>
      <c r="V41">
        <v>0</v>
      </c>
      <c r="W41">
        <v>0</v>
      </c>
      <c r="X41">
        <v>0</v>
      </c>
      <c r="Y41">
        <v>0</v>
      </c>
      <c r="Z41">
        <v>3</v>
      </c>
      <c r="AA41" t="s">
        <v>29</v>
      </c>
      <c r="AB41">
        <v>0</v>
      </c>
      <c r="AC41">
        <v>0</v>
      </c>
      <c r="AD41">
        <v>1</v>
      </c>
      <c r="AE41">
        <v>1</v>
      </c>
      <c r="AF41">
        <v>0</v>
      </c>
      <c r="AG41">
        <v>1</v>
      </c>
      <c r="AH41">
        <v>0</v>
      </c>
      <c r="AI41">
        <v>0</v>
      </c>
      <c r="AJ41">
        <v>0</v>
      </c>
      <c r="AK41">
        <v>0</v>
      </c>
      <c r="AL41">
        <v>0</v>
      </c>
      <c r="AM41">
        <v>0</v>
      </c>
      <c r="AN41" t="s">
        <v>32</v>
      </c>
      <c r="AO41">
        <v>0</v>
      </c>
      <c r="AP41">
        <v>1</v>
      </c>
      <c r="AQ41">
        <v>0</v>
      </c>
      <c r="AR41">
        <v>0</v>
      </c>
      <c r="AS41">
        <v>0</v>
      </c>
      <c r="AT41">
        <v>0</v>
      </c>
      <c r="AU41">
        <v>0</v>
      </c>
      <c r="AV41">
        <v>0</v>
      </c>
      <c r="AW41" t="s">
        <v>41</v>
      </c>
      <c r="AX41" t="s">
        <v>59</v>
      </c>
      <c r="AY41">
        <v>1</v>
      </c>
      <c r="AZ41">
        <v>0</v>
      </c>
      <c r="BA41">
        <v>0</v>
      </c>
      <c r="BB41" t="s">
        <v>60</v>
      </c>
      <c r="BC41">
        <v>11.2417</v>
      </c>
      <c r="BD41" t="s">
        <v>101</v>
      </c>
    </row>
    <row r="42" spans="1:56" x14ac:dyDescent="0.25">
      <c r="A42">
        <v>41</v>
      </c>
      <c r="B42">
        <v>1</v>
      </c>
      <c r="C42">
        <v>0</v>
      </c>
      <c r="D42">
        <v>0</v>
      </c>
      <c r="E42">
        <v>0</v>
      </c>
      <c r="F42" t="s">
        <v>6</v>
      </c>
      <c r="G42">
        <v>1</v>
      </c>
      <c r="H42">
        <v>0</v>
      </c>
      <c r="I42">
        <v>1</v>
      </c>
      <c r="J42">
        <v>0</v>
      </c>
      <c r="K42">
        <v>0</v>
      </c>
      <c r="L42">
        <v>0</v>
      </c>
      <c r="M42">
        <v>0</v>
      </c>
      <c r="N42">
        <v>0</v>
      </c>
      <c r="O42">
        <v>0</v>
      </c>
      <c r="P42">
        <v>40</v>
      </c>
      <c r="Q42" t="s">
        <v>21</v>
      </c>
      <c r="R42">
        <v>0</v>
      </c>
      <c r="S42">
        <v>0</v>
      </c>
      <c r="T42">
        <v>0</v>
      </c>
      <c r="U42">
        <v>0</v>
      </c>
      <c r="V42">
        <v>1</v>
      </c>
      <c r="W42">
        <v>0</v>
      </c>
      <c r="X42">
        <v>0</v>
      </c>
      <c r="Y42">
        <v>0</v>
      </c>
      <c r="Z42">
        <v>3</v>
      </c>
      <c r="AA42" t="s">
        <v>29</v>
      </c>
      <c r="AB42">
        <v>0</v>
      </c>
      <c r="AC42">
        <v>0</v>
      </c>
      <c r="AD42">
        <v>1</v>
      </c>
      <c r="AE42">
        <v>1</v>
      </c>
      <c r="AF42">
        <v>0</v>
      </c>
      <c r="AG42">
        <v>1</v>
      </c>
      <c r="AH42">
        <v>0</v>
      </c>
      <c r="AI42">
        <v>0</v>
      </c>
      <c r="AJ42">
        <v>0</v>
      </c>
      <c r="AK42">
        <v>0</v>
      </c>
      <c r="AL42">
        <v>0</v>
      </c>
      <c r="AM42">
        <v>0</v>
      </c>
      <c r="AN42" t="s">
        <v>32</v>
      </c>
      <c r="AO42">
        <v>0</v>
      </c>
      <c r="AP42">
        <v>1</v>
      </c>
      <c r="AQ42">
        <v>0</v>
      </c>
      <c r="AR42">
        <v>0</v>
      </c>
      <c r="AS42">
        <v>0</v>
      </c>
      <c r="AT42">
        <v>0</v>
      </c>
      <c r="AU42">
        <v>0</v>
      </c>
      <c r="AV42">
        <v>0</v>
      </c>
      <c r="AW42" t="s">
        <v>41</v>
      </c>
      <c r="AX42" t="s">
        <v>56</v>
      </c>
      <c r="AY42">
        <v>0</v>
      </c>
      <c r="AZ42">
        <v>0</v>
      </c>
      <c r="BA42">
        <v>1</v>
      </c>
      <c r="BB42" t="s">
        <v>57</v>
      </c>
      <c r="BC42">
        <v>9.4749999999999996</v>
      </c>
      <c r="BD42" t="s">
        <v>102</v>
      </c>
    </row>
    <row r="43" spans="1:56" x14ac:dyDescent="0.25">
      <c r="A43">
        <v>42</v>
      </c>
      <c r="B43">
        <v>1</v>
      </c>
      <c r="C43">
        <v>0</v>
      </c>
      <c r="D43">
        <v>0</v>
      </c>
      <c r="E43">
        <v>0</v>
      </c>
      <c r="F43" t="s">
        <v>6</v>
      </c>
      <c r="G43">
        <v>1</v>
      </c>
      <c r="H43">
        <v>0</v>
      </c>
      <c r="I43">
        <v>0</v>
      </c>
      <c r="J43">
        <v>0</v>
      </c>
      <c r="K43">
        <v>0</v>
      </c>
      <c r="L43">
        <v>0</v>
      </c>
      <c r="M43">
        <v>0</v>
      </c>
      <c r="N43">
        <v>0</v>
      </c>
      <c r="O43">
        <v>0</v>
      </c>
      <c r="P43">
        <v>27</v>
      </c>
      <c r="Q43" t="s">
        <v>19</v>
      </c>
      <c r="R43">
        <v>0</v>
      </c>
      <c r="S43">
        <v>0</v>
      </c>
      <c r="T43">
        <v>1</v>
      </c>
      <c r="U43">
        <v>0</v>
      </c>
      <c r="V43">
        <v>0</v>
      </c>
      <c r="W43">
        <v>0</v>
      </c>
      <c r="X43">
        <v>0</v>
      </c>
      <c r="Y43">
        <v>0</v>
      </c>
      <c r="Z43">
        <v>2</v>
      </c>
      <c r="AA43" t="s">
        <v>28</v>
      </c>
      <c r="AB43">
        <v>0</v>
      </c>
      <c r="AC43">
        <v>1</v>
      </c>
      <c r="AD43">
        <v>0</v>
      </c>
      <c r="AE43">
        <v>1</v>
      </c>
      <c r="AF43">
        <v>0</v>
      </c>
      <c r="AG43">
        <v>1</v>
      </c>
      <c r="AH43">
        <v>0</v>
      </c>
      <c r="AI43">
        <v>0</v>
      </c>
      <c r="AJ43">
        <v>0</v>
      </c>
      <c r="AK43">
        <v>0</v>
      </c>
      <c r="AL43">
        <v>0</v>
      </c>
      <c r="AM43">
        <v>0</v>
      </c>
      <c r="AN43" t="s">
        <v>32</v>
      </c>
      <c r="AO43">
        <v>0</v>
      </c>
      <c r="AP43">
        <v>1</v>
      </c>
      <c r="AQ43">
        <v>0</v>
      </c>
      <c r="AR43">
        <v>0</v>
      </c>
      <c r="AS43">
        <v>0</v>
      </c>
      <c r="AT43">
        <v>0</v>
      </c>
      <c r="AU43">
        <v>0</v>
      </c>
      <c r="AV43">
        <v>0</v>
      </c>
      <c r="AW43" t="s">
        <v>41</v>
      </c>
      <c r="AX43" t="s">
        <v>56</v>
      </c>
      <c r="AY43">
        <v>0</v>
      </c>
      <c r="AZ43">
        <v>0</v>
      </c>
      <c r="BA43">
        <v>1</v>
      </c>
      <c r="BB43" t="s">
        <v>57</v>
      </c>
      <c r="BC43">
        <v>21</v>
      </c>
      <c r="BD43" t="s">
        <v>103</v>
      </c>
    </row>
    <row r="44" spans="1:56" x14ac:dyDescent="0.25">
      <c r="A44">
        <v>43</v>
      </c>
      <c r="B44">
        <v>1</v>
      </c>
      <c r="C44">
        <v>0</v>
      </c>
      <c r="D44">
        <v>0</v>
      </c>
      <c r="E44">
        <v>0</v>
      </c>
      <c r="F44" t="s">
        <v>7</v>
      </c>
      <c r="G44">
        <v>0</v>
      </c>
      <c r="H44">
        <v>1</v>
      </c>
      <c r="I44">
        <v>0</v>
      </c>
      <c r="J44">
        <v>0</v>
      </c>
      <c r="K44">
        <v>1</v>
      </c>
      <c r="L44">
        <v>1</v>
      </c>
      <c r="M44">
        <v>0</v>
      </c>
      <c r="N44">
        <v>0</v>
      </c>
      <c r="O44">
        <v>0</v>
      </c>
      <c r="P44">
        <v>29.9</v>
      </c>
      <c r="Q44" t="s">
        <v>19</v>
      </c>
      <c r="R44">
        <v>0</v>
      </c>
      <c r="S44">
        <v>0</v>
      </c>
      <c r="T44">
        <v>1</v>
      </c>
      <c r="U44">
        <v>0</v>
      </c>
      <c r="V44">
        <v>0</v>
      </c>
      <c r="W44">
        <v>0</v>
      </c>
      <c r="X44">
        <v>0</v>
      </c>
      <c r="Y44">
        <v>0</v>
      </c>
      <c r="Z44">
        <v>3</v>
      </c>
      <c r="AA44" t="s">
        <v>29</v>
      </c>
      <c r="AB44">
        <v>0</v>
      </c>
      <c r="AC44">
        <v>0</v>
      </c>
      <c r="AD44">
        <v>1</v>
      </c>
      <c r="AE44">
        <v>0</v>
      </c>
      <c r="AF44">
        <v>1</v>
      </c>
      <c r="AG44">
        <v>0</v>
      </c>
      <c r="AH44">
        <v>0</v>
      </c>
      <c r="AI44">
        <v>0</v>
      </c>
      <c r="AJ44">
        <v>0</v>
      </c>
      <c r="AK44">
        <v>0</v>
      </c>
      <c r="AL44">
        <v>0</v>
      </c>
      <c r="AM44">
        <v>0</v>
      </c>
      <c r="AN44" t="s">
        <v>31</v>
      </c>
      <c r="AO44">
        <v>0</v>
      </c>
      <c r="AP44">
        <v>1</v>
      </c>
      <c r="AQ44">
        <v>0</v>
      </c>
      <c r="AR44">
        <v>0</v>
      </c>
      <c r="AS44">
        <v>0</v>
      </c>
      <c r="AT44">
        <v>0</v>
      </c>
      <c r="AU44">
        <v>0</v>
      </c>
      <c r="AV44">
        <v>0</v>
      </c>
      <c r="AW44" t="s">
        <v>41</v>
      </c>
      <c r="AX44" t="s">
        <v>59</v>
      </c>
      <c r="AY44">
        <v>1</v>
      </c>
      <c r="AZ44">
        <v>0</v>
      </c>
      <c r="BA44">
        <v>0</v>
      </c>
      <c r="BB44" t="s">
        <v>60</v>
      </c>
      <c r="BC44">
        <v>7.8958000000000004</v>
      </c>
      <c r="BD44" t="s">
        <v>104</v>
      </c>
    </row>
    <row r="45" spans="1:56" x14ac:dyDescent="0.25">
      <c r="A45">
        <v>44</v>
      </c>
      <c r="B45">
        <v>1</v>
      </c>
      <c r="C45">
        <v>1</v>
      </c>
      <c r="D45">
        <v>1</v>
      </c>
      <c r="E45">
        <v>1</v>
      </c>
      <c r="F45" t="s">
        <v>6</v>
      </c>
      <c r="G45">
        <v>1</v>
      </c>
      <c r="H45">
        <v>0</v>
      </c>
      <c r="I45">
        <v>0</v>
      </c>
      <c r="J45">
        <v>0</v>
      </c>
      <c r="K45">
        <v>0</v>
      </c>
      <c r="L45">
        <v>0</v>
      </c>
      <c r="M45">
        <v>0</v>
      </c>
      <c r="N45">
        <v>0</v>
      </c>
      <c r="O45">
        <v>0</v>
      </c>
      <c r="P45">
        <v>3</v>
      </c>
      <c r="Q45" t="s">
        <v>17</v>
      </c>
      <c r="R45">
        <v>1</v>
      </c>
      <c r="S45">
        <v>0</v>
      </c>
      <c r="T45">
        <v>0</v>
      </c>
      <c r="U45">
        <v>0</v>
      </c>
      <c r="V45">
        <v>0</v>
      </c>
      <c r="W45">
        <v>0</v>
      </c>
      <c r="X45">
        <v>0</v>
      </c>
      <c r="Y45">
        <v>0</v>
      </c>
      <c r="Z45">
        <v>2</v>
      </c>
      <c r="AA45" t="s">
        <v>28</v>
      </c>
      <c r="AB45">
        <v>0</v>
      </c>
      <c r="AC45">
        <v>1</v>
      </c>
      <c r="AD45">
        <v>0</v>
      </c>
      <c r="AE45">
        <v>1</v>
      </c>
      <c r="AF45">
        <v>0</v>
      </c>
      <c r="AG45">
        <v>1</v>
      </c>
      <c r="AH45">
        <v>0</v>
      </c>
      <c r="AI45">
        <v>0</v>
      </c>
      <c r="AJ45">
        <v>0</v>
      </c>
      <c r="AK45">
        <v>0</v>
      </c>
      <c r="AL45">
        <v>0</v>
      </c>
      <c r="AM45">
        <v>0</v>
      </c>
      <c r="AN45" t="s">
        <v>32</v>
      </c>
      <c r="AO45">
        <v>2</v>
      </c>
      <c r="AP45">
        <v>0</v>
      </c>
      <c r="AQ45">
        <v>0</v>
      </c>
      <c r="AR45">
        <v>1</v>
      </c>
      <c r="AS45">
        <v>0</v>
      </c>
      <c r="AT45">
        <v>0</v>
      </c>
      <c r="AU45">
        <v>0</v>
      </c>
      <c r="AV45">
        <v>0</v>
      </c>
      <c r="AW45" t="s">
        <v>43</v>
      </c>
      <c r="AX45" t="s">
        <v>59</v>
      </c>
      <c r="AY45">
        <v>1</v>
      </c>
      <c r="AZ45">
        <v>0</v>
      </c>
      <c r="BA45">
        <v>0</v>
      </c>
      <c r="BB45" t="s">
        <v>60</v>
      </c>
      <c r="BC45">
        <v>41.5792</v>
      </c>
      <c r="BD45" t="s">
        <v>105</v>
      </c>
    </row>
    <row r="46" spans="1:56" x14ac:dyDescent="0.25">
      <c r="A46">
        <v>45</v>
      </c>
      <c r="B46">
        <v>1</v>
      </c>
      <c r="C46">
        <v>1</v>
      </c>
      <c r="D46">
        <v>1</v>
      </c>
      <c r="E46">
        <v>1</v>
      </c>
      <c r="F46" t="s">
        <v>6</v>
      </c>
      <c r="G46">
        <v>1</v>
      </c>
      <c r="H46">
        <v>0</v>
      </c>
      <c r="I46">
        <v>0</v>
      </c>
      <c r="J46">
        <v>0</v>
      </c>
      <c r="K46">
        <v>0</v>
      </c>
      <c r="L46">
        <v>0</v>
      </c>
      <c r="M46">
        <v>0</v>
      </c>
      <c r="N46">
        <v>0</v>
      </c>
      <c r="O46">
        <v>0</v>
      </c>
      <c r="P46">
        <v>19</v>
      </c>
      <c r="Q46" t="s">
        <v>18</v>
      </c>
      <c r="R46">
        <v>0</v>
      </c>
      <c r="S46">
        <v>1</v>
      </c>
      <c r="T46">
        <v>0</v>
      </c>
      <c r="U46">
        <v>0</v>
      </c>
      <c r="V46">
        <v>0</v>
      </c>
      <c r="W46">
        <v>0</v>
      </c>
      <c r="X46">
        <v>0</v>
      </c>
      <c r="Y46">
        <v>0</v>
      </c>
      <c r="Z46">
        <v>3</v>
      </c>
      <c r="AA46" t="s">
        <v>29</v>
      </c>
      <c r="AB46">
        <v>0</v>
      </c>
      <c r="AC46">
        <v>0</v>
      </c>
      <c r="AD46">
        <v>1</v>
      </c>
      <c r="AE46">
        <v>0</v>
      </c>
      <c r="AF46">
        <v>1</v>
      </c>
      <c r="AG46">
        <v>0</v>
      </c>
      <c r="AH46">
        <v>0</v>
      </c>
      <c r="AI46">
        <v>0</v>
      </c>
      <c r="AJ46">
        <v>0</v>
      </c>
      <c r="AK46">
        <v>0</v>
      </c>
      <c r="AL46">
        <v>0</v>
      </c>
      <c r="AM46">
        <v>0</v>
      </c>
      <c r="AN46" t="s">
        <v>31</v>
      </c>
      <c r="AO46">
        <v>0</v>
      </c>
      <c r="AP46">
        <v>1</v>
      </c>
      <c r="AQ46">
        <v>0</v>
      </c>
      <c r="AR46">
        <v>0</v>
      </c>
      <c r="AS46">
        <v>0</v>
      </c>
      <c r="AT46">
        <v>0</v>
      </c>
      <c r="AU46">
        <v>0</v>
      </c>
      <c r="AV46">
        <v>0</v>
      </c>
      <c r="AW46" t="s">
        <v>41</v>
      </c>
      <c r="AX46" t="s">
        <v>65</v>
      </c>
      <c r="AY46">
        <v>0</v>
      </c>
      <c r="AZ46">
        <v>1</v>
      </c>
      <c r="BA46">
        <v>0</v>
      </c>
      <c r="BB46" t="s">
        <v>66</v>
      </c>
      <c r="BC46">
        <v>7.8792</v>
      </c>
      <c r="BD46" t="s">
        <v>106</v>
      </c>
    </row>
    <row r="47" spans="1:56" x14ac:dyDescent="0.25">
      <c r="A47">
        <v>46</v>
      </c>
      <c r="B47">
        <v>1</v>
      </c>
      <c r="C47">
        <v>0</v>
      </c>
      <c r="D47">
        <v>0</v>
      </c>
      <c r="E47">
        <v>0</v>
      </c>
      <c r="F47" t="s">
        <v>7</v>
      </c>
      <c r="G47">
        <v>0</v>
      </c>
      <c r="H47">
        <v>1</v>
      </c>
      <c r="I47">
        <v>0</v>
      </c>
      <c r="J47">
        <v>0</v>
      </c>
      <c r="K47">
        <v>1</v>
      </c>
      <c r="L47">
        <v>1</v>
      </c>
      <c r="M47">
        <v>0</v>
      </c>
      <c r="N47">
        <v>0</v>
      </c>
      <c r="O47">
        <v>0</v>
      </c>
      <c r="P47">
        <v>29.9</v>
      </c>
      <c r="Q47" t="s">
        <v>19</v>
      </c>
      <c r="R47">
        <v>0</v>
      </c>
      <c r="S47">
        <v>0</v>
      </c>
      <c r="T47">
        <v>1</v>
      </c>
      <c r="U47">
        <v>0</v>
      </c>
      <c r="V47">
        <v>0</v>
      </c>
      <c r="W47">
        <v>0</v>
      </c>
      <c r="X47">
        <v>0</v>
      </c>
      <c r="Y47">
        <v>0</v>
      </c>
      <c r="Z47">
        <v>3</v>
      </c>
      <c r="AA47" t="s">
        <v>29</v>
      </c>
      <c r="AB47">
        <v>0</v>
      </c>
      <c r="AC47">
        <v>0</v>
      </c>
      <c r="AD47">
        <v>1</v>
      </c>
      <c r="AE47">
        <v>0</v>
      </c>
      <c r="AF47">
        <v>1</v>
      </c>
      <c r="AG47">
        <v>0</v>
      </c>
      <c r="AH47">
        <v>0</v>
      </c>
      <c r="AI47">
        <v>0</v>
      </c>
      <c r="AJ47">
        <v>0</v>
      </c>
      <c r="AK47">
        <v>0</v>
      </c>
      <c r="AL47">
        <v>0</v>
      </c>
      <c r="AM47">
        <v>0</v>
      </c>
      <c r="AN47" t="s">
        <v>31</v>
      </c>
      <c r="AO47">
        <v>0</v>
      </c>
      <c r="AP47">
        <v>1</v>
      </c>
      <c r="AQ47">
        <v>0</v>
      </c>
      <c r="AR47">
        <v>0</v>
      </c>
      <c r="AS47">
        <v>0</v>
      </c>
      <c r="AT47">
        <v>0</v>
      </c>
      <c r="AU47">
        <v>0</v>
      </c>
      <c r="AV47">
        <v>0</v>
      </c>
      <c r="AW47" t="s">
        <v>41</v>
      </c>
      <c r="AX47" t="s">
        <v>56</v>
      </c>
      <c r="AY47">
        <v>0</v>
      </c>
      <c r="AZ47">
        <v>0</v>
      </c>
      <c r="BA47">
        <v>1</v>
      </c>
      <c r="BB47" t="s">
        <v>57</v>
      </c>
      <c r="BC47">
        <v>8.0500000000000007</v>
      </c>
      <c r="BD47" t="s">
        <v>107</v>
      </c>
    </row>
    <row r="48" spans="1:56" x14ac:dyDescent="0.25">
      <c r="A48">
        <v>47</v>
      </c>
      <c r="B48">
        <v>1</v>
      </c>
      <c r="C48">
        <v>0</v>
      </c>
      <c r="D48">
        <v>0</v>
      </c>
      <c r="E48">
        <v>0</v>
      </c>
      <c r="F48" t="s">
        <v>7</v>
      </c>
      <c r="G48">
        <v>0</v>
      </c>
      <c r="H48">
        <v>1</v>
      </c>
      <c r="I48">
        <v>0</v>
      </c>
      <c r="J48">
        <v>0</v>
      </c>
      <c r="K48">
        <v>0</v>
      </c>
      <c r="L48">
        <v>1</v>
      </c>
      <c r="M48">
        <v>0</v>
      </c>
      <c r="N48">
        <v>1</v>
      </c>
      <c r="O48">
        <v>1</v>
      </c>
      <c r="P48">
        <v>29.9</v>
      </c>
      <c r="Q48" t="s">
        <v>19</v>
      </c>
      <c r="R48">
        <v>0</v>
      </c>
      <c r="S48">
        <v>0</v>
      </c>
      <c r="T48">
        <v>1</v>
      </c>
      <c r="U48">
        <v>0</v>
      </c>
      <c r="V48">
        <v>0</v>
      </c>
      <c r="W48">
        <v>0</v>
      </c>
      <c r="X48">
        <v>0</v>
      </c>
      <c r="Y48">
        <v>0</v>
      </c>
      <c r="Z48">
        <v>3</v>
      </c>
      <c r="AA48" t="s">
        <v>29</v>
      </c>
      <c r="AB48">
        <v>0</v>
      </c>
      <c r="AC48">
        <v>0</v>
      </c>
      <c r="AD48">
        <v>1</v>
      </c>
      <c r="AE48">
        <v>1</v>
      </c>
      <c r="AF48">
        <v>0</v>
      </c>
      <c r="AG48">
        <v>1</v>
      </c>
      <c r="AH48">
        <v>0</v>
      </c>
      <c r="AI48">
        <v>0</v>
      </c>
      <c r="AJ48">
        <v>0</v>
      </c>
      <c r="AK48">
        <v>0</v>
      </c>
      <c r="AL48">
        <v>0</v>
      </c>
      <c r="AM48">
        <v>0</v>
      </c>
      <c r="AN48" t="s">
        <v>32</v>
      </c>
      <c r="AO48">
        <v>0</v>
      </c>
      <c r="AP48">
        <v>1</v>
      </c>
      <c r="AQ48">
        <v>0</v>
      </c>
      <c r="AR48">
        <v>0</v>
      </c>
      <c r="AS48">
        <v>0</v>
      </c>
      <c r="AT48">
        <v>0</v>
      </c>
      <c r="AU48">
        <v>0</v>
      </c>
      <c r="AV48">
        <v>0</v>
      </c>
      <c r="AW48" t="s">
        <v>41</v>
      </c>
      <c r="AX48" t="s">
        <v>65</v>
      </c>
      <c r="AY48">
        <v>0</v>
      </c>
      <c r="AZ48">
        <v>1</v>
      </c>
      <c r="BA48">
        <v>0</v>
      </c>
      <c r="BB48" t="s">
        <v>66</v>
      </c>
      <c r="BC48">
        <v>15.5</v>
      </c>
      <c r="BD48" t="s">
        <v>108</v>
      </c>
    </row>
    <row r="49" spans="1:56" x14ac:dyDescent="0.25">
      <c r="A49">
        <v>48</v>
      </c>
      <c r="B49">
        <v>1</v>
      </c>
      <c r="C49">
        <v>1</v>
      </c>
      <c r="D49">
        <v>1</v>
      </c>
      <c r="E49">
        <v>1</v>
      </c>
      <c r="F49" t="s">
        <v>6</v>
      </c>
      <c r="G49">
        <v>1</v>
      </c>
      <c r="H49">
        <v>0</v>
      </c>
      <c r="I49">
        <v>0</v>
      </c>
      <c r="J49">
        <v>0</v>
      </c>
      <c r="K49">
        <v>0</v>
      </c>
      <c r="L49">
        <v>0</v>
      </c>
      <c r="M49">
        <v>0</v>
      </c>
      <c r="N49">
        <v>0</v>
      </c>
      <c r="O49">
        <v>0</v>
      </c>
      <c r="P49">
        <v>29.9</v>
      </c>
      <c r="Q49" t="s">
        <v>19</v>
      </c>
      <c r="R49">
        <v>0</v>
      </c>
      <c r="S49">
        <v>0</v>
      </c>
      <c r="T49">
        <v>1</v>
      </c>
      <c r="U49">
        <v>0</v>
      </c>
      <c r="V49">
        <v>0</v>
      </c>
      <c r="W49">
        <v>0</v>
      </c>
      <c r="X49">
        <v>0</v>
      </c>
      <c r="Y49">
        <v>0</v>
      </c>
      <c r="Z49">
        <v>3</v>
      </c>
      <c r="AA49" t="s">
        <v>29</v>
      </c>
      <c r="AB49">
        <v>0</v>
      </c>
      <c r="AC49">
        <v>0</v>
      </c>
      <c r="AD49">
        <v>1</v>
      </c>
      <c r="AE49">
        <v>0</v>
      </c>
      <c r="AF49">
        <v>1</v>
      </c>
      <c r="AG49">
        <v>0</v>
      </c>
      <c r="AH49">
        <v>0</v>
      </c>
      <c r="AI49">
        <v>0</v>
      </c>
      <c r="AJ49">
        <v>0</v>
      </c>
      <c r="AK49">
        <v>0</v>
      </c>
      <c r="AL49">
        <v>0</v>
      </c>
      <c r="AM49">
        <v>0</v>
      </c>
      <c r="AN49" t="s">
        <v>31</v>
      </c>
      <c r="AO49">
        <v>0</v>
      </c>
      <c r="AP49">
        <v>1</v>
      </c>
      <c r="AQ49">
        <v>0</v>
      </c>
      <c r="AR49">
        <v>0</v>
      </c>
      <c r="AS49">
        <v>0</v>
      </c>
      <c r="AT49">
        <v>0</v>
      </c>
      <c r="AU49">
        <v>0</v>
      </c>
      <c r="AV49">
        <v>0</v>
      </c>
      <c r="AW49" t="s">
        <v>41</v>
      </c>
      <c r="AX49" t="s">
        <v>65</v>
      </c>
      <c r="AY49">
        <v>0</v>
      </c>
      <c r="AZ49">
        <v>1</v>
      </c>
      <c r="BA49">
        <v>0</v>
      </c>
      <c r="BB49" t="s">
        <v>66</v>
      </c>
      <c r="BC49">
        <v>7.75</v>
      </c>
      <c r="BD49" t="s">
        <v>109</v>
      </c>
    </row>
    <row r="50" spans="1:56" x14ac:dyDescent="0.25">
      <c r="A50">
        <v>49</v>
      </c>
      <c r="B50">
        <v>1</v>
      </c>
      <c r="C50">
        <v>0</v>
      </c>
      <c r="D50">
        <v>0</v>
      </c>
      <c r="E50">
        <v>0</v>
      </c>
      <c r="F50" t="s">
        <v>7</v>
      </c>
      <c r="G50">
        <v>0</v>
      </c>
      <c r="H50">
        <v>1</v>
      </c>
      <c r="I50">
        <v>0</v>
      </c>
      <c r="J50">
        <v>0</v>
      </c>
      <c r="K50">
        <v>0</v>
      </c>
      <c r="L50">
        <v>1</v>
      </c>
      <c r="M50">
        <v>0</v>
      </c>
      <c r="N50">
        <v>0</v>
      </c>
      <c r="O50">
        <v>0</v>
      </c>
      <c r="P50">
        <v>29.9</v>
      </c>
      <c r="Q50" t="s">
        <v>19</v>
      </c>
      <c r="R50">
        <v>0</v>
      </c>
      <c r="S50">
        <v>0</v>
      </c>
      <c r="T50">
        <v>1</v>
      </c>
      <c r="U50">
        <v>0</v>
      </c>
      <c r="V50">
        <v>0</v>
      </c>
      <c r="W50">
        <v>0</v>
      </c>
      <c r="X50">
        <v>0</v>
      </c>
      <c r="Y50">
        <v>0</v>
      </c>
      <c r="Z50">
        <v>3</v>
      </c>
      <c r="AA50" t="s">
        <v>29</v>
      </c>
      <c r="AB50">
        <v>0</v>
      </c>
      <c r="AC50">
        <v>0</v>
      </c>
      <c r="AD50">
        <v>1</v>
      </c>
      <c r="AE50">
        <v>2</v>
      </c>
      <c r="AF50">
        <v>0</v>
      </c>
      <c r="AG50">
        <v>0</v>
      </c>
      <c r="AH50">
        <v>1</v>
      </c>
      <c r="AI50">
        <v>0</v>
      </c>
      <c r="AJ50">
        <v>0</v>
      </c>
      <c r="AK50">
        <v>0</v>
      </c>
      <c r="AL50">
        <v>0</v>
      </c>
      <c r="AM50">
        <v>0</v>
      </c>
      <c r="AN50" t="s">
        <v>33</v>
      </c>
      <c r="AO50">
        <v>0</v>
      </c>
      <c r="AP50">
        <v>1</v>
      </c>
      <c r="AQ50">
        <v>0</v>
      </c>
      <c r="AR50">
        <v>0</v>
      </c>
      <c r="AS50">
        <v>0</v>
      </c>
      <c r="AT50">
        <v>0</v>
      </c>
      <c r="AU50">
        <v>0</v>
      </c>
      <c r="AV50">
        <v>0</v>
      </c>
      <c r="AW50" t="s">
        <v>41</v>
      </c>
      <c r="AX50" t="s">
        <v>59</v>
      </c>
      <c r="AY50">
        <v>1</v>
      </c>
      <c r="AZ50">
        <v>0</v>
      </c>
      <c r="BA50">
        <v>0</v>
      </c>
      <c r="BB50" t="s">
        <v>60</v>
      </c>
      <c r="BC50">
        <v>21.679200000000002</v>
      </c>
      <c r="BD50" t="s">
        <v>110</v>
      </c>
    </row>
    <row r="51" spans="1:56" x14ac:dyDescent="0.25">
      <c r="A51">
        <v>50</v>
      </c>
      <c r="B51">
        <v>1</v>
      </c>
      <c r="C51">
        <v>0</v>
      </c>
      <c r="D51">
        <v>0</v>
      </c>
      <c r="E51">
        <v>0</v>
      </c>
      <c r="F51" t="s">
        <v>6</v>
      </c>
      <c r="G51">
        <v>1</v>
      </c>
      <c r="H51">
        <v>0</v>
      </c>
      <c r="I51">
        <v>1</v>
      </c>
      <c r="J51">
        <v>0</v>
      </c>
      <c r="K51">
        <v>0</v>
      </c>
      <c r="L51">
        <v>0</v>
      </c>
      <c r="M51">
        <v>0</v>
      </c>
      <c r="N51">
        <v>0</v>
      </c>
      <c r="O51">
        <v>0</v>
      </c>
      <c r="P51">
        <v>18</v>
      </c>
      <c r="Q51" t="s">
        <v>18</v>
      </c>
      <c r="R51">
        <v>0</v>
      </c>
      <c r="S51">
        <v>1</v>
      </c>
      <c r="T51">
        <v>0</v>
      </c>
      <c r="U51">
        <v>0</v>
      </c>
      <c r="V51">
        <v>0</v>
      </c>
      <c r="W51">
        <v>0</v>
      </c>
      <c r="X51">
        <v>0</v>
      </c>
      <c r="Y51">
        <v>0</v>
      </c>
      <c r="Z51">
        <v>3</v>
      </c>
      <c r="AA51" t="s">
        <v>29</v>
      </c>
      <c r="AB51">
        <v>0</v>
      </c>
      <c r="AC51">
        <v>0</v>
      </c>
      <c r="AD51">
        <v>1</v>
      </c>
      <c r="AE51">
        <v>1</v>
      </c>
      <c r="AF51">
        <v>0</v>
      </c>
      <c r="AG51">
        <v>1</v>
      </c>
      <c r="AH51">
        <v>0</v>
      </c>
      <c r="AI51">
        <v>0</v>
      </c>
      <c r="AJ51">
        <v>0</v>
      </c>
      <c r="AK51">
        <v>0</v>
      </c>
      <c r="AL51">
        <v>0</v>
      </c>
      <c r="AM51">
        <v>0</v>
      </c>
      <c r="AN51" t="s">
        <v>32</v>
      </c>
      <c r="AO51">
        <v>0</v>
      </c>
      <c r="AP51">
        <v>1</v>
      </c>
      <c r="AQ51">
        <v>0</v>
      </c>
      <c r="AR51">
        <v>0</v>
      </c>
      <c r="AS51">
        <v>0</v>
      </c>
      <c r="AT51">
        <v>0</v>
      </c>
      <c r="AU51">
        <v>0</v>
      </c>
      <c r="AV51">
        <v>0</v>
      </c>
      <c r="AW51" t="s">
        <v>41</v>
      </c>
      <c r="AX51" t="s">
        <v>56</v>
      </c>
      <c r="AY51">
        <v>0</v>
      </c>
      <c r="AZ51">
        <v>0</v>
      </c>
      <c r="BA51">
        <v>1</v>
      </c>
      <c r="BB51" t="s">
        <v>57</v>
      </c>
      <c r="BC51">
        <v>17.8</v>
      </c>
      <c r="BD51" t="s">
        <v>111</v>
      </c>
    </row>
    <row r="52" spans="1:56" x14ac:dyDescent="0.25">
      <c r="A52">
        <v>51</v>
      </c>
      <c r="B52">
        <v>1</v>
      </c>
      <c r="C52">
        <v>0</v>
      </c>
      <c r="D52">
        <v>0</v>
      </c>
      <c r="E52">
        <v>0</v>
      </c>
      <c r="F52" t="s">
        <v>7</v>
      </c>
      <c r="G52">
        <v>0</v>
      </c>
      <c r="H52">
        <v>1</v>
      </c>
      <c r="I52">
        <v>0</v>
      </c>
      <c r="J52">
        <v>0</v>
      </c>
      <c r="K52">
        <v>0</v>
      </c>
      <c r="L52">
        <v>0</v>
      </c>
      <c r="M52">
        <v>1</v>
      </c>
      <c r="N52">
        <v>0</v>
      </c>
      <c r="O52">
        <v>0</v>
      </c>
      <c r="P52">
        <v>7</v>
      </c>
      <c r="Q52" t="s">
        <v>17</v>
      </c>
      <c r="R52">
        <v>1</v>
      </c>
      <c r="S52">
        <v>0</v>
      </c>
      <c r="T52">
        <v>0</v>
      </c>
      <c r="U52">
        <v>0</v>
      </c>
      <c r="V52">
        <v>0</v>
      </c>
      <c r="W52">
        <v>0</v>
      </c>
      <c r="X52">
        <v>0</v>
      </c>
      <c r="Y52">
        <v>0</v>
      </c>
      <c r="Z52">
        <v>3</v>
      </c>
      <c r="AA52" t="s">
        <v>29</v>
      </c>
      <c r="AB52">
        <v>0</v>
      </c>
      <c r="AC52">
        <v>0</v>
      </c>
      <c r="AD52">
        <v>1</v>
      </c>
      <c r="AE52">
        <v>4</v>
      </c>
      <c r="AF52">
        <v>0</v>
      </c>
      <c r="AG52">
        <v>0</v>
      </c>
      <c r="AH52">
        <v>0</v>
      </c>
      <c r="AI52">
        <v>0</v>
      </c>
      <c r="AJ52">
        <v>1</v>
      </c>
      <c r="AK52">
        <v>0</v>
      </c>
      <c r="AL52">
        <v>0</v>
      </c>
      <c r="AM52">
        <v>1</v>
      </c>
      <c r="AN52" t="s">
        <v>35</v>
      </c>
      <c r="AO52">
        <v>1</v>
      </c>
      <c r="AP52">
        <v>0</v>
      </c>
      <c r="AQ52">
        <v>1</v>
      </c>
      <c r="AR52">
        <v>0</v>
      </c>
      <c r="AS52">
        <v>0</v>
      </c>
      <c r="AT52">
        <v>0</v>
      </c>
      <c r="AU52">
        <v>0</v>
      </c>
      <c r="AV52">
        <v>0</v>
      </c>
      <c r="AW52" t="s">
        <v>42</v>
      </c>
      <c r="AX52" t="s">
        <v>56</v>
      </c>
      <c r="AY52">
        <v>0</v>
      </c>
      <c r="AZ52">
        <v>0</v>
      </c>
      <c r="BA52">
        <v>1</v>
      </c>
      <c r="BB52" t="s">
        <v>57</v>
      </c>
      <c r="BC52">
        <v>39.6875</v>
      </c>
      <c r="BD52" t="s">
        <v>112</v>
      </c>
    </row>
    <row r="53" spans="1:56" x14ac:dyDescent="0.25">
      <c r="A53">
        <v>52</v>
      </c>
      <c r="B53">
        <v>1</v>
      </c>
      <c r="C53">
        <v>0</v>
      </c>
      <c r="D53">
        <v>0</v>
      </c>
      <c r="E53">
        <v>0</v>
      </c>
      <c r="F53" t="s">
        <v>7</v>
      </c>
      <c r="G53">
        <v>0</v>
      </c>
      <c r="H53">
        <v>1</v>
      </c>
      <c r="I53">
        <v>0</v>
      </c>
      <c r="J53">
        <v>0</v>
      </c>
      <c r="K53">
        <v>1</v>
      </c>
      <c r="L53">
        <v>1</v>
      </c>
      <c r="M53">
        <v>0</v>
      </c>
      <c r="N53">
        <v>0</v>
      </c>
      <c r="O53">
        <v>0</v>
      </c>
      <c r="P53">
        <v>21</v>
      </c>
      <c r="Q53" t="s">
        <v>19</v>
      </c>
      <c r="R53">
        <v>0</v>
      </c>
      <c r="S53">
        <v>0</v>
      </c>
      <c r="T53">
        <v>1</v>
      </c>
      <c r="U53">
        <v>0</v>
      </c>
      <c r="V53">
        <v>0</v>
      </c>
      <c r="W53">
        <v>0</v>
      </c>
      <c r="X53">
        <v>0</v>
      </c>
      <c r="Y53">
        <v>0</v>
      </c>
      <c r="Z53">
        <v>3</v>
      </c>
      <c r="AA53" t="s">
        <v>29</v>
      </c>
      <c r="AB53">
        <v>0</v>
      </c>
      <c r="AC53">
        <v>0</v>
      </c>
      <c r="AD53">
        <v>1</v>
      </c>
      <c r="AE53">
        <v>0</v>
      </c>
      <c r="AF53">
        <v>1</v>
      </c>
      <c r="AG53">
        <v>0</v>
      </c>
      <c r="AH53">
        <v>0</v>
      </c>
      <c r="AI53">
        <v>0</v>
      </c>
      <c r="AJ53">
        <v>0</v>
      </c>
      <c r="AK53">
        <v>0</v>
      </c>
      <c r="AL53">
        <v>0</v>
      </c>
      <c r="AM53">
        <v>0</v>
      </c>
      <c r="AN53" t="s">
        <v>31</v>
      </c>
      <c r="AO53">
        <v>0</v>
      </c>
      <c r="AP53">
        <v>1</v>
      </c>
      <c r="AQ53">
        <v>0</v>
      </c>
      <c r="AR53">
        <v>0</v>
      </c>
      <c r="AS53">
        <v>0</v>
      </c>
      <c r="AT53">
        <v>0</v>
      </c>
      <c r="AU53">
        <v>0</v>
      </c>
      <c r="AV53">
        <v>0</v>
      </c>
      <c r="AW53" t="s">
        <v>41</v>
      </c>
      <c r="AX53" t="s">
        <v>56</v>
      </c>
      <c r="AY53">
        <v>0</v>
      </c>
      <c r="AZ53">
        <v>0</v>
      </c>
      <c r="BA53">
        <v>1</v>
      </c>
      <c r="BB53" t="s">
        <v>57</v>
      </c>
      <c r="BC53">
        <v>7.8</v>
      </c>
      <c r="BD53" t="s">
        <v>113</v>
      </c>
    </row>
    <row r="54" spans="1:56" x14ac:dyDescent="0.25">
      <c r="A54">
        <v>53</v>
      </c>
      <c r="B54">
        <v>1</v>
      </c>
      <c r="C54">
        <v>1</v>
      </c>
      <c r="D54">
        <v>1</v>
      </c>
      <c r="E54">
        <v>1</v>
      </c>
      <c r="F54" t="s">
        <v>6</v>
      </c>
      <c r="G54">
        <v>1</v>
      </c>
      <c r="H54">
        <v>0</v>
      </c>
      <c r="I54">
        <v>0</v>
      </c>
      <c r="J54">
        <v>0</v>
      </c>
      <c r="K54">
        <v>0</v>
      </c>
      <c r="L54">
        <v>0</v>
      </c>
      <c r="M54">
        <v>0</v>
      </c>
      <c r="N54">
        <v>0</v>
      </c>
      <c r="O54">
        <v>0</v>
      </c>
      <c r="P54">
        <v>49</v>
      </c>
      <c r="Q54" t="s">
        <v>21</v>
      </c>
      <c r="R54">
        <v>0</v>
      </c>
      <c r="S54">
        <v>0</v>
      </c>
      <c r="T54">
        <v>0</v>
      </c>
      <c r="U54">
        <v>0</v>
      </c>
      <c r="V54">
        <v>1</v>
      </c>
      <c r="W54">
        <v>0</v>
      </c>
      <c r="X54">
        <v>0</v>
      </c>
      <c r="Y54">
        <v>0</v>
      </c>
      <c r="Z54">
        <v>1</v>
      </c>
      <c r="AA54" t="s">
        <v>27</v>
      </c>
      <c r="AB54">
        <v>1</v>
      </c>
      <c r="AC54">
        <v>0</v>
      </c>
      <c r="AD54">
        <v>0</v>
      </c>
      <c r="AE54">
        <v>1</v>
      </c>
      <c r="AF54">
        <v>0</v>
      </c>
      <c r="AG54">
        <v>1</v>
      </c>
      <c r="AH54">
        <v>0</v>
      </c>
      <c r="AI54">
        <v>0</v>
      </c>
      <c r="AJ54">
        <v>0</v>
      </c>
      <c r="AK54">
        <v>0</v>
      </c>
      <c r="AL54">
        <v>0</v>
      </c>
      <c r="AM54">
        <v>0</v>
      </c>
      <c r="AN54" t="s">
        <v>32</v>
      </c>
      <c r="AO54">
        <v>0</v>
      </c>
      <c r="AP54">
        <v>1</v>
      </c>
      <c r="AQ54">
        <v>0</v>
      </c>
      <c r="AR54">
        <v>0</v>
      </c>
      <c r="AS54">
        <v>0</v>
      </c>
      <c r="AT54">
        <v>0</v>
      </c>
      <c r="AU54">
        <v>0</v>
      </c>
      <c r="AV54">
        <v>0</v>
      </c>
      <c r="AW54" t="s">
        <v>41</v>
      </c>
      <c r="AX54" t="s">
        <v>59</v>
      </c>
      <c r="AY54">
        <v>1</v>
      </c>
      <c r="AZ54">
        <v>0</v>
      </c>
      <c r="BA54">
        <v>0</v>
      </c>
      <c r="BB54" t="s">
        <v>60</v>
      </c>
      <c r="BC54">
        <v>76.729200000000006</v>
      </c>
      <c r="BD54" t="s">
        <v>114</v>
      </c>
    </row>
    <row r="55" spans="1:56" x14ac:dyDescent="0.25">
      <c r="A55">
        <v>54</v>
      </c>
      <c r="B55">
        <v>1</v>
      </c>
      <c r="C55">
        <v>1</v>
      </c>
      <c r="D55">
        <v>1</v>
      </c>
      <c r="E55">
        <v>1</v>
      </c>
      <c r="F55" t="s">
        <v>6</v>
      </c>
      <c r="G55">
        <v>1</v>
      </c>
      <c r="H55">
        <v>0</v>
      </c>
      <c r="I55">
        <v>0</v>
      </c>
      <c r="J55">
        <v>0</v>
      </c>
      <c r="K55">
        <v>0</v>
      </c>
      <c r="L55">
        <v>0</v>
      </c>
      <c r="M55">
        <v>0</v>
      </c>
      <c r="N55">
        <v>0</v>
      </c>
      <c r="O55">
        <v>0</v>
      </c>
      <c r="P55">
        <v>29</v>
      </c>
      <c r="Q55" t="s">
        <v>19</v>
      </c>
      <c r="R55">
        <v>0</v>
      </c>
      <c r="S55">
        <v>0</v>
      </c>
      <c r="T55">
        <v>1</v>
      </c>
      <c r="U55">
        <v>0</v>
      </c>
      <c r="V55">
        <v>0</v>
      </c>
      <c r="W55">
        <v>0</v>
      </c>
      <c r="X55">
        <v>0</v>
      </c>
      <c r="Y55">
        <v>0</v>
      </c>
      <c r="Z55">
        <v>2</v>
      </c>
      <c r="AA55" t="s">
        <v>28</v>
      </c>
      <c r="AB55">
        <v>0</v>
      </c>
      <c r="AC55">
        <v>1</v>
      </c>
      <c r="AD55">
        <v>0</v>
      </c>
      <c r="AE55">
        <v>1</v>
      </c>
      <c r="AF55">
        <v>0</v>
      </c>
      <c r="AG55">
        <v>1</v>
      </c>
      <c r="AH55">
        <v>0</v>
      </c>
      <c r="AI55">
        <v>0</v>
      </c>
      <c r="AJ55">
        <v>0</v>
      </c>
      <c r="AK55">
        <v>0</v>
      </c>
      <c r="AL55">
        <v>0</v>
      </c>
      <c r="AM55">
        <v>0</v>
      </c>
      <c r="AN55" t="s">
        <v>32</v>
      </c>
      <c r="AO55">
        <v>0</v>
      </c>
      <c r="AP55">
        <v>1</v>
      </c>
      <c r="AQ55">
        <v>0</v>
      </c>
      <c r="AR55">
        <v>0</v>
      </c>
      <c r="AS55">
        <v>0</v>
      </c>
      <c r="AT55">
        <v>0</v>
      </c>
      <c r="AU55">
        <v>0</v>
      </c>
      <c r="AV55">
        <v>0</v>
      </c>
      <c r="AW55" t="s">
        <v>41</v>
      </c>
      <c r="AX55" t="s">
        <v>56</v>
      </c>
      <c r="AY55">
        <v>0</v>
      </c>
      <c r="AZ55">
        <v>0</v>
      </c>
      <c r="BA55">
        <v>1</v>
      </c>
      <c r="BB55" t="s">
        <v>57</v>
      </c>
      <c r="BC55">
        <v>26</v>
      </c>
      <c r="BD55" t="s">
        <v>115</v>
      </c>
    </row>
    <row r="56" spans="1:56" x14ac:dyDescent="0.25">
      <c r="A56">
        <v>55</v>
      </c>
      <c r="B56">
        <v>1</v>
      </c>
      <c r="C56">
        <v>0</v>
      </c>
      <c r="D56">
        <v>0</v>
      </c>
      <c r="E56">
        <v>0</v>
      </c>
      <c r="F56" t="s">
        <v>7</v>
      </c>
      <c r="G56">
        <v>0</v>
      </c>
      <c r="H56">
        <v>1</v>
      </c>
      <c r="I56">
        <v>0</v>
      </c>
      <c r="J56">
        <v>0</v>
      </c>
      <c r="K56">
        <v>1</v>
      </c>
      <c r="L56">
        <v>0</v>
      </c>
      <c r="M56">
        <v>0</v>
      </c>
      <c r="N56">
        <v>0</v>
      </c>
      <c r="O56">
        <v>0</v>
      </c>
      <c r="P56">
        <v>65</v>
      </c>
      <c r="Q56" t="s">
        <v>23</v>
      </c>
      <c r="R56">
        <v>0</v>
      </c>
      <c r="S56">
        <v>0</v>
      </c>
      <c r="T56">
        <v>0</v>
      </c>
      <c r="U56">
        <v>0</v>
      </c>
      <c r="V56">
        <v>0</v>
      </c>
      <c r="W56">
        <v>0</v>
      </c>
      <c r="X56">
        <v>1</v>
      </c>
      <c r="Y56">
        <v>0</v>
      </c>
      <c r="Z56">
        <v>1</v>
      </c>
      <c r="AA56" t="s">
        <v>27</v>
      </c>
      <c r="AB56">
        <v>1</v>
      </c>
      <c r="AC56">
        <v>0</v>
      </c>
      <c r="AD56">
        <v>0</v>
      </c>
      <c r="AE56">
        <v>0</v>
      </c>
      <c r="AF56">
        <v>1</v>
      </c>
      <c r="AG56">
        <v>0</v>
      </c>
      <c r="AH56">
        <v>0</v>
      </c>
      <c r="AI56">
        <v>0</v>
      </c>
      <c r="AJ56">
        <v>0</v>
      </c>
      <c r="AK56">
        <v>0</v>
      </c>
      <c r="AL56">
        <v>0</v>
      </c>
      <c r="AM56">
        <v>0</v>
      </c>
      <c r="AN56" t="s">
        <v>31</v>
      </c>
      <c r="AO56">
        <v>1</v>
      </c>
      <c r="AP56">
        <v>0</v>
      </c>
      <c r="AQ56">
        <v>1</v>
      </c>
      <c r="AR56">
        <v>0</v>
      </c>
      <c r="AS56">
        <v>0</v>
      </c>
      <c r="AT56">
        <v>0</v>
      </c>
      <c r="AU56">
        <v>0</v>
      </c>
      <c r="AV56">
        <v>0</v>
      </c>
      <c r="AW56" t="s">
        <v>42</v>
      </c>
      <c r="AX56" t="s">
        <v>59</v>
      </c>
      <c r="AY56">
        <v>1</v>
      </c>
      <c r="AZ56">
        <v>0</v>
      </c>
      <c r="BA56">
        <v>0</v>
      </c>
      <c r="BB56" t="s">
        <v>60</v>
      </c>
      <c r="BC56">
        <v>61.979199999999999</v>
      </c>
      <c r="BD56" t="s">
        <v>116</v>
      </c>
    </row>
    <row r="57" spans="1:56" x14ac:dyDescent="0.25">
      <c r="A57">
        <v>56</v>
      </c>
      <c r="B57">
        <v>1</v>
      </c>
      <c r="C57">
        <v>1</v>
      </c>
      <c r="D57">
        <v>1</v>
      </c>
      <c r="E57">
        <v>1</v>
      </c>
      <c r="F57" t="s">
        <v>7</v>
      </c>
      <c r="G57">
        <v>0</v>
      </c>
      <c r="H57">
        <v>1</v>
      </c>
      <c r="I57">
        <v>0</v>
      </c>
      <c r="J57">
        <v>0</v>
      </c>
      <c r="K57">
        <v>1</v>
      </c>
      <c r="L57">
        <v>1</v>
      </c>
      <c r="M57">
        <v>0</v>
      </c>
      <c r="N57">
        <v>0</v>
      </c>
      <c r="O57">
        <v>0</v>
      </c>
      <c r="P57">
        <v>29.9</v>
      </c>
      <c r="Q57" t="s">
        <v>19</v>
      </c>
      <c r="R57">
        <v>0</v>
      </c>
      <c r="S57">
        <v>0</v>
      </c>
      <c r="T57">
        <v>1</v>
      </c>
      <c r="U57">
        <v>0</v>
      </c>
      <c r="V57">
        <v>0</v>
      </c>
      <c r="W57">
        <v>0</v>
      </c>
      <c r="X57">
        <v>0</v>
      </c>
      <c r="Y57">
        <v>0</v>
      </c>
      <c r="Z57">
        <v>1</v>
      </c>
      <c r="AA57" t="s">
        <v>27</v>
      </c>
      <c r="AB57">
        <v>1</v>
      </c>
      <c r="AC57">
        <v>0</v>
      </c>
      <c r="AD57">
        <v>0</v>
      </c>
      <c r="AE57">
        <v>0</v>
      </c>
      <c r="AF57">
        <v>1</v>
      </c>
      <c r="AG57">
        <v>0</v>
      </c>
      <c r="AH57">
        <v>0</v>
      </c>
      <c r="AI57">
        <v>0</v>
      </c>
      <c r="AJ57">
        <v>0</v>
      </c>
      <c r="AK57">
        <v>0</v>
      </c>
      <c r="AL57">
        <v>0</v>
      </c>
      <c r="AM57">
        <v>0</v>
      </c>
      <c r="AN57" t="s">
        <v>31</v>
      </c>
      <c r="AO57">
        <v>0</v>
      </c>
      <c r="AP57">
        <v>1</v>
      </c>
      <c r="AQ57">
        <v>0</v>
      </c>
      <c r="AR57">
        <v>0</v>
      </c>
      <c r="AS57">
        <v>0</v>
      </c>
      <c r="AT57">
        <v>0</v>
      </c>
      <c r="AU57">
        <v>0</v>
      </c>
      <c r="AV57">
        <v>0</v>
      </c>
      <c r="AW57" t="s">
        <v>41</v>
      </c>
      <c r="AX57" t="s">
        <v>56</v>
      </c>
      <c r="AY57">
        <v>0</v>
      </c>
      <c r="AZ57">
        <v>0</v>
      </c>
      <c r="BA57">
        <v>1</v>
      </c>
      <c r="BB57" t="s">
        <v>57</v>
      </c>
      <c r="BC57">
        <v>35.5</v>
      </c>
      <c r="BD57" t="s">
        <v>117</v>
      </c>
    </row>
    <row r="58" spans="1:56" x14ac:dyDescent="0.25">
      <c r="A58">
        <v>57</v>
      </c>
      <c r="B58">
        <v>1</v>
      </c>
      <c r="C58">
        <v>1</v>
      </c>
      <c r="D58">
        <v>1</v>
      </c>
      <c r="E58">
        <v>1</v>
      </c>
      <c r="F58" t="s">
        <v>6</v>
      </c>
      <c r="G58">
        <v>1</v>
      </c>
      <c r="H58">
        <v>0</v>
      </c>
      <c r="I58">
        <v>0</v>
      </c>
      <c r="J58">
        <v>0</v>
      </c>
      <c r="K58">
        <v>0</v>
      </c>
      <c r="L58">
        <v>0</v>
      </c>
      <c r="M58">
        <v>0</v>
      </c>
      <c r="N58">
        <v>0</v>
      </c>
      <c r="O58">
        <v>0</v>
      </c>
      <c r="P58">
        <v>21</v>
      </c>
      <c r="Q58" t="s">
        <v>19</v>
      </c>
      <c r="R58">
        <v>0</v>
      </c>
      <c r="S58">
        <v>0</v>
      </c>
      <c r="T58">
        <v>1</v>
      </c>
      <c r="U58">
        <v>0</v>
      </c>
      <c r="V58">
        <v>0</v>
      </c>
      <c r="W58">
        <v>0</v>
      </c>
      <c r="X58">
        <v>0</v>
      </c>
      <c r="Y58">
        <v>0</v>
      </c>
      <c r="Z58">
        <v>2</v>
      </c>
      <c r="AA58" t="s">
        <v>28</v>
      </c>
      <c r="AB58">
        <v>0</v>
      </c>
      <c r="AC58">
        <v>1</v>
      </c>
      <c r="AD58">
        <v>0</v>
      </c>
      <c r="AE58">
        <v>0</v>
      </c>
      <c r="AF58">
        <v>1</v>
      </c>
      <c r="AG58">
        <v>0</v>
      </c>
      <c r="AH58">
        <v>0</v>
      </c>
      <c r="AI58">
        <v>0</v>
      </c>
      <c r="AJ58">
        <v>0</v>
      </c>
      <c r="AK58">
        <v>0</v>
      </c>
      <c r="AL58">
        <v>0</v>
      </c>
      <c r="AM58">
        <v>0</v>
      </c>
      <c r="AN58" t="s">
        <v>31</v>
      </c>
      <c r="AO58">
        <v>0</v>
      </c>
      <c r="AP58">
        <v>1</v>
      </c>
      <c r="AQ58">
        <v>0</v>
      </c>
      <c r="AR58">
        <v>0</v>
      </c>
      <c r="AS58">
        <v>0</v>
      </c>
      <c r="AT58">
        <v>0</v>
      </c>
      <c r="AU58">
        <v>0</v>
      </c>
      <c r="AV58">
        <v>0</v>
      </c>
      <c r="AW58" t="s">
        <v>41</v>
      </c>
      <c r="AX58" t="s">
        <v>56</v>
      </c>
      <c r="AY58">
        <v>0</v>
      </c>
      <c r="AZ58">
        <v>0</v>
      </c>
      <c r="BA58">
        <v>1</v>
      </c>
      <c r="BB58" t="s">
        <v>57</v>
      </c>
      <c r="BC58">
        <v>10.5</v>
      </c>
      <c r="BD58" t="s">
        <v>118</v>
      </c>
    </row>
    <row r="59" spans="1:56" x14ac:dyDescent="0.25">
      <c r="A59">
        <v>58</v>
      </c>
      <c r="B59">
        <v>1</v>
      </c>
      <c r="C59">
        <v>0</v>
      </c>
      <c r="D59">
        <v>0</v>
      </c>
      <c r="E59">
        <v>0</v>
      </c>
      <c r="F59" t="s">
        <v>7</v>
      </c>
      <c r="G59">
        <v>0</v>
      </c>
      <c r="H59">
        <v>1</v>
      </c>
      <c r="I59">
        <v>0</v>
      </c>
      <c r="J59">
        <v>0</v>
      </c>
      <c r="K59">
        <v>1</v>
      </c>
      <c r="L59">
        <v>1</v>
      </c>
      <c r="M59">
        <v>0</v>
      </c>
      <c r="N59">
        <v>0</v>
      </c>
      <c r="O59">
        <v>0</v>
      </c>
      <c r="P59">
        <v>28.5</v>
      </c>
      <c r="Q59" t="s">
        <v>19</v>
      </c>
      <c r="R59">
        <v>0</v>
      </c>
      <c r="S59">
        <v>0</v>
      </c>
      <c r="T59">
        <v>1</v>
      </c>
      <c r="U59">
        <v>0</v>
      </c>
      <c r="V59">
        <v>0</v>
      </c>
      <c r="W59">
        <v>0</v>
      </c>
      <c r="X59">
        <v>0</v>
      </c>
      <c r="Y59">
        <v>0</v>
      </c>
      <c r="Z59">
        <v>3</v>
      </c>
      <c r="AA59" t="s">
        <v>29</v>
      </c>
      <c r="AB59">
        <v>0</v>
      </c>
      <c r="AC59">
        <v>0</v>
      </c>
      <c r="AD59">
        <v>1</v>
      </c>
      <c r="AE59">
        <v>0</v>
      </c>
      <c r="AF59">
        <v>1</v>
      </c>
      <c r="AG59">
        <v>0</v>
      </c>
      <c r="AH59">
        <v>0</v>
      </c>
      <c r="AI59">
        <v>0</v>
      </c>
      <c r="AJ59">
        <v>0</v>
      </c>
      <c r="AK59">
        <v>0</v>
      </c>
      <c r="AL59">
        <v>0</v>
      </c>
      <c r="AM59">
        <v>0</v>
      </c>
      <c r="AN59" t="s">
        <v>31</v>
      </c>
      <c r="AO59">
        <v>0</v>
      </c>
      <c r="AP59">
        <v>1</v>
      </c>
      <c r="AQ59">
        <v>0</v>
      </c>
      <c r="AR59">
        <v>0</v>
      </c>
      <c r="AS59">
        <v>0</v>
      </c>
      <c r="AT59">
        <v>0</v>
      </c>
      <c r="AU59">
        <v>0</v>
      </c>
      <c r="AV59">
        <v>0</v>
      </c>
      <c r="AW59" t="s">
        <v>41</v>
      </c>
      <c r="AX59" t="s">
        <v>59</v>
      </c>
      <c r="AY59">
        <v>1</v>
      </c>
      <c r="AZ59">
        <v>0</v>
      </c>
      <c r="BA59">
        <v>0</v>
      </c>
      <c r="BB59" t="s">
        <v>60</v>
      </c>
      <c r="BC59">
        <v>7.2291999999999996</v>
      </c>
      <c r="BD59" t="s">
        <v>119</v>
      </c>
    </row>
    <row r="60" spans="1:56" x14ac:dyDescent="0.25">
      <c r="A60">
        <v>59</v>
      </c>
      <c r="B60">
        <v>1</v>
      </c>
      <c r="C60">
        <v>1</v>
      </c>
      <c r="D60">
        <v>1</v>
      </c>
      <c r="E60">
        <v>1</v>
      </c>
      <c r="F60" t="s">
        <v>6</v>
      </c>
      <c r="G60">
        <v>1</v>
      </c>
      <c r="H60">
        <v>0</v>
      </c>
      <c r="I60">
        <v>0</v>
      </c>
      <c r="J60">
        <v>0</v>
      </c>
      <c r="K60">
        <v>0</v>
      </c>
      <c r="L60">
        <v>0</v>
      </c>
      <c r="M60">
        <v>0</v>
      </c>
      <c r="N60">
        <v>0</v>
      </c>
      <c r="O60">
        <v>0</v>
      </c>
      <c r="P60">
        <v>5</v>
      </c>
      <c r="Q60" t="s">
        <v>17</v>
      </c>
      <c r="R60">
        <v>1</v>
      </c>
      <c r="S60">
        <v>0</v>
      </c>
      <c r="T60">
        <v>0</v>
      </c>
      <c r="U60">
        <v>0</v>
      </c>
      <c r="V60">
        <v>0</v>
      </c>
      <c r="W60">
        <v>0</v>
      </c>
      <c r="X60">
        <v>0</v>
      </c>
      <c r="Y60">
        <v>0</v>
      </c>
      <c r="Z60">
        <v>2</v>
      </c>
      <c r="AA60" t="s">
        <v>28</v>
      </c>
      <c r="AB60">
        <v>0</v>
      </c>
      <c r="AC60">
        <v>1</v>
      </c>
      <c r="AD60">
        <v>0</v>
      </c>
      <c r="AE60">
        <v>1</v>
      </c>
      <c r="AF60">
        <v>0</v>
      </c>
      <c r="AG60">
        <v>1</v>
      </c>
      <c r="AH60">
        <v>0</v>
      </c>
      <c r="AI60">
        <v>0</v>
      </c>
      <c r="AJ60">
        <v>0</v>
      </c>
      <c r="AK60">
        <v>0</v>
      </c>
      <c r="AL60">
        <v>0</v>
      </c>
      <c r="AM60">
        <v>0</v>
      </c>
      <c r="AN60" t="s">
        <v>32</v>
      </c>
      <c r="AO60">
        <v>2</v>
      </c>
      <c r="AP60">
        <v>0</v>
      </c>
      <c r="AQ60">
        <v>0</v>
      </c>
      <c r="AR60">
        <v>1</v>
      </c>
      <c r="AS60">
        <v>0</v>
      </c>
      <c r="AT60">
        <v>0</v>
      </c>
      <c r="AU60">
        <v>0</v>
      </c>
      <c r="AV60">
        <v>0</v>
      </c>
      <c r="AW60" t="s">
        <v>43</v>
      </c>
      <c r="AX60" t="s">
        <v>56</v>
      </c>
      <c r="AY60">
        <v>0</v>
      </c>
      <c r="AZ60">
        <v>0</v>
      </c>
      <c r="BA60">
        <v>1</v>
      </c>
      <c r="BB60" t="s">
        <v>57</v>
      </c>
      <c r="BC60">
        <v>27.75</v>
      </c>
      <c r="BD60" t="s">
        <v>120</v>
      </c>
    </row>
    <row r="61" spans="1:56" x14ac:dyDescent="0.25">
      <c r="A61">
        <v>60</v>
      </c>
      <c r="B61">
        <v>1</v>
      </c>
      <c r="C61">
        <v>0</v>
      </c>
      <c r="D61">
        <v>0</v>
      </c>
      <c r="E61">
        <v>0</v>
      </c>
      <c r="F61" t="s">
        <v>7</v>
      </c>
      <c r="G61">
        <v>0</v>
      </c>
      <c r="H61">
        <v>1</v>
      </c>
      <c r="I61">
        <v>0</v>
      </c>
      <c r="J61">
        <v>0</v>
      </c>
      <c r="K61">
        <v>0</v>
      </c>
      <c r="L61">
        <v>0</v>
      </c>
      <c r="M61">
        <v>0</v>
      </c>
      <c r="N61">
        <v>0</v>
      </c>
      <c r="O61">
        <v>0</v>
      </c>
      <c r="P61">
        <v>11</v>
      </c>
      <c r="Q61" t="s">
        <v>18</v>
      </c>
      <c r="R61">
        <v>0</v>
      </c>
      <c r="S61">
        <v>1</v>
      </c>
      <c r="T61">
        <v>0</v>
      </c>
      <c r="U61">
        <v>0</v>
      </c>
      <c r="V61">
        <v>0</v>
      </c>
      <c r="W61">
        <v>0</v>
      </c>
      <c r="X61">
        <v>0</v>
      </c>
      <c r="Y61">
        <v>0</v>
      </c>
      <c r="Z61">
        <v>3</v>
      </c>
      <c r="AA61" t="s">
        <v>29</v>
      </c>
      <c r="AB61">
        <v>0</v>
      </c>
      <c r="AC61">
        <v>0</v>
      </c>
      <c r="AD61">
        <v>1</v>
      </c>
      <c r="AE61">
        <v>5</v>
      </c>
      <c r="AF61">
        <v>0</v>
      </c>
      <c r="AG61">
        <v>0</v>
      </c>
      <c r="AH61">
        <v>0</v>
      </c>
      <c r="AI61">
        <v>0</v>
      </c>
      <c r="AJ61">
        <v>0</v>
      </c>
      <c r="AK61">
        <v>1</v>
      </c>
      <c r="AL61">
        <v>0</v>
      </c>
      <c r="AM61">
        <v>1</v>
      </c>
      <c r="AN61" t="s">
        <v>36</v>
      </c>
      <c r="AO61">
        <v>2</v>
      </c>
      <c r="AP61">
        <v>0</v>
      </c>
      <c r="AQ61">
        <v>0</v>
      </c>
      <c r="AR61">
        <v>1</v>
      </c>
      <c r="AS61">
        <v>0</v>
      </c>
      <c r="AT61">
        <v>0</v>
      </c>
      <c r="AU61">
        <v>0</v>
      </c>
      <c r="AV61">
        <v>0</v>
      </c>
      <c r="AW61" t="s">
        <v>43</v>
      </c>
      <c r="AX61" t="s">
        <v>56</v>
      </c>
      <c r="AY61">
        <v>0</v>
      </c>
      <c r="AZ61">
        <v>0</v>
      </c>
      <c r="BA61">
        <v>1</v>
      </c>
      <c r="BB61" t="s">
        <v>57</v>
      </c>
      <c r="BC61">
        <v>46.9</v>
      </c>
      <c r="BD61" t="s">
        <v>121</v>
      </c>
    </row>
    <row r="62" spans="1:56" x14ac:dyDescent="0.25">
      <c r="A62">
        <v>61</v>
      </c>
      <c r="B62">
        <v>1</v>
      </c>
      <c r="C62">
        <v>0</v>
      </c>
      <c r="D62">
        <v>0</v>
      </c>
      <c r="E62">
        <v>0</v>
      </c>
      <c r="F62" t="s">
        <v>7</v>
      </c>
      <c r="G62">
        <v>0</v>
      </c>
      <c r="H62">
        <v>1</v>
      </c>
      <c r="I62">
        <v>0</v>
      </c>
      <c r="J62">
        <v>0</v>
      </c>
      <c r="K62">
        <v>1</v>
      </c>
      <c r="L62">
        <v>1</v>
      </c>
      <c r="M62">
        <v>0</v>
      </c>
      <c r="N62">
        <v>0</v>
      </c>
      <c r="O62">
        <v>0</v>
      </c>
      <c r="P62">
        <v>22</v>
      </c>
      <c r="Q62" t="s">
        <v>19</v>
      </c>
      <c r="R62">
        <v>0</v>
      </c>
      <c r="S62">
        <v>0</v>
      </c>
      <c r="T62">
        <v>1</v>
      </c>
      <c r="U62">
        <v>0</v>
      </c>
      <c r="V62">
        <v>0</v>
      </c>
      <c r="W62">
        <v>0</v>
      </c>
      <c r="X62">
        <v>0</v>
      </c>
      <c r="Y62">
        <v>0</v>
      </c>
      <c r="Z62">
        <v>3</v>
      </c>
      <c r="AA62" t="s">
        <v>29</v>
      </c>
      <c r="AB62">
        <v>0</v>
      </c>
      <c r="AC62">
        <v>0</v>
      </c>
      <c r="AD62">
        <v>1</v>
      </c>
      <c r="AE62">
        <v>0</v>
      </c>
      <c r="AF62">
        <v>1</v>
      </c>
      <c r="AG62">
        <v>0</v>
      </c>
      <c r="AH62">
        <v>0</v>
      </c>
      <c r="AI62">
        <v>0</v>
      </c>
      <c r="AJ62">
        <v>0</v>
      </c>
      <c r="AK62">
        <v>0</v>
      </c>
      <c r="AL62">
        <v>0</v>
      </c>
      <c r="AM62">
        <v>0</v>
      </c>
      <c r="AN62" t="s">
        <v>31</v>
      </c>
      <c r="AO62">
        <v>0</v>
      </c>
      <c r="AP62">
        <v>1</v>
      </c>
      <c r="AQ62">
        <v>0</v>
      </c>
      <c r="AR62">
        <v>0</v>
      </c>
      <c r="AS62">
        <v>0</v>
      </c>
      <c r="AT62">
        <v>0</v>
      </c>
      <c r="AU62">
        <v>0</v>
      </c>
      <c r="AV62">
        <v>0</v>
      </c>
      <c r="AW62" t="s">
        <v>41</v>
      </c>
      <c r="AX62" t="s">
        <v>59</v>
      </c>
      <c r="AY62">
        <v>1</v>
      </c>
      <c r="AZ62">
        <v>0</v>
      </c>
      <c r="BA62">
        <v>0</v>
      </c>
      <c r="BB62" t="s">
        <v>60</v>
      </c>
      <c r="BC62">
        <v>7.2291999999999996</v>
      </c>
      <c r="BD62" t="s">
        <v>122</v>
      </c>
    </row>
    <row r="63" spans="1:56" x14ac:dyDescent="0.25">
      <c r="A63">
        <v>62</v>
      </c>
      <c r="B63">
        <v>1</v>
      </c>
      <c r="C63">
        <v>1</v>
      </c>
      <c r="D63">
        <v>1</v>
      </c>
      <c r="E63">
        <v>1</v>
      </c>
      <c r="F63" t="s">
        <v>6</v>
      </c>
      <c r="G63">
        <v>1</v>
      </c>
      <c r="H63">
        <v>0</v>
      </c>
      <c r="I63">
        <v>0</v>
      </c>
      <c r="J63">
        <v>0</v>
      </c>
      <c r="K63">
        <v>0</v>
      </c>
      <c r="L63">
        <v>0</v>
      </c>
      <c r="M63">
        <v>0</v>
      </c>
      <c r="N63">
        <v>0</v>
      </c>
      <c r="O63">
        <v>0</v>
      </c>
      <c r="P63">
        <v>38</v>
      </c>
      <c r="Q63" t="s">
        <v>20</v>
      </c>
      <c r="R63">
        <v>0</v>
      </c>
      <c r="S63">
        <v>0</v>
      </c>
      <c r="T63">
        <v>0</v>
      </c>
      <c r="U63">
        <v>1</v>
      </c>
      <c r="V63">
        <v>0</v>
      </c>
      <c r="W63">
        <v>0</v>
      </c>
      <c r="X63">
        <v>0</v>
      </c>
      <c r="Y63">
        <v>0</v>
      </c>
      <c r="Z63">
        <v>1</v>
      </c>
      <c r="AA63" t="s">
        <v>27</v>
      </c>
      <c r="AB63">
        <v>1</v>
      </c>
      <c r="AC63">
        <v>0</v>
      </c>
      <c r="AD63">
        <v>0</v>
      </c>
      <c r="AE63">
        <v>0</v>
      </c>
      <c r="AF63">
        <v>1</v>
      </c>
      <c r="AG63">
        <v>0</v>
      </c>
      <c r="AH63">
        <v>0</v>
      </c>
      <c r="AI63">
        <v>0</v>
      </c>
      <c r="AJ63">
        <v>0</v>
      </c>
      <c r="AK63">
        <v>0</v>
      </c>
      <c r="AL63">
        <v>0</v>
      </c>
      <c r="AM63">
        <v>0</v>
      </c>
      <c r="AN63" t="s">
        <v>31</v>
      </c>
      <c r="AO63">
        <v>0</v>
      </c>
      <c r="AP63">
        <v>1</v>
      </c>
      <c r="AQ63">
        <v>0</v>
      </c>
      <c r="AR63">
        <v>0</v>
      </c>
      <c r="AS63">
        <v>0</v>
      </c>
      <c r="AT63">
        <v>0</v>
      </c>
      <c r="AU63">
        <v>0</v>
      </c>
      <c r="AV63">
        <v>0</v>
      </c>
      <c r="AW63" t="s">
        <v>41</v>
      </c>
      <c r="AX63" t="s">
        <v>59</v>
      </c>
      <c r="AY63">
        <v>1</v>
      </c>
      <c r="AZ63">
        <v>0</v>
      </c>
      <c r="BA63">
        <v>0</v>
      </c>
      <c r="BB63" t="s">
        <v>60</v>
      </c>
      <c r="BC63">
        <v>80</v>
      </c>
      <c r="BD63" t="s">
        <v>123</v>
      </c>
    </row>
    <row r="64" spans="1:56" x14ac:dyDescent="0.25">
      <c r="A64">
        <v>63</v>
      </c>
      <c r="B64">
        <v>1</v>
      </c>
      <c r="C64">
        <v>0</v>
      </c>
      <c r="D64">
        <v>0</v>
      </c>
      <c r="E64">
        <v>0</v>
      </c>
      <c r="F64" t="s">
        <v>7</v>
      </c>
      <c r="G64">
        <v>0</v>
      </c>
      <c r="H64">
        <v>1</v>
      </c>
      <c r="I64">
        <v>0</v>
      </c>
      <c r="J64">
        <v>0</v>
      </c>
      <c r="K64">
        <v>0</v>
      </c>
      <c r="L64">
        <v>1</v>
      </c>
      <c r="M64">
        <v>0</v>
      </c>
      <c r="N64">
        <v>0</v>
      </c>
      <c r="O64">
        <v>0</v>
      </c>
      <c r="P64">
        <v>45</v>
      </c>
      <c r="Q64" t="s">
        <v>21</v>
      </c>
      <c r="R64">
        <v>0</v>
      </c>
      <c r="S64">
        <v>0</v>
      </c>
      <c r="T64">
        <v>0</v>
      </c>
      <c r="U64">
        <v>0</v>
      </c>
      <c r="V64">
        <v>1</v>
      </c>
      <c r="W64">
        <v>0</v>
      </c>
      <c r="X64">
        <v>0</v>
      </c>
      <c r="Y64">
        <v>0</v>
      </c>
      <c r="Z64">
        <v>1</v>
      </c>
      <c r="AA64" t="s">
        <v>27</v>
      </c>
      <c r="AB64">
        <v>1</v>
      </c>
      <c r="AC64">
        <v>0</v>
      </c>
      <c r="AD64">
        <v>0</v>
      </c>
      <c r="AE64">
        <v>1</v>
      </c>
      <c r="AF64">
        <v>0</v>
      </c>
      <c r="AG64">
        <v>1</v>
      </c>
      <c r="AH64">
        <v>0</v>
      </c>
      <c r="AI64">
        <v>0</v>
      </c>
      <c r="AJ64">
        <v>0</v>
      </c>
      <c r="AK64">
        <v>0</v>
      </c>
      <c r="AL64">
        <v>0</v>
      </c>
      <c r="AM64">
        <v>0</v>
      </c>
      <c r="AN64" t="s">
        <v>32</v>
      </c>
      <c r="AO64">
        <v>0</v>
      </c>
      <c r="AP64">
        <v>1</v>
      </c>
      <c r="AQ64">
        <v>0</v>
      </c>
      <c r="AR64">
        <v>0</v>
      </c>
      <c r="AS64">
        <v>0</v>
      </c>
      <c r="AT64">
        <v>0</v>
      </c>
      <c r="AU64">
        <v>0</v>
      </c>
      <c r="AV64">
        <v>0</v>
      </c>
      <c r="AW64" t="s">
        <v>41</v>
      </c>
      <c r="AX64" t="s">
        <v>56</v>
      </c>
      <c r="AY64">
        <v>0</v>
      </c>
      <c r="AZ64">
        <v>0</v>
      </c>
      <c r="BA64">
        <v>1</v>
      </c>
      <c r="BB64" t="s">
        <v>57</v>
      </c>
      <c r="BC64">
        <v>83.474999999999994</v>
      </c>
      <c r="BD64" t="s">
        <v>124</v>
      </c>
    </row>
    <row r="65" spans="1:56" x14ac:dyDescent="0.25">
      <c r="A65">
        <v>64</v>
      </c>
      <c r="B65">
        <v>1</v>
      </c>
      <c r="C65">
        <v>0</v>
      </c>
      <c r="D65">
        <v>0</v>
      </c>
      <c r="E65">
        <v>0</v>
      </c>
      <c r="F65" t="s">
        <v>7</v>
      </c>
      <c r="G65">
        <v>0</v>
      </c>
      <c r="H65">
        <v>1</v>
      </c>
      <c r="I65">
        <v>0</v>
      </c>
      <c r="J65">
        <v>0</v>
      </c>
      <c r="K65">
        <v>0</v>
      </c>
      <c r="L65">
        <v>0</v>
      </c>
      <c r="M65">
        <v>1</v>
      </c>
      <c r="N65">
        <v>0</v>
      </c>
      <c r="O65">
        <v>0</v>
      </c>
      <c r="P65">
        <v>4</v>
      </c>
      <c r="Q65" t="s">
        <v>17</v>
      </c>
      <c r="R65">
        <v>1</v>
      </c>
      <c r="S65">
        <v>0</v>
      </c>
      <c r="T65">
        <v>0</v>
      </c>
      <c r="U65">
        <v>0</v>
      </c>
      <c r="V65">
        <v>0</v>
      </c>
      <c r="W65">
        <v>0</v>
      </c>
      <c r="X65">
        <v>0</v>
      </c>
      <c r="Y65">
        <v>0</v>
      </c>
      <c r="Z65">
        <v>3</v>
      </c>
      <c r="AA65" t="s">
        <v>29</v>
      </c>
      <c r="AB65">
        <v>0</v>
      </c>
      <c r="AC65">
        <v>0</v>
      </c>
      <c r="AD65">
        <v>1</v>
      </c>
      <c r="AE65">
        <v>3</v>
      </c>
      <c r="AF65">
        <v>0</v>
      </c>
      <c r="AG65">
        <v>0</v>
      </c>
      <c r="AH65">
        <v>0</v>
      </c>
      <c r="AI65">
        <v>1</v>
      </c>
      <c r="AJ65">
        <v>0</v>
      </c>
      <c r="AK65">
        <v>0</v>
      </c>
      <c r="AL65">
        <v>0</v>
      </c>
      <c r="AM65">
        <v>1</v>
      </c>
      <c r="AN65" t="s">
        <v>34</v>
      </c>
      <c r="AO65">
        <v>2</v>
      </c>
      <c r="AP65">
        <v>0</v>
      </c>
      <c r="AQ65">
        <v>0</v>
      </c>
      <c r="AR65">
        <v>1</v>
      </c>
      <c r="AS65">
        <v>0</v>
      </c>
      <c r="AT65">
        <v>0</v>
      </c>
      <c r="AU65">
        <v>0</v>
      </c>
      <c r="AV65">
        <v>0</v>
      </c>
      <c r="AW65" t="s">
        <v>43</v>
      </c>
      <c r="AX65" t="s">
        <v>56</v>
      </c>
      <c r="AY65">
        <v>0</v>
      </c>
      <c r="AZ65">
        <v>0</v>
      </c>
      <c r="BA65">
        <v>1</v>
      </c>
      <c r="BB65" t="s">
        <v>57</v>
      </c>
      <c r="BC65">
        <v>27.9</v>
      </c>
      <c r="BD65" t="s">
        <v>125</v>
      </c>
    </row>
    <row r="66" spans="1:56" x14ac:dyDescent="0.25">
      <c r="A66">
        <v>65</v>
      </c>
      <c r="B66">
        <v>1</v>
      </c>
      <c r="C66">
        <v>0</v>
      </c>
      <c r="D66">
        <v>0</v>
      </c>
      <c r="E66">
        <v>0</v>
      </c>
      <c r="F66" t="s">
        <v>7</v>
      </c>
      <c r="G66">
        <v>0</v>
      </c>
      <c r="H66">
        <v>1</v>
      </c>
      <c r="I66">
        <v>0</v>
      </c>
      <c r="J66">
        <v>0</v>
      </c>
      <c r="K66">
        <v>1</v>
      </c>
      <c r="L66">
        <v>1</v>
      </c>
      <c r="M66">
        <v>0</v>
      </c>
      <c r="N66">
        <v>0</v>
      </c>
      <c r="O66">
        <v>0</v>
      </c>
      <c r="P66">
        <v>29.9</v>
      </c>
      <c r="Q66" t="s">
        <v>19</v>
      </c>
      <c r="R66">
        <v>0</v>
      </c>
      <c r="S66">
        <v>0</v>
      </c>
      <c r="T66">
        <v>1</v>
      </c>
      <c r="U66">
        <v>0</v>
      </c>
      <c r="V66">
        <v>0</v>
      </c>
      <c r="W66">
        <v>0</v>
      </c>
      <c r="X66">
        <v>0</v>
      </c>
      <c r="Y66">
        <v>0</v>
      </c>
      <c r="Z66">
        <v>1</v>
      </c>
      <c r="AA66" t="s">
        <v>27</v>
      </c>
      <c r="AB66">
        <v>1</v>
      </c>
      <c r="AC66">
        <v>0</v>
      </c>
      <c r="AD66">
        <v>0</v>
      </c>
      <c r="AE66">
        <v>0</v>
      </c>
      <c r="AF66">
        <v>1</v>
      </c>
      <c r="AG66">
        <v>0</v>
      </c>
      <c r="AH66">
        <v>0</v>
      </c>
      <c r="AI66">
        <v>0</v>
      </c>
      <c r="AJ66">
        <v>0</v>
      </c>
      <c r="AK66">
        <v>0</v>
      </c>
      <c r="AL66">
        <v>0</v>
      </c>
      <c r="AM66">
        <v>0</v>
      </c>
      <c r="AN66" t="s">
        <v>31</v>
      </c>
      <c r="AO66">
        <v>0</v>
      </c>
      <c r="AP66">
        <v>1</v>
      </c>
      <c r="AQ66">
        <v>0</v>
      </c>
      <c r="AR66">
        <v>0</v>
      </c>
      <c r="AS66">
        <v>0</v>
      </c>
      <c r="AT66">
        <v>0</v>
      </c>
      <c r="AU66">
        <v>0</v>
      </c>
      <c r="AV66">
        <v>0</v>
      </c>
      <c r="AW66" t="s">
        <v>41</v>
      </c>
      <c r="AX66" t="s">
        <v>59</v>
      </c>
      <c r="AY66">
        <v>1</v>
      </c>
      <c r="AZ66">
        <v>0</v>
      </c>
      <c r="BA66">
        <v>0</v>
      </c>
      <c r="BB66" t="s">
        <v>60</v>
      </c>
      <c r="BC66">
        <v>27.720800000000001</v>
      </c>
      <c r="BD66" t="s">
        <v>126</v>
      </c>
    </row>
    <row r="67" spans="1:56" x14ac:dyDescent="0.25">
      <c r="A67">
        <v>66</v>
      </c>
      <c r="B67">
        <v>1</v>
      </c>
      <c r="C67">
        <v>1</v>
      </c>
      <c r="D67">
        <v>1</v>
      </c>
      <c r="E67">
        <v>1</v>
      </c>
      <c r="F67" t="s">
        <v>7</v>
      </c>
      <c r="G67">
        <v>0</v>
      </c>
      <c r="H67">
        <v>1</v>
      </c>
      <c r="I67">
        <v>0</v>
      </c>
      <c r="J67">
        <v>0</v>
      </c>
      <c r="K67">
        <v>0</v>
      </c>
      <c r="L67">
        <v>0</v>
      </c>
      <c r="M67">
        <v>0</v>
      </c>
      <c r="N67">
        <v>0</v>
      </c>
      <c r="O67">
        <v>0</v>
      </c>
      <c r="P67">
        <v>29.9</v>
      </c>
      <c r="Q67" t="s">
        <v>19</v>
      </c>
      <c r="R67">
        <v>0</v>
      </c>
      <c r="S67">
        <v>0</v>
      </c>
      <c r="T67">
        <v>1</v>
      </c>
      <c r="U67">
        <v>0</v>
      </c>
      <c r="V67">
        <v>0</v>
      </c>
      <c r="W67">
        <v>0</v>
      </c>
      <c r="X67">
        <v>0</v>
      </c>
      <c r="Y67">
        <v>0</v>
      </c>
      <c r="Z67">
        <v>3</v>
      </c>
      <c r="AA67" t="s">
        <v>29</v>
      </c>
      <c r="AB67">
        <v>0</v>
      </c>
      <c r="AC67">
        <v>0</v>
      </c>
      <c r="AD67">
        <v>1</v>
      </c>
      <c r="AE67">
        <v>1</v>
      </c>
      <c r="AF67">
        <v>0</v>
      </c>
      <c r="AG67">
        <v>1</v>
      </c>
      <c r="AH67">
        <v>0</v>
      </c>
      <c r="AI67">
        <v>0</v>
      </c>
      <c r="AJ67">
        <v>0</v>
      </c>
      <c r="AK67">
        <v>0</v>
      </c>
      <c r="AL67">
        <v>0</v>
      </c>
      <c r="AM67">
        <v>0</v>
      </c>
      <c r="AN67" t="s">
        <v>32</v>
      </c>
      <c r="AO67">
        <v>1</v>
      </c>
      <c r="AP67">
        <v>0</v>
      </c>
      <c r="AQ67">
        <v>1</v>
      </c>
      <c r="AR67">
        <v>0</v>
      </c>
      <c r="AS67">
        <v>0</v>
      </c>
      <c r="AT67">
        <v>0</v>
      </c>
      <c r="AU67">
        <v>0</v>
      </c>
      <c r="AV67">
        <v>0</v>
      </c>
      <c r="AW67" t="s">
        <v>42</v>
      </c>
      <c r="AX67" t="s">
        <v>59</v>
      </c>
      <c r="AY67">
        <v>1</v>
      </c>
      <c r="AZ67">
        <v>0</v>
      </c>
      <c r="BA67">
        <v>0</v>
      </c>
      <c r="BB67" t="s">
        <v>60</v>
      </c>
      <c r="BC67">
        <v>15.245799999999999</v>
      </c>
      <c r="BD67" t="s">
        <v>127</v>
      </c>
    </row>
    <row r="68" spans="1:56" x14ac:dyDescent="0.25">
      <c r="A68">
        <v>67</v>
      </c>
      <c r="B68">
        <v>1</v>
      </c>
      <c r="C68">
        <v>1</v>
      </c>
      <c r="D68">
        <v>1</v>
      </c>
      <c r="E68">
        <v>1</v>
      </c>
      <c r="F68" t="s">
        <v>6</v>
      </c>
      <c r="G68">
        <v>1</v>
      </c>
      <c r="H68">
        <v>0</v>
      </c>
      <c r="I68">
        <v>0</v>
      </c>
      <c r="J68">
        <v>0</v>
      </c>
      <c r="K68">
        <v>0</v>
      </c>
      <c r="L68">
        <v>0</v>
      </c>
      <c r="M68">
        <v>0</v>
      </c>
      <c r="N68">
        <v>0</v>
      </c>
      <c r="O68">
        <v>0</v>
      </c>
      <c r="P68">
        <v>29</v>
      </c>
      <c r="Q68" t="s">
        <v>19</v>
      </c>
      <c r="R68">
        <v>0</v>
      </c>
      <c r="S68">
        <v>0</v>
      </c>
      <c r="T68">
        <v>1</v>
      </c>
      <c r="U68">
        <v>0</v>
      </c>
      <c r="V68">
        <v>0</v>
      </c>
      <c r="W68">
        <v>0</v>
      </c>
      <c r="X68">
        <v>0</v>
      </c>
      <c r="Y68">
        <v>0</v>
      </c>
      <c r="Z68">
        <v>2</v>
      </c>
      <c r="AA68" t="s">
        <v>28</v>
      </c>
      <c r="AB68">
        <v>0</v>
      </c>
      <c r="AC68">
        <v>1</v>
      </c>
      <c r="AD68">
        <v>0</v>
      </c>
      <c r="AE68">
        <v>0</v>
      </c>
      <c r="AF68">
        <v>1</v>
      </c>
      <c r="AG68">
        <v>0</v>
      </c>
      <c r="AH68">
        <v>0</v>
      </c>
      <c r="AI68">
        <v>0</v>
      </c>
      <c r="AJ68">
        <v>0</v>
      </c>
      <c r="AK68">
        <v>0</v>
      </c>
      <c r="AL68">
        <v>0</v>
      </c>
      <c r="AM68">
        <v>0</v>
      </c>
      <c r="AN68" t="s">
        <v>31</v>
      </c>
      <c r="AO68">
        <v>0</v>
      </c>
      <c r="AP68">
        <v>1</v>
      </c>
      <c r="AQ68">
        <v>0</v>
      </c>
      <c r="AR68">
        <v>0</v>
      </c>
      <c r="AS68">
        <v>0</v>
      </c>
      <c r="AT68">
        <v>0</v>
      </c>
      <c r="AU68">
        <v>0</v>
      </c>
      <c r="AV68">
        <v>0</v>
      </c>
      <c r="AW68" t="s">
        <v>41</v>
      </c>
      <c r="AX68" t="s">
        <v>56</v>
      </c>
      <c r="AY68">
        <v>0</v>
      </c>
      <c r="AZ68">
        <v>0</v>
      </c>
      <c r="BA68">
        <v>1</v>
      </c>
      <c r="BB68" t="s">
        <v>57</v>
      </c>
      <c r="BC68">
        <v>10.5</v>
      </c>
      <c r="BD68" t="s">
        <v>128</v>
      </c>
    </row>
    <row r="69" spans="1:56" x14ac:dyDescent="0.25">
      <c r="A69">
        <v>68</v>
      </c>
      <c r="B69">
        <v>1</v>
      </c>
      <c r="C69">
        <v>0</v>
      </c>
      <c r="D69">
        <v>0</v>
      </c>
      <c r="E69">
        <v>0</v>
      </c>
      <c r="F69" t="s">
        <v>7</v>
      </c>
      <c r="G69">
        <v>0</v>
      </c>
      <c r="H69">
        <v>1</v>
      </c>
      <c r="I69">
        <v>0</v>
      </c>
      <c r="J69">
        <v>0</v>
      </c>
      <c r="K69">
        <v>1</v>
      </c>
      <c r="L69">
        <v>1</v>
      </c>
      <c r="M69">
        <v>0</v>
      </c>
      <c r="N69">
        <v>0</v>
      </c>
      <c r="O69">
        <v>0</v>
      </c>
      <c r="P69">
        <v>19</v>
      </c>
      <c r="Q69" t="s">
        <v>18</v>
      </c>
      <c r="R69">
        <v>0</v>
      </c>
      <c r="S69">
        <v>1</v>
      </c>
      <c r="T69">
        <v>0</v>
      </c>
      <c r="U69">
        <v>0</v>
      </c>
      <c r="V69">
        <v>0</v>
      </c>
      <c r="W69">
        <v>0</v>
      </c>
      <c r="X69">
        <v>0</v>
      </c>
      <c r="Y69">
        <v>0</v>
      </c>
      <c r="Z69">
        <v>3</v>
      </c>
      <c r="AA69" t="s">
        <v>29</v>
      </c>
      <c r="AB69">
        <v>0</v>
      </c>
      <c r="AC69">
        <v>0</v>
      </c>
      <c r="AD69">
        <v>1</v>
      </c>
      <c r="AE69">
        <v>0</v>
      </c>
      <c r="AF69">
        <v>1</v>
      </c>
      <c r="AG69">
        <v>0</v>
      </c>
      <c r="AH69">
        <v>0</v>
      </c>
      <c r="AI69">
        <v>0</v>
      </c>
      <c r="AJ69">
        <v>0</v>
      </c>
      <c r="AK69">
        <v>0</v>
      </c>
      <c r="AL69">
        <v>0</v>
      </c>
      <c r="AM69">
        <v>0</v>
      </c>
      <c r="AN69" t="s">
        <v>31</v>
      </c>
      <c r="AO69">
        <v>0</v>
      </c>
      <c r="AP69">
        <v>1</v>
      </c>
      <c r="AQ69">
        <v>0</v>
      </c>
      <c r="AR69">
        <v>0</v>
      </c>
      <c r="AS69">
        <v>0</v>
      </c>
      <c r="AT69">
        <v>0</v>
      </c>
      <c r="AU69">
        <v>0</v>
      </c>
      <c r="AV69">
        <v>0</v>
      </c>
      <c r="AW69" t="s">
        <v>41</v>
      </c>
      <c r="AX69" t="s">
        <v>56</v>
      </c>
      <c r="AY69">
        <v>0</v>
      </c>
      <c r="AZ69">
        <v>0</v>
      </c>
      <c r="BA69">
        <v>1</v>
      </c>
      <c r="BB69" t="s">
        <v>57</v>
      </c>
      <c r="BC69">
        <v>8.1583000000000006</v>
      </c>
      <c r="BD69" t="s">
        <v>129</v>
      </c>
    </row>
    <row r="70" spans="1:56" x14ac:dyDescent="0.25">
      <c r="A70">
        <v>69</v>
      </c>
      <c r="B70">
        <v>1</v>
      </c>
      <c r="C70">
        <v>1</v>
      </c>
      <c r="D70">
        <v>1</v>
      </c>
      <c r="E70">
        <v>1</v>
      </c>
      <c r="F70" t="s">
        <v>6</v>
      </c>
      <c r="G70">
        <v>1</v>
      </c>
      <c r="H70">
        <v>0</v>
      </c>
      <c r="I70">
        <v>1</v>
      </c>
      <c r="J70">
        <v>0</v>
      </c>
      <c r="K70">
        <v>0</v>
      </c>
      <c r="L70">
        <v>0</v>
      </c>
      <c r="M70">
        <v>0</v>
      </c>
      <c r="N70">
        <v>0</v>
      </c>
      <c r="O70">
        <v>0</v>
      </c>
      <c r="P70">
        <v>17</v>
      </c>
      <c r="Q70" t="s">
        <v>18</v>
      </c>
      <c r="R70">
        <v>0</v>
      </c>
      <c r="S70">
        <v>1</v>
      </c>
      <c r="T70">
        <v>0</v>
      </c>
      <c r="U70">
        <v>0</v>
      </c>
      <c r="V70">
        <v>0</v>
      </c>
      <c r="W70">
        <v>0</v>
      </c>
      <c r="X70">
        <v>0</v>
      </c>
      <c r="Y70">
        <v>0</v>
      </c>
      <c r="Z70">
        <v>3</v>
      </c>
      <c r="AA70" t="s">
        <v>29</v>
      </c>
      <c r="AB70">
        <v>0</v>
      </c>
      <c r="AC70">
        <v>0</v>
      </c>
      <c r="AD70">
        <v>1</v>
      </c>
      <c r="AE70">
        <v>4</v>
      </c>
      <c r="AF70">
        <v>0</v>
      </c>
      <c r="AG70">
        <v>0</v>
      </c>
      <c r="AH70">
        <v>0</v>
      </c>
      <c r="AI70">
        <v>0</v>
      </c>
      <c r="AJ70">
        <v>1</v>
      </c>
      <c r="AK70">
        <v>0</v>
      </c>
      <c r="AL70">
        <v>0</v>
      </c>
      <c r="AM70">
        <v>1</v>
      </c>
      <c r="AN70" t="s">
        <v>35</v>
      </c>
      <c r="AO70">
        <v>2</v>
      </c>
      <c r="AP70">
        <v>0</v>
      </c>
      <c r="AQ70">
        <v>0</v>
      </c>
      <c r="AR70">
        <v>1</v>
      </c>
      <c r="AS70">
        <v>0</v>
      </c>
      <c r="AT70">
        <v>0</v>
      </c>
      <c r="AU70">
        <v>0</v>
      </c>
      <c r="AV70">
        <v>0</v>
      </c>
      <c r="AW70" t="s">
        <v>43</v>
      </c>
      <c r="AX70" t="s">
        <v>56</v>
      </c>
      <c r="AY70">
        <v>0</v>
      </c>
      <c r="AZ70">
        <v>0</v>
      </c>
      <c r="BA70">
        <v>1</v>
      </c>
      <c r="BB70" t="s">
        <v>57</v>
      </c>
      <c r="BC70">
        <v>7.9249999999999998</v>
      </c>
      <c r="BD70" t="s">
        <v>130</v>
      </c>
    </row>
    <row r="71" spans="1:56" x14ac:dyDescent="0.25">
      <c r="A71">
        <v>70</v>
      </c>
      <c r="B71">
        <v>1</v>
      </c>
      <c r="C71">
        <v>0</v>
      </c>
      <c r="D71">
        <v>0</v>
      </c>
      <c r="E71">
        <v>0</v>
      </c>
      <c r="F71" t="s">
        <v>7</v>
      </c>
      <c r="G71">
        <v>0</v>
      </c>
      <c r="H71">
        <v>1</v>
      </c>
      <c r="I71">
        <v>0</v>
      </c>
      <c r="J71">
        <v>0</v>
      </c>
      <c r="K71">
        <v>0</v>
      </c>
      <c r="L71">
        <v>1</v>
      </c>
      <c r="M71">
        <v>0</v>
      </c>
      <c r="N71">
        <v>0</v>
      </c>
      <c r="O71">
        <v>0</v>
      </c>
      <c r="P71">
        <v>26</v>
      </c>
      <c r="Q71" t="s">
        <v>19</v>
      </c>
      <c r="R71">
        <v>0</v>
      </c>
      <c r="S71">
        <v>0</v>
      </c>
      <c r="T71">
        <v>1</v>
      </c>
      <c r="U71">
        <v>0</v>
      </c>
      <c r="V71">
        <v>0</v>
      </c>
      <c r="W71">
        <v>0</v>
      </c>
      <c r="X71">
        <v>0</v>
      </c>
      <c r="Y71">
        <v>0</v>
      </c>
      <c r="Z71">
        <v>3</v>
      </c>
      <c r="AA71" t="s">
        <v>29</v>
      </c>
      <c r="AB71">
        <v>0</v>
      </c>
      <c r="AC71">
        <v>0</v>
      </c>
      <c r="AD71">
        <v>1</v>
      </c>
      <c r="AE71">
        <v>2</v>
      </c>
      <c r="AF71">
        <v>0</v>
      </c>
      <c r="AG71">
        <v>0</v>
      </c>
      <c r="AH71">
        <v>1</v>
      </c>
      <c r="AI71">
        <v>0</v>
      </c>
      <c r="AJ71">
        <v>0</v>
      </c>
      <c r="AK71">
        <v>0</v>
      </c>
      <c r="AL71">
        <v>0</v>
      </c>
      <c r="AM71">
        <v>0</v>
      </c>
      <c r="AN71" t="s">
        <v>33</v>
      </c>
      <c r="AO71">
        <v>0</v>
      </c>
      <c r="AP71">
        <v>1</v>
      </c>
      <c r="AQ71">
        <v>0</v>
      </c>
      <c r="AR71">
        <v>0</v>
      </c>
      <c r="AS71">
        <v>0</v>
      </c>
      <c r="AT71">
        <v>0</v>
      </c>
      <c r="AU71">
        <v>0</v>
      </c>
      <c r="AV71">
        <v>0</v>
      </c>
      <c r="AW71" t="s">
        <v>41</v>
      </c>
      <c r="AX71" t="s">
        <v>56</v>
      </c>
      <c r="AY71">
        <v>0</v>
      </c>
      <c r="AZ71">
        <v>0</v>
      </c>
      <c r="BA71">
        <v>1</v>
      </c>
      <c r="BB71" t="s">
        <v>57</v>
      </c>
      <c r="BC71">
        <v>8.6624999999999996</v>
      </c>
      <c r="BD71" t="s">
        <v>131</v>
      </c>
    </row>
    <row r="72" spans="1:56" x14ac:dyDescent="0.25">
      <c r="A72">
        <v>71</v>
      </c>
      <c r="B72">
        <v>1</v>
      </c>
      <c r="C72">
        <v>0</v>
      </c>
      <c r="D72">
        <v>0</v>
      </c>
      <c r="E72">
        <v>0</v>
      </c>
      <c r="F72" t="s">
        <v>7</v>
      </c>
      <c r="G72">
        <v>0</v>
      </c>
      <c r="H72">
        <v>1</v>
      </c>
      <c r="I72">
        <v>0</v>
      </c>
      <c r="J72">
        <v>1</v>
      </c>
      <c r="K72">
        <v>1</v>
      </c>
      <c r="L72">
        <v>1</v>
      </c>
      <c r="M72">
        <v>0</v>
      </c>
      <c r="N72">
        <v>0</v>
      </c>
      <c r="O72">
        <v>0</v>
      </c>
      <c r="P72">
        <v>32</v>
      </c>
      <c r="Q72" t="s">
        <v>20</v>
      </c>
      <c r="R72">
        <v>0</v>
      </c>
      <c r="S72">
        <v>0</v>
      </c>
      <c r="T72">
        <v>0</v>
      </c>
      <c r="U72">
        <v>1</v>
      </c>
      <c r="V72">
        <v>0</v>
      </c>
      <c r="W72">
        <v>0</v>
      </c>
      <c r="X72">
        <v>0</v>
      </c>
      <c r="Y72">
        <v>0</v>
      </c>
      <c r="Z72">
        <v>2</v>
      </c>
      <c r="AA72" t="s">
        <v>28</v>
      </c>
      <c r="AB72">
        <v>0</v>
      </c>
      <c r="AC72">
        <v>1</v>
      </c>
      <c r="AD72">
        <v>0</v>
      </c>
      <c r="AE72">
        <v>0</v>
      </c>
      <c r="AF72">
        <v>1</v>
      </c>
      <c r="AG72">
        <v>0</v>
      </c>
      <c r="AH72">
        <v>0</v>
      </c>
      <c r="AI72">
        <v>0</v>
      </c>
      <c r="AJ72">
        <v>0</v>
      </c>
      <c r="AK72">
        <v>0</v>
      </c>
      <c r="AL72">
        <v>0</v>
      </c>
      <c r="AM72">
        <v>0</v>
      </c>
      <c r="AN72" t="s">
        <v>31</v>
      </c>
      <c r="AO72">
        <v>0</v>
      </c>
      <c r="AP72">
        <v>1</v>
      </c>
      <c r="AQ72">
        <v>0</v>
      </c>
      <c r="AR72">
        <v>0</v>
      </c>
      <c r="AS72">
        <v>0</v>
      </c>
      <c r="AT72">
        <v>0</v>
      </c>
      <c r="AU72">
        <v>0</v>
      </c>
      <c r="AV72">
        <v>0</v>
      </c>
      <c r="AW72" t="s">
        <v>41</v>
      </c>
      <c r="AX72" t="s">
        <v>56</v>
      </c>
      <c r="AY72">
        <v>0</v>
      </c>
      <c r="AZ72">
        <v>0</v>
      </c>
      <c r="BA72">
        <v>1</v>
      </c>
      <c r="BB72" t="s">
        <v>57</v>
      </c>
      <c r="BC72">
        <v>10.5</v>
      </c>
      <c r="BD72" t="s">
        <v>132</v>
      </c>
    </row>
    <row r="73" spans="1:56" x14ac:dyDescent="0.25">
      <c r="A73">
        <v>72</v>
      </c>
      <c r="B73">
        <v>1</v>
      </c>
      <c r="C73">
        <v>0</v>
      </c>
      <c r="D73">
        <v>0</v>
      </c>
      <c r="E73">
        <v>0</v>
      </c>
      <c r="F73" t="s">
        <v>6</v>
      </c>
      <c r="G73">
        <v>1</v>
      </c>
      <c r="H73">
        <v>0</v>
      </c>
      <c r="I73">
        <v>1</v>
      </c>
      <c r="J73">
        <v>0</v>
      </c>
      <c r="K73">
        <v>0</v>
      </c>
      <c r="L73">
        <v>0</v>
      </c>
      <c r="M73">
        <v>0</v>
      </c>
      <c r="N73">
        <v>0</v>
      </c>
      <c r="O73">
        <v>0</v>
      </c>
      <c r="P73">
        <v>16</v>
      </c>
      <c r="Q73" t="s">
        <v>18</v>
      </c>
      <c r="R73">
        <v>0</v>
      </c>
      <c r="S73">
        <v>1</v>
      </c>
      <c r="T73">
        <v>0</v>
      </c>
      <c r="U73">
        <v>0</v>
      </c>
      <c r="V73">
        <v>0</v>
      </c>
      <c r="W73">
        <v>0</v>
      </c>
      <c r="X73">
        <v>0</v>
      </c>
      <c r="Y73">
        <v>0</v>
      </c>
      <c r="Z73">
        <v>3</v>
      </c>
      <c r="AA73" t="s">
        <v>29</v>
      </c>
      <c r="AB73">
        <v>0</v>
      </c>
      <c r="AC73">
        <v>0</v>
      </c>
      <c r="AD73">
        <v>1</v>
      </c>
      <c r="AE73">
        <v>5</v>
      </c>
      <c r="AF73">
        <v>0</v>
      </c>
      <c r="AG73">
        <v>0</v>
      </c>
      <c r="AH73">
        <v>0</v>
      </c>
      <c r="AI73">
        <v>0</v>
      </c>
      <c r="AJ73">
        <v>0</v>
      </c>
      <c r="AK73">
        <v>1</v>
      </c>
      <c r="AL73">
        <v>0</v>
      </c>
      <c r="AM73">
        <v>1</v>
      </c>
      <c r="AN73" t="s">
        <v>36</v>
      </c>
      <c r="AO73">
        <v>2</v>
      </c>
      <c r="AP73">
        <v>0</v>
      </c>
      <c r="AQ73">
        <v>0</v>
      </c>
      <c r="AR73">
        <v>1</v>
      </c>
      <c r="AS73">
        <v>0</v>
      </c>
      <c r="AT73">
        <v>0</v>
      </c>
      <c r="AU73">
        <v>0</v>
      </c>
      <c r="AV73">
        <v>0</v>
      </c>
      <c r="AW73" t="s">
        <v>43</v>
      </c>
      <c r="AX73" t="s">
        <v>56</v>
      </c>
      <c r="AY73">
        <v>0</v>
      </c>
      <c r="AZ73">
        <v>0</v>
      </c>
      <c r="BA73">
        <v>1</v>
      </c>
      <c r="BB73" t="s">
        <v>57</v>
      </c>
      <c r="BC73">
        <v>46.9</v>
      </c>
      <c r="BD73" t="s">
        <v>133</v>
      </c>
    </row>
    <row r="74" spans="1:56" x14ac:dyDescent="0.25">
      <c r="A74">
        <v>73</v>
      </c>
      <c r="B74">
        <v>1</v>
      </c>
      <c r="C74">
        <v>0</v>
      </c>
      <c r="D74">
        <v>0</v>
      </c>
      <c r="E74">
        <v>0</v>
      </c>
      <c r="F74" t="s">
        <v>7</v>
      </c>
      <c r="G74">
        <v>0</v>
      </c>
      <c r="H74">
        <v>1</v>
      </c>
      <c r="I74">
        <v>0</v>
      </c>
      <c r="J74">
        <v>1</v>
      </c>
      <c r="K74">
        <v>1</v>
      </c>
      <c r="L74">
        <v>1</v>
      </c>
      <c r="M74">
        <v>0</v>
      </c>
      <c r="N74">
        <v>0</v>
      </c>
      <c r="O74">
        <v>0</v>
      </c>
      <c r="P74">
        <v>21</v>
      </c>
      <c r="Q74" t="s">
        <v>19</v>
      </c>
      <c r="R74">
        <v>0</v>
      </c>
      <c r="S74">
        <v>0</v>
      </c>
      <c r="T74">
        <v>1</v>
      </c>
      <c r="U74">
        <v>0</v>
      </c>
      <c r="V74">
        <v>0</v>
      </c>
      <c r="W74">
        <v>0</v>
      </c>
      <c r="X74">
        <v>0</v>
      </c>
      <c r="Y74">
        <v>0</v>
      </c>
      <c r="Z74">
        <v>2</v>
      </c>
      <c r="AA74" t="s">
        <v>28</v>
      </c>
      <c r="AB74">
        <v>0</v>
      </c>
      <c r="AC74">
        <v>1</v>
      </c>
      <c r="AD74">
        <v>0</v>
      </c>
      <c r="AE74">
        <v>0</v>
      </c>
      <c r="AF74">
        <v>1</v>
      </c>
      <c r="AG74">
        <v>0</v>
      </c>
      <c r="AH74">
        <v>0</v>
      </c>
      <c r="AI74">
        <v>0</v>
      </c>
      <c r="AJ74">
        <v>0</v>
      </c>
      <c r="AK74">
        <v>0</v>
      </c>
      <c r="AL74">
        <v>0</v>
      </c>
      <c r="AM74">
        <v>0</v>
      </c>
      <c r="AN74" t="s">
        <v>31</v>
      </c>
      <c r="AO74">
        <v>0</v>
      </c>
      <c r="AP74">
        <v>1</v>
      </c>
      <c r="AQ74">
        <v>0</v>
      </c>
      <c r="AR74">
        <v>0</v>
      </c>
      <c r="AS74">
        <v>0</v>
      </c>
      <c r="AT74">
        <v>0</v>
      </c>
      <c r="AU74">
        <v>0</v>
      </c>
      <c r="AV74">
        <v>0</v>
      </c>
      <c r="AW74" t="s">
        <v>41</v>
      </c>
      <c r="AX74" t="s">
        <v>56</v>
      </c>
      <c r="AY74">
        <v>0</v>
      </c>
      <c r="AZ74">
        <v>0</v>
      </c>
      <c r="BA74">
        <v>1</v>
      </c>
      <c r="BB74" t="s">
        <v>57</v>
      </c>
      <c r="BC74">
        <v>73.5</v>
      </c>
      <c r="BD74" t="s">
        <v>134</v>
      </c>
    </row>
    <row r="75" spans="1:56" x14ac:dyDescent="0.25">
      <c r="A75">
        <v>74</v>
      </c>
      <c r="B75">
        <v>1</v>
      </c>
      <c r="C75">
        <v>0</v>
      </c>
      <c r="D75">
        <v>0</v>
      </c>
      <c r="E75">
        <v>0</v>
      </c>
      <c r="F75" t="s">
        <v>7</v>
      </c>
      <c r="G75">
        <v>0</v>
      </c>
      <c r="H75">
        <v>1</v>
      </c>
      <c r="I75">
        <v>0</v>
      </c>
      <c r="J75">
        <v>0</v>
      </c>
      <c r="K75">
        <v>0</v>
      </c>
      <c r="L75">
        <v>1</v>
      </c>
      <c r="M75">
        <v>0</v>
      </c>
      <c r="N75">
        <v>0</v>
      </c>
      <c r="O75">
        <v>0</v>
      </c>
      <c r="P75">
        <v>26</v>
      </c>
      <c r="Q75" t="s">
        <v>19</v>
      </c>
      <c r="R75">
        <v>0</v>
      </c>
      <c r="S75">
        <v>0</v>
      </c>
      <c r="T75">
        <v>1</v>
      </c>
      <c r="U75">
        <v>0</v>
      </c>
      <c r="V75">
        <v>0</v>
      </c>
      <c r="W75">
        <v>0</v>
      </c>
      <c r="X75">
        <v>0</v>
      </c>
      <c r="Y75">
        <v>0</v>
      </c>
      <c r="Z75">
        <v>3</v>
      </c>
      <c r="AA75" t="s">
        <v>29</v>
      </c>
      <c r="AB75">
        <v>0</v>
      </c>
      <c r="AC75">
        <v>0</v>
      </c>
      <c r="AD75">
        <v>1</v>
      </c>
      <c r="AE75">
        <v>1</v>
      </c>
      <c r="AF75">
        <v>0</v>
      </c>
      <c r="AG75">
        <v>1</v>
      </c>
      <c r="AH75">
        <v>0</v>
      </c>
      <c r="AI75">
        <v>0</v>
      </c>
      <c r="AJ75">
        <v>0</v>
      </c>
      <c r="AK75">
        <v>0</v>
      </c>
      <c r="AL75">
        <v>0</v>
      </c>
      <c r="AM75">
        <v>0</v>
      </c>
      <c r="AN75" t="s">
        <v>32</v>
      </c>
      <c r="AO75">
        <v>0</v>
      </c>
      <c r="AP75">
        <v>1</v>
      </c>
      <c r="AQ75">
        <v>0</v>
      </c>
      <c r="AR75">
        <v>0</v>
      </c>
      <c r="AS75">
        <v>0</v>
      </c>
      <c r="AT75">
        <v>0</v>
      </c>
      <c r="AU75">
        <v>0</v>
      </c>
      <c r="AV75">
        <v>0</v>
      </c>
      <c r="AW75" t="s">
        <v>41</v>
      </c>
      <c r="AX75" t="s">
        <v>59</v>
      </c>
      <c r="AY75">
        <v>1</v>
      </c>
      <c r="AZ75">
        <v>0</v>
      </c>
      <c r="BA75">
        <v>0</v>
      </c>
      <c r="BB75" t="s">
        <v>60</v>
      </c>
      <c r="BC75">
        <v>14.4542</v>
      </c>
      <c r="BD75" t="s">
        <v>135</v>
      </c>
    </row>
    <row r="76" spans="1:56" x14ac:dyDescent="0.25">
      <c r="A76">
        <v>75</v>
      </c>
      <c r="B76">
        <v>1</v>
      </c>
      <c r="C76">
        <v>1</v>
      </c>
      <c r="D76">
        <v>1</v>
      </c>
      <c r="E76">
        <v>1</v>
      </c>
      <c r="F76" t="s">
        <v>7</v>
      </c>
      <c r="G76">
        <v>0</v>
      </c>
      <c r="H76">
        <v>1</v>
      </c>
      <c r="I76">
        <v>0</v>
      </c>
      <c r="J76">
        <v>0</v>
      </c>
      <c r="K76">
        <v>1</v>
      </c>
      <c r="L76">
        <v>1</v>
      </c>
      <c r="M76">
        <v>0</v>
      </c>
      <c r="N76">
        <v>0</v>
      </c>
      <c r="O76">
        <v>0</v>
      </c>
      <c r="P76">
        <v>32</v>
      </c>
      <c r="Q76" t="s">
        <v>20</v>
      </c>
      <c r="R76">
        <v>0</v>
      </c>
      <c r="S76">
        <v>0</v>
      </c>
      <c r="T76">
        <v>0</v>
      </c>
      <c r="U76">
        <v>1</v>
      </c>
      <c r="V76">
        <v>0</v>
      </c>
      <c r="W76">
        <v>0</v>
      </c>
      <c r="X76">
        <v>0</v>
      </c>
      <c r="Y76">
        <v>0</v>
      </c>
      <c r="Z76">
        <v>3</v>
      </c>
      <c r="AA76" t="s">
        <v>29</v>
      </c>
      <c r="AB76">
        <v>0</v>
      </c>
      <c r="AC76">
        <v>0</v>
      </c>
      <c r="AD76">
        <v>1</v>
      </c>
      <c r="AE76">
        <v>0</v>
      </c>
      <c r="AF76">
        <v>1</v>
      </c>
      <c r="AG76">
        <v>0</v>
      </c>
      <c r="AH76">
        <v>0</v>
      </c>
      <c r="AI76">
        <v>0</v>
      </c>
      <c r="AJ76">
        <v>0</v>
      </c>
      <c r="AK76">
        <v>0</v>
      </c>
      <c r="AL76">
        <v>0</v>
      </c>
      <c r="AM76">
        <v>0</v>
      </c>
      <c r="AN76" t="s">
        <v>31</v>
      </c>
      <c r="AO76">
        <v>0</v>
      </c>
      <c r="AP76">
        <v>1</v>
      </c>
      <c r="AQ76">
        <v>0</v>
      </c>
      <c r="AR76">
        <v>0</v>
      </c>
      <c r="AS76">
        <v>0</v>
      </c>
      <c r="AT76">
        <v>0</v>
      </c>
      <c r="AU76">
        <v>0</v>
      </c>
      <c r="AV76">
        <v>0</v>
      </c>
      <c r="AW76" t="s">
        <v>41</v>
      </c>
      <c r="AX76" t="s">
        <v>56</v>
      </c>
      <c r="AY76">
        <v>0</v>
      </c>
      <c r="AZ76">
        <v>0</v>
      </c>
      <c r="BA76">
        <v>1</v>
      </c>
      <c r="BB76" t="s">
        <v>57</v>
      </c>
      <c r="BC76">
        <v>56.495800000000003</v>
      </c>
      <c r="BD76" t="s">
        <v>136</v>
      </c>
    </row>
    <row r="77" spans="1:56" x14ac:dyDescent="0.25">
      <c r="A77">
        <v>76</v>
      </c>
      <c r="B77">
        <v>1</v>
      </c>
      <c r="C77">
        <v>0</v>
      </c>
      <c r="D77">
        <v>0</v>
      </c>
      <c r="E77">
        <v>0</v>
      </c>
      <c r="F77" t="s">
        <v>7</v>
      </c>
      <c r="G77">
        <v>0</v>
      </c>
      <c r="H77">
        <v>1</v>
      </c>
      <c r="I77">
        <v>0</v>
      </c>
      <c r="J77">
        <v>0</v>
      </c>
      <c r="K77">
        <v>1</v>
      </c>
      <c r="L77">
        <v>1</v>
      </c>
      <c r="M77">
        <v>0</v>
      </c>
      <c r="N77">
        <v>0</v>
      </c>
      <c r="O77">
        <v>0</v>
      </c>
      <c r="P77">
        <v>25</v>
      </c>
      <c r="Q77" t="s">
        <v>19</v>
      </c>
      <c r="R77">
        <v>0</v>
      </c>
      <c r="S77">
        <v>0</v>
      </c>
      <c r="T77">
        <v>1</v>
      </c>
      <c r="U77">
        <v>0</v>
      </c>
      <c r="V77">
        <v>0</v>
      </c>
      <c r="W77">
        <v>0</v>
      </c>
      <c r="X77">
        <v>0</v>
      </c>
      <c r="Y77">
        <v>0</v>
      </c>
      <c r="Z77">
        <v>3</v>
      </c>
      <c r="AA77" t="s">
        <v>29</v>
      </c>
      <c r="AB77">
        <v>0</v>
      </c>
      <c r="AC77">
        <v>0</v>
      </c>
      <c r="AD77">
        <v>1</v>
      </c>
      <c r="AE77">
        <v>0</v>
      </c>
      <c r="AF77">
        <v>1</v>
      </c>
      <c r="AG77">
        <v>0</v>
      </c>
      <c r="AH77">
        <v>0</v>
      </c>
      <c r="AI77">
        <v>0</v>
      </c>
      <c r="AJ77">
        <v>0</v>
      </c>
      <c r="AK77">
        <v>0</v>
      </c>
      <c r="AL77">
        <v>0</v>
      </c>
      <c r="AM77">
        <v>0</v>
      </c>
      <c r="AN77" t="s">
        <v>31</v>
      </c>
      <c r="AO77">
        <v>0</v>
      </c>
      <c r="AP77">
        <v>1</v>
      </c>
      <c r="AQ77">
        <v>0</v>
      </c>
      <c r="AR77">
        <v>0</v>
      </c>
      <c r="AS77">
        <v>0</v>
      </c>
      <c r="AT77">
        <v>0</v>
      </c>
      <c r="AU77">
        <v>0</v>
      </c>
      <c r="AV77">
        <v>0</v>
      </c>
      <c r="AW77" t="s">
        <v>41</v>
      </c>
      <c r="AX77" t="s">
        <v>56</v>
      </c>
      <c r="AY77">
        <v>0</v>
      </c>
      <c r="AZ77">
        <v>0</v>
      </c>
      <c r="BA77">
        <v>1</v>
      </c>
      <c r="BB77" t="s">
        <v>57</v>
      </c>
      <c r="BC77">
        <v>7.65</v>
      </c>
      <c r="BD77" t="s">
        <v>137</v>
      </c>
    </row>
    <row r="78" spans="1:56" x14ac:dyDescent="0.25">
      <c r="A78">
        <v>77</v>
      </c>
      <c r="B78">
        <v>1</v>
      </c>
      <c r="C78">
        <v>0</v>
      </c>
      <c r="D78">
        <v>0</v>
      </c>
      <c r="E78">
        <v>0</v>
      </c>
      <c r="F78" t="s">
        <v>7</v>
      </c>
      <c r="G78">
        <v>0</v>
      </c>
      <c r="H78">
        <v>1</v>
      </c>
      <c r="I78">
        <v>0</v>
      </c>
      <c r="J78">
        <v>0</v>
      </c>
      <c r="K78">
        <v>1</v>
      </c>
      <c r="L78">
        <v>1</v>
      </c>
      <c r="M78">
        <v>0</v>
      </c>
      <c r="N78">
        <v>0</v>
      </c>
      <c r="O78">
        <v>0</v>
      </c>
      <c r="P78">
        <v>29.9</v>
      </c>
      <c r="Q78" t="s">
        <v>19</v>
      </c>
      <c r="R78">
        <v>0</v>
      </c>
      <c r="S78">
        <v>0</v>
      </c>
      <c r="T78">
        <v>1</v>
      </c>
      <c r="U78">
        <v>0</v>
      </c>
      <c r="V78">
        <v>0</v>
      </c>
      <c r="W78">
        <v>0</v>
      </c>
      <c r="X78">
        <v>0</v>
      </c>
      <c r="Y78">
        <v>0</v>
      </c>
      <c r="Z78">
        <v>3</v>
      </c>
      <c r="AA78" t="s">
        <v>29</v>
      </c>
      <c r="AB78">
        <v>0</v>
      </c>
      <c r="AC78">
        <v>0</v>
      </c>
      <c r="AD78">
        <v>1</v>
      </c>
      <c r="AE78">
        <v>0</v>
      </c>
      <c r="AF78">
        <v>1</v>
      </c>
      <c r="AG78">
        <v>0</v>
      </c>
      <c r="AH78">
        <v>0</v>
      </c>
      <c r="AI78">
        <v>0</v>
      </c>
      <c r="AJ78">
        <v>0</v>
      </c>
      <c r="AK78">
        <v>0</v>
      </c>
      <c r="AL78">
        <v>0</v>
      </c>
      <c r="AM78">
        <v>0</v>
      </c>
      <c r="AN78" t="s">
        <v>31</v>
      </c>
      <c r="AO78">
        <v>0</v>
      </c>
      <c r="AP78">
        <v>1</v>
      </c>
      <c r="AQ78">
        <v>0</v>
      </c>
      <c r="AR78">
        <v>0</v>
      </c>
      <c r="AS78">
        <v>0</v>
      </c>
      <c r="AT78">
        <v>0</v>
      </c>
      <c r="AU78">
        <v>0</v>
      </c>
      <c r="AV78">
        <v>0</v>
      </c>
      <c r="AW78" t="s">
        <v>41</v>
      </c>
      <c r="AX78" t="s">
        <v>56</v>
      </c>
      <c r="AY78">
        <v>0</v>
      </c>
      <c r="AZ78">
        <v>0</v>
      </c>
      <c r="BA78">
        <v>1</v>
      </c>
      <c r="BB78" t="s">
        <v>57</v>
      </c>
      <c r="BC78">
        <v>7.8958000000000004</v>
      </c>
      <c r="BD78" t="s">
        <v>138</v>
      </c>
    </row>
    <row r="79" spans="1:56" x14ac:dyDescent="0.25">
      <c r="A79">
        <v>78</v>
      </c>
      <c r="B79">
        <v>1</v>
      </c>
      <c r="C79">
        <v>0</v>
      </c>
      <c r="D79">
        <v>0</v>
      </c>
      <c r="E79">
        <v>0</v>
      </c>
      <c r="F79" t="s">
        <v>7</v>
      </c>
      <c r="G79">
        <v>0</v>
      </c>
      <c r="H79">
        <v>1</v>
      </c>
      <c r="I79">
        <v>0</v>
      </c>
      <c r="J79">
        <v>0</v>
      </c>
      <c r="K79">
        <v>1</v>
      </c>
      <c r="L79">
        <v>1</v>
      </c>
      <c r="M79">
        <v>0</v>
      </c>
      <c r="N79">
        <v>0</v>
      </c>
      <c r="O79">
        <v>0</v>
      </c>
      <c r="P79">
        <v>29.9</v>
      </c>
      <c r="Q79" t="s">
        <v>19</v>
      </c>
      <c r="R79">
        <v>0</v>
      </c>
      <c r="S79">
        <v>0</v>
      </c>
      <c r="T79">
        <v>1</v>
      </c>
      <c r="U79">
        <v>0</v>
      </c>
      <c r="V79">
        <v>0</v>
      </c>
      <c r="W79">
        <v>0</v>
      </c>
      <c r="X79">
        <v>0</v>
      </c>
      <c r="Y79">
        <v>0</v>
      </c>
      <c r="Z79">
        <v>3</v>
      </c>
      <c r="AA79" t="s">
        <v>29</v>
      </c>
      <c r="AB79">
        <v>0</v>
      </c>
      <c r="AC79">
        <v>0</v>
      </c>
      <c r="AD79">
        <v>1</v>
      </c>
      <c r="AE79">
        <v>0</v>
      </c>
      <c r="AF79">
        <v>1</v>
      </c>
      <c r="AG79">
        <v>0</v>
      </c>
      <c r="AH79">
        <v>0</v>
      </c>
      <c r="AI79">
        <v>0</v>
      </c>
      <c r="AJ79">
        <v>0</v>
      </c>
      <c r="AK79">
        <v>0</v>
      </c>
      <c r="AL79">
        <v>0</v>
      </c>
      <c r="AM79">
        <v>0</v>
      </c>
      <c r="AN79" t="s">
        <v>31</v>
      </c>
      <c r="AO79">
        <v>0</v>
      </c>
      <c r="AP79">
        <v>1</v>
      </c>
      <c r="AQ79">
        <v>0</v>
      </c>
      <c r="AR79">
        <v>0</v>
      </c>
      <c r="AS79">
        <v>0</v>
      </c>
      <c r="AT79">
        <v>0</v>
      </c>
      <c r="AU79">
        <v>0</v>
      </c>
      <c r="AV79">
        <v>0</v>
      </c>
      <c r="AW79" t="s">
        <v>41</v>
      </c>
      <c r="AX79" t="s">
        <v>56</v>
      </c>
      <c r="AY79">
        <v>0</v>
      </c>
      <c r="AZ79">
        <v>0</v>
      </c>
      <c r="BA79">
        <v>1</v>
      </c>
      <c r="BB79" t="s">
        <v>57</v>
      </c>
      <c r="BC79">
        <v>8.0500000000000007</v>
      </c>
      <c r="BD79" t="s">
        <v>139</v>
      </c>
    </row>
    <row r="80" spans="1:56" x14ac:dyDescent="0.25">
      <c r="A80">
        <v>79</v>
      </c>
      <c r="B80">
        <v>1</v>
      </c>
      <c r="C80">
        <v>1</v>
      </c>
      <c r="D80">
        <v>1</v>
      </c>
      <c r="E80">
        <v>1</v>
      </c>
      <c r="F80" t="s">
        <v>7</v>
      </c>
      <c r="G80">
        <v>0</v>
      </c>
      <c r="H80">
        <v>1</v>
      </c>
      <c r="I80">
        <v>0</v>
      </c>
      <c r="J80">
        <v>1</v>
      </c>
      <c r="K80">
        <v>1</v>
      </c>
      <c r="L80">
        <v>0</v>
      </c>
      <c r="M80">
        <v>1</v>
      </c>
      <c r="N80">
        <v>0</v>
      </c>
      <c r="O80">
        <v>0</v>
      </c>
      <c r="P80">
        <v>0.83</v>
      </c>
      <c r="Q80" t="s">
        <v>17</v>
      </c>
      <c r="R80">
        <v>1</v>
      </c>
      <c r="S80">
        <v>0</v>
      </c>
      <c r="T80">
        <v>0</v>
      </c>
      <c r="U80">
        <v>0</v>
      </c>
      <c r="V80">
        <v>0</v>
      </c>
      <c r="W80">
        <v>0</v>
      </c>
      <c r="X80">
        <v>0</v>
      </c>
      <c r="Y80">
        <v>0</v>
      </c>
      <c r="Z80">
        <v>2</v>
      </c>
      <c r="AA80" t="s">
        <v>28</v>
      </c>
      <c r="AB80">
        <v>0</v>
      </c>
      <c r="AC80">
        <v>1</v>
      </c>
      <c r="AD80">
        <v>0</v>
      </c>
      <c r="AE80">
        <v>0</v>
      </c>
      <c r="AF80">
        <v>1</v>
      </c>
      <c r="AG80">
        <v>0</v>
      </c>
      <c r="AH80">
        <v>0</v>
      </c>
      <c r="AI80">
        <v>0</v>
      </c>
      <c r="AJ80">
        <v>0</v>
      </c>
      <c r="AK80">
        <v>0</v>
      </c>
      <c r="AL80">
        <v>0</v>
      </c>
      <c r="AM80">
        <v>0</v>
      </c>
      <c r="AN80" t="s">
        <v>31</v>
      </c>
      <c r="AO80">
        <v>2</v>
      </c>
      <c r="AP80">
        <v>0</v>
      </c>
      <c r="AQ80">
        <v>0</v>
      </c>
      <c r="AR80">
        <v>1</v>
      </c>
      <c r="AS80">
        <v>0</v>
      </c>
      <c r="AT80">
        <v>0</v>
      </c>
      <c r="AU80">
        <v>0</v>
      </c>
      <c r="AV80">
        <v>0</v>
      </c>
      <c r="AW80" t="s">
        <v>43</v>
      </c>
      <c r="AX80" t="s">
        <v>56</v>
      </c>
      <c r="AY80">
        <v>0</v>
      </c>
      <c r="AZ80">
        <v>0</v>
      </c>
      <c r="BA80">
        <v>1</v>
      </c>
      <c r="BB80" t="s">
        <v>57</v>
      </c>
      <c r="BC80">
        <v>29</v>
      </c>
      <c r="BD80" t="s">
        <v>140</v>
      </c>
    </row>
    <row r="81" spans="1:56" x14ac:dyDescent="0.25">
      <c r="A81">
        <v>80</v>
      </c>
      <c r="B81">
        <v>1</v>
      </c>
      <c r="C81">
        <v>1</v>
      </c>
      <c r="D81">
        <v>1</v>
      </c>
      <c r="E81">
        <v>1</v>
      </c>
      <c r="F81" t="s">
        <v>6</v>
      </c>
      <c r="G81">
        <v>1</v>
      </c>
      <c r="H81">
        <v>0</v>
      </c>
      <c r="I81">
        <v>1</v>
      </c>
      <c r="J81">
        <v>0</v>
      </c>
      <c r="K81">
        <v>0</v>
      </c>
      <c r="L81">
        <v>0</v>
      </c>
      <c r="M81">
        <v>0</v>
      </c>
      <c r="N81">
        <v>0</v>
      </c>
      <c r="O81">
        <v>0</v>
      </c>
      <c r="P81">
        <v>30</v>
      </c>
      <c r="Q81" t="s">
        <v>20</v>
      </c>
      <c r="R81">
        <v>0</v>
      </c>
      <c r="S81">
        <v>0</v>
      </c>
      <c r="T81">
        <v>0</v>
      </c>
      <c r="U81">
        <v>1</v>
      </c>
      <c r="V81">
        <v>0</v>
      </c>
      <c r="W81">
        <v>0</v>
      </c>
      <c r="X81">
        <v>0</v>
      </c>
      <c r="Y81">
        <v>0</v>
      </c>
      <c r="Z81">
        <v>3</v>
      </c>
      <c r="AA81" t="s">
        <v>29</v>
      </c>
      <c r="AB81">
        <v>0</v>
      </c>
      <c r="AC81">
        <v>0</v>
      </c>
      <c r="AD81">
        <v>1</v>
      </c>
      <c r="AE81">
        <v>0</v>
      </c>
      <c r="AF81">
        <v>1</v>
      </c>
      <c r="AG81">
        <v>0</v>
      </c>
      <c r="AH81">
        <v>0</v>
      </c>
      <c r="AI81">
        <v>0</v>
      </c>
      <c r="AJ81">
        <v>0</v>
      </c>
      <c r="AK81">
        <v>0</v>
      </c>
      <c r="AL81">
        <v>0</v>
      </c>
      <c r="AM81">
        <v>0</v>
      </c>
      <c r="AN81" t="s">
        <v>31</v>
      </c>
      <c r="AO81">
        <v>0</v>
      </c>
      <c r="AP81">
        <v>1</v>
      </c>
      <c r="AQ81">
        <v>0</v>
      </c>
      <c r="AR81">
        <v>0</v>
      </c>
      <c r="AS81">
        <v>0</v>
      </c>
      <c r="AT81">
        <v>0</v>
      </c>
      <c r="AU81">
        <v>0</v>
      </c>
      <c r="AV81">
        <v>0</v>
      </c>
      <c r="AW81" t="s">
        <v>41</v>
      </c>
      <c r="AX81" t="s">
        <v>56</v>
      </c>
      <c r="AY81">
        <v>0</v>
      </c>
      <c r="AZ81">
        <v>0</v>
      </c>
      <c r="BA81">
        <v>1</v>
      </c>
      <c r="BB81" t="s">
        <v>57</v>
      </c>
      <c r="BC81">
        <v>12.475</v>
      </c>
      <c r="BD81" t="s">
        <v>141</v>
      </c>
    </row>
    <row r="82" spans="1:56" x14ac:dyDescent="0.25">
      <c r="A82">
        <v>81</v>
      </c>
      <c r="B82">
        <v>1</v>
      </c>
      <c r="C82">
        <v>0</v>
      </c>
      <c r="D82">
        <v>0</v>
      </c>
      <c r="E82">
        <v>0</v>
      </c>
      <c r="F82" t="s">
        <v>7</v>
      </c>
      <c r="G82">
        <v>0</v>
      </c>
      <c r="H82">
        <v>1</v>
      </c>
      <c r="I82">
        <v>0</v>
      </c>
      <c r="J82">
        <v>0</v>
      </c>
      <c r="K82">
        <v>1</v>
      </c>
      <c r="L82">
        <v>1</v>
      </c>
      <c r="M82">
        <v>0</v>
      </c>
      <c r="N82">
        <v>0</v>
      </c>
      <c r="O82">
        <v>0</v>
      </c>
      <c r="P82">
        <v>22</v>
      </c>
      <c r="Q82" t="s">
        <v>19</v>
      </c>
      <c r="R82">
        <v>0</v>
      </c>
      <c r="S82">
        <v>0</v>
      </c>
      <c r="T82">
        <v>1</v>
      </c>
      <c r="U82">
        <v>0</v>
      </c>
      <c r="V82">
        <v>0</v>
      </c>
      <c r="W82">
        <v>0</v>
      </c>
      <c r="X82">
        <v>0</v>
      </c>
      <c r="Y82">
        <v>0</v>
      </c>
      <c r="Z82">
        <v>3</v>
      </c>
      <c r="AA82" t="s">
        <v>29</v>
      </c>
      <c r="AB82">
        <v>0</v>
      </c>
      <c r="AC82">
        <v>0</v>
      </c>
      <c r="AD82">
        <v>1</v>
      </c>
      <c r="AE82">
        <v>0</v>
      </c>
      <c r="AF82">
        <v>1</v>
      </c>
      <c r="AG82">
        <v>0</v>
      </c>
      <c r="AH82">
        <v>0</v>
      </c>
      <c r="AI82">
        <v>0</v>
      </c>
      <c r="AJ82">
        <v>0</v>
      </c>
      <c r="AK82">
        <v>0</v>
      </c>
      <c r="AL82">
        <v>0</v>
      </c>
      <c r="AM82">
        <v>0</v>
      </c>
      <c r="AN82" t="s">
        <v>31</v>
      </c>
      <c r="AO82">
        <v>0</v>
      </c>
      <c r="AP82">
        <v>1</v>
      </c>
      <c r="AQ82">
        <v>0</v>
      </c>
      <c r="AR82">
        <v>0</v>
      </c>
      <c r="AS82">
        <v>0</v>
      </c>
      <c r="AT82">
        <v>0</v>
      </c>
      <c r="AU82">
        <v>0</v>
      </c>
      <c r="AV82">
        <v>0</v>
      </c>
      <c r="AW82" t="s">
        <v>41</v>
      </c>
      <c r="AX82" t="s">
        <v>56</v>
      </c>
      <c r="AY82">
        <v>0</v>
      </c>
      <c r="AZ82">
        <v>0</v>
      </c>
      <c r="BA82">
        <v>1</v>
      </c>
      <c r="BB82" t="s">
        <v>57</v>
      </c>
      <c r="BC82">
        <v>9</v>
      </c>
      <c r="BD82" t="s">
        <v>142</v>
      </c>
    </row>
    <row r="83" spans="1:56" x14ac:dyDescent="0.25">
      <c r="A83">
        <v>82</v>
      </c>
      <c r="B83">
        <v>1</v>
      </c>
      <c r="C83">
        <v>1</v>
      </c>
      <c r="D83">
        <v>1</v>
      </c>
      <c r="E83">
        <v>1</v>
      </c>
      <c r="F83" t="s">
        <v>7</v>
      </c>
      <c r="G83">
        <v>0</v>
      </c>
      <c r="H83">
        <v>1</v>
      </c>
      <c r="I83">
        <v>0</v>
      </c>
      <c r="J83">
        <v>0</v>
      </c>
      <c r="K83">
        <v>1</v>
      </c>
      <c r="L83">
        <v>1</v>
      </c>
      <c r="M83">
        <v>0</v>
      </c>
      <c r="N83">
        <v>0</v>
      </c>
      <c r="O83">
        <v>0</v>
      </c>
      <c r="P83">
        <v>29</v>
      </c>
      <c r="Q83" t="s">
        <v>19</v>
      </c>
      <c r="R83">
        <v>0</v>
      </c>
      <c r="S83">
        <v>0</v>
      </c>
      <c r="T83">
        <v>1</v>
      </c>
      <c r="U83">
        <v>0</v>
      </c>
      <c r="V83">
        <v>0</v>
      </c>
      <c r="W83">
        <v>0</v>
      </c>
      <c r="X83">
        <v>0</v>
      </c>
      <c r="Y83">
        <v>0</v>
      </c>
      <c r="Z83">
        <v>3</v>
      </c>
      <c r="AA83" t="s">
        <v>29</v>
      </c>
      <c r="AB83">
        <v>0</v>
      </c>
      <c r="AC83">
        <v>0</v>
      </c>
      <c r="AD83">
        <v>1</v>
      </c>
      <c r="AE83">
        <v>0</v>
      </c>
      <c r="AF83">
        <v>1</v>
      </c>
      <c r="AG83">
        <v>0</v>
      </c>
      <c r="AH83">
        <v>0</v>
      </c>
      <c r="AI83">
        <v>0</v>
      </c>
      <c r="AJ83">
        <v>0</v>
      </c>
      <c r="AK83">
        <v>0</v>
      </c>
      <c r="AL83">
        <v>0</v>
      </c>
      <c r="AM83">
        <v>0</v>
      </c>
      <c r="AN83" t="s">
        <v>31</v>
      </c>
      <c r="AO83">
        <v>0</v>
      </c>
      <c r="AP83">
        <v>1</v>
      </c>
      <c r="AQ83">
        <v>0</v>
      </c>
      <c r="AR83">
        <v>0</v>
      </c>
      <c r="AS83">
        <v>0</v>
      </c>
      <c r="AT83">
        <v>0</v>
      </c>
      <c r="AU83">
        <v>0</v>
      </c>
      <c r="AV83">
        <v>0</v>
      </c>
      <c r="AW83" t="s">
        <v>41</v>
      </c>
      <c r="AX83" t="s">
        <v>56</v>
      </c>
      <c r="AY83">
        <v>0</v>
      </c>
      <c r="AZ83">
        <v>0</v>
      </c>
      <c r="BA83">
        <v>1</v>
      </c>
      <c r="BB83" t="s">
        <v>57</v>
      </c>
      <c r="BC83">
        <v>9.5</v>
      </c>
      <c r="BD83" t="s">
        <v>143</v>
      </c>
    </row>
    <row r="84" spans="1:56" x14ac:dyDescent="0.25">
      <c r="A84">
        <v>83</v>
      </c>
      <c r="B84">
        <v>1</v>
      </c>
      <c r="C84">
        <v>1</v>
      </c>
      <c r="D84">
        <v>1</v>
      </c>
      <c r="E84">
        <v>1</v>
      </c>
      <c r="F84" t="s">
        <v>6</v>
      </c>
      <c r="G84">
        <v>1</v>
      </c>
      <c r="H84">
        <v>0</v>
      </c>
      <c r="I84">
        <v>0</v>
      </c>
      <c r="J84">
        <v>0</v>
      </c>
      <c r="K84">
        <v>0</v>
      </c>
      <c r="L84">
        <v>0</v>
      </c>
      <c r="M84">
        <v>0</v>
      </c>
      <c r="N84">
        <v>0</v>
      </c>
      <c r="O84">
        <v>0</v>
      </c>
      <c r="P84">
        <v>29.9</v>
      </c>
      <c r="Q84" t="s">
        <v>19</v>
      </c>
      <c r="R84">
        <v>0</v>
      </c>
      <c r="S84">
        <v>0</v>
      </c>
      <c r="T84">
        <v>1</v>
      </c>
      <c r="U84">
        <v>0</v>
      </c>
      <c r="V84">
        <v>0</v>
      </c>
      <c r="W84">
        <v>0</v>
      </c>
      <c r="X84">
        <v>0</v>
      </c>
      <c r="Y84">
        <v>0</v>
      </c>
      <c r="Z84">
        <v>3</v>
      </c>
      <c r="AA84" t="s">
        <v>29</v>
      </c>
      <c r="AB84">
        <v>0</v>
      </c>
      <c r="AC84">
        <v>0</v>
      </c>
      <c r="AD84">
        <v>1</v>
      </c>
      <c r="AE84">
        <v>0</v>
      </c>
      <c r="AF84">
        <v>1</v>
      </c>
      <c r="AG84">
        <v>0</v>
      </c>
      <c r="AH84">
        <v>0</v>
      </c>
      <c r="AI84">
        <v>0</v>
      </c>
      <c r="AJ84">
        <v>0</v>
      </c>
      <c r="AK84">
        <v>0</v>
      </c>
      <c r="AL84">
        <v>0</v>
      </c>
      <c r="AM84">
        <v>0</v>
      </c>
      <c r="AN84" t="s">
        <v>31</v>
      </c>
      <c r="AO84">
        <v>0</v>
      </c>
      <c r="AP84">
        <v>1</v>
      </c>
      <c r="AQ84">
        <v>0</v>
      </c>
      <c r="AR84">
        <v>0</v>
      </c>
      <c r="AS84">
        <v>0</v>
      </c>
      <c r="AT84">
        <v>0</v>
      </c>
      <c r="AU84">
        <v>0</v>
      </c>
      <c r="AV84">
        <v>0</v>
      </c>
      <c r="AW84" t="s">
        <v>41</v>
      </c>
      <c r="AX84" t="s">
        <v>65</v>
      </c>
      <c r="AY84">
        <v>0</v>
      </c>
      <c r="AZ84">
        <v>1</v>
      </c>
      <c r="BA84">
        <v>0</v>
      </c>
      <c r="BB84" t="s">
        <v>66</v>
      </c>
      <c r="BC84">
        <v>7.7874999999999996</v>
      </c>
      <c r="BD84" t="s">
        <v>144</v>
      </c>
    </row>
    <row r="85" spans="1:56" x14ac:dyDescent="0.25">
      <c r="A85">
        <v>84</v>
      </c>
      <c r="B85">
        <v>1</v>
      </c>
      <c r="C85">
        <v>0</v>
      </c>
      <c r="D85">
        <v>0</v>
      </c>
      <c r="E85">
        <v>0</v>
      </c>
      <c r="F85" t="s">
        <v>7</v>
      </c>
      <c r="G85">
        <v>0</v>
      </c>
      <c r="H85">
        <v>1</v>
      </c>
      <c r="I85">
        <v>0</v>
      </c>
      <c r="J85">
        <v>0</v>
      </c>
      <c r="K85">
        <v>1</v>
      </c>
      <c r="L85">
        <v>1</v>
      </c>
      <c r="M85">
        <v>0</v>
      </c>
      <c r="N85">
        <v>0</v>
      </c>
      <c r="O85">
        <v>0</v>
      </c>
      <c r="P85">
        <v>28</v>
      </c>
      <c r="Q85" t="s">
        <v>19</v>
      </c>
      <c r="R85">
        <v>0</v>
      </c>
      <c r="S85">
        <v>0</v>
      </c>
      <c r="T85">
        <v>1</v>
      </c>
      <c r="U85">
        <v>0</v>
      </c>
      <c r="V85">
        <v>0</v>
      </c>
      <c r="W85">
        <v>0</v>
      </c>
      <c r="X85">
        <v>0</v>
      </c>
      <c r="Y85">
        <v>0</v>
      </c>
      <c r="Z85">
        <v>1</v>
      </c>
      <c r="AA85" t="s">
        <v>27</v>
      </c>
      <c r="AB85">
        <v>1</v>
      </c>
      <c r="AC85">
        <v>0</v>
      </c>
      <c r="AD85">
        <v>0</v>
      </c>
      <c r="AE85">
        <v>0</v>
      </c>
      <c r="AF85">
        <v>1</v>
      </c>
      <c r="AG85">
        <v>0</v>
      </c>
      <c r="AH85">
        <v>0</v>
      </c>
      <c r="AI85">
        <v>0</v>
      </c>
      <c r="AJ85">
        <v>0</v>
      </c>
      <c r="AK85">
        <v>0</v>
      </c>
      <c r="AL85">
        <v>0</v>
      </c>
      <c r="AM85">
        <v>0</v>
      </c>
      <c r="AN85" t="s">
        <v>31</v>
      </c>
      <c r="AO85">
        <v>0</v>
      </c>
      <c r="AP85">
        <v>1</v>
      </c>
      <c r="AQ85">
        <v>0</v>
      </c>
      <c r="AR85">
        <v>0</v>
      </c>
      <c r="AS85">
        <v>0</v>
      </c>
      <c r="AT85">
        <v>0</v>
      </c>
      <c r="AU85">
        <v>0</v>
      </c>
      <c r="AV85">
        <v>0</v>
      </c>
      <c r="AW85" t="s">
        <v>41</v>
      </c>
      <c r="AX85" t="s">
        <v>56</v>
      </c>
      <c r="AY85">
        <v>0</v>
      </c>
      <c r="AZ85">
        <v>0</v>
      </c>
      <c r="BA85">
        <v>1</v>
      </c>
      <c r="BB85" t="s">
        <v>57</v>
      </c>
      <c r="BC85">
        <v>47.1</v>
      </c>
      <c r="BD85" t="s">
        <v>145</v>
      </c>
    </row>
    <row r="86" spans="1:56" x14ac:dyDescent="0.25">
      <c r="A86">
        <v>85</v>
      </c>
      <c r="B86">
        <v>1</v>
      </c>
      <c r="C86">
        <v>1</v>
      </c>
      <c r="D86">
        <v>1</v>
      </c>
      <c r="E86">
        <v>1</v>
      </c>
      <c r="F86" t="s">
        <v>6</v>
      </c>
      <c r="G86">
        <v>1</v>
      </c>
      <c r="H86">
        <v>0</v>
      </c>
      <c r="I86">
        <v>0</v>
      </c>
      <c r="J86">
        <v>0</v>
      </c>
      <c r="K86">
        <v>0</v>
      </c>
      <c r="L86">
        <v>0</v>
      </c>
      <c r="M86">
        <v>0</v>
      </c>
      <c r="N86">
        <v>0</v>
      </c>
      <c r="O86">
        <v>0</v>
      </c>
      <c r="P86">
        <v>17</v>
      </c>
      <c r="Q86" t="s">
        <v>18</v>
      </c>
      <c r="R86">
        <v>0</v>
      </c>
      <c r="S86">
        <v>1</v>
      </c>
      <c r="T86">
        <v>0</v>
      </c>
      <c r="U86">
        <v>0</v>
      </c>
      <c r="V86">
        <v>0</v>
      </c>
      <c r="W86">
        <v>0</v>
      </c>
      <c r="X86">
        <v>0</v>
      </c>
      <c r="Y86">
        <v>0</v>
      </c>
      <c r="Z86">
        <v>2</v>
      </c>
      <c r="AA86" t="s">
        <v>28</v>
      </c>
      <c r="AB86">
        <v>0</v>
      </c>
      <c r="AC86">
        <v>1</v>
      </c>
      <c r="AD86">
        <v>0</v>
      </c>
      <c r="AE86">
        <v>0</v>
      </c>
      <c r="AF86">
        <v>1</v>
      </c>
      <c r="AG86">
        <v>0</v>
      </c>
      <c r="AH86">
        <v>0</v>
      </c>
      <c r="AI86">
        <v>0</v>
      </c>
      <c r="AJ86">
        <v>0</v>
      </c>
      <c r="AK86">
        <v>0</v>
      </c>
      <c r="AL86">
        <v>0</v>
      </c>
      <c r="AM86">
        <v>0</v>
      </c>
      <c r="AN86" t="s">
        <v>31</v>
      </c>
      <c r="AO86">
        <v>0</v>
      </c>
      <c r="AP86">
        <v>1</v>
      </c>
      <c r="AQ86">
        <v>0</v>
      </c>
      <c r="AR86">
        <v>0</v>
      </c>
      <c r="AS86">
        <v>0</v>
      </c>
      <c r="AT86">
        <v>0</v>
      </c>
      <c r="AU86">
        <v>0</v>
      </c>
      <c r="AV86">
        <v>0</v>
      </c>
      <c r="AW86" t="s">
        <v>41</v>
      </c>
      <c r="AX86" t="s">
        <v>56</v>
      </c>
      <c r="AY86">
        <v>0</v>
      </c>
      <c r="AZ86">
        <v>0</v>
      </c>
      <c r="BA86">
        <v>1</v>
      </c>
      <c r="BB86" t="s">
        <v>57</v>
      </c>
      <c r="BC86">
        <v>10.5</v>
      </c>
      <c r="BD86" t="s">
        <v>146</v>
      </c>
    </row>
    <row r="87" spans="1:56" x14ac:dyDescent="0.25">
      <c r="A87">
        <v>86</v>
      </c>
      <c r="B87">
        <v>1</v>
      </c>
      <c r="C87">
        <v>1</v>
      </c>
      <c r="D87">
        <v>1</v>
      </c>
      <c r="E87">
        <v>1</v>
      </c>
      <c r="F87" t="s">
        <v>6</v>
      </c>
      <c r="G87">
        <v>1</v>
      </c>
      <c r="H87">
        <v>0</v>
      </c>
      <c r="I87">
        <v>1</v>
      </c>
      <c r="J87">
        <v>0</v>
      </c>
      <c r="K87">
        <v>0</v>
      </c>
      <c r="L87">
        <v>0</v>
      </c>
      <c r="M87">
        <v>0</v>
      </c>
      <c r="N87">
        <v>0</v>
      </c>
      <c r="O87">
        <v>0</v>
      </c>
      <c r="P87">
        <v>33</v>
      </c>
      <c r="Q87" t="s">
        <v>20</v>
      </c>
      <c r="R87">
        <v>0</v>
      </c>
      <c r="S87">
        <v>0</v>
      </c>
      <c r="T87">
        <v>0</v>
      </c>
      <c r="U87">
        <v>1</v>
      </c>
      <c r="V87">
        <v>0</v>
      </c>
      <c r="W87">
        <v>0</v>
      </c>
      <c r="X87">
        <v>0</v>
      </c>
      <c r="Y87">
        <v>0</v>
      </c>
      <c r="Z87">
        <v>3</v>
      </c>
      <c r="AA87" t="s">
        <v>29</v>
      </c>
      <c r="AB87">
        <v>0</v>
      </c>
      <c r="AC87">
        <v>0</v>
      </c>
      <c r="AD87">
        <v>1</v>
      </c>
      <c r="AE87">
        <v>3</v>
      </c>
      <c r="AF87">
        <v>0</v>
      </c>
      <c r="AG87">
        <v>0</v>
      </c>
      <c r="AH87">
        <v>0</v>
      </c>
      <c r="AI87">
        <v>1</v>
      </c>
      <c r="AJ87">
        <v>0</v>
      </c>
      <c r="AK87">
        <v>0</v>
      </c>
      <c r="AL87">
        <v>0</v>
      </c>
      <c r="AM87">
        <v>1</v>
      </c>
      <c r="AN87" t="s">
        <v>34</v>
      </c>
      <c r="AO87">
        <v>0</v>
      </c>
      <c r="AP87">
        <v>1</v>
      </c>
      <c r="AQ87">
        <v>0</v>
      </c>
      <c r="AR87">
        <v>0</v>
      </c>
      <c r="AS87">
        <v>0</v>
      </c>
      <c r="AT87">
        <v>0</v>
      </c>
      <c r="AU87">
        <v>0</v>
      </c>
      <c r="AV87">
        <v>0</v>
      </c>
      <c r="AW87" t="s">
        <v>41</v>
      </c>
      <c r="AX87" t="s">
        <v>56</v>
      </c>
      <c r="AY87">
        <v>0</v>
      </c>
      <c r="AZ87">
        <v>0</v>
      </c>
      <c r="BA87">
        <v>1</v>
      </c>
      <c r="BB87" t="s">
        <v>57</v>
      </c>
      <c r="BC87">
        <v>15.85</v>
      </c>
      <c r="BD87" t="s">
        <v>147</v>
      </c>
    </row>
    <row r="88" spans="1:56" x14ac:dyDescent="0.25">
      <c r="A88">
        <v>87</v>
      </c>
      <c r="B88">
        <v>1</v>
      </c>
      <c r="C88">
        <v>0</v>
      </c>
      <c r="D88">
        <v>0</v>
      </c>
      <c r="E88">
        <v>0</v>
      </c>
      <c r="F88" t="s">
        <v>7</v>
      </c>
      <c r="G88">
        <v>0</v>
      </c>
      <c r="H88">
        <v>1</v>
      </c>
      <c r="I88">
        <v>0</v>
      </c>
      <c r="J88">
        <v>0</v>
      </c>
      <c r="K88">
        <v>0</v>
      </c>
      <c r="L88">
        <v>0</v>
      </c>
      <c r="M88">
        <v>0</v>
      </c>
      <c r="N88">
        <v>0</v>
      </c>
      <c r="O88">
        <v>0</v>
      </c>
      <c r="P88">
        <v>16</v>
      </c>
      <c r="Q88" t="s">
        <v>18</v>
      </c>
      <c r="R88">
        <v>0</v>
      </c>
      <c r="S88">
        <v>1</v>
      </c>
      <c r="T88">
        <v>0</v>
      </c>
      <c r="U88">
        <v>0</v>
      </c>
      <c r="V88">
        <v>0</v>
      </c>
      <c r="W88">
        <v>0</v>
      </c>
      <c r="X88">
        <v>0</v>
      </c>
      <c r="Y88">
        <v>0</v>
      </c>
      <c r="Z88">
        <v>3</v>
      </c>
      <c r="AA88" t="s">
        <v>29</v>
      </c>
      <c r="AB88">
        <v>0</v>
      </c>
      <c r="AC88">
        <v>0</v>
      </c>
      <c r="AD88">
        <v>1</v>
      </c>
      <c r="AE88">
        <v>1</v>
      </c>
      <c r="AF88">
        <v>0</v>
      </c>
      <c r="AG88">
        <v>1</v>
      </c>
      <c r="AH88">
        <v>0</v>
      </c>
      <c r="AI88">
        <v>0</v>
      </c>
      <c r="AJ88">
        <v>0</v>
      </c>
      <c r="AK88">
        <v>0</v>
      </c>
      <c r="AL88">
        <v>0</v>
      </c>
      <c r="AM88">
        <v>0</v>
      </c>
      <c r="AN88" t="s">
        <v>32</v>
      </c>
      <c r="AO88">
        <v>3</v>
      </c>
      <c r="AP88">
        <v>0</v>
      </c>
      <c r="AQ88">
        <v>0</v>
      </c>
      <c r="AR88">
        <v>0</v>
      </c>
      <c r="AS88">
        <v>1</v>
      </c>
      <c r="AT88">
        <v>0</v>
      </c>
      <c r="AU88">
        <v>0</v>
      </c>
      <c r="AV88">
        <v>0</v>
      </c>
      <c r="AW88" t="s">
        <v>44</v>
      </c>
      <c r="AX88" t="s">
        <v>56</v>
      </c>
      <c r="AY88">
        <v>0</v>
      </c>
      <c r="AZ88">
        <v>0</v>
      </c>
      <c r="BA88">
        <v>1</v>
      </c>
      <c r="BB88" t="s">
        <v>57</v>
      </c>
      <c r="BC88">
        <v>34.375</v>
      </c>
      <c r="BD88" t="s">
        <v>148</v>
      </c>
    </row>
    <row r="89" spans="1:56" x14ac:dyDescent="0.25">
      <c r="A89">
        <v>88</v>
      </c>
      <c r="B89">
        <v>1</v>
      </c>
      <c r="C89">
        <v>0</v>
      </c>
      <c r="D89">
        <v>0</v>
      </c>
      <c r="E89">
        <v>0</v>
      </c>
      <c r="F89" t="s">
        <v>7</v>
      </c>
      <c r="G89">
        <v>0</v>
      </c>
      <c r="H89">
        <v>1</v>
      </c>
      <c r="I89">
        <v>0</v>
      </c>
      <c r="J89">
        <v>0</v>
      </c>
      <c r="K89">
        <v>1</v>
      </c>
      <c r="L89">
        <v>1</v>
      </c>
      <c r="M89">
        <v>0</v>
      </c>
      <c r="N89">
        <v>0</v>
      </c>
      <c r="O89">
        <v>0</v>
      </c>
      <c r="P89">
        <v>29.9</v>
      </c>
      <c r="Q89" t="s">
        <v>19</v>
      </c>
      <c r="R89">
        <v>0</v>
      </c>
      <c r="S89">
        <v>0</v>
      </c>
      <c r="T89">
        <v>1</v>
      </c>
      <c r="U89">
        <v>0</v>
      </c>
      <c r="V89">
        <v>0</v>
      </c>
      <c r="W89">
        <v>0</v>
      </c>
      <c r="X89">
        <v>0</v>
      </c>
      <c r="Y89">
        <v>0</v>
      </c>
      <c r="Z89">
        <v>3</v>
      </c>
      <c r="AA89" t="s">
        <v>29</v>
      </c>
      <c r="AB89">
        <v>0</v>
      </c>
      <c r="AC89">
        <v>0</v>
      </c>
      <c r="AD89">
        <v>1</v>
      </c>
      <c r="AE89">
        <v>0</v>
      </c>
      <c r="AF89">
        <v>1</v>
      </c>
      <c r="AG89">
        <v>0</v>
      </c>
      <c r="AH89">
        <v>0</v>
      </c>
      <c r="AI89">
        <v>0</v>
      </c>
      <c r="AJ89">
        <v>0</v>
      </c>
      <c r="AK89">
        <v>0</v>
      </c>
      <c r="AL89">
        <v>0</v>
      </c>
      <c r="AM89">
        <v>0</v>
      </c>
      <c r="AN89" t="s">
        <v>31</v>
      </c>
      <c r="AO89">
        <v>0</v>
      </c>
      <c r="AP89">
        <v>1</v>
      </c>
      <c r="AQ89">
        <v>0</v>
      </c>
      <c r="AR89">
        <v>0</v>
      </c>
      <c r="AS89">
        <v>0</v>
      </c>
      <c r="AT89">
        <v>0</v>
      </c>
      <c r="AU89">
        <v>0</v>
      </c>
      <c r="AV89">
        <v>0</v>
      </c>
      <c r="AW89" t="s">
        <v>41</v>
      </c>
      <c r="AX89" t="s">
        <v>56</v>
      </c>
      <c r="AY89">
        <v>0</v>
      </c>
      <c r="AZ89">
        <v>0</v>
      </c>
      <c r="BA89">
        <v>1</v>
      </c>
      <c r="BB89" t="s">
        <v>57</v>
      </c>
      <c r="BC89">
        <v>8.0500000000000007</v>
      </c>
      <c r="BD89" t="s">
        <v>149</v>
      </c>
    </row>
    <row r="90" spans="1:56" x14ac:dyDescent="0.25">
      <c r="A90">
        <v>89</v>
      </c>
      <c r="B90">
        <v>1</v>
      </c>
      <c r="C90">
        <v>1</v>
      </c>
      <c r="D90">
        <v>1</v>
      </c>
      <c r="E90">
        <v>1</v>
      </c>
      <c r="F90" t="s">
        <v>6</v>
      </c>
      <c r="G90">
        <v>1</v>
      </c>
      <c r="H90">
        <v>0</v>
      </c>
      <c r="I90">
        <v>0</v>
      </c>
      <c r="J90">
        <v>0</v>
      </c>
      <c r="K90">
        <v>0</v>
      </c>
      <c r="L90">
        <v>0</v>
      </c>
      <c r="M90">
        <v>0</v>
      </c>
      <c r="N90">
        <v>0</v>
      </c>
      <c r="O90">
        <v>0</v>
      </c>
      <c r="P90">
        <v>23</v>
      </c>
      <c r="Q90" t="s">
        <v>19</v>
      </c>
      <c r="R90">
        <v>0</v>
      </c>
      <c r="S90">
        <v>0</v>
      </c>
      <c r="T90">
        <v>1</v>
      </c>
      <c r="U90">
        <v>0</v>
      </c>
      <c r="V90">
        <v>0</v>
      </c>
      <c r="W90">
        <v>0</v>
      </c>
      <c r="X90">
        <v>0</v>
      </c>
      <c r="Y90">
        <v>0</v>
      </c>
      <c r="Z90">
        <v>1</v>
      </c>
      <c r="AA90" t="s">
        <v>27</v>
      </c>
      <c r="AB90">
        <v>1</v>
      </c>
      <c r="AC90">
        <v>0</v>
      </c>
      <c r="AD90">
        <v>0</v>
      </c>
      <c r="AE90">
        <v>3</v>
      </c>
      <c r="AF90">
        <v>0</v>
      </c>
      <c r="AG90">
        <v>0</v>
      </c>
      <c r="AH90">
        <v>0</v>
      </c>
      <c r="AI90">
        <v>1</v>
      </c>
      <c r="AJ90">
        <v>0</v>
      </c>
      <c r="AK90">
        <v>0</v>
      </c>
      <c r="AL90">
        <v>0</v>
      </c>
      <c r="AM90">
        <v>1</v>
      </c>
      <c r="AN90" t="s">
        <v>34</v>
      </c>
      <c r="AO90">
        <v>2</v>
      </c>
      <c r="AP90">
        <v>0</v>
      </c>
      <c r="AQ90">
        <v>0</v>
      </c>
      <c r="AR90">
        <v>1</v>
      </c>
      <c r="AS90">
        <v>0</v>
      </c>
      <c r="AT90">
        <v>0</v>
      </c>
      <c r="AU90">
        <v>0</v>
      </c>
      <c r="AV90">
        <v>0</v>
      </c>
      <c r="AW90" t="s">
        <v>43</v>
      </c>
      <c r="AX90" t="s">
        <v>56</v>
      </c>
      <c r="AY90">
        <v>0</v>
      </c>
      <c r="AZ90">
        <v>0</v>
      </c>
      <c r="BA90">
        <v>1</v>
      </c>
      <c r="BB90" t="s">
        <v>57</v>
      </c>
      <c r="BC90">
        <v>263</v>
      </c>
      <c r="BD90" t="s">
        <v>150</v>
      </c>
    </row>
    <row r="91" spans="1:56" x14ac:dyDescent="0.25">
      <c r="A91">
        <v>90</v>
      </c>
      <c r="B91">
        <v>1</v>
      </c>
      <c r="C91">
        <v>0</v>
      </c>
      <c r="D91">
        <v>0</v>
      </c>
      <c r="E91">
        <v>0</v>
      </c>
      <c r="F91" t="s">
        <v>7</v>
      </c>
      <c r="G91">
        <v>0</v>
      </c>
      <c r="H91">
        <v>1</v>
      </c>
      <c r="I91">
        <v>0</v>
      </c>
      <c r="J91">
        <v>0</v>
      </c>
      <c r="K91">
        <v>1</v>
      </c>
      <c r="L91">
        <v>1</v>
      </c>
      <c r="M91">
        <v>0</v>
      </c>
      <c r="N91">
        <v>0</v>
      </c>
      <c r="O91">
        <v>0</v>
      </c>
      <c r="P91">
        <v>24</v>
      </c>
      <c r="Q91" t="s">
        <v>19</v>
      </c>
      <c r="R91">
        <v>0</v>
      </c>
      <c r="S91">
        <v>0</v>
      </c>
      <c r="T91">
        <v>1</v>
      </c>
      <c r="U91">
        <v>0</v>
      </c>
      <c r="V91">
        <v>0</v>
      </c>
      <c r="W91">
        <v>0</v>
      </c>
      <c r="X91">
        <v>0</v>
      </c>
      <c r="Y91">
        <v>0</v>
      </c>
      <c r="Z91">
        <v>3</v>
      </c>
      <c r="AA91" t="s">
        <v>29</v>
      </c>
      <c r="AB91">
        <v>0</v>
      </c>
      <c r="AC91">
        <v>0</v>
      </c>
      <c r="AD91">
        <v>1</v>
      </c>
      <c r="AE91">
        <v>0</v>
      </c>
      <c r="AF91">
        <v>1</v>
      </c>
      <c r="AG91">
        <v>0</v>
      </c>
      <c r="AH91">
        <v>0</v>
      </c>
      <c r="AI91">
        <v>0</v>
      </c>
      <c r="AJ91">
        <v>0</v>
      </c>
      <c r="AK91">
        <v>0</v>
      </c>
      <c r="AL91">
        <v>0</v>
      </c>
      <c r="AM91">
        <v>0</v>
      </c>
      <c r="AN91" t="s">
        <v>31</v>
      </c>
      <c r="AO91">
        <v>0</v>
      </c>
      <c r="AP91">
        <v>1</v>
      </c>
      <c r="AQ91">
        <v>0</v>
      </c>
      <c r="AR91">
        <v>0</v>
      </c>
      <c r="AS91">
        <v>0</v>
      </c>
      <c r="AT91">
        <v>0</v>
      </c>
      <c r="AU91">
        <v>0</v>
      </c>
      <c r="AV91">
        <v>0</v>
      </c>
      <c r="AW91" t="s">
        <v>41</v>
      </c>
      <c r="AX91" t="s">
        <v>56</v>
      </c>
      <c r="AY91">
        <v>0</v>
      </c>
      <c r="AZ91">
        <v>0</v>
      </c>
      <c r="BA91">
        <v>1</v>
      </c>
      <c r="BB91" t="s">
        <v>57</v>
      </c>
      <c r="BC91">
        <v>8.0500000000000007</v>
      </c>
      <c r="BD91" t="s">
        <v>151</v>
      </c>
    </row>
    <row r="92" spans="1:56" x14ac:dyDescent="0.25">
      <c r="A92">
        <v>91</v>
      </c>
      <c r="B92">
        <v>1</v>
      </c>
      <c r="C92">
        <v>0</v>
      </c>
      <c r="D92">
        <v>0</v>
      </c>
      <c r="E92">
        <v>0</v>
      </c>
      <c r="F92" t="s">
        <v>7</v>
      </c>
      <c r="G92">
        <v>0</v>
      </c>
      <c r="H92">
        <v>1</v>
      </c>
      <c r="I92">
        <v>0</v>
      </c>
      <c r="J92">
        <v>0</v>
      </c>
      <c r="K92">
        <v>1</v>
      </c>
      <c r="L92">
        <v>1</v>
      </c>
      <c r="M92">
        <v>0</v>
      </c>
      <c r="N92">
        <v>0</v>
      </c>
      <c r="O92">
        <v>0</v>
      </c>
      <c r="P92">
        <v>29</v>
      </c>
      <c r="Q92" t="s">
        <v>19</v>
      </c>
      <c r="R92">
        <v>0</v>
      </c>
      <c r="S92">
        <v>0</v>
      </c>
      <c r="T92">
        <v>1</v>
      </c>
      <c r="U92">
        <v>0</v>
      </c>
      <c r="V92">
        <v>0</v>
      </c>
      <c r="W92">
        <v>0</v>
      </c>
      <c r="X92">
        <v>0</v>
      </c>
      <c r="Y92">
        <v>0</v>
      </c>
      <c r="Z92">
        <v>3</v>
      </c>
      <c r="AA92" t="s">
        <v>29</v>
      </c>
      <c r="AB92">
        <v>0</v>
      </c>
      <c r="AC92">
        <v>0</v>
      </c>
      <c r="AD92">
        <v>1</v>
      </c>
      <c r="AE92">
        <v>0</v>
      </c>
      <c r="AF92">
        <v>1</v>
      </c>
      <c r="AG92">
        <v>0</v>
      </c>
      <c r="AH92">
        <v>0</v>
      </c>
      <c r="AI92">
        <v>0</v>
      </c>
      <c r="AJ92">
        <v>0</v>
      </c>
      <c r="AK92">
        <v>0</v>
      </c>
      <c r="AL92">
        <v>0</v>
      </c>
      <c r="AM92">
        <v>0</v>
      </c>
      <c r="AN92" t="s">
        <v>31</v>
      </c>
      <c r="AO92">
        <v>0</v>
      </c>
      <c r="AP92">
        <v>1</v>
      </c>
      <c r="AQ92">
        <v>0</v>
      </c>
      <c r="AR92">
        <v>0</v>
      </c>
      <c r="AS92">
        <v>0</v>
      </c>
      <c r="AT92">
        <v>0</v>
      </c>
      <c r="AU92">
        <v>0</v>
      </c>
      <c r="AV92">
        <v>0</v>
      </c>
      <c r="AW92" t="s">
        <v>41</v>
      </c>
      <c r="AX92" t="s">
        <v>56</v>
      </c>
      <c r="AY92">
        <v>0</v>
      </c>
      <c r="AZ92">
        <v>0</v>
      </c>
      <c r="BA92">
        <v>1</v>
      </c>
      <c r="BB92" t="s">
        <v>57</v>
      </c>
      <c r="BC92">
        <v>8.0500000000000007</v>
      </c>
      <c r="BD92" t="s">
        <v>152</v>
      </c>
    </row>
    <row r="93" spans="1:56" x14ac:dyDescent="0.25">
      <c r="A93">
        <v>92</v>
      </c>
      <c r="B93">
        <v>1</v>
      </c>
      <c r="C93">
        <v>0</v>
      </c>
      <c r="D93">
        <v>0</v>
      </c>
      <c r="E93">
        <v>0</v>
      </c>
      <c r="F93" t="s">
        <v>7</v>
      </c>
      <c r="G93">
        <v>0</v>
      </c>
      <c r="H93">
        <v>1</v>
      </c>
      <c r="I93">
        <v>0</v>
      </c>
      <c r="J93">
        <v>0</v>
      </c>
      <c r="K93">
        <v>1</v>
      </c>
      <c r="L93">
        <v>1</v>
      </c>
      <c r="M93">
        <v>0</v>
      </c>
      <c r="N93">
        <v>0</v>
      </c>
      <c r="O93">
        <v>0</v>
      </c>
      <c r="P93">
        <v>20</v>
      </c>
      <c r="Q93" t="s">
        <v>19</v>
      </c>
      <c r="R93">
        <v>0</v>
      </c>
      <c r="S93">
        <v>0</v>
      </c>
      <c r="T93">
        <v>1</v>
      </c>
      <c r="U93">
        <v>0</v>
      </c>
      <c r="V93">
        <v>0</v>
      </c>
      <c r="W93">
        <v>0</v>
      </c>
      <c r="X93">
        <v>0</v>
      </c>
      <c r="Y93">
        <v>0</v>
      </c>
      <c r="Z93">
        <v>3</v>
      </c>
      <c r="AA93" t="s">
        <v>29</v>
      </c>
      <c r="AB93">
        <v>0</v>
      </c>
      <c r="AC93">
        <v>0</v>
      </c>
      <c r="AD93">
        <v>1</v>
      </c>
      <c r="AE93">
        <v>0</v>
      </c>
      <c r="AF93">
        <v>1</v>
      </c>
      <c r="AG93">
        <v>0</v>
      </c>
      <c r="AH93">
        <v>0</v>
      </c>
      <c r="AI93">
        <v>0</v>
      </c>
      <c r="AJ93">
        <v>0</v>
      </c>
      <c r="AK93">
        <v>0</v>
      </c>
      <c r="AL93">
        <v>0</v>
      </c>
      <c r="AM93">
        <v>0</v>
      </c>
      <c r="AN93" t="s">
        <v>31</v>
      </c>
      <c r="AO93">
        <v>0</v>
      </c>
      <c r="AP93">
        <v>1</v>
      </c>
      <c r="AQ93">
        <v>0</v>
      </c>
      <c r="AR93">
        <v>0</v>
      </c>
      <c r="AS93">
        <v>0</v>
      </c>
      <c r="AT93">
        <v>0</v>
      </c>
      <c r="AU93">
        <v>0</v>
      </c>
      <c r="AV93">
        <v>0</v>
      </c>
      <c r="AW93" t="s">
        <v>41</v>
      </c>
      <c r="AX93" t="s">
        <v>56</v>
      </c>
      <c r="AY93">
        <v>0</v>
      </c>
      <c r="AZ93">
        <v>0</v>
      </c>
      <c r="BA93">
        <v>1</v>
      </c>
      <c r="BB93" t="s">
        <v>57</v>
      </c>
      <c r="BC93">
        <v>7.8541999999999996</v>
      </c>
      <c r="BD93" t="s">
        <v>153</v>
      </c>
    </row>
    <row r="94" spans="1:56" x14ac:dyDescent="0.25">
      <c r="A94">
        <v>93</v>
      </c>
      <c r="B94">
        <v>1</v>
      </c>
      <c r="C94">
        <v>0</v>
      </c>
      <c r="D94">
        <v>0</v>
      </c>
      <c r="E94">
        <v>0</v>
      </c>
      <c r="F94" t="s">
        <v>7</v>
      </c>
      <c r="G94">
        <v>0</v>
      </c>
      <c r="H94">
        <v>1</v>
      </c>
      <c r="I94">
        <v>0</v>
      </c>
      <c r="J94">
        <v>0</v>
      </c>
      <c r="K94">
        <v>0</v>
      </c>
      <c r="L94">
        <v>1</v>
      </c>
      <c r="M94">
        <v>0</v>
      </c>
      <c r="N94">
        <v>0</v>
      </c>
      <c r="O94">
        <v>0</v>
      </c>
      <c r="P94">
        <v>46</v>
      </c>
      <c r="Q94" t="s">
        <v>21</v>
      </c>
      <c r="R94">
        <v>0</v>
      </c>
      <c r="S94">
        <v>0</v>
      </c>
      <c r="T94">
        <v>0</v>
      </c>
      <c r="U94">
        <v>0</v>
      </c>
      <c r="V94">
        <v>1</v>
      </c>
      <c r="W94">
        <v>0</v>
      </c>
      <c r="X94">
        <v>0</v>
      </c>
      <c r="Y94">
        <v>0</v>
      </c>
      <c r="Z94">
        <v>1</v>
      </c>
      <c r="AA94" t="s">
        <v>27</v>
      </c>
      <c r="AB94">
        <v>1</v>
      </c>
      <c r="AC94">
        <v>0</v>
      </c>
      <c r="AD94">
        <v>0</v>
      </c>
      <c r="AE94">
        <v>1</v>
      </c>
      <c r="AF94">
        <v>0</v>
      </c>
      <c r="AG94">
        <v>1</v>
      </c>
      <c r="AH94">
        <v>0</v>
      </c>
      <c r="AI94">
        <v>0</v>
      </c>
      <c r="AJ94">
        <v>0</v>
      </c>
      <c r="AK94">
        <v>0</v>
      </c>
      <c r="AL94">
        <v>0</v>
      </c>
      <c r="AM94">
        <v>0</v>
      </c>
      <c r="AN94" t="s">
        <v>32</v>
      </c>
      <c r="AO94">
        <v>0</v>
      </c>
      <c r="AP94">
        <v>1</v>
      </c>
      <c r="AQ94">
        <v>0</v>
      </c>
      <c r="AR94">
        <v>0</v>
      </c>
      <c r="AS94">
        <v>0</v>
      </c>
      <c r="AT94">
        <v>0</v>
      </c>
      <c r="AU94">
        <v>0</v>
      </c>
      <c r="AV94">
        <v>0</v>
      </c>
      <c r="AW94" t="s">
        <v>41</v>
      </c>
      <c r="AX94" t="s">
        <v>56</v>
      </c>
      <c r="AY94">
        <v>0</v>
      </c>
      <c r="AZ94">
        <v>0</v>
      </c>
      <c r="BA94">
        <v>1</v>
      </c>
      <c r="BB94" t="s">
        <v>57</v>
      </c>
      <c r="BC94">
        <v>61.174999999999997</v>
      </c>
      <c r="BD94" t="s">
        <v>154</v>
      </c>
    </row>
    <row r="95" spans="1:56" x14ac:dyDescent="0.25">
      <c r="A95">
        <v>94</v>
      </c>
      <c r="B95">
        <v>1</v>
      </c>
      <c r="C95">
        <v>0</v>
      </c>
      <c r="D95">
        <v>0</v>
      </c>
      <c r="E95">
        <v>0</v>
      </c>
      <c r="F95" t="s">
        <v>7</v>
      </c>
      <c r="G95">
        <v>0</v>
      </c>
      <c r="H95">
        <v>1</v>
      </c>
      <c r="I95">
        <v>0</v>
      </c>
      <c r="J95">
        <v>0</v>
      </c>
      <c r="K95">
        <v>0</v>
      </c>
      <c r="L95">
        <v>0</v>
      </c>
      <c r="M95">
        <v>0</v>
      </c>
      <c r="N95">
        <v>0</v>
      </c>
      <c r="O95">
        <v>0</v>
      </c>
      <c r="P95">
        <v>26</v>
      </c>
      <c r="Q95" t="s">
        <v>19</v>
      </c>
      <c r="R95">
        <v>0</v>
      </c>
      <c r="S95">
        <v>0</v>
      </c>
      <c r="T95">
        <v>1</v>
      </c>
      <c r="U95">
        <v>0</v>
      </c>
      <c r="V95">
        <v>0</v>
      </c>
      <c r="W95">
        <v>0</v>
      </c>
      <c r="X95">
        <v>0</v>
      </c>
      <c r="Y95">
        <v>0</v>
      </c>
      <c r="Z95">
        <v>3</v>
      </c>
      <c r="AA95" t="s">
        <v>29</v>
      </c>
      <c r="AB95">
        <v>0</v>
      </c>
      <c r="AC95">
        <v>0</v>
      </c>
      <c r="AD95">
        <v>1</v>
      </c>
      <c r="AE95">
        <v>1</v>
      </c>
      <c r="AF95">
        <v>0</v>
      </c>
      <c r="AG95">
        <v>1</v>
      </c>
      <c r="AH95">
        <v>0</v>
      </c>
      <c r="AI95">
        <v>0</v>
      </c>
      <c r="AJ95">
        <v>0</v>
      </c>
      <c r="AK95">
        <v>0</v>
      </c>
      <c r="AL95">
        <v>0</v>
      </c>
      <c r="AM95">
        <v>0</v>
      </c>
      <c r="AN95" t="s">
        <v>32</v>
      </c>
      <c r="AO95">
        <v>2</v>
      </c>
      <c r="AP95">
        <v>0</v>
      </c>
      <c r="AQ95">
        <v>0</v>
      </c>
      <c r="AR95">
        <v>1</v>
      </c>
      <c r="AS95">
        <v>0</v>
      </c>
      <c r="AT95">
        <v>0</v>
      </c>
      <c r="AU95">
        <v>0</v>
      </c>
      <c r="AV95">
        <v>0</v>
      </c>
      <c r="AW95" t="s">
        <v>43</v>
      </c>
      <c r="AX95" t="s">
        <v>56</v>
      </c>
      <c r="AY95">
        <v>0</v>
      </c>
      <c r="AZ95">
        <v>0</v>
      </c>
      <c r="BA95">
        <v>1</v>
      </c>
      <c r="BB95" t="s">
        <v>57</v>
      </c>
      <c r="BC95">
        <v>20.574999999999999</v>
      </c>
      <c r="BD95" t="s">
        <v>155</v>
      </c>
    </row>
    <row r="96" spans="1:56" x14ac:dyDescent="0.25">
      <c r="A96">
        <v>95</v>
      </c>
      <c r="B96">
        <v>1</v>
      </c>
      <c r="C96">
        <v>0</v>
      </c>
      <c r="D96">
        <v>0</v>
      </c>
      <c r="E96">
        <v>0</v>
      </c>
      <c r="F96" t="s">
        <v>7</v>
      </c>
      <c r="G96">
        <v>0</v>
      </c>
      <c r="H96">
        <v>1</v>
      </c>
      <c r="I96">
        <v>0</v>
      </c>
      <c r="J96">
        <v>0</v>
      </c>
      <c r="K96">
        <v>1</v>
      </c>
      <c r="L96">
        <v>1</v>
      </c>
      <c r="M96">
        <v>0</v>
      </c>
      <c r="N96">
        <v>0</v>
      </c>
      <c r="O96">
        <v>0</v>
      </c>
      <c r="P96">
        <v>59</v>
      </c>
      <c r="Q96" t="s">
        <v>22</v>
      </c>
      <c r="R96">
        <v>0</v>
      </c>
      <c r="S96">
        <v>0</v>
      </c>
      <c r="T96">
        <v>0</v>
      </c>
      <c r="U96">
        <v>0</v>
      </c>
      <c r="V96">
        <v>0</v>
      </c>
      <c r="W96">
        <v>1</v>
      </c>
      <c r="X96">
        <v>0</v>
      </c>
      <c r="Y96">
        <v>0</v>
      </c>
      <c r="Z96">
        <v>3</v>
      </c>
      <c r="AA96" t="s">
        <v>29</v>
      </c>
      <c r="AB96">
        <v>0</v>
      </c>
      <c r="AC96">
        <v>0</v>
      </c>
      <c r="AD96">
        <v>1</v>
      </c>
      <c r="AE96">
        <v>0</v>
      </c>
      <c r="AF96">
        <v>1</v>
      </c>
      <c r="AG96">
        <v>0</v>
      </c>
      <c r="AH96">
        <v>0</v>
      </c>
      <c r="AI96">
        <v>0</v>
      </c>
      <c r="AJ96">
        <v>0</v>
      </c>
      <c r="AK96">
        <v>0</v>
      </c>
      <c r="AL96">
        <v>0</v>
      </c>
      <c r="AM96">
        <v>0</v>
      </c>
      <c r="AN96" t="s">
        <v>31</v>
      </c>
      <c r="AO96">
        <v>0</v>
      </c>
      <c r="AP96">
        <v>1</v>
      </c>
      <c r="AQ96">
        <v>0</v>
      </c>
      <c r="AR96">
        <v>0</v>
      </c>
      <c r="AS96">
        <v>0</v>
      </c>
      <c r="AT96">
        <v>0</v>
      </c>
      <c r="AU96">
        <v>0</v>
      </c>
      <c r="AV96">
        <v>0</v>
      </c>
      <c r="AW96" t="s">
        <v>41</v>
      </c>
      <c r="AX96" t="s">
        <v>56</v>
      </c>
      <c r="AY96">
        <v>0</v>
      </c>
      <c r="AZ96">
        <v>0</v>
      </c>
      <c r="BA96">
        <v>1</v>
      </c>
      <c r="BB96" t="s">
        <v>57</v>
      </c>
      <c r="BC96">
        <v>7.25</v>
      </c>
      <c r="BD96" t="s">
        <v>156</v>
      </c>
    </row>
    <row r="97" spans="1:56" x14ac:dyDescent="0.25">
      <c r="A97">
        <v>96</v>
      </c>
      <c r="B97">
        <v>1</v>
      </c>
      <c r="C97">
        <v>0</v>
      </c>
      <c r="D97">
        <v>0</v>
      </c>
      <c r="E97">
        <v>0</v>
      </c>
      <c r="F97" t="s">
        <v>7</v>
      </c>
      <c r="G97">
        <v>0</v>
      </c>
      <c r="H97">
        <v>1</v>
      </c>
      <c r="I97">
        <v>0</v>
      </c>
      <c r="J97">
        <v>0</v>
      </c>
      <c r="K97">
        <v>1</v>
      </c>
      <c r="L97">
        <v>1</v>
      </c>
      <c r="M97">
        <v>0</v>
      </c>
      <c r="N97">
        <v>0</v>
      </c>
      <c r="O97">
        <v>0</v>
      </c>
      <c r="P97">
        <v>29.9</v>
      </c>
      <c r="Q97" t="s">
        <v>19</v>
      </c>
      <c r="R97">
        <v>0</v>
      </c>
      <c r="S97">
        <v>0</v>
      </c>
      <c r="T97">
        <v>1</v>
      </c>
      <c r="U97">
        <v>0</v>
      </c>
      <c r="V97">
        <v>0</v>
      </c>
      <c r="W97">
        <v>0</v>
      </c>
      <c r="X97">
        <v>0</v>
      </c>
      <c r="Y97">
        <v>0</v>
      </c>
      <c r="Z97">
        <v>3</v>
      </c>
      <c r="AA97" t="s">
        <v>29</v>
      </c>
      <c r="AB97">
        <v>0</v>
      </c>
      <c r="AC97">
        <v>0</v>
      </c>
      <c r="AD97">
        <v>1</v>
      </c>
      <c r="AE97">
        <v>0</v>
      </c>
      <c r="AF97">
        <v>1</v>
      </c>
      <c r="AG97">
        <v>0</v>
      </c>
      <c r="AH97">
        <v>0</v>
      </c>
      <c r="AI97">
        <v>0</v>
      </c>
      <c r="AJ97">
        <v>0</v>
      </c>
      <c r="AK97">
        <v>0</v>
      </c>
      <c r="AL97">
        <v>0</v>
      </c>
      <c r="AM97">
        <v>0</v>
      </c>
      <c r="AN97" t="s">
        <v>31</v>
      </c>
      <c r="AO97">
        <v>0</v>
      </c>
      <c r="AP97">
        <v>1</v>
      </c>
      <c r="AQ97">
        <v>0</v>
      </c>
      <c r="AR97">
        <v>0</v>
      </c>
      <c r="AS97">
        <v>0</v>
      </c>
      <c r="AT97">
        <v>0</v>
      </c>
      <c r="AU97">
        <v>0</v>
      </c>
      <c r="AV97">
        <v>0</v>
      </c>
      <c r="AW97" t="s">
        <v>41</v>
      </c>
      <c r="AX97" t="s">
        <v>56</v>
      </c>
      <c r="AY97">
        <v>0</v>
      </c>
      <c r="AZ97">
        <v>0</v>
      </c>
      <c r="BA97">
        <v>1</v>
      </c>
      <c r="BB97" t="s">
        <v>57</v>
      </c>
      <c r="BC97">
        <v>8.0500000000000007</v>
      </c>
      <c r="BD97" t="s">
        <v>157</v>
      </c>
    </row>
    <row r="98" spans="1:56" x14ac:dyDescent="0.25">
      <c r="A98">
        <v>97</v>
      </c>
      <c r="B98">
        <v>1</v>
      </c>
      <c r="C98">
        <v>0</v>
      </c>
      <c r="D98">
        <v>0</v>
      </c>
      <c r="E98">
        <v>0</v>
      </c>
      <c r="F98" t="s">
        <v>7</v>
      </c>
      <c r="G98">
        <v>0</v>
      </c>
      <c r="H98">
        <v>1</v>
      </c>
      <c r="I98">
        <v>0</v>
      </c>
      <c r="J98">
        <v>0</v>
      </c>
      <c r="K98">
        <v>1</v>
      </c>
      <c r="L98">
        <v>1</v>
      </c>
      <c r="M98">
        <v>0</v>
      </c>
      <c r="N98">
        <v>0</v>
      </c>
      <c r="O98">
        <v>0</v>
      </c>
      <c r="P98">
        <v>71</v>
      </c>
      <c r="Q98" t="s">
        <v>24</v>
      </c>
      <c r="R98">
        <v>0</v>
      </c>
      <c r="S98">
        <v>0</v>
      </c>
      <c r="T98">
        <v>0</v>
      </c>
      <c r="U98">
        <v>0</v>
      </c>
      <c r="V98">
        <v>0</v>
      </c>
      <c r="W98">
        <v>0</v>
      </c>
      <c r="X98">
        <v>0</v>
      </c>
      <c r="Y98">
        <v>1</v>
      </c>
      <c r="Z98">
        <v>1</v>
      </c>
      <c r="AA98" t="s">
        <v>27</v>
      </c>
      <c r="AB98">
        <v>1</v>
      </c>
      <c r="AC98">
        <v>0</v>
      </c>
      <c r="AD98">
        <v>0</v>
      </c>
      <c r="AE98">
        <v>0</v>
      </c>
      <c r="AF98">
        <v>1</v>
      </c>
      <c r="AG98">
        <v>0</v>
      </c>
      <c r="AH98">
        <v>0</v>
      </c>
      <c r="AI98">
        <v>0</v>
      </c>
      <c r="AJ98">
        <v>0</v>
      </c>
      <c r="AK98">
        <v>0</v>
      </c>
      <c r="AL98">
        <v>0</v>
      </c>
      <c r="AM98">
        <v>0</v>
      </c>
      <c r="AN98" t="s">
        <v>31</v>
      </c>
      <c r="AO98">
        <v>0</v>
      </c>
      <c r="AP98">
        <v>1</v>
      </c>
      <c r="AQ98">
        <v>0</v>
      </c>
      <c r="AR98">
        <v>0</v>
      </c>
      <c r="AS98">
        <v>0</v>
      </c>
      <c r="AT98">
        <v>0</v>
      </c>
      <c r="AU98">
        <v>0</v>
      </c>
      <c r="AV98">
        <v>0</v>
      </c>
      <c r="AW98" t="s">
        <v>41</v>
      </c>
      <c r="AX98" t="s">
        <v>59</v>
      </c>
      <c r="AY98">
        <v>1</v>
      </c>
      <c r="AZ98">
        <v>0</v>
      </c>
      <c r="BA98">
        <v>0</v>
      </c>
      <c r="BB98" t="s">
        <v>60</v>
      </c>
      <c r="BC98">
        <v>34.654200000000003</v>
      </c>
      <c r="BD98" t="s">
        <v>158</v>
      </c>
    </row>
    <row r="99" spans="1:56" x14ac:dyDescent="0.25">
      <c r="A99">
        <v>98</v>
      </c>
      <c r="B99">
        <v>1</v>
      </c>
      <c r="C99">
        <v>1</v>
      </c>
      <c r="D99">
        <v>1</v>
      </c>
      <c r="E99">
        <v>1</v>
      </c>
      <c r="F99" t="s">
        <v>7</v>
      </c>
      <c r="G99">
        <v>0</v>
      </c>
      <c r="H99">
        <v>1</v>
      </c>
      <c r="I99">
        <v>0</v>
      </c>
      <c r="J99">
        <v>0</v>
      </c>
      <c r="K99">
        <v>1</v>
      </c>
      <c r="L99">
        <v>0</v>
      </c>
      <c r="M99">
        <v>0</v>
      </c>
      <c r="N99">
        <v>0</v>
      </c>
      <c r="O99">
        <v>0</v>
      </c>
      <c r="P99">
        <v>23</v>
      </c>
      <c r="Q99" t="s">
        <v>19</v>
      </c>
      <c r="R99">
        <v>0</v>
      </c>
      <c r="S99">
        <v>0</v>
      </c>
      <c r="T99">
        <v>1</v>
      </c>
      <c r="U99">
        <v>0</v>
      </c>
      <c r="V99">
        <v>0</v>
      </c>
      <c r="W99">
        <v>0</v>
      </c>
      <c r="X99">
        <v>0</v>
      </c>
      <c r="Y99">
        <v>0</v>
      </c>
      <c r="Z99">
        <v>1</v>
      </c>
      <c r="AA99" t="s">
        <v>27</v>
      </c>
      <c r="AB99">
        <v>1</v>
      </c>
      <c r="AC99">
        <v>0</v>
      </c>
      <c r="AD99">
        <v>0</v>
      </c>
      <c r="AE99">
        <v>0</v>
      </c>
      <c r="AF99">
        <v>1</v>
      </c>
      <c r="AG99">
        <v>0</v>
      </c>
      <c r="AH99">
        <v>0</v>
      </c>
      <c r="AI99">
        <v>0</v>
      </c>
      <c r="AJ99">
        <v>0</v>
      </c>
      <c r="AK99">
        <v>0</v>
      </c>
      <c r="AL99">
        <v>0</v>
      </c>
      <c r="AM99">
        <v>0</v>
      </c>
      <c r="AN99" t="s">
        <v>31</v>
      </c>
      <c r="AO99">
        <v>1</v>
      </c>
      <c r="AP99">
        <v>0</v>
      </c>
      <c r="AQ99">
        <v>1</v>
      </c>
      <c r="AR99">
        <v>0</v>
      </c>
      <c r="AS99">
        <v>0</v>
      </c>
      <c r="AT99">
        <v>0</v>
      </c>
      <c r="AU99">
        <v>0</v>
      </c>
      <c r="AV99">
        <v>0</v>
      </c>
      <c r="AW99" t="s">
        <v>42</v>
      </c>
      <c r="AX99" t="s">
        <v>59</v>
      </c>
      <c r="AY99">
        <v>1</v>
      </c>
      <c r="AZ99">
        <v>0</v>
      </c>
      <c r="BA99">
        <v>0</v>
      </c>
      <c r="BB99" t="s">
        <v>60</v>
      </c>
      <c r="BC99">
        <v>63.3583</v>
      </c>
      <c r="BD99" t="s">
        <v>159</v>
      </c>
    </row>
    <row r="100" spans="1:56" x14ac:dyDescent="0.25">
      <c r="A100">
        <v>99</v>
      </c>
      <c r="B100">
        <v>1</v>
      </c>
      <c r="C100">
        <v>1</v>
      </c>
      <c r="D100">
        <v>1</v>
      </c>
      <c r="E100">
        <v>1</v>
      </c>
      <c r="F100" t="s">
        <v>6</v>
      </c>
      <c r="G100">
        <v>1</v>
      </c>
      <c r="H100">
        <v>0</v>
      </c>
      <c r="I100">
        <v>0</v>
      </c>
      <c r="J100">
        <v>0</v>
      </c>
      <c r="K100">
        <v>0</v>
      </c>
      <c r="L100">
        <v>0</v>
      </c>
      <c r="M100">
        <v>0</v>
      </c>
      <c r="N100">
        <v>0</v>
      </c>
      <c r="O100">
        <v>0</v>
      </c>
      <c r="P100">
        <v>34</v>
      </c>
      <c r="Q100" t="s">
        <v>20</v>
      </c>
      <c r="R100">
        <v>0</v>
      </c>
      <c r="S100">
        <v>0</v>
      </c>
      <c r="T100">
        <v>0</v>
      </c>
      <c r="U100">
        <v>1</v>
      </c>
      <c r="V100">
        <v>0</v>
      </c>
      <c r="W100">
        <v>0</v>
      </c>
      <c r="X100">
        <v>0</v>
      </c>
      <c r="Y100">
        <v>0</v>
      </c>
      <c r="Z100">
        <v>2</v>
      </c>
      <c r="AA100" t="s">
        <v>28</v>
      </c>
      <c r="AB100">
        <v>0</v>
      </c>
      <c r="AC100">
        <v>1</v>
      </c>
      <c r="AD100">
        <v>0</v>
      </c>
      <c r="AE100">
        <v>0</v>
      </c>
      <c r="AF100">
        <v>1</v>
      </c>
      <c r="AG100">
        <v>0</v>
      </c>
      <c r="AH100">
        <v>0</v>
      </c>
      <c r="AI100">
        <v>0</v>
      </c>
      <c r="AJ100">
        <v>0</v>
      </c>
      <c r="AK100">
        <v>0</v>
      </c>
      <c r="AL100">
        <v>0</v>
      </c>
      <c r="AM100">
        <v>0</v>
      </c>
      <c r="AN100" t="s">
        <v>31</v>
      </c>
      <c r="AO100">
        <v>1</v>
      </c>
      <c r="AP100">
        <v>0</v>
      </c>
      <c r="AQ100">
        <v>1</v>
      </c>
      <c r="AR100">
        <v>0</v>
      </c>
      <c r="AS100">
        <v>0</v>
      </c>
      <c r="AT100">
        <v>0</v>
      </c>
      <c r="AU100">
        <v>0</v>
      </c>
      <c r="AV100">
        <v>0</v>
      </c>
      <c r="AW100" t="s">
        <v>42</v>
      </c>
      <c r="AX100" t="s">
        <v>56</v>
      </c>
      <c r="AY100">
        <v>0</v>
      </c>
      <c r="AZ100">
        <v>0</v>
      </c>
      <c r="BA100">
        <v>1</v>
      </c>
      <c r="BB100" t="s">
        <v>57</v>
      </c>
      <c r="BC100">
        <v>23</v>
      </c>
      <c r="BD100" t="s">
        <v>160</v>
      </c>
    </row>
    <row r="101" spans="1:56" x14ac:dyDescent="0.25">
      <c r="A101">
        <v>100</v>
      </c>
      <c r="B101">
        <v>1</v>
      </c>
      <c r="C101">
        <v>0</v>
      </c>
      <c r="D101">
        <v>0</v>
      </c>
      <c r="E101">
        <v>0</v>
      </c>
      <c r="F101" t="s">
        <v>7</v>
      </c>
      <c r="G101">
        <v>0</v>
      </c>
      <c r="H101">
        <v>1</v>
      </c>
      <c r="I101">
        <v>0</v>
      </c>
      <c r="J101">
        <v>1</v>
      </c>
      <c r="K101">
        <v>0</v>
      </c>
      <c r="L101">
        <v>1</v>
      </c>
      <c r="M101">
        <v>0</v>
      </c>
      <c r="N101">
        <v>0</v>
      </c>
      <c r="O101">
        <v>0</v>
      </c>
      <c r="P101">
        <v>34</v>
      </c>
      <c r="Q101" t="s">
        <v>20</v>
      </c>
      <c r="R101">
        <v>0</v>
      </c>
      <c r="S101">
        <v>0</v>
      </c>
      <c r="T101">
        <v>0</v>
      </c>
      <c r="U101">
        <v>1</v>
      </c>
      <c r="V101">
        <v>0</v>
      </c>
      <c r="W101">
        <v>0</v>
      </c>
      <c r="X101">
        <v>0</v>
      </c>
      <c r="Y101">
        <v>0</v>
      </c>
      <c r="Z101">
        <v>2</v>
      </c>
      <c r="AA101" t="s">
        <v>28</v>
      </c>
      <c r="AB101">
        <v>0</v>
      </c>
      <c r="AC101">
        <v>1</v>
      </c>
      <c r="AD101">
        <v>0</v>
      </c>
      <c r="AE101">
        <v>1</v>
      </c>
      <c r="AF101">
        <v>0</v>
      </c>
      <c r="AG101">
        <v>1</v>
      </c>
      <c r="AH101">
        <v>0</v>
      </c>
      <c r="AI101">
        <v>0</v>
      </c>
      <c r="AJ101">
        <v>0</v>
      </c>
      <c r="AK101">
        <v>0</v>
      </c>
      <c r="AL101">
        <v>0</v>
      </c>
      <c r="AM101">
        <v>0</v>
      </c>
      <c r="AN101" t="s">
        <v>32</v>
      </c>
      <c r="AO101">
        <v>0</v>
      </c>
      <c r="AP101">
        <v>1</v>
      </c>
      <c r="AQ101">
        <v>0</v>
      </c>
      <c r="AR101">
        <v>0</v>
      </c>
      <c r="AS101">
        <v>0</v>
      </c>
      <c r="AT101">
        <v>0</v>
      </c>
      <c r="AU101">
        <v>0</v>
      </c>
      <c r="AV101">
        <v>0</v>
      </c>
      <c r="AW101" t="s">
        <v>41</v>
      </c>
      <c r="AX101" t="s">
        <v>56</v>
      </c>
      <c r="AY101">
        <v>0</v>
      </c>
      <c r="AZ101">
        <v>0</v>
      </c>
      <c r="BA101">
        <v>1</v>
      </c>
      <c r="BB101" t="s">
        <v>57</v>
      </c>
      <c r="BC101">
        <v>26</v>
      </c>
      <c r="BD101" t="s">
        <v>161</v>
      </c>
    </row>
    <row r="102" spans="1:56" x14ac:dyDescent="0.25">
      <c r="A102">
        <v>101</v>
      </c>
      <c r="B102">
        <v>1</v>
      </c>
      <c r="C102">
        <v>0</v>
      </c>
      <c r="D102">
        <v>0</v>
      </c>
      <c r="E102">
        <v>0</v>
      </c>
      <c r="F102" t="s">
        <v>6</v>
      </c>
      <c r="G102">
        <v>1</v>
      </c>
      <c r="H102">
        <v>0</v>
      </c>
      <c r="I102">
        <v>1</v>
      </c>
      <c r="J102">
        <v>0</v>
      </c>
      <c r="K102">
        <v>0</v>
      </c>
      <c r="L102">
        <v>0</v>
      </c>
      <c r="M102">
        <v>0</v>
      </c>
      <c r="N102">
        <v>0</v>
      </c>
      <c r="O102">
        <v>0</v>
      </c>
      <c r="P102">
        <v>28</v>
      </c>
      <c r="Q102" t="s">
        <v>19</v>
      </c>
      <c r="R102">
        <v>0</v>
      </c>
      <c r="S102">
        <v>0</v>
      </c>
      <c r="T102">
        <v>1</v>
      </c>
      <c r="U102">
        <v>0</v>
      </c>
      <c r="V102">
        <v>0</v>
      </c>
      <c r="W102">
        <v>0</v>
      </c>
      <c r="X102">
        <v>0</v>
      </c>
      <c r="Y102">
        <v>0</v>
      </c>
      <c r="Z102">
        <v>3</v>
      </c>
      <c r="AA102" t="s">
        <v>29</v>
      </c>
      <c r="AB102">
        <v>0</v>
      </c>
      <c r="AC102">
        <v>0</v>
      </c>
      <c r="AD102">
        <v>1</v>
      </c>
      <c r="AE102">
        <v>0</v>
      </c>
      <c r="AF102">
        <v>1</v>
      </c>
      <c r="AG102">
        <v>0</v>
      </c>
      <c r="AH102">
        <v>0</v>
      </c>
      <c r="AI102">
        <v>0</v>
      </c>
      <c r="AJ102">
        <v>0</v>
      </c>
      <c r="AK102">
        <v>0</v>
      </c>
      <c r="AL102">
        <v>0</v>
      </c>
      <c r="AM102">
        <v>0</v>
      </c>
      <c r="AN102" t="s">
        <v>31</v>
      </c>
      <c r="AO102">
        <v>0</v>
      </c>
      <c r="AP102">
        <v>1</v>
      </c>
      <c r="AQ102">
        <v>0</v>
      </c>
      <c r="AR102">
        <v>0</v>
      </c>
      <c r="AS102">
        <v>0</v>
      </c>
      <c r="AT102">
        <v>0</v>
      </c>
      <c r="AU102">
        <v>0</v>
      </c>
      <c r="AV102">
        <v>0</v>
      </c>
      <c r="AW102" t="s">
        <v>41</v>
      </c>
      <c r="AX102" t="s">
        <v>56</v>
      </c>
      <c r="AY102">
        <v>0</v>
      </c>
      <c r="AZ102">
        <v>0</v>
      </c>
      <c r="BA102">
        <v>1</v>
      </c>
      <c r="BB102" t="s">
        <v>57</v>
      </c>
      <c r="BC102">
        <v>7.8958000000000004</v>
      </c>
      <c r="BD102" t="s">
        <v>162</v>
      </c>
    </row>
    <row r="103" spans="1:56" x14ac:dyDescent="0.25">
      <c r="A103">
        <v>102</v>
      </c>
      <c r="B103">
        <v>1</v>
      </c>
      <c r="C103">
        <v>0</v>
      </c>
      <c r="D103">
        <v>0</v>
      </c>
      <c r="E103">
        <v>0</v>
      </c>
      <c r="F103" t="s">
        <v>7</v>
      </c>
      <c r="G103">
        <v>0</v>
      </c>
      <c r="H103">
        <v>1</v>
      </c>
      <c r="I103">
        <v>0</v>
      </c>
      <c r="J103">
        <v>0</v>
      </c>
      <c r="K103">
        <v>1</v>
      </c>
      <c r="L103">
        <v>1</v>
      </c>
      <c r="M103">
        <v>0</v>
      </c>
      <c r="N103">
        <v>0</v>
      </c>
      <c r="O103">
        <v>0</v>
      </c>
      <c r="P103">
        <v>29.9</v>
      </c>
      <c r="Q103" t="s">
        <v>19</v>
      </c>
      <c r="R103">
        <v>0</v>
      </c>
      <c r="S103">
        <v>0</v>
      </c>
      <c r="T103">
        <v>1</v>
      </c>
      <c r="U103">
        <v>0</v>
      </c>
      <c r="V103">
        <v>0</v>
      </c>
      <c r="W103">
        <v>0</v>
      </c>
      <c r="X103">
        <v>0</v>
      </c>
      <c r="Y103">
        <v>0</v>
      </c>
      <c r="Z103">
        <v>3</v>
      </c>
      <c r="AA103" t="s">
        <v>29</v>
      </c>
      <c r="AB103">
        <v>0</v>
      </c>
      <c r="AC103">
        <v>0</v>
      </c>
      <c r="AD103">
        <v>1</v>
      </c>
      <c r="AE103">
        <v>0</v>
      </c>
      <c r="AF103">
        <v>1</v>
      </c>
      <c r="AG103">
        <v>0</v>
      </c>
      <c r="AH103">
        <v>0</v>
      </c>
      <c r="AI103">
        <v>0</v>
      </c>
      <c r="AJ103">
        <v>0</v>
      </c>
      <c r="AK103">
        <v>0</v>
      </c>
      <c r="AL103">
        <v>0</v>
      </c>
      <c r="AM103">
        <v>0</v>
      </c>
      <c r="AN103" t="s">
        <v>31</v>
      </c>
      <c r="AO103">
        <v>0</v>
      </c>
      <c r="AP103">
        <v>1</v>
      </c>
      <c r="AQ103">
        <v>0</v>
      </c>
      <c r="AR103">
        <v>0</v>
      </c>
      <c r="AS103">
        <v>0</v>
      </c>
      <c r="AT103">
        <v>0</v>
      </c>
      <c r="AU103">
        <v>0</v>
      </c>
      <c r="AV103">
        <v>0</v>
      </c>
      <c r="AW103" t="s">
        <v>41</v>
      </c>
      <c r="AX103" t="s">
        <v>56</v>
      </c>
      <c r="AY103">
        <v>0</v>
      </c>
      <c r="AZ103">
        <v>0</v>
      </c>
      <c r="BA103">
        <v>1</v>
      </c>
      <c r="BB103" t="s">
        <v>57</v>
      </c>
      <c r="BC103">
        <v>7.8958000000000004</v>
      </c>
      <c r="BD103" t="s">
        <v>163</v>
      </c>
    </row>
    <row r="104" spans="1:56" x14ac:dyDescent="0.25">
      <c r="A104">
        <v>103</v>
      </c>
      <c r="B104">
        <v>1</v>
      </c>
      <c r="C104">
        <v>0</v>
      </c>
      <c r="D104">
        <v>0</v>
      </c>
      <c r="E104">
        <v>0</v>
      </c>
      <c r="F104" t="s">
        <v>7</v>
      </c>
      <c r="G104">
        <v>0</v>
      </c>
      <c r="H104">
        <v>1</v>
      </c>
      <c r="I104">
        <v>0</v>
      </c>
      <c r="J104">
        <v>0</v>
      </c>
      <c r="K104">
        <v>1</v>
      </c>
      <c r="L104">
        <v>0</v>
      </c>
      <c r="M104">
        <v>0</v>
      </c>
      <c r="N104">
        <v>0</v>
      </c>
      <c r="O104">
        <v>0</v>
      </c>
      <c r="P104">
        <v>21</v>
      </c>
      <c r="Q104" t="s">
        <v>19</v>
      </c>
      <c r="R104">
        <v>0</v>
      </c>
      <c r="S104">
        <v>0</v>
      </c>
      <c r="T104">
        <v>1</v>
      </c>
      <c r="U104">
        <v>0</v>
      </c>
      <c r="V104">
        <v>0</v>
      </c>
      <c r="W104">
        <v>0</v>
      </c>
      <c r="X104">
        <v>0</v>
      </c>
      <c r="Y104">
        <v>0</v>
      </c>
      <c r="Z104">
        <v>1</v>
      </c>
      <c r="AA104" t="s">
        <v>27</v>
      </c>
      <c r="AB104">
        <v>1</v>
      </c>
      <c r="AC104">
        <v>0</v>
      </c>
      <c r="AD104">
        <v>0</v>
      </c>
      <c r="AE104">
        <v>0</v>
      </c>
      <c r="AF104">
        <v>1</v>
      </c>
      <c r="AG104">
        <v>0</v>
      </c>
      <c r="AH104">
        <v>0</v>
      </c>
      <c r="AI104">
        <v>0</v>
      </c>
      <c r="AJ104">
        <v>0</v>
      </c>
      <c r="AK104">
        <v>0</v>
      </c>
      <c r="AL104">
        <v>0</v>
      </c>
      <c r="AM104">
        <v>0</v>
      </c>
      <c r="AN104" t="s">
        <v>31</v>
      </c>
      <c r="AO104">
        <v>1</v>
      </c>
      <c r="AP104">
        <v>0</v>
      </c>
      <c r="AQ104">
        <v>1</v>
      </c>
      <c r="AR104">
        <v>0</v>
      </c>
      <c r="AS104">
        <v>0</v>
      </c>
      <c r="AT104">
        <v>0</v>
      </c>
      <c r="AU104">
        <v>0</v>
      </c>
      <c r="AV104">
        <v>0</v>
      </c>
      <c r="AW104" t="s">
        <v>42</v>
      </c>
      <c r="AX104" t="s">
        <v>56</v>
      </c>
      <c r="AY104">
        <v>0</v>
      </c>
      <c r="AZ104">
        <v>0</v>
      </c>
      <c r="BA104">
        <v>1</v>
      </c>
      <c r="BB104" t="s">
        <v>57</v>
      </c>
      <c r="BC104">
        <v>77.287499999999994</v>
      </c>
      <c r="BD104" t="s">
        <v>164</v>
      </c>
    </row>
    <row r="105" spans="1:56" x14ac:dyDescent="0.25">
      <c r="A105">
        <v>104</v>
      </c>
      <c r="B105">
        <v>1</v>
      </c>
      <c r="C105">
        <v>0</v>
      </c>
      <c r="D105">
        <v>0</v>
      </c>
      <c r="E105">
        <v>0</v>
      </c>
      <c r="F105" t="s">
        <v>7</v>
      </c>
      <c r="G105">
        <v>0</v>
      </c>
      <c r="H105">
        <v>1</v>
      </c>
      <c r="I105">
        <v>0</v>
      </c>
      <c r="J105">
        <v>0</v>
      </c>
      <c r="K105">
        <v>1</v>
      </c>
      <c r="L105">
        <v>1</v>
      </c>
      <c r="M105">
        <v>0</v>
      </c>
      <c r="N105">
        <v>0</v>
      </c>
      <c r="O105">
        <v>0</v>
      </c>
      <c r="P105">
        <v>33</v>
      </c>
      <c r="Q105" t="s">
        <v>20</v>
      </c>
      <c r="R105">
        <v>0</v>
      </c>
      <c r="S105">
        <v>0</v>
      </c>
      <c r="T105">
        <v>0</v>
      </c>
      <c r="U105">
        <v>1</v>
      </c>
      <c r="V105">
        <v>0</v>
      </c>
      <c r="W105">
        <v>0</v>
      </c>
      <c r="X105">
        <v>0</v>
      </c>
      <c r="Y105">
        <v>0</v>
      </c>
      <c r="Z105">
        <v>3</v>
      </c>
      <c r="AA105" t="s">
        <v>29</v>
      </c>
      <c r="AB105">
        <v>0</v>
      </c>
      <c r="AC105">
        <v>0</v>
      </c>
      <c r="AD105">
        <v>1</v>
      </c>
      <c r="AE105">
        <v>0</v>
      </c>
      <c r="AF105">
        <v>1</v>
      </c>
      <c r="AG105">
        <v>0</v>
      </c>
      <c r="AH105">
        <v>0</v>
      </c>
      <c r="AI105">
        <v>0</v>
      </c>
      <c r="AJ105">
        <v>0</v>
      </c>
      <c r="AK105">
        <v>0</v>
      </c>
      <c r="AL105">
        <v>0</v>
      </c>
      <c r="AM105">
        <v>0</v>
      </c>
      <c r="AN105" t="s">
        <v>31</v>
      </c>
      <c r="AO105">
        <v>0</v>
      </c>
      <c r="AP105">
        <v>1</v>
      </c>
      <c r="AQ105">
        <v>0</v>
      </c>
      <c r="AR105">
        <v>0</v>
      </c>
      <c r="AS105">
        <v>0</v>
      </c>
      <c r="AT105">
        <v>0</v>
      </c>
      <c r="AU105">
        <v>0</v>
      </c>
      <c r="AV105">
        <v>0</v>
      </c>
      <c r="AW105" t="s">
        <v>41</v>
      </c>
      <c r="AX105" t="s">
        <v>56</v>
      </c>
      <c r="AY105">
        <v>0</v>
      </c>
      <c r="AZ105">
        <v>0</v>
      </c>
      <c r="BA105">
        <v>1</v>
      </c>
      <c r="BB105" t="s">
        <v>57</v>
      </c>
      <c r="BC105">
        <v>8.6541999999999994</v>
      </c>
      <c r="BD105" t="s">
        <v>165</v>
      </c>
    </row>
    <row r="106" spans="1:56" x14ac:dyDescent="0.25">
      <c r="A106">
        <v>105</v>
      </c>
      <c r="B106">
        <v>1</v>
      </c>
      <c r="C106">
        <v>0</v>
      </c>
      <c r="D106">
        <v>0</v>
      </c>
      <c r="E106">
        <v>0</v>
      </c>
      <c r="F106" t="s">
        <v>7</v>
      </c>
      <c r="G106">
        <v>0</v>
      </c>
      <c r="H106">
        <v>1</v>
      </c>
      <c r="I106">
        <v>0</v>
      </c>
      <c r="J106">
        <v>0</v>
      </c>
      <c r="K106">
        <v>0</v>
      </c>
      <c r="L106">
        <v>1</v>
      </c>
      <c r="M106">
        <v>0</v>
      </c>
      <c r="N106">
        <v>0</v>
      </c>
      <c r="O106">
        <v>0</v>
      </c>
      <c r="P106">
        <v>37</v>
      </c>
      <c r="Q106" t="s">
        <v>20</v>
      </c>
      <c r="R106">
        <v>0</v>
      </c>
      <c r="S106">
        <v>0</v>
      </c>
      <c r="T106">
        <v>0</v>
      </c>
      <c r="U106">
        <v>1</v>
      </c>
      <c r="V106">
        <v>0</v>
      </c>
      <c r="W106">
        <v>0</v>
      </c>
      <c r="X106">
        <v>0</v>
      </c>
      <c r="Y106">
        <v>0</v>
      </c>
      <c r="Z106">
        <v>3</v>
      </c>
      <c r="AA106" t="s">
        <v>29</v>
      </c>
      <c r="AB106">
        <v>0</v>
      </c>
      <c r="AC106">
        <v>0</v>
      </c>
      <c r="AD106">
        <v>1</v>
      </c>
      <c r="AE106">
        <v>2</v>
      </c>
      <c r="AF106">
        <v>0</v>
      </c>
      <c r="AG106">
        <v>0</v>
      </c>
      <c r="AH106">
        <v>1</v>
      </c>
      <c r="AI106">
        <v>0</v>
      </c>
      <c r="AJ106">
        <v>0</v>
      </c>
      <c r="AK106">
        <v>0</v>
      </c>
      <c r="AL106">
        <v>0</v>
      </c>
      <c r="AM106">
        <v>0</v>
      </c>
      <c r="AN106" t="s">
        <v>33</v>
      </c>
      <c r="AO106">
        <v>0</v>
      </c>
      <c r="AP106">
        <v>1</v>
      </c>
      <c r="AQ106">
        <v>0</v>
      </c>
      <c r="AR106">
        <v>0</v>
      </c>
      <c r="AS106">
        <v>0</v>
      </c>
      <c r="AT106">
        <v>0</v>
      </c>
      <c r="AU106">
        <v>0</v>
      </c>
      <c r="AV106">
        <v>0</v>
      </c>
      <c r="AW106" t="s">
        <v>41</v>
      </c>
      <c r="AX106" t="s">
        <v>56</v>
      </c>
      <c r="AY106">
        <v>0</v>
      </c>
      <c r="AZ106">
        <v>0</v>
      </c>
      <c r="BA106">
        <v>1</v>
      </c>
      <c r="BB106" t="s">
        <v>57</v>
      </c>
      <c r="BC106">
        <v>7.9249999999999998</v>
      </c>
      <c r="BD106" t="s">
        <v>166</v>
      </c>
    </row>
    <row r="107" spans="1:56" x14ac:dyDescent="0.25">
      <c r="A107">
        <v>106</v>
      </c>
      <c r="B107">
        <v>1</v>
      </c>
      <c r="C107">
        <v>0</v>
      </c>
      <c r="D107">
        <v>0</v>
      </c>
      <c r="E107">
        <v>0</v>
      </c>
      <c r="F107" t="s">
        <v>7</v>
      </c>
      <c r="G107">
        <v>0</v>
      </c>
      <c r="H107">
        <v>1</v>
      </c>
      <c r="I107">
        <v>0</v>
      </c>
      <c r="J107">
        <v>0</v>
      </c>
      <c r="K107">
        <v>1</v>
      </c>
      <c r="L107">
        <v>1</v>
      </c>
      <c r="M107">
        <v>0</v>
      </c>
      <c r="N107">
        <v>0</v>
      </c>
      <c r="O107">
        <v>0</v>
      </c>
      <c r="P107">
        <v>28</v>
      </c>
      <c r="Q107" t="s">
        <v>19</v>
      </c>
      <c r="R107">
        <v>0</v>
      </c>
      <c r="S107">
        <v>0</v>
      </c>
      <c r="T107">
        <v>1</v>
      </c>
      <c r="U107">
        <v>0</v>
      </c>
      <c r="V107">
        <v>0</v>
      </c>
      <c r="W107">
        <v>0</v>
      </c>
      <c r="X107">
        <v>0</v>
      </c>
      <c r="Y107">
        <v>0</v>
      </c>
      <c r="Z107">
        <v>3</v>
      </c>
      <c r="AA107" t="s">
        <v>29</v>
      </c>
      <c r="AB107">
        <v>0</v>
      </c>
      <c r="AC107">
        <v>0</v>
      </c>
      <c r="AD107">
        <v>1</v>
      </c>
      <c r="AE107">
        <v>0</v>
      </c>
      <c r="AF107">
        <v>1</v>
      </c>
      <c r="AG107">
        <v>0</v>
      </c>
      <c r="AH107">
        <v>0</v>
      </c>
      <c r="AI107">
        <v>0</v>
      </c>
      <c r="AJ107">
        <v>0</v>
      </c>
      <c r="AK107">
        <v>0</v>
      </c>
      <c r="AL107">
        <v>0</v>
      </c>
      <c r="AM107">
        <v>0</v>
      </c>
      <c r="AN107" t="s">
        <v>31</v>
      </c>
      <c r="AO107">
        <v>0</v>
      </c>
      <c r="AP107">
        <v>1</v>
      </c>
      <c r="AQ107">
        <v>0</v>
      </c>
      <c r="AR107">
        <v>0</v>
      </c>
      <c r="AS107">
        <v>0</v>
      </c>
      <c r="AT107">
        <v>0</v>
      </c>
      <c r="AU107">
        <v>0</v>
      </c>
      <c r="AV107">
        <v>0</v>
      </c>
      <c r="AW107" t="s">
        <v>41</v>
      </c>
      <c r="AX107" t="s">
        <v>56</v>
      </c>
      <c r="AY107">
        <v>0</v>
      </c>
      <c r="AZ107">
        <v>0</v>
      </c>
      <c r="BA107">
        <v>1</v>
      </c>
      <c r="BB107" t="s">
        <v>57</v>
      </c>
      <c r="BC107">
        <v>7.8958000000000004</v>
      </c>
      <c r="BD107" t="s">
        <v>167</v>
      </c>
    </row>
    <row r="108" spans="1:56" x14ac:dyDescent="0.25">
      <c r="A108">
        <v>107</v>
      </c>
      <c r="B108">
        <v>1</v>
      </c>
      <c r="C108">
        <v>1</v>
      </c>
      <c r="D108">
        <v>1</v>
      </c>
      <c r="E108">
        <v>1</v>
      </c>
      <c r="F108" t="s">
        <v>6</v>
      </c>
      <c r="G108">
        <v>1</v>
      </c>
      <c r="H108">
        <v>0</v>
      </c>
      <c r="I108">
        <v>1</v>
      </c>
      <c r="J108">
        <v>0</v>
      </c>
      <c r="K108">
        <v>0</v>
      </c>
      <c r="L108">
        <v>0</v>
      </c>
      <c r="M108">
        <v>0</v>
      </c>
      <c r="N108">
        <v>0</v>
      </c>
      <c r="O108">
        <v>0</v>
      </c>
      <c r="P108">
        <v>21</v>
      </c>
      <c r="Q108" t="s">
        <v>19</v>
      </c>
      <c r="R108">
        <v>0</v>
      </c>
      <c r="S108">
        <v>0</v>
      </c>
      <c r="T108">
        <v>1</v>
      </c>
      <c r="U108">
        <v>0</v>
      </c>
      <c r="V108">
        <v>0</v>
      </c>
      <c r="W108">
        <v>0</v>
      </c>
      <c r="X108">
        <v>0</v>
      </c>
      <c r="Y108">
        <v>0</v>
      </c>
      <c r="Z108">
        <v>3</v>
      </c>
      <c r="AA108" t="s">
        <v>29</v>
      </c>
      <c r="AB108">
        <v>0</v>
      </c>
      <c r="AC108">
        <v>0</v>
      </c>
      <c r="AD108">
        <v>1</v>
      </c>
      <c r="AE108">
        <v>0</v>
      </c>
      <c r="AF108">
        <v>1</v>
      </c>
      <c r="AG108">
        <v>0</v>
      </c>
      <c r="AH108">
        <v>0</v>
      </c>
      <c r="AI108">
        <v>0</v>
      </c>
      <c r="AJ108">
        <v>0</v>
      </c>
      <c r="AK108">
        <v>0</v>
      </c>
      <c r="AL108">
        <v>0</v>
      </c>
      <c r="AM108">
        <v>0</v>
      </c>
      <c r="AN108" t="s">
        <v>31</v>
      </c>
      <c r="AO108">
        <v>0</v>
      </c>
      <c r="AP108">
        <v>1</v>
      </c>
      <c r="AQ108">
        <v>0</v>
      </c>
      <c r="AR108">
        <v>0</v>
      </c>
      <c r="AS108">
        <v>0</v>
      </c>
      <c r="AT108">
        <v>0</v>
      </c>
      <c r="AU108">
        <v>0</v>
      </c>
      <c r="AV108">
        <v>0</v>
      </c>
      <c r="AW108" t="s">
        <v>41</v>
      </c>
      <c r="AX108" t="s">
        <v>56</v>
      </c>
      <c r="AY108">
        <v>0</v>
      </c>
      <c r="AZ108">
        <v>0</v>
      </c>
      <c r="BA108">
        <v>1</v>
      </c>
      <c r="BB108" t="s">
        <v>57</v>
      </c>
      <c r="BC108">
        <v>7.65</v>
      </c>
      <c r="BD108" t="s">
        <v>168</v>
      </c>
    </row>
    <row r="109" spans="1:56" x14ac:dyDescent="0.25">
      <c r="A109">
        <v>108</v>
      </c>
      <c r="B109">
        <v>1</v>
      </c>
      <c r="C109">
        <v>1</v>
      </c>
      <c r="D109">
        <v>1</v>
      </c>
      <c r="E109">
        <v>1</v>
      </c>
      <c r="F109" t="s">
        <v>7</v>
      </c>
      <c r="G109">
        <v>0</v>
      </c>
      <c r="H109">
        <v>1</v>
      </c>
      <c r="I109">
        <v>0</v>
      </c>
      <c r="J109">
        <v>0</v>
      </c>
      <c r="K109">
        <v>1</v>
      </c>
      <c r="L109">
        <v>1</v>
      </c>
      <c r="M109">
        <v>0</v>
      </c>
      <c r="N109">
        <v>0</v>
      </c>
      <c r="O109">
        <v>0</v>
      </c>
      <c r="P109">
        <v>29.9</v>
      </c>
      <c r="Q109" t="s">
        <v>19</v>
      </c>
      <c r="R109">
        <v>0</v>
      </c>
      <c r="S109">
        <v>0</v>
      </c>
      <c r="T109">
        <v>1</v>
      </c>
      <c r="U109">
        <v>0</v>
      </c>
      <c r="V109">
        <v>0</v>
      </c>
      <c r="W109">
        <v>0</v>
      </c>
      <c r="X109">
        <v>0</v>
      </c>
      <c r="Y109">
        <v>0</v>
      </c>
      <c r="Z109">
        <v>3</v>
      </c>
      <c r="AA109" t="s">
        <v>29</v>
      </c>
      <c r="AB109">
        <v>0</v>
      </c>
      <c r="AC109">
        <v>0</v>
      </c>
      <c r="AD109">
        <v>1</v>
      </c>
      <c r="AE109">
        <v>0</v>
      </c>
      <c r="AF109">
        <v>1</v>
      </c>
      <c r="AG109">
        <v>0</v>
      </c>
      <c r="AH109">
        <v>0</v>
      </c>
      <c r="AI109">
        <v>0</v>
      </c>
      <c r="AJ109">
        <v>0</v>
      </c>
      <c r="AK109">
        <v>0</v>
      </c>
      <c r="AL109">
        <v>0</v>
      </c>
      <c r="AM109">
        <v>0</v>
      </c>
      <c r="AN109" t="s">
        <v>31</v>
      </c>
      <c r="AO109">
        <v>0</v>
      </c>
      <c r="AP109">
        <v>1</v>
      </c>
      <c r="AQ109">
        <v>0</v>
      </c>
      <c r="AR109">
        <v>0</v>
      </c>
      <c r="AS109">
        <v>0</v>
      </c>
      <c r="AT109">
        <v>0</v>
      </c>
      <c r="AU109">
        <v>0</v>
      </c>
      <c r="AV109">
        <v>0</v>
      </c>
      <c r="AW109" t="s">
        <v>41</v>
      </c>
      <c r="AX109" t="s">
        <v>56</v>
      </c>
      <c r="AY109">
        <v>0</v>
      </c>
      <c r="AZ109">
        <v>0</v>
      </c>
      <c r="BA109">
        <v>1</v>
      </c>
      <c r="BB109" t="s">
        <v>57</v>
      </c>
      <c r="BC109">
        <v>7.7750000000000004</v>
      </c>
      <c r="BD109" t="s">
        <v>169</v>
      </c>
    </row>
    <row r="110" spans="1:56" x14ac:dyDescent="0.25">
      <c r="A110">
        <v>109</v>
      </c>
      <c r="B110">
        <v>1</v>
      </c>
      <c r="C110">
        <v>0</v>
      </c>
      <c r="D110">
        <v>0</v>
      </c>
      <c r="E110">
        <v>0</v>
      </c>
      <c r="F110" t="s">
        <v>7</v>
      </c>
      <c r="G110">
        <v>0</v>
      </c>
      <c r="H110">
        <v>1</v>
      </c>
      <c r="I110">
        <v>0</v>
      </c>
      <c r="J110">
        <v>0</v>
      </c>
      <c r="K110">
        <v>1</v>
      </c>
      <c r="L110">
        <v>1</v>
      </c>
      <c r="M110">
        <v>0</v>
      </c>
      <c r="N110">
        <v>0</v>
      </c>
      <c r="O110">
        <v>0</v>
      </c>
      <c r="P110">
        <v>38</v>
      </c>
      <c r="Q110" t="s">
        <v>20</v>
      </c>
      <c r="R110">
        <v>0</v>
      </c>
      <c r="S110">
        <v>0</v>
      </c>
      <c r="T110">
        <v>0</v>
      </c>
      <c r="U110">
        <v>1</v>
      </c>
      <c r="V110">
        <v>0</v>
      </c>
      <c r="W110">
        <v>0</v>
      </c>
      <c r="X110">
        <v>0</v>
      </c>
      <c r="Y110">
        <v>0</v>
      </c>
      <c r="Z110">
        <v>3</v>
      </c>
      <c r="AA110" t="s">
        <v>29</v>
      </c>
      <c r="AB110">
        <v>0</v>
      </c>
      <c r="AC110">
        <v>0</v>
      </c>
      <c r="AD110">
        <v>1</v>
      </c>
      <c r="AE110">
        <v>0</v>
      </c>
      <c r="AF110">
        <v>1</v>
      </c>
      <c r="AG110">
        <v>0</v>
      </c>
      <c r="AH110">
        <v>0</v>
      </c>
      <c r="AI110">
        <v>0</v>
      </c>
      <c r="AJ110">
        <v>0</v>
      </c>
      <c r="AK110">
        <v>0</v>
      </c>
      <c r="AL110">
        <v>0</v>
      </c>
      <c r="AM110">
        <v>0</v>
      </c>
      <c r="AN110" t="s">
        <v>31</v>
      </c>
      <c r="AO110">
        <v>0</v>
      </c>
      <c r="AP110">
        <v>1</v>
      </c>
      <c r="AQ110">
        <v>0</v>
      </c>
      <c r="AR110">
        <v>0</v>
      </c>
      <c r="AS110">
        <v>0</v>
      </c>
      <c r="AT110">
        <v>0</v>
      </c>
      <c r="AU110">
        <v>0</v>
      </c>
      <c r="AV110">
        <v>0</v>
      </c>
      <c r="AW110" t="s">
        <v>41</v>
      </c>
      <c r="AX110" t="s">
        <v>56</v>
      </c>
      <c r="AY110">
        <v>0</v>
      </c>
      <c r="AZ110">
        <v>0</v>
      </c>
      <c r="BA110">
        <v>1</v>
      </c>
      <c r="BB110" t="s">
        <v>57</v>
      </c>
      <c r="BC110">
        <v>7.8958000000000004</v>
      </c>
      <c r="BD110" t="s">
        <v>170</v>
      </c>
    </row>
    <row r="111" spans="1:56" x14ac:dyDescent="0.25">
      <c r="A111">
        <v>110</v>
      </c>
      <c r="B111">
        <v>1</v>
      </c>
      <c r="C111">
        <v>1</v>
      </c>
      <c r="D111">
        <v>1</v>
      </c>
      <c r="E111">
        <v>1</v>
      </c>
      <c r="F111" t="s">
        <v>6</v>
      </c>
      <c r="G111">
        <v>1</v>
      </c>
      <c r="H111">
        <v>0</v>
      </c>
      <c r="I111">
        <v>0</v>
      </c>
      <c r="J111">
        <v>0</v>
      </c>
      <c r="K111">
        <v>0</v>
      </c>
      <c r="L111">
        <v>0</v>
      </c>
      <c r="M111">
        <v>0</v>
      </c>
      <c r="N111">
        <v>0</v>
      </c>
      <c r="O111">
        <v>0</v>
      </c>
      <c r="P111">
        <v>29.9</v>
      </c>
      <c r="Q111" t="s">
        <v>19</v>
      </c>
      <c r="R111">
        <v>0</v>
      </c>
      <c r="S111">
        <v>0</v>
      </c>
      <c r="T111">
        <v>1</v>
      </c>
      <c r="U111">
        <v>0</v>
      </c>
      <c r="V111">
        <v>0</v>
      </c>
      <c r="W111">
        <v>0</v>
      </c>
      <c r="X111">
        <v>0</v>
      </c>
      <c r="Y111">
        <v>0</v>
      </c>
      <c r="Z111">
        <v>3</v>
      </c>
      <c r="AA111" t="s">
        <v>29</v>
      </c>
      <c r="AB111">
        <v>0</v>
      </c>
      <c r="AC111">
        <v>0</v>
      </c>
      <c r="AD111">
        <v>1</v>
      </c>
      <c r="AE111">
        <v>1</v>
      </c>
      <c r="AF111">
        <v>0</v>
      </c>
      <c r="AG111">
        <v>1</v>
      </c>
      <c r="AH111">
        <v>0</v>
      </c>
      <c r="AI111">
        <v>0</v>
      </c>
      <c r="AJ111">
        <v>0</v>
      </c>
      <c r="AK111">
        <v>0</v>
      </c>
      <c r="AL111">
        <v>0</v>
      </c>
      <c r="AM111">
        <v>0</v>
      </c>
      <c r="AN111" t="s">
        <v>32</v>
      </c>
      <c r="AO111">
        <v>0</v>
      </c>
      <c r="AP111">
        <v>1</v>
      </c>
      <c r="AQ111">
        <v>0</v>
      </c>
      <c r="AR111">
        <v>0</v>
      </c>
      <c r="AS111">
        <v>0</v>
      </c>
      <c r="AT111">
        <v>0</v>
      </c>
      <c r="AU111">
        <v>0</v>
      </c>
      <c r="AV111">
        <v>0</v>
      </c>
      <c r="AW111" t="s">
        <v>41</v>
      </c>
      <c r="AX111" t="s">
        <v>65</v>
      </c>
      <c r="AY111">
        <v>0</v>
      </c>
      <c r="AZ111">
        <v>1</v>
      </c>
      <c r="BA111">
        <v>0</v>
      </c>
      <c r="BB111" t="s">
        <v>66</v>
      </c>
      <c r="BC111">
        <v>24.15</v>
      </c>
      <c r="BD111" t="s">
        <v>171</v>
      </c>
    </row>
    <row r="112" spans="1:56" x14ac:dyDescent="0.25">
      <c r="A112">
        <v>111</v>
      </c>
      <c r="B112">
        <v>1</v>
      </c>
      <c r="C112">
        <v>0</v>
      </c>
      <c r="D112">
        <v>0</v>
      </c>
      <c r="E112">
        <v>0</v>
      </c>
      <c r="F112" t="s">
        <v>7</v>
      </c>
      <c r="G112">
        <v>0</v>
      </c>
      <c r="H112">
        <v>1</v>
      </c>
      <c r="I112">
        <v>0</v>
      </c>
      <c r="J112">
        <v>0</v>
      </c>
      <c r="K112">
        <v>1</v>
      </c>
      <c r="L112">
        <v>1</v>
      </c>
      <c r="M112">
        <v>0</v>
      </c>
      <c r="N112">
        <v>0</v>
      </c>
      <c r="O112">
        <v>0</v>
      </c>
      <c r="P112">
        <v>47</v>
      </c>
      <c r="Q112" t="s">
        <v>21</v>
      </c>
      <c r="R112">
        <v>0</v>
      </c>
      <c r="S112">
        <v>0</v>
      </c>
      <c r="T112">
        <v>0</v>
      </c>
      <c r="U112">
        <v>0</v>
      </c>
      <c r="V112">
        <v>1</v>
      </c>
      <c r="W112">
        <v>0</v>
      </c>
      <c r="X112">
        <v>0</v>
      </c>
      <c r="Y112">
        <v>0</v>
      </c>
      <c r="Z112">
        <v>1</v>
      </c>
      <c r="AA112" t="s">
        <v>27</v>
      </c>
      <c r="AB112">
        <v>1</v>
      </c>
      <c r="AC112">
        <v>0</v>
      </c>
      <c r="AD112">
        <v>0</v>
      </c>
      <c r="AE112">
        <v>0</v>
      </c>
      <c r="AF112">
        <v>1</v>
      </c>
      <c r="AG112">
        <v>0</v>
      </c>
      <c r="AH112">
        <v>0</v>
      </c>
      <c r="AI112">
        <v>0</v>
      </c>
      <c r="AJ112">
        <v>0</v>
      </c>
      <c r="AK112">
        <v>0</v>
      </c>
      <c r="AL112">
        <v>0</v>
      </c>
      <c r="AM112">
        <v>0</v>
      </c>
      <c r="AN112" t="s">
        <v>31</v>
      </c>
      <c r="AO112">
        <v>0</v>
      </c>
      <c r="AP112">
        <v>1</v>
      </c>
      <c r="AQ112">
        <v>0</v>
      </c>
      <c r="AR112">
        <v>0</v>
      </c>
      <c r="AS112">
        <v>0</v>
      </c>
      <c r="AT112">
        <v>0</v>
      </c>
      <c r="AU112">
        <v>0</v>
      </c>
      <c r="AV112">
        <v>0</v>
      </c>
      <c r="AW112" t="s">
        <v>41</v>
      </c>
      <c r="AX112" t="s">
        <v>56</v>
      </c>
      <c r="AY112">
        <v>0</v>
      </c>
      <c r="AZ112">
        <v>0</v>
      </c>
      <c r="BA112">
        <v>1</v>
      </c>
      <c r="BB112" t="s">
        <v>57</v>
      </c>
      <c r="BC112">
        <v>52</v>
      </c>
      <c r="BD112" t="s">
        <v>172</v>
      </c>
    </row>
    <row r="113" spans="1:56" x14ac:dyDescent="0.25">
      <c r="A113">
        <v>112</v>
      </c>
      <c r="B113">
        <v>1</v>
      </c>
      <c r="C113">
        <v>0</v>
      </c>
      <c r="D113">
        <v>0</v>
      </c>
      <c r="E113">
        <v>0</v>
      </c>
      <c r="F113" t="s">
        <v>6</v>
      </c>
      <c r="G113">
        <v>1</v>
      </c>
      <c r="H113">
        <v>0</v>
      </c>
      <c r="I113">
        <v>0</v>
      </c>
      <c r="J113">
        <v>0</v>
      </c>
      <c r="K113">
        <v>0</v>
      </c>
      <c r="L113">
        <v>0</v>
      </c>
      <c r="M113">
        <v>0</v>
      </c>
      <c r="N113">
        <v>0</v>
      </c>
      <c r="O113">
        <v>0</v>
      </c>
      <c r="P113">
        <v>14.5</v>
      </c>
      <c r="Q113" t="s">
        <v>18</v>
      </c>
      <c r="R113">
        <v>0</v>
      </c>
      <c r="S113">
        <v>1</v>
      </c>
      <c r="T113">
        <v>0</v>
      </c>
      <c r="U113">
        <v>0</v>
      </c>
      <c r="V113">
        <v>0</v>
      </c>
      <c r="W113">
        <v>0</v>
      </c>
      <c r="X113">
        <v>0</v>
      </c>
      <c r="Y113">
        <v>0</v>
      </c>
      <c r="Z113">
        <v>3</v>
      </c>
      <c r="AA113" t="s">
        <v>29</v>
      </c>
      <c r="AB113">
        <v>0</v>
      </c>
      <c r="AC113">
        <v>0</v>
      </c>
      <c r="AD113">
        <v>1</v>
      </c>
      <c r="AE113">
        <v>1</v>
      </c>
      <c r="AF113">
        <v>0</v>
      </c>
      <c r="AG113">
        <v>1</v>
      </c>
      <c r="AH113">
        <v>0</v>
      </c>
      <c r="AI113">
        <v>0</v>
      </c>
      <c r="AJ113">
        <v>0</v>
      </c>
      <c r="AK113">
        <v>0</v>
      </c>
      <c r="AL113">
        <v>0</v>
      </c>
      <c r="AM113">
        <v>0</v>
      </c>
      <c r="AN113" t="s">
        <v>32</v>
      </c>
      <c r="AO113">
        <v>0</v>
      </c>
      <c r="AP113">
        <v>1</v>
      </c>
      <c r="AQ113">
        <v>0</v>
      </c>
      <c r="AR113">
        <v>0</v>
      </c>
      <c r="AS113">
        <v>0</v>
      </c>
      <c r="AT113">
        <v>0</v>
      </c>
      <c r="AU113">
        <v>0</v>
      </c>
      <c r="AV113">
        <v>0</v>
      </c>
      <c r="AW113" t="s">
        <v>41</v>
      </c>
      <c r="AX113" t="s">
        <v>59</v>
      </c>
      <c r="AY113">
        <v>1</v>
      </c>
      <c r="AZ113">
        <v>0</v>
      </c>
      <c r="BA113">
        <v>0</v>
      </c>
      <c r="BB113" t="s">
        <v>60</v>
      </c>
      <c r="BC113">
        <v>14.4542</v>
      </c>
      <c r="BD113" t="s">
        <v>173</v>
      </c>
    </row>
    <row r="114" spans="1:56" x14ac:dyDescent="0.25">
      <c r="A114">
        <v>113</v>
      </c>
      <c r="B114">
        <v>1</v>
      </c>
      <c r="C114">
        <v>0</v>
      </c>
      <c r="D114">
        <v>0</v>
      </c>
      <c r="E114">
        <v>0</v>
      </c>
      <c r="F114" t="s">
        <v>7</v>
      </c>
      <c r="G114">
        <v>0</v>
      </c>
      <c r="H114">
        <v>1</v>
      </c>
      <c r="I114">
        <v>0</v>
      </c>
      <c r="J114">
        <v>0</v>
      </c>
      <c r="K114">
        <v>1</v>
      </c>
      <c r="L114">
        <v>1</v>
      </c>
      <c r="M114">
        <v>0</v>
      </c>
      <c r="N114">
        <v>0</v>
      </c>
      <c r="O114">
        <v>0</v>
      </c>
      <c r="P114">
        <v>22</v>
      </c>
      <c r="Q114" t="s">
        <v>19</v>
      </c>
      <c r="R114">
        <v>0</v>
      </c>
      <c r="S114">
        <v>0</v>
      </c>
      <c r="T114">
        <v>1</v>
      </c>
      <c r="U114">
        <v>0</v>
      </c>
      <c r="V114">
        <v>0</v>
      </c>
      <c r="W114">
        <v>0</v>
      </c>
      <c r="X114">
        <v>0</v>
      </c>
      <c r="Y114">
        <v>0</v>
      </c>
      <c r="Z114">
        <v>3</v>
      </c>
      <c r="AA114" t="s">
        <v>29</v>
      </c>
      <c r="AB114">
        <v>0</v>
      </c>
      <c r="AC114">
        <v>0</v>
      </c>
      <c r="AD114">
        <v>1</v>
      </c>
      <c r="AE114">
        <v>0</v>
      </c>
      <c r="AF114">
        <v>1</v>
      </c>
      <c r="AG114">
        <v>0</v>
      </c>
      <c r="AH114">
        <v>0</v>
      </c>
      <c r="AI114">
        <v>0</v>
      </c>
      <c r="AJ114">
        <v>0</v>
      </c>
      <c r="AK114">
        <v>0</v>
      </c>
      <c r="AL114">
        <v>0</v>
      </c>
      <c r="AM114">
        <v>0</v>
      </c>
      <c r="AN114" t="s">
        <v>31</v>
      </c>
      <c r="AO114">
        <v>0</v>
      </c>
      <c r="AP114">
        <v>1</v>
      </c>
      <c r="AQ114">
        <v>0</v>
      </c>
      <c r="AR114">
        <v>0</v>
      </c>
      <c r="AS114">
        <v>0</v>
      </c>
      <c r="AT114">
        <v>0</v>
      </c>
      <c r="AU114">
        <v>0</v>
      </c>
      <c r="AV114">
        <v>0</v>
      </c>
      <c r="AW114" t="s">
        <v>41</v>
      </c>
      <c r="AX114" t="s">
        <v>56</v>
      </c>
      <c r="AY114">
        <v>0</v>
      </c>
      <c r="AZ114">
        <v>0</v>
      </c>
      <c r="BA114">
        <v>1</v>
      </c>
      <c r="BB114" t="s">
        <v>57</v>
      </c>
      <c r="BC114">
        <v>8.0500000000000007</v>
      </c>
      <c r="BD114" t="s">
        <v>174</v>
      </c>
    </row>
    <row r="115" spans="1:56" x14ac:dyDescent="0.25">
      <c r="A115">
        <v>114</v>
      </c>
      <c r="B115">
        <v>1</v>
      </c>
      <c r="C115">
        <v>0</v>
      </c>
      <c r="D115">
        <v>0</v>
      </c>
      <c r="E115">
        <v>0</v>
      </c>
      <c r="F115" t="s">
        <v>6</v>
      </c>
      <c r="G115">
        <v>1</v>
      </c>
      <c r="H115">
        <v>0</v>
      </c>
      <c r="I115">
        <v>1</v>
      </c>
      <c r="J115">
        <v>0</v>
      </c>
      <c r="K115">
        <v>0</v>
      </c>
      <c r="L115">
        <v>0</v>
      </c>
      <c r="M115">
        <v>0</v>
      </c>
      <c r="N115">
        <v>0</v>
      </c>
      <c r="O115">
        <v>0</v>
      </c>
      <c r="P115">
        <v>20</v>
      </c>
      <c r="Q115" t="s">
        <v>19</v>
      </c>
      <c r="R115">
        <v>0</v>
      </c>
      <c r="S115">
        <v>0</v>
      </c>
      <c r="T115">
        <v>1</v>
      </c>
      <c r="U115">
        <v>0</v>
      </c>
      <c r="V115">
        <v>0</v>
      </c>
      <c r="W115">
        <v>0</v>
      </c>
      <c r="X115">
        <v>0</v>
      </c>
      <c r="Y115">
        <v>0</v>
      </c>
      <c r="Z115">
        <v>3</v>
      </c>
      <c r="AA115" t="s">
        <v>29</v>
      </c>
      <c r="AB115">
        <v>0</v>
      </c>
      <c r="AC115">
        <v>0</v>
      </c>
      <c r="AD115">
        <v>1</v>
      </c>
      <c r="AE115">
        <v>1</v>
      </c>
      <c r="AF115">
        <v>0</v>
      </c>
      <c r="AG115">
        <v>1</v>
      </c>
      <c r="AH115">
        <v>0</v>
      </c>
      <c r="AI115">
        <v>0</v>
      </c>
      <c r="AJ115">
        <v>0</v>
      </c>
      <c r="AK115">
        <v>0</v>
      </c>
      <c r="AL115">
        <v>0</v>
      </c>
      <c r="AM115">
        <v>0</v>
      </c>
      <c r="AN115" t="s">
        <v>32</v>
      </c>
      <c r="AO115">
        <v>0</v>
      </c>
      <c r="AP115">
        <v>1</v>
      </c>
      <c r="AQ115">
        <v>0</v>
      </c>
      <c r="AR115">
        <v>0</v>
      </c>
      <c r="AS115">
        <v>0</v>
      </c>
      <c r="AT115">
        <v>0</v>
      </c>
      <c r="AU115">
        <v>0</v>
      </c>
      <c r="AV115">
        <v>0</v>
      </c>
      <c r="AW115" t="s">
        <v>41</v>
      </c>
      <c r="AX115" t="s">
        <v>56</v>
      </c>
      <c r="AY115">
        <v>0</v>
      </c>
      <c r="AZ115">
        <v>0</v>
      </c>
      <c r="BA115">
        <v>1</v>
      </c>
      <c r="BB115" t="s">
        <v>57</v>
      </c>
      <c r="BC115">
        <v>9.8249999999999993</v>
      </c>
      <c r="BD115" t="s">
        <v>175</v>
      </c>
    </row>
    <row r="116" spans="1:56" x14ac:dyDescent="0.25">
      <c r="A116">
        <v>115</v>
      </c>
      <c r="B116">
        <v>1</v>
      </c>
      <c r="C116">
        <v>0</v>
      </c>
      <c r="D116">
        <v>0</v>
      </c>
      <c r="E116">
        <v>0</v>
      </c>
      <c r="F116" t="s">
        <v>6</v>
      </c>
      <c r="G116">
        <v>1</v>
      </c>
      <c r="H116">
        <v>0</v>
      </c>
      <c r="I116">
        <v>0</v>
      </c>
      <c r="J116">
        <v>0</v>
      </c>
      <c r="K116">
        <v>0</v>
      </c>
      <c r="L116">
        <v>0</v>
      </c>
      <c r="M116">
        <v>0</v>
      </c>
      <c r="N116">
        <v>0</v>
      </c>
      <c r="O116">
        <v>0</v>
      </c>
      <c r="P116">
        <v>17</v>
      </c>
      <c r="Q116" t="s">
        <v>18</v>
      </c>
      <c r="R116">
        <v>0</v>
      </c>
      <c r="S116">
        <v>1</v>
      </c>
      <c r="T116">
        <v>0</v>
      </c>
      <c r="U116">
        <v>0</v>
      </c>
      <c r="V116">
        <v>0</v>
      </c>
      <c r="W116">
        <v>0</v>
      </c>
      <c r="X116">
        <v>0</v>
      </c>
      <c r="Y116">
        <v>0</v>
      </c>
      <c r="Z116">
        <v>3</v>
      </c>
      <c r="AA116" t="s">
        <v>29</v>
      </c>
      <c r="AB116">
        <v>0</v>
      </c>
      <c r="AC116">
        <v>0</v>
      </c>
      <c r="AD116">
        <v>1</v>
      </c>
      <c r="AE116">
        <v>0</v>
      </c>
      <c r="AF116">
        <v>1</v>
      </c>
      <c r="AG116">
        <v>0</v>
      </c>
      <c r="AH116">
        <v>0</v>
      </c>
      <c r="AI116">
        <v>0</v>
      </c>
      <c r="AJ116">
        <v>0</v>
      </c>
      <c r="AK116">
        <v>0</v>
      </c>
      <c r="AL116">
        <v>0</v>
      </c>
      <c r="AM116">
        <v>0</v>
      </c>
      <c r="AN116" t="s">
        <v>31</v>
      </c>
      <c r="AO116">
        <v>0</v>
      </c>
      <c r="AP116">
        <v>1</v>
      </c>
      <c r="AQ116">
        <v>0</v>
      </c>
      <c r="AR116">
        <v>0</v>
      </c>
      <c r="AS116">
        <v>0</v>
      </c>
      <c r="AT116">
        <v>0</v>
      </c>
      <c r="AU116">
        <v>0</v>
      </c>
      <c r="AV116">
        <v>0</v>
      </c>
      <c r="AW116" t="s">
        <v>41</v>
      </c>
      <c r="AX116" t="s">
        <v>59</v>
      </c>
      <c r="AY116">
        <v>1</v>
      </c>
      <c r="AZ116">
        <v>0</v>
      </c>
      <c r="BA116">
        <v>0</v>
      </c>
      <c r="BB116" t="s">
        <v>60</v>
      </c>
      <c r="BC116">
        <v>14.458299999999999</v>
      </c>
      <c r="BD116" t="s">
        <v>176</v>
      </c>
    </row>
    <row r="117" spans="1:56" x14ac:dyDescent="0.25">
      <c r="A117">
        <v>116</v>
      </c>
      <c r="B117">
        <v>1</v>
      </c>
      <c r="C117">
        <v>0</v>
      </c>
      <c r="D117">
        <v>0</v>
      </c>
      <c r="E117">
        <v>0</v>
      </c>
      <c r="F117" t="s">
        <v>7</v>
      </c>
      <c r="G117">
        <v>0</v>
      </c>
      <c r="H117">
        <v>1</v>
      </c>
      <c r="I117">
        <v>0</v>
      </c>
      <c r="J117">
        <v>0</v>
      </c>
      <c r="K117">
        <v>1</v>
      </c>
      <c r="L117">
        <v>1</v>
      </c>
      <c r="M117">
        <v>0</v>
      </c>
      <c r="N117">
        <v>0</v>
      </c>
      <c r="O117">
        <v>0</v>
      </c>
      <c r="P117">
        <v>21</v>
      </c>
      <c r="Q117" t="s">
        <v>19</v>
      </c>
      <c r="R117">
        <v>0</v>
      </c>
      <c r="S117">
        <v>0</v>
      </c>
      <c r="T117">
        <v>1</v>
      </c>
      <c r="U117">
        <v>0</v>
      </c>
      <c r="V117">
        <v>0</v>
      </c>
      <c r="W117">
        <v>0</v>
      </c>
      <c r="X117">
        <v>0</v>
      </c>
      <c r="Y117">
        <v>0</v>
      </c>
      <c r="Z117">
        <v>3</v>
      </c>
      <c r="AA117" t="s">
        <v>29</v>
      </c>
      <c r="AB117">
        <v>0</v>
      </c>
      <c r="AC117">
        <v>0</v>
      </c>
      <c r="AD117">
        <v>1</v>
      </c>
      <c r="AE117">
        <v>0</v>
      </c>
      <c r="AF117">
        <v>1</v>
      </c>
      <c r="AG117">
        <v>0</v>
      </c>
      <c r="AH117">
        <v>0</v>
      </c>
      <c r="AI117">
        <v>0</v>
      </c>
      <c r="AJ117">
        <v>0</v>
      </c>
      <c r="AK117">
        <v>0</v>
      </c>
      <c r="AL117">
        <v>0</v>
      </c>
      <c r="AM117">
        <v>0</v>
      </c>
      <c r="AN117" t="s">
        <v>31</v>
      </c>
      <c r="AO117">
        <v>0</v>
      </c>
      <c r="AP117">
        <v>1</v>
      </c>
      <c r="AQ117">
        <v>0</v>
      </c>
      <c r="AR117">
        <v>0</v>
      </c>
      <c r="AS117">
        <v>0</v>
      </c>
      <c r="AT117">
        <v>0</v>
      </c>
      <c r="AU117">
        <v>0</v>
      </c>
      <c r="AV117">
        <v>0</v>
      </c>
      <c r="AW117" t="s">
        <v>41</v>
      </c>
      <c r="AX117" t="s">
        <v>56</v>
      </c>
      <c r="AY117">
        <v>0</v>
      </c>
      <c r="AZ117">
        <v>0</v>
      </c>
      <c r="BA117">
        <v>1</v>
      </c>
      <c r="BB117" t="s">
        <v>57</v>
      </c>
      <c r="BC117">
        <v>7.9249999999999998</v>
      </c>
      <c r="BD117" t="s">
        <v>177</v>
      </c>
    </row>
    <row r="118" spans="1:56" x14ac:dyDescent="0.25">
      <c r="A118">
        <v>117</v>
      </c>
      <c r="B118">
        <v>1</v>
      </c>
      <c r="C118">
        <v>0</v>
      </c>
      <c r="D118">
        <v>0</v>
      </c>
      <c r="E118">
        <v>0</v>
      </c>
      <c r="F118" t="s">
        <v>7</v>
      </c>
      <c r="G118">
        <v>0</v>
      </c>
      <c r="H118">
        <v>1</v>
      </c>
      <c r="I118">
        <v>0</v>
      </c>
      <c r="J118">
        <v>0</v>
      </c>
      <c r="K118">
        <v>1</v>
      </c>
      <c r="L118">
        <v>1</v>
      </c>
      <c r="M118">
        <v>0</v>
      </c>
      <c r="N118">
        <v>1</v>
      </c>
      <c r="O118">
        <v>1</v>
      </c>
      <c r="P118">
        <v>70.5</v>
      </c>
      <c r="Q118" t="s">
        <v>24</v>
      </c>
      <c r="R118">
        <v>0</v>
      </c>
      <c r="S118">
        <v>0</v>
      </c>
      <c r="T118">
        <v>0</v>
      </c>
      <c r="U118">
        <v>0</v>
      </c>
      <c r="V118">
        <v>0</v>
      </c>
      <c r="W118">
        <v>0</v>
      </c>
      <c r="X118">
        <v>0</v>
      </c>
      <c r="Y118">
        <v>1</v>
      </c>
      <c r="Z118">
        <v>3</v>
      </c>
      <c r="AA118" t="s">
        <v>29</v>
      </c>
      <c r="AB118">
        <v>0</v>
      </c>
      <c r="AC118">
        <v>0</v>
      </c>
      <c r="AD118">
        <v>1</v>
      </c>
      <c r="AE118">
        <v>0</v>
      </c>
      <c r="AF118">
        <v>1</v>
      </c>
      <c r="AG118">
        <v>0</v>
      </c>
      <c r="AH118">
        <v>0</v>
      </c>
      <c r="AI118">
        <v>0</v>
      </c>
      <c r="AJ118">
        <v>0</v>
      </c>
      <c r="AK118">
        <v>0</v>
      </c>
      <c r="AL118">
        <v>0</v>
      </c>
      <c r="AM118">
        <v>0</v>
      </c>
      <c r="AN118" t="s">
        <v>31</v>
      </c>
      <c r="AO118">
        <v>0</v>
      </c>
      <c r="AP118">
        <v>1</v>
      </c>
      <c r="AQ118">
        <v>0</v>
      </c>
      <c r="AR118">
        <v>0</v>
      </c>
      <c r="AS118">
        <v>0</v>
      </c>
      <c r="AT118">
        <v>0</v>
      </c>
      <c r="AU118">
        <v>0</v>
      </c>
      <c r="AV118">
        <v>0</v>
      </c>
      <c r="AW118" t="s">
        <v>41</v>
      </c>
      <c r="AX118" t="s">
        <v>65</v>
      </c>
      <c r="AY118">
        <v>0</v>
      </c>
      <c r="AZ118">
        <v>1</v>
      </c>
      <c r="BA118">
        <v>0</v>
      </c>
      <c r="BB118" t="s">
        <v>66</v>
      </c>
      <c r="BC118">
        <v>7.75</v>
      </c>
      <c r="BD118" t="s">
        <v>178</v>
      </c>
    </row>
    <row r="119" spans="1:56" x14ac:dyDescent="0.25">
      <c r="A119">
        <v>118</v>
      </c>
      <c r="B119">
        <v>1</v>
      </c>
      <c r="C119">
        <v>0</v>
      </c>
      <c r="D119">
        <v>0</v>
      </c>
      <c r="E119">
        <v>0</v>
      </c>
      <c r="F119" t="s">
        <v>7</v>
      </c>
      <c r="G119">
        <v>0</v>
      </c>
      <c r="H119">
        <v>1</v>
      </c>
      <c r="I119">
        <v>0</v>
      </c>
      <c r="J119">
        <v>1</v>
      </c>
      <c r="K119">
        <v>0</v>
      </c>
      <c r="L119">
        <v>1</v>
      </c>
      <c r="M119">
        <v>0</v>
      </c>
      <c r="N119">
        <v>0</v>
      </c>
      <c r="O119">
        <v>0</v>
      </c>
      <c r="P119">
        <v>29</v>
      </c>
      <c r="Q119" t="s">
        <v>19</v>
      </c>
      <c r="R119">
        <v>0</v>
      </c>
      <c r="S119">
        <v>0</v>
      </c>
      <c r="T119">
        <v>1</v>
      </c>
      <c r="U119">
        <v>0</v>
      </c>
      <c r="V119">
        <v>0</v>
      </c>
      <c r="W119">
        <v>0</v>
      </c>
      <c r="X119">
        <v>0</v>
      </c>
      <c r="Y119">
        <v>0</v>
      </c>
      <c r="Z119">
        <v>2</v>
      </c>
      <c r="AA119" t="s">
        <v>28</v>
      </c>
      <c r="AB119">
        <v>0</v>
      </c>
      <c r="AC119">
        <v>1</v>
      </c>
      <c r="AD119">
        <v>0</v>
      </c>
      <c r="AE119">
        <v>1</v>
      </c>
      <c r="AF119">
        <v>0</v>
      </c>
      <c r="AG119">
        <v>1</v>
      </c>
      <c r="AH119">
        <v>0</v>
      </c>
      <c r="AI119">
        <v>0</v>
      </c>
      <c r="AJ119">
        <v>0</v>
      </c>
      <c r="AK119">
        <v>0</v>
      </c>
      <c r="AL119">
        <v>0</v>
      </c>
      <c r="AM119">
        <v>0</v>
      </c>
      <c r="AN119" t="s">
        <v>32</v>
      </c>
      <c r="AO119">
        <v>0</v>
      </c>
      <c r="AP119">
        <v>1</v>
      </c>
      <c r="AQ119">
        <v>0</v>
      </c>
      <c r="AR119">
        <v>0</v>
      </c>
      <c r="AS119">
        <v>0</v>
      </c>
      <c r="AT119">
        <v>0</v>
      </c>
      <c r="AU119">
        <v>0</v>
      </c>
      <c r="AV119">
        <v>0</v>
      </c>
      <c r="AW119" t="s">
        <v>41</v>
      </c>
      <c r="AX119" t="s">
        <v>56</v>
      </c>
      <c r="AY119">
        <v>0</v>
      </c>
      <c r="AZ119">
        <v>0</v>
      </c>
      <c r="BA119">
        <v>1</v>
      </c>
      <c r="BB119" t="s">
        <v>57</v>
      </c>
      <c r="BC119">
        <v>21</v>
      </c>
      <c r="BD119" t="s">
        <v>179</v>
      </c>
    </row>
    <row r="120" spans="1:56" x14ac:dyDescent="0.25">
      <c r="A120">
        <v>119</v>
      </c>
      <c r="B120">
        <v>1</v>
      </c>
      <c r="C120">
        <v>0</v>
      </c>
      <c r="D120">
        <v>0</v>
      </c>
      <c r="E120">
        <v>0</v>
      </c>
      <c r="F120" t="s">
        <v>7</v>
      </c>
      <c r="G120">
        <v>0</v>
      </c>
      <c r="H120">
        <v>1</v>
      </c>
      <c r="I120">
        <v>0</v>
      </c>
      <c r="J120">
        <v>0</v>
      </c>
      <c r="K120">
        <v>1</v>
      </c>
      <c r="L120">
        <v>0</v>
      </c>
      <c r="M120">
        <v>0</v>
      </c>
      <c r="N120">
        <v>0</v>
      </c>
      <c r="O120">
        <v>0</v>
      </c>
      <c r="P120">
        <v>24</v>
      </c>
      <c r="Q120" t="s">
        <v>19</v>
      </c>
      <c r="R120">
        <v>0</v>
      </c>
      <c r="S120">
        <v>0</v>
      </c>
      <c r="T120">
        <v>1</v>
      </c>
      <c r="U120">
        <v>0</v>
      </c>
      <c r="V120">
        <v>0</v>
      </c>
      <c r="W120">
        <v>0</v>
      </c>
      <c r="X120">
        <v>0</v>
      </c>
      <c r="Y120">
        <v>0</v>
      </c>
      <c r="Z120">
        <v>1</v>
      </c>
      <c r="AA120" t="s">
        <v>27</v>
      </c>
      <c r="AB120">
        <v>1</v>
      </c>
      <c r="AC120">
        <v>0</v>
      </c>
      <c r="AD120">
        <v>0</v>
      </c>
      <c r="AE120">
        <v>0</v>
      </c>
      <c r="AF120">
        <v>1</v>
      </c>
      <c r="AG120">
        <v>0</v>
      </c>
      <c r="AH120">
        <v>0</v>
      </c>
      <c r="AI120">
        <v>0</v>
      </c>
      <c r="AJ120">
        <v>0</v>
      </c>
      <c r="AK120">
        <v>0</v>
      </c>
      <c r="AL120">
        <v>0</v>
      </c>
      <c r="AM120">
        <v>0</v>
      </c>
      <c r="AN120" t="s">
        <v>31</v>
      </c>
      <c r="AO120">
        <v>1</v>
      </c>
      <c r="AP120">
        <v>0</v>
      </c>
      <c r="AQ120">
        <v>1</v>
      </c>
      <c r="AR120">
        <v>0</v>
      </c>
      <c r="AS120">
        <v>0</v>
      </c>
      <c r="AT120">
        <v>0</v>
      </c>
      <c r="AU120">
        <v>0</v>
      </c>
      <c r="AV120">
        <v>0</v>
      </c>
      <c r="AW120" t="s">
        <v>42</v>
      </c>
      <c r="AX120" t="s">
        <v>59</v>
      </c>
      <c r="AY120">
        <v>1</v>
      </c>
      <c r="AZ120">
        <v>0</v>
      </c>
      <c r="BA120">
        <v>0</v>
      </c>
      <c r="BB120" t="s">
        <v>60</v>
      </c>
      <c r="BC120">
        <v>247.52080000000001</v>
      </c>
      <c r="BD120" t="s">
        <v>180</v>
      </c>
    </row>
    <row r="121" spans="1:56" x14ac:dyDescent="0.25">
      <c r="A121">
        <v>120</v>
      </c>
      <c r="B121">
        <v>1</v>
      </c>
      <c r="C121">
        <v>0</v>
      </c>
      <c r="D121">
        <v>0</v>
      </c>
      <c r="E121">
        <v>0</v>
      </c>
      <c r="F121" t="s">
        <v>6</v>
      </c>
      <c r="G121">
        <v>1</v>
      </c>
      <c r="H121">
        <v>0</v>
      </c>
      <c r="I121">
        <v>1</v>
      </c>
      <c r="J121">
        <v>0</v>
      </c>
      <c r="K121">
        <v>0</v>
      </c>
      <c r="L121">
        <v>0</v>
      </c>
      <c r="M121">
        <v>0</v>
      </c>
      <c r="N121">
        <v>0</v>
      </c>
      <c r="O121">
        <v>0</v>
      </c>
      <c r="P121">
        <v>2</v>
      </c>
      <c r="Q121" t="s">
        <v>17</v>
      </c>
      <c r="R121">
        <v>1</v>
      </c>
      <c r="S121">
        <v>0</v>
      </c>
      <c r="T121">
        <v>0</v>
      </c>
      <c r="U121">
        <v>0</v>
      </c>
      <c r="V121">
        <v>0</v>
      </c>
      <c r="W121">
        <v>0</v>
      </c>
      <c r="X121">
        <v>0</v>
      </c>
      <c r="Y121">
        <v>0</v>
      </c>
      <c r="Z121">
        <v>3</v>
      </c>
      <c r="AA121" t="s">
        <v>29</v>
      </c>
      <c r="AB121">
        <v>0</v>
      </c>
      <c r="AC121">
        <v>0</v>
      </c>
      <c r="AD121">
        <v>1</v>
      </c>
      <c r="AE121">
        <v>4</v>
      </c>
      <c r="AF121">
        <v>0</v>
      </c>
      <c r="AG121">
        <v>0</v>
      </c>
      <c r="AH121">
        <v>0</v>
      </c>
      <c r="AI121">
        <v>0</v>
      </c>
      <c r="AJ121">
        <v>1</v>
      </c>
      <c r="AK121">
        <v>0</v>
      </c>
      <c r="AL121">
        <v>0</v>
      </c>
      <c r="AM121">
        <v>1</v>
      </c>
      <c r="AN121" t="s">
        <v>35</v>
      </c>
      <c r="AO121">
        <v>2</v>
      </c>
      <c r="AP121">
        <v>0</v>
      </c>
      <c r="AQ121">
        <v>0</v>
      </c>
      <c r="AR121">
        <v>1</v>
      </c>
      <c r="AS121">
        <v>0</v>
      </c>
      <c r="AT121">
        <v>0</v>
      </c>
      <c r="AU121">
        <v>0</v>
      </c>
      <c r="AV121">
        <v>0</v>
      </c>
      <c r="AW121" t="s">
        <v>43</v>
      </c>
      <c r="AX121" t="s">
        <v>56</v>
      </c>
      <c r="AY121">
        <v>0</v>
      </c>
      <c r="AZ121">
        <v>0</v>
      </c>
      <c r="BA121">
        <v>1</v>
      </c>
      <c r="BB121" t="s">
        <v>57</v>
      </c>
      <c r="BC121">
        <v>31.274999999999999</v>
      </c>
      <c r="BD121" t="s">
        <v>181</v>
      </c>
    </row>
    <row r="122" spans="1:56" x14ac:dyDescent="0.25">
      <c r="A122">
        <v>121</v>
      </c>
      <c r="B122">
        <v>1</v>
      </c>
      <c r="C122">
        <v>0</v>
      </c>
      <c r="D122">
        <v>0</v>
      </c>
      <c r="E122">
        <v>0</v>
      </c>
      <c r="F122" t="s">
        <v>7</v>
      </c>
      <c r="G122">
        <v>0</v>
      </c>
      <c r="H122">
        <v>1</v>
      </c>
      <c r="I122">
        <v>0</v>
      </c>
      <c r="J122">
        <v>1</v>
      </c>
      <c r="K122">
        <v>0</v>
      </c>
      <c r="L122">
        <v>1</v>
      </c>
      <c r="M122">
        <v>0</v>
      </c>
      <c r="N122">
        <v>0</v>
      </c>
      <c r="O122">
        <v>0</v>
      </c>
      <c r="P122">
        <v>21</v>
      </c>
      <c r="Q122" t="s">
        <v>19</v>
      </c>
      <c r="R122">
        <v>0</v>
      </c>
      <c r="S122">
        <v>0</v>
      </c>
      <c r="T122">
        <v>1</v>
      </c>
      <c r="U122">
        <v>0</v>
      </c>
      <c r="V122">
        <v>0</v>
      </c>
      <c r="W122">
        <v>0</v>
      </c>
      <c r="X122">
        <v>0</v>
      </c>
      <c r="Y122">
        <v>0</v>
      </c>
      <c r="Z122">
        <v>2</v>
      </c>
      <c r="AA122" t="s">
        <v>28</v>
      </c>
      <c r="AB122">
        <v>0</v>
      </c>
      <c r="AC122">
        <v>1</v>
      </c>
      <c r="AD122">
        <v>0</v>
      </c>
      <c r="AE122">
        <v>2</v>
      </c>
      <c r="AF122">
        <v>0</v>
      </c>
      <c r="AG122">
        <v>0</v>
      </c>
      <c r="AH122">
        <v>1</v>
      </c>
      <c r="AI122">
        <v>0</v>
      </c>
      <c r="AJ122">
        <v>0</v>
      </c>
      <c r="AK122">
        <v>0</v>
      </c>
      <c r="AL122">
        <v>0</v>
      </c>
      <c r="AM122">
        <v>0</v>
      </c>
      <c r="AN122" t="s">
        <v>33</v>
      </c>
      <c r="AO122">
        <v>0</v>
      </c>
      <c r="AP122">
        <v>1</v>
      </c>
      <c r="AQ122">
        <v>0</v>
      </c>
      <c r="AR122">
        <v>0</v>
      </c>
      <c r="AS122">
        <v>0</v>
      </c>
      <c r="AT122">
        <v>0</v>
      </c>
      <c r="AU122">
        <v>0</v>
      </c>
      <c r="AV122">
        <v>0</v>
      </c>
      <c r="AW122" t="s">
        <v>41</v>
      </c>
      <c r="AX122" t="s">
        <v>56</v>
      </c>
      <c r="AY122">
        <v>0</v>
      </c>
      <c r="AZ122">
        <v>0</v>
      </c>
      <c r="BA122">
        <v>1</v>
      </c>
      <c r="BB122" t="s">
        <v>57</v>
      </c>
      <c r="BC122">
        <v>73.5</v>
      </c>
      <c r="BD122" t="s">
        <v>182</v>
      </c>
    </row>
    <row r="123" spans="1:56" x14ac:dyDescent="0.25">
      <c r="A123">
        <v>122</v>
      </c>
      <c r="B123">
        <v>1</v>
      </c>
      <c r="C123">
        <v>0</v>
      </c>
      <c r="D123">
        <v>0</v>
      </c>
      <c r="E123">
        <v>0</v>
      </c>
      <c r="F123" t="s">
        <v>7</v>
      </c>
      <c r="G123">
        <v>0</v>
      </c>
      <c r="H123">
        <v>1</v>
      </c>
      <c r="I123">
        <v>0</v>
      </c>
      <c r="J123">
        <v>0</v>
      </c>
      <c r="K123">
        <v>1</v>
      </c>
      <c r="L123">
        <v>1</v>
      </c>
      <c r="M123">
        <v>0</v>
      </c>
      <c r="N123">
        <v>0</v>
      </c>
      <c r="O123">
        <v>0</v>
      </c>
      <c r="P123">
        <v>29.9</v>
      </c>
      <c r="Q123" t="s">
        <v>19</v>
      </c>
      <c r="R123">
        <v>0</v>
      </c>
      <c r="S123">
        <v>0</v>
      </c>
      <c r="T123">
        <v>1</v>
      </c>
      <c r="U123">
        <v>0</v>
      </c>
      <c r="V123">
        <v>0</v>
      </c>
      <c r="W123">
        <v>0</v>
      </c>
      <c r="X123">
        <v>0</v>
      </c>
      <c r="Y123">
        <v>0</v>
      </c>
      <c r="Z123">
        <v>3</v>
      </c>
      <c r="AA123" t="s">
        <v>29</v>
      </c>
      <c r="AB123">
        <v>0</v>
      </c>
      <c r="AC123">
        <v>0</v>
      </c>
      <c r="AD123">
        <v>1</v>
      </c>
      <c r="AE123">
        <v>0</v>
      </c>
      <c r="AF123">
        <v>1</v>
      </c>
      <c r="AG123">
        <v>0</v>
      </c>
      <c r="AH123">
        <v>0</v>
      </c>
      <c r="AI123">
        <v>0</v>
      </c>
      <c r="AJ123">
        <v>0</v>
      </c>
      <c r="AK123">
        <v>0</v>
      </c>
      <c r="AL123">
        <v>0</v>
      </c>
      <c r="AM123">
        <v>0</v>
      </c>
      <c r="AN123" t="s">
        <v>31</v>
      </c>
      <c r="AO123">
        <v>0</v>
      </c>
      <c r="AP123">
        <v>1</v>
      </c>
      <c r="AQ123">
        <v>0</v>
      </c>
      <c r="AR123">
        <v>0</v>
      </c>
      <c r="AS123">
        <v>0</v>
      </c>
      <c r="AT123">
        <v>0</v>
      </c>
      <c r="AU123">
        <v>0</v>
      </c>
      <c r="AV123">
        <v>0</v>
      </c>
      <c r="AW123" t="s">
        <v>41</v>
      </c>
      <c r="AX123" t="s">
        <v>56</v>
      </c>
      <c r="AY123">
        <v>0</v>
      </c>
      <c r="AZ123">
        <v>0</v>
      </c>
      <c r="BA123">
        <v>1</v>
      </c>
      <c r="BB123" t="s">
        <v>57</v>
      </c>
      <c r="BC123">
        <v>8.0500000000000007</v>
      </c>
      <c r="BD123" t="s">
        <v>183</v>
      </c>
    </row>
    <row r="124" spans="1:56" x14ac:dyDescent="0.25">
      <c r="A124">
        <v>123</v>
      </c>
      <c r="B124">
        <v>1</v>
      </c>
      <c r="C124">
        <v>0</v>
      </c>
      <c r="D124">
        <v>0</v>
      </c>
      <c r="E124">
        <v>0</v>
      </c>
      <c r="F124" t="s">
        <v>7</v>
      </c>
      <c r="G124">
        <v>0</v>
      </c>
      <c r="H124">
        <v>1</v>
      </c>
      <c r="I124">
        <v>0</v>
      </c>
      <c r="J124">
        <v>1</v>
      </c>
      <c r="K124">
        <v>0</v>
      </c>
      <c r="L124">
        <v>1</v>
      </c>
      <c r="M124">
        <v>0</v>
      </c>
      <c r="N124">
        <v>0</v>
      </c>
      <c r="O124">
        <v>0</v>
      </c>
      <c r="P124">
        <v>32.5</v>
      </c>
      <c r="Q124" t="s">
        <v>20</v>
      </c>
      <c r="R124">
        <v>0</v>
      </c>
      <c r="S124">
        <v>0</v>
      </c>
      <c r="T124">
        <v>0</v>
      </c>
      <c r="U124">
        <v>1</v>
      </c>
      <c r="V124">
        <v>0</v>
      </c>
      <c r="W124">
        <v>0</v>
      </c>
      <c r="X124">
        <v>0</v>
      </c>
      <c r="Y124">
        <v>0</v>
      </c>
      <c r="Z124">
        <v>2</v>
      </c>
      <c r="AA124" t="s">
        <v>28</v>
      </c>
      <c r="AB124">
        <v>0</v>
      </c>
      <c r="AC124">
        <v>1</v>
      </c>
      <c r="AD124">
        <v>0</v>
      </c>
      <c r="AE124">
        <v>1</v>
      </c>
      <c r="AF124">
        <v>0</v>
      </c>
      <c r="AG124">
        <v>1</v>
      </c>
      <c r="AH124">
        <v>0</v>
      </c>
      <c r="AI124">
        <v>0</v>
      </c>
      <c r="AJ124">
        <v>0</v>
      </c>
      <c r="AK124">
        <v>0</v>
      </c>
      <c r="AL124">
        <v>0</v>
      </c>
      <c r="AM124">
        <v>0</v>
      </c>
      <c r="AN124" t="s">
        <v>32</v>
      </c>
      <c r="AO124">
        <v>0</v>
      </c>
      <c r="AP124">
        <v>1</v>
      </c>
      <c r="AQ124">
        <v>0</v>
      </c>
      <c r="AR124">
        <v>0</v>
      </c>
      <c r="AS124">
        <v>0</v>
      </c>
      <c r="AT124">
        <v>0</v>
      </c>
      <c r="AU124">
        <v>0</v>
      </c>
      <c r="AV124">
        <v>0</v>
      </c>
      <c r="AW124" t="s">
        <v>41</v>
      </c>
      <c r="AX124" t="s">
        <v>59</v>
      </c>
      <c r="AY124">
        <v>1</v>
      </c>
      <c r="AZ124">
        <v>0</v>
      </c>
      <c r="BA124">
        <v>0</v>
      </c>
      <c r="BB124" t="s">
        <v>60</v>
      </c>
      <c r="BC124">
        <v>30.070799999999998</v>
      </c>
      <c r="BD124" t="s">
        <v>184</v>
      </c>
    </row>
    <row r="125" spans="1:56" x14ac:dyDescent="0.25">
      <c r="A125">
        <v>124</v>
      </c>
      <c r="B125">
        <v>1</v>
      </c>
      <c r="C125">
        <v>1</v>
      </c>
      <c r="D125">
        <v>1</v>
      </c>
      <c r="E125">
        <v>1</v>
      </c>
      <c r="F125" t="s">
        <v>6</v>
      </c>
      <c r="G125">
        <v>1</v>
      </c>
      <c r="H125">
        <v>0</v>
      </c>
      <c r="I125">
        <v>0</v>
      </c>
      <c r="J125">
        <v>0</v>
      </c>
      <c r="K125">
        <v>0</v>
      </c>
      <c r="L125">
        <v>0</v>
      </c>
      <c r="M125">
        <v>0</v>
      </c>
      <c r="N125">
        <v>0</v>
      </c>
      <c r="O125">
        <v>0</v>
      </c>
      <c r="P125">
        <v>32.5</v>
      </c>
      <c r="Q125" t="s">
        <v>20</v>
      </c>
      <c r="R125">
        <v>0</v>
      </c>
      <c r="S125">
        <v>0</v>
      </c>
      <c r="T125">
        <v>0</v>
      </c>
      <c r="U125">
        <v>1</v>
      </c>
      <c r="V125">
        <v>0</v>
      </c>
      <c r="W125">
        <v>0</v>
      </c>
      <c r="X125">
        <v>0</v>
      </c>
      <c r="Y125">
        <v>0</v>
      </c>
      <c r="Z125">
        <v>2</v>
      </c>
      <c r="AA125" t="s">
        <v>28</v>
      </c>
      <c r="AB125">
        <v>0</v>
      </c>
      <c r="AC125">
        <v>1</v>
      </c>
      <c r="AD125">
        <v>0</v>
      </c>
      <c r="AE125">
        <v>0</v>
      </c>
      <c r="AF125">
        <v>1</v>
      </c>
      <c r="AG125">
        <v>0</v>
      </c>
      <c r="AH125">
        <v>0</v>
      </c>
      <c r="AI125">
        <v>0</v>
      </c>
      <c r="AJ125">
        <v>0</v>
      </c>
      <c r="AK125">
        <v>0</v>
      </c>
      <c r="AL125">
        <v>0</v>
      </c>
      <c r="AM125">
        <v>0</v>
      </c>
      <c r="AN125" t="s">
        <v>31</v>
      </c>
      <c r="AO125">
        <v>0</v>
      </c>
      <c r="AP125">
        <v>1</v>
      </c>
      <c r="AQ125">
        <v>0</v>
      </c>
      <c r="AR125">
        <v>0</v>
      </c>
      <c r="AS125">
        <v>0</v>
      </c>
      <c r="AT125">
        <v>0</v>
      </c>
      <c r="AU125">
        <v>0</v>
      </c>
      <c r="AV125">
        <v>0</v>
      </c>
      <c r="AW125" t="s">
        <v>41</v>
      </c>
      <c r="AX125" t="s">
        <v>56</v>
      </c>
      <c r="AY125">
        <v>0</v>
      </c>
      <c r="AZ125">
        <v>0</v>
      </c>
      <c r="BA125">
        <v>1</v>
      </c>
      <c r="BB125" t="s">
        <v>57</v>
      </c>
      <c r="BC125">
        <v>13</v>
      </c>
      <c r="BD125" t="s">
        <v>185</v>
      </c>
    </row>
    <row r="126" spans="1:56" x14ac:dyDescent="0.25">
      <c r="A126">
        <v>125</v>
      </c>
      <c r="B126">
        <v>1</v>
      </c>
      <c r="C126">
        <v>0</v>
      </c>
      <c r="D126">
        <v>0</v>
      </c>
      <c r="E126">
        <v>0</v>
      </c>
      <c r="F126" t="s">
        <v>7</v>
      </c>
      <c r="G126">
        <v>0</v>
      </c>
      <c r="H126">
        <v>1</v>
      </c>
      <c r="I126">
        <v>0</v>
      </c>
      <c r="J126">
        <v>0</v>
      </c>
      <c r="K126">
        <v>1</v>
      </c>
      <c r="L126">
        <v>0</v>
      </c>
      <c r="M126">
        <v>0</v>
      </c>
      <c r="N126">
        <v>0</v>
      </c>
      <c r="O126">
        <v>0</v>
      </c>
      <c r="P126">
        <v>54</v>
      </c>
      <c r="Q126" t="s">
        <v>22</v>
      </c>
      <c r="R126">
        <v>0</v>
      </c>
      <c r="S126">
        <v>0</v>
      </c>
      <c r="T126">
        <v>0</v>
      </c>
      <c r="U126">
        <v>0</v>
      </c>
      <c r="V126">
        <v>0</v>
      </c>
      <c r="W126">
        <v>1</v>
      </c>
      <c r="X126">
        <v>0</v>
      </c>
      <c r="Y126">
        <v>0</v>
      </c>
      <c r="Z126">
        <v>1</v>
      </c>
      <c r="AA126" t="s">
        <v>27</v>
      </c>
      <c r="AB126">
        <v>1</v>
      </c>
      <c r="AC126">
        <v>0</v>
      </c>
      <c r="AD126">
        <v>0</v>
      </c>
      <c r="AE126">
        <v>0</v>
      </c>
      <c r="AF126">
        <v>1</v>
      </c>
      <c r="AG126">
        <v>0</v>
      </c>
      <c r="AH126">
        <v>0</v>
      </c>
      <c r="AI126">
        <v>0</v>
      </c>
      <c r="AJ126">
        <v>0</v>
      </c>
      <c r="AK126">
        <v>0</v>
      </c>
      <c r="AL126">
        <v>0</v>
      </c>
      <c r="AM126">
        <v>0</v>
      </c>
      <c r="AN126" t="s">
        <v>31</v>
      </c>
      <c r="AO126">
        <v>1</v>
      </c>
      <c r="AP126">
        <v>0</v>
      </c>
      <c r="AQ126">
        <v>1</v>
      </c>
      <c r="AR126">
        <v>0</v>
      </c>
      <c r="AS126">
        <v>0</v>
      </c>
      <c r="AT126">
        <v>0</v>
      </c>
      <c r="AU126">
        <v>0</v>
      </c>
      <c r="AV126">
        <v>0</v>
      </c>
      <c r="AW126" t="s">
        <v>42</v>
      </c>
      <c r="AX126" t="s">
        <v>56</v>
      </c>
      <c r="AY126">
        <v>0</v>
      </c>
      <c r="AZ126">
        <v>0</v>
      </c>
      <c r="BA126">
        <v>1</v>
      </c>
      <c r="BB126" t="s">
        <v>57</v>
      </c>
      <c r="BC126">
        <v>77.287499999999994</v>
      </c>
      <c r="BD126" t="s">
        <v>186</v>
      </c>
    </row>
    <row r="127" spans="1:56" x14ac:dyDescent="0.25">
      <c r="A127">
        <v>126</v>
      </c>
      <c r="B127">
        <v>1</v>
      </c>
      <c r="C127">
        <v>1</v>
      </c>
      <c r="D127">
        <v>1</v>
      </c>
      <c r="E127">
        <v>1</v>
      </c>
      <c r="F127" t="s">
        <v>7</v>
      </c>
      <c r="G127">
        <v>0</v>
      </c>
      <c r="H127">
        <v>1</v>
      </c>
      <c r="I127">
        <v>0</v>
      </c>
      <c r="J127">
        <v>0</v>
      </c>
      <c r="K127">
        <v>0</v>
      </c>
      <c r="L127">
        <v>1</v>
      </c>
      <c r="M127">
        <v>0</v>
      </c>
      <c r="N127">
        <v>0</v>
      </c>
      <c r="O127">
        <v>0</v>
      </c>
      <c r="P127">
        <v>12</v>
      </c>
      <c r="Q127" t="s">
        <v>18</v>
      </c>
      <c r="R127">
        <v>0</v>
      </c>
      <c r="S127">
        <v>1</v>
      </c>
      <c r="T127">
        <v>0</v>
      </c>
      <c r="U127">
        <v>0</v>
      </c>
      <c r="V127">
        <v>0</v>
      </c>
      <c r="W127">
        <v>0</v>
      </c>
      <c r="X127">
        <v>0</v>
      </c>
      <c r="Y127">
        <v>0</v>
      </c>
      <c r="Z127">
        <v>3</v>
      </c>
      <c r="AA127" t="s">
        <v>29</v>
      </c>
      <c r="AB127">
        <v>0</v>
      </c>
      <c r="AC127">
        <v>0</v>
      </c>
      <c r="AD127">
        <v>1</v>
      </c>
      <c r="AE127">
        <v>1</v>
      </c>
      <c r="AF127">
        <v>0</v>
      </c>
      <c r="AG127">
        <v>1</v>
      </c>
      <c r="AH127">
        <v>0</v>
      </c>
      <c r="AI127">
        <v>0</v>
      </c>
      <c r="AJ127">
        <v>0</v>
      </c>
      <c r="AK127">
        <v>0</v>
      </c>
      <c r="AL127">
        <v>0</v>
      </c>
      <c r="AM127">
        <v>0</v>
      </c>
      <c r="AN127" t="s">
        <v>32</v>
      </c>
      <c r="AO127">
        <v>0</v>
      </c>
      <c r="AP127">
        <v>1</v>
      </c>
      <c r="AQ127">
        <v>0</v>
      </c>
      <c r="AR127">
        <v>0</v>
      </c>
      <c r="AS127">
        <v>0</v>
      </c>
      <c r="AT127">
        <v>0</v>
      </c>
      <c r="AU127">
        <v>0</v>
      </c>
      <c r="AV127">
        <v>0</v>
      </c>
      <c r="AW127" t="s">
        <v>41</v>
      </c>
      <c r="AX127" t="s">
        <v>59</v>
      </c>
      <c r="AY127">
        <v>1</v>
      </c>
      <c r="AZ127">
        <v>0</v>
      </c>
      <c r="BA127">
        <v>0</v>
      </c>
      <c r="BB127" t="s">
        <v>60</v>
      </c>
      <c r="BC127">
        <v>11.2417</v>
      </c>
      <c r="BD127" t="s">
        <v>187</v>
      </c>
    </row>
    <row r="128" spans="1:56" x14ac:dyDescent="0.25">
      <c r="A128">
        <v>127</v>
      </c>
      <c r="B128">
        <v>1</v>
      </c>
      <c r="C128">
        <v>0</v>
      </c>
      <c r="D128">
        <v>0</v>
      </c>
      <c r="E128">
        <v>0</v>
      </c>
      <c r="F128" t="s">
        <v>7</v>
      </c>
      <c r="G128">
        <v>0</v>
      </c>
      <c r="H128">
        <v>1</v>
      </c>
      <c r="I128">
        <v>0</v>
      </c>
      <c r="J128">
        <v>0</v>
      </c>
      <c r="K128">
        <v>1</v>
      </c>
      <c r="L128">
        <v>1</v>
      </c>
      <c r="M128">
        <v>0</v>
      </c>
      <c r="N128">
        <v>1</v>
      </c>
      <c r="O128">
        <v>1</v>
      </c>
      <c r="P128">
        <v>29.9</v>
      </c>
      <c r="Q128" t="s">
        <v>19</v>
      </c>
      <c r="R128">
        <v>0</v>
      </c>
      <c r="S128">
        <v>0</v>
      </c>
      <c r="T128">
        <v>1</v>
      </c>
      <c r="U128">
        <v>0</v>
      </c>
      <c r="V128">
        <v>0</v>
      </c>
      <c r="W128">
        <v>0</v>
      </c>
      <c r="X128">
        <v>0</v>
      </c>
      <c r="Y128">
        <v>0</v>
      </c>
      <c r="Z128">
        <v>3</v>
      </c>
      <c r="AA128" t="s">
        <v>29</v>
      </c>
      <c r="AB128">
        <v>0</v>
      </c>
      <c r="AC128">
        <v>0</v>
      </c>
      <c r="AD128">
        <v>1</v>
      </c>
      <c r="AE128">
        <v>0</v>
      </c>
      <c r="AF128">
        <v>1</v>
      </c>
      <c r="AG128">
        <v>0</v>
      </c>
      <c r="AH128">
        <v>0</v>
      </c>
      <c r="AI128">
        <v>0</v>
      </c>
      <c r="AJ128">
        <v>0</v>
      </c>
      <c r="AK128">
        <v>0</v>
      </c>
      <c r="AL128">
        <v>0</v>
      </c>
      <c r="AM128">
        <v>0</v>
      </c>
      <c r="AN128" t="s">
        <v>31</v>
      </c>
      <c r="AO128">
        <v>0</v>
      </c>
      <c r="AP128">
        <v>1</v>
      </c>
      <c r="AQ128">
        <v>0</v>
      </c>
      <c r="AR128">
        <v>0</v>
      </c>
      <c r="AS128">
        <v>0</v>
      </c>
      <c r="AT128">
        <v>0</v>
      </c>
      <c r="AU128">
        <v>0</v>
      </c>
      <c r="AV128">
        <v>0</v>
      </c>
      <c r="AW128" t="s">
        <v>41</v>
      </c>
      <c r="AX128" t="s">
        <v>65</v>
      </c>
      <c r="AY128">
        <v>0</v>
      </c>
      <c r="AZ128">
        <v>1</v>
      </c>
      <c r="BA128">
        <v>0</v>
      </c>
      <c r="BB128" t="s">
        <v>66</v>
      </c>
      <c r="BC128">
        <v>7.75</v>
      </c>
      <c r="BD128" t="s">
        <v>188</v>
      </c>
    </row>
    <row r="129" spans="1:56" x14ac:dyDescent="0.25">
      <c r="A129">
        <v>128</v>
      </c>
      <c r="B129">
        <v>1</v>
      </c>
      <c r="C129">
        <v>1</v>
      </c>
      <c r="D129">
        <v>1</v>
      </c>
      <c r="E129">
        <v>1</v>
      </c>
      <c r="F129" t="s">
        <v>7</v>
      </c>
      <c r="G129">
        <v>0</v>
      </c>
      <c r="H129">
        <v>1</v>
      </c>
      <c r="I129">
        <v>0</v>
      </c>
      <c r="J129">
        <v>0</v>
      </c>
      <c r="K129">
        <v>1</v>
      </c>
      <c r="L129">
        <v>1</v>
      </c>
      <c r="M129">
        <v>0</v>
      </c>
      <c r="N129">
        <v>0</v>
      </c>
      <c r="O129">
        <v>0</v>
      </c>
      <c r="P129">
        <v>24</v>
      </c>
      <c r="Q129" t="s">
        <v>19</v>
      </c>
      <c r="R129">
        <v>0</v>
      </c>
      <c r="S129">
        <v>0</v>
      </c>
      <c r="T129">
        <v>1</v>
      </c>
      <c r="U129">
        <v>0</v>
      </c>
      <c r="V129">
        <v>0</v>
      </c>
      <c r="W129">
        <v>0</v>
      </c>
      <c r="X129">
        <v>0</v>
      </c>
      <c r="Y129">
        <v>0</v>
      </c>
      <c r="Z129">
        <v>3</v>
      </c>
      <c r="AA129" t="s">
        <v>29</v>
      </c>
      <c r="AB129">
        <v>0</v>
      </c>
      <c r="AC129">
        <v>0</v>
      </c>
      <c r="AD129">
        <v>1</v>
      </c>
      <c r="AE129">
        <v>0</v>
      </c>
      <c r="AF129">
        <v>1</v>
      </c>
      <c r="AG129">
        <v>0</v>
      </c>
      <c r="AH129">
        <v>0</v>
      </c>
      <c r="AI129">
        <v>0</v>
      </c>
      <c r="AJ129">
        <v>0</v>
      </c>
      <c r="AK129">
        <v>0</v>
      </c>
      <c r="AL129">
        <v>0</v>
      </c>
      <c r="AM129">
        <v>0</v>
      </c>
      <c r="AN129" t="s">
        <v>31</v>
      </c>
      <c r="AO129">
        <v>0</v>
      </c>
      <c r="AP129">
        <v>1</v>
      </c>
      <c r="AQ129">
        <v>0</v>
      </c>
      <c r="AR129">
        <v>0</v>
      </c>
      <c r="AS129">
        <v>0</v>
      </c>
      <c r="AT129">
        <v>0</v>
      </c>
      <c r="AU129">
        <v>0</v>
      </c>
      <c r="AV129">
        <v>0</v>
      </c>
      <c r="AW129" t="s">
        <v>41</v>
      </c>
      <c r="AX129" t="s">
        <v>56</v>
      </c>
      <c r="AY129">
        <v>0</v>
      </c>
      <c r="AZ129">
        <v>0</v>
      </c>
      <c r="BA129">
        <v>1</v>
      </c>
      <c r="BB129" t="s">
        <v>57</v>
      </c>
      <c r="BC129">
        <v>7.1417000000000002</v>
      </c>
      <c r="BD129" t="s">
        <v>189</v>
      </c>
    </row>
    <row r="130" spans="1:56" x14ac:dyDescent="0.25">
      <c r="A130">
        <v>129</v>
      </c>
      <c r="B130">
        <v>1</v>
      </c>
      <c r="C130">
        <v>1</v>
      </c>
      <c r="D130">
        <v>1</v>
      </c>
      <c r="E130">
        <v>1</v>
      </c>
      <c r="F130" t="s">
        <v>6</v>
      </c>
      <c r="G130">
        <v>1</v>
      </c>
      <c r="H130">
        <v>0</v>
      </c>
      <c r="I130">
        <v>0</v>
      </c>
      <c r="J130">
        <v>0</v>
      </c>
      <c r="K130">
        <v>0</v>
      </c>
      <c r="L130">
        <v>0</v>
      </c>
      <c r="M130">
        <v>0</v>
      </c>
      <c r="N130">
        <v>0</v>
      </c>
      <c r="O130">
        <v>0</v>
      </c>
      <c r="P130">
        <v>29.9</v>
      </c>
      <c r="Q130" t="s">
        <v>19</v>
      </c>
      <c r="R130">
        <v>0</v>
      </c>
      <c r="S130">
        <v>0</v>
      </c>
      <c r="T130">
        <v>1</v>
      </c>
      <c r="U130">
        <v>0</v>
      </c>
      <c r="V130">
        <v>0</v>
      </c>
      <c r="W130">
        <v>0</v>
      </c>
      <c r="X130">
        <v>0</v>
      </c>
      <c r="Y130">
        <v>0</v>
      </c>
      <c r="Z130">
        <v>3</v>
      </c>
      <c r="AA130" t="s">
        <v>29</v>
      </c>
      <c r="AB130">
        <v>0</v>
      </c>
      <c r="AC130">
        <v>0</v>
      </c>
      <c r="AD130">
        <v>1</v>
      </c>
      <c r="AE130">
        <v>1</v>
      </c>
      <c r="AF130">
        <v>0</v>
      </c>
      <c r="AG130">
        <v>1</v>
      </c>
      <c r="AH130">
        <v>0</v>
      </c>
      <c r="AI130">
        <v>0</v>
      </c>
      <c r="AJ130">
        <v>0</v>
      </c>
      <c r="AK130">
        <v>0</v>
      </c>
      <c r="AL130">
        <v>0</v>
      </c>
      <c r="AM130">
        <v>0</v>
      </c>
      <c r="AN130" t="s">
        <v>32</v>
      </c>
      <c r="AO130">
        <v>1</v>
      </c>
      <c r="AP130">
        <v>0</v>
      </c>
      <c r="AQ130">
        <v>1</v>
      </c>
      <c r="AR130">
        <v>0</v>
      </c>
      <c r="AS130">
        <v>0</v>
      </c>
      <c r="AT130">
        <v>0</v>
      </c>
      <c r="AU130">
        <v>0</v>
      </c>
      <c r="AV130">
        <v>0</v>
      </c>
      <c r="AW130" t="s">
        <v>42</v>
      </c>
      <c r="AX130" t="s">
        <v>59</v>
      </c>
      <c r="AY130">
        <v>1</v>
      </c>
      <c r="AZ130">
        <v>0</v>
      </c>
      <c r="BA130">
        <v>0</v>
      </c>
      <c r="BB130" t="s">
        <v>60</v>
      </c>
      <c r="BC130">
        <v>22.3583</v>
      </c>
      <c r="BD130" t="s">
        <v>190</v>
      </c>
    </row>
    <row r="131" spans="1:56" x14ac:dyDescent="0.25">
      <c r="A131">
        <v>130</v>
      </c>
      <c r="B131">
        <v>1</v>
      </c>
      <c r="C131">
        <v>0</v>
      </c>
      <c r="D131">
        <v>0</v>
      </c>
      <c r="E131">
        <v>0</v>
      </c>
      <c r="F131" t="s">
        <v>7</v>
      </c>
      <c r="G131">
        <v>0</v>
      </c>
      <c r="H131">
        <v>1</v>
      </c>
      <c r="I131">
        <v>0</v>
      </c>
      <c r="J131">
        <v>0</v>
      </c>
      <c r="K131">
        <v>1</v>
      </c>
      <c r="L131">
        <v>1</v>
      </c>
      <c r="M131">
        <v>0</v>
      </c>
      <c r="N131">
        <v>0</v>
      </c>
      <c r="O131">
        <v>0</v>
      </c>
      <c r="P131">
        <v>45</v>
      </c>
      <c r="Q131" t="s">
        <v>21</v>
      </c>
      <c r="R131">
        <v>0</v>
      </c>
      <c r="S131">
        <v>0</v>
      </c>
      <c r="T131">
        <v>0</v>
      </c>
      <c r="U131">
        <v>0</v>
      </c>
      <c r="V131">
        <v>1</v>
      </c>
      <c r="W131">
        <v>0</v>
      </c>
      <c r="X131">
        <v>0</v>
      </c>
      <c r="Y131">
        <v>0</v>
      </c>
      <c r="Z131">
        <v>3</v>
      </c>
      <c r="AA131" t="s">
        <v>29</v>
      </c>
      <c r="AB131">
        <v>0</v>
      </c>
      <c r="AC131">
        <v>0</v>
      </c>
      <c r="AD131">
        <v>1</v>
      </c>
      <c r="AE131">
        <v>0</v>
      </c>
      <c r="AF131">
        <v>1</v>
      </c>
      <c r="AG131">
        <v>0</v>
      </c>
      <c r="AH131">
        <v>0</v>
      </c>
      <c r="AI131">
        <v>0</v>
      </c>
      <c r="AJ131">
        <v>0</v>
      </c>
      <c r="AK131">
        <v>0</v>
      </c>
      <c r="AL131">
        <v>0</v>
      </c>
      <c r="AM131">
        <v>0</v>
      </c>
      <c r="AN131" t="s">
        <v>31</v>
      </c>
      <c r="AO131">
        <v>0</v>
      </c>
      <c r="AP131">
        <v>1</v>
      </c>
      <c r="AQ131">
        <v>0</v>
      </c>
      <c r="AR131">
        <v>0</v>
      </c>
      <c r="AS131">
        <v>0</v>
      </c>
      <c r="AT131">
        <v>0</v>
      </c>
      <c r="AU131">
        <v>0</v>
      </c>
      <c r="AV131">
        <v>0</v>
      </c>
      <c r="AW131" t="s">
        <v>41</v>
      </c>
      <c r="AX131" t="s">
        <v>56</v>
      </c>
      <c r="AY131">
        <v>0</v>
      </c>
      <c r="AZ131">
        <v>0</v>
      </c>
      <c r="BA131">
        <v>1</v>
      </c>
      <c r="BB131" t="s">
        <v>57</v>
      </c>
      <c r="BC131">
        <v>6.9749999999999996</v>
      </c>
      <c r="BD131" t="s">
        <v>191</v>
      </c>
    </row>
    <row r="132" spans="1:56" x14ac:dyDescent="0.25">
      <c r="A132">
        <v>131</v>
      </c>
      <c r="B132">
        <v>1</v>
      </c>
      <c r="C132">
        <v>0</v>
      </c>
      <c r="D132">
        <v>0</v>
      </c>
      <c r="E132">
        <v>0</v>
      </c>
      <c r="F132" t="s">
        <v>7</v>
      </c>
      <c r="G132">
        <v>0</v>
      </c>
      <c r="H132">
        <v>1</v>
      </c>
      <c r="I132">
        <v>0</v>
      </c>
      <c r="J132">
        <v>0</v>
      </c>
      <c r="K132">
        <v>1</v>
      </c>
      <c r="L132">
        <v>1</v>
      </c>
      <c r="M132">
        <v>0</v>
      </c>
      <c r="N132">
        <v>0</v>
      </c>
      <c r="O132">
        <v>0</v>
      </c>
      <c r="P132">
        <v>33</v>
      </c>
      <c r="Q132" t="s">
        <v>20</v>
      </c>
      <c r="R132">
        <v>0</v>
      </c>
      <c r="S132">
        <v>0</v>
      </c>
      <c r="T132">
        <v>0</v>
      </c>
      <c r="U132">
        <v>1</v>
      </c>
      <c r="V132">
        <v>0</v>
      </c>
      <c r="W132">
        <v>0</v>
      </c>
      <c r="X132">
        <v>0</v>
      </c>
      <c r="Y132">
        <v>0</v>
      </c>
      <c r="Z132">
        <v>3</v>
      </c>
      <c r="AA132" t="s">
        <v>29</v>
      </c>
      <c r="AB132">
        <v>0</v>
      </c>
      <c r="AC132">
        <v>0</v>
      </c>
      <c r="AD132">
        <v>1</v>
      </c>
      <c r="AE132">
        <v>0</v>
      </c>
      <c r="AF132">
        <v>1</v>
      </c>
      <c r="AG132">
        <v>0</v>
      </c>
      <c r="AH132">
        <v>0</v>
      </c>
      <c r="AI132">
        <v>0</v>
      </c>
      <c r="AJ132">
        <v>0</v>
      </c>
      <c r="AK132">
        <v>0</v>
      </c>
      <c r="AL132">
        <v>0</v>
      </c>
      <c r="AM132">
        <v>0</v>
      </c>
      <c r="AN132" t="s">
        <v>31</v>
      </c>
      <c r="AO132">
        <v>0</v>
      </c>
      <c r="AP132">
        <v>1</v>
      </c>
      <c r="AQ132">
        <v>0</v>
      </c>
      <c r="AR132">
        <v>0</v>
      </c>
      <c r="AS132">
        <v>0</v>
      </c>
      <c r="AT132">
        <v>0</v>
      </c>
      <c r="AU132">
        <v>0</v>
      </c>
      <c r="AV132">
        <v>0</v>
      </c>
      <c r="AW132" t="s">
        <v>41</v>
      </c>
      <c r="AX132" t="s">
        <v>59</v>
      </c>
      <c r="AY132">
        <v>1</v>
      </c>
      <c r="AZ132">
        <v>0</v>
      </c>
      <c r="BA132">
        <v>0</v>
      </c>
      <c r="BB132" t="s">
        <v>60</v>
      </c>
      <c r="BC132">
        <v>7.8958000000000004</v>
      </c>
      <c r="BD132" t="s">
        <v>192</v>
      </c>
    </row>
    <row r="133" spans="1:56" x14ac:dyDescent="0.25">
      <c r="A133">
        <v>132</v>
      </c>
      <c r="B133">
        <v>1</v>
      </c>
      <c r="C133">
        <v>0</v>
      </c>
      <c r="D133">
        <v>0</v>
      </c>
      <c r="E133">
        <v>0</v>
      </c>
      <c r="F133" t="s">
        <v>7</v>
      </c>
      <c r="G133">
        <v>0</v>
      </c>
      <c r="H133">
        <v>1</v>
      </c>
      <c r="I133">
        <v>0</v>
      </c>
      <c r="J133">
        <v>0</v>
      </c>
      <c r="K133">
        <v>1</v>
      </c>
      <c r="L133">
        <v>1</v>
      </c>
      <c r="M133">
        <v>0</v>
      </c>
      <c r="N133">
        <v>0</v>
      </c>
      <c r="O133">
        <v>0</v>
      </c>
      <c r="P133">
        <v>20</v>
      </c>
      <c r="Q133" t="s">
        <v>19</v>
      </c>
      <c r="R133">
        <v>0</v>
      </c>
      <c r="S133">
        <v>0</v>
      </c>
      <c r="T133">
        <v>1</v>
      </c>
      <c r="U133">
        <v>0</v>
      </c>
      <c r="V133">
        <v>0</v>
      </c>
      <c r="W133">
        <v>0</v>
      </c>
      <c r="X133">
        <v>0</v>
      </c>
      <c r="Y133">
        <v>0</v>
      </c>
      <c r="Z133">
        <v>3</v>
      </c>
      <c r="AA133" t="s">
        <v>29</v>
      </c>
      <c r="AB133">
        <v>0</v>
      </c>
      <c r="AC133">
        <v>0</v>
      </c>
      <c r="AD133">
        <v>1</v>
      </c>
      <c r="AE133">
        <v>0</v>
      </c>
      <c r="AF133">
        <v>1</v>
      </c>
      <c r="AG133">
        <v>0</v>
      </c>
      <c r="AH133">
        <v>0</v>
      </c>
      <c r="AI133">
        <v>0</v>
      </c>
      <c r="AJ133">
        <v>0</v>
      </c>
      <c r="AK133">
        <v>0</v>
      </c>
      <c r="AL133">
        <v>0</v>
      </c>
      <c r="AM133">
        <v>0</v>
      </c>
      <c r="AN133" t="s">
        <v>31</v>
      </c>
      <c r="AO133">
        <v>0</v>
      </c>
      <c r="AP133">
        <v>1</v>
      </c>
      <c r="AQ133">
        <v>0</v>
      </c>
      <c r="AR133">
        <v>0</v>
      </c>
      <c r="AS133">
        <v>0</v>
      </c>
      <c r="AT133">
        <v>0</v>
      </c>
      <c r="AU133">
        <v>0</v>
      </c>
      <c r="AV133">
        <v>0</v>
      </c>
      <c r="AW133" t="s">
        <v>41</v>
      </c>
      <c r="AX133" t="s">
        <v>56</v>
      </c>
      <c r="AY133">
        <v>0</v>
      </c>
      <c r="AZ133">
        <v>0</v>
      </c>
      <c r="BA133">
        <v>1</v>
      </c>
      <c r="BB133" t="s">
        <v>57</v>
      </c>
      <c r="BC133">
        <v>7.05</v>
      </c>
      <c r="BD133" t="s">
        <v>193</v>
      </c>
    </row>
    <row r="134" spans="1:56" x14ac:dyDescent="0.25">
      <c r="A134">
        <v>133</v>
      </c>
      <c r="B134">
        <v>1</v>
      </c>
      <c r="C134">
        <v>0</v>
      </c>
      <c r="D134">
        <v>0</v>
      </c>
      <c r="E134">
        <v>0</v>
      </c>
      <c r="F134" t="s">
        <v>6</v>
      </c>
      <c r="G134">
        <v>1</v>
      </c>
      <c r="H134">
        <v>0</v>
      </c>
      <c r="I134">
        <v>1</v>
      </c>
      <c r="J134">
        <v>0</v>
      </c>
      <c r="K134">
        <v>0</v>
      </c>
      <c r="L134">
        <v>0</v>
      </c>
      <c r="M134">
        <v>0</v>
      </c>
      <c r="N134">
        <v>0</v>
      </c>
      <c r="O134">
        <v>0</v>
      </c>
      <c r="P134">
        <v>47</v>
      </c>
      <c r="Q134" t="s">
        <v>21</v>
      </c>
      <c r="R134">
        <v>0</v>
      </c>
      <c r="S134">
        <v>0</v>
      </c>
      <c r="T134">
        <v>0</v>
      </c>
      <c r="U134">
        <v>0</v>
      </c>
      <c r="V134">
        <v>1</v>
      </c>
      <c r="W134">
        <v>0</v>
      </c>
      <c r="X134">
        <v>0</v>
      </c>
      <c r="Y134">
        <v>0</v>
      </c>
      <c r="Z134">
        <v>3</v>
      </c>
      <c r="AA134" t="s">
        <v>29</v>
      </c>
      <c r="AB134">
        <v>0</v>
      </c>
      <c r="AC134">
        <v>0</v>
      </c>
      <c r="AD134">
        <v>1</v>
      </c>
      <c r="AE134">
        <v>1</v>
      </c>
      <c r="AF134">
        <v>0</v>
      </c>
      <c r="AG134">
        <v>1</v>
      </c>
      <c r="AH134">
        <v>0</v>
      </c>
      <c r="AI134">
        <v>0</v>
      </c>
      <c r="AJ134">
        <v>0</v>
      </c>
      <c r="AK134">
        <v>0</v>
      </c>
      <c r="AL134">
        <v>0</v>
      </c>
      <c r="AM134">
        <v>0</v>
      </c>
      <c r="AN134" t="s">
        <v>32</v>
      </c>
      <c r="AO134">
        <v>0</v>
      </c>
      <c r="AP134">
        <v>1</v>
      </c>
      <c r="AQ134">
        <v>0</v>
      </c>
      <c r="AR134">
        <v>0</v>
      </c>
      <c r="AS134">
        <v>0</v>
      </c>
      <c r="AT134">
        <v>0</v>
      </c>
      <c r="AU134">
        <v>0</v>
      </c>
      <c r="AV134">
        <v>0</v>
      </c>
      <c r="AW134" t="s">
        <v>41</v>
      </c>
      <c r="AX134" t="s">
        <v>56</v>
      </c>
      <c r="AY134">
        <v>0</v>
      </c>
      <c r="AZ134">
        <v>0</v>
      </c>
      <c r="BA134">
        <v>1</v>
      </c>
      <c r="BB134" t="s">
        <v>57</v>
      </c>
      <c r="BC134">
        <v>14.5</v>
      </c>
      <c r="BD134" t="s">
        <v>194</v>
      </c>
    </row>
    <row r="135" spans="1:56" x14ac:dyDescent="0.25">
      <c r="A135">
        <v>134</v>
      </c>
      <c r="B135">
        <v>1</v>
      </c>
      <c r="C135">
        <v>1</v>
      </c>
      <c r="D135">
        <v>1</v>
      </c>
      <c r="E135">
        <v>1</v>
      </c>
      <c r="F135" t="s">
        <v>6</v>
      </c>
      <c r="G135">
        <v>1</v>
      </c>
      <c r="H135">
        <v>0</v>
      </c>
      <c r="I135">
        <v>0</v>
      </c>
      <c r="J135">
        <v>0</v>
      </c>
      <c r="K135">
        <v>0</v>
      </c>
      <c r="L135">
        <v>0</v>
      </c>
      <c r="M135">
        <v>0</v>
      </c>
      <c r="N135">
        <v>0</v>
      </c>
      <c r="O135">
        <v>0</v>
      </c>
      <c r="P135">
        <v>29</v>
      </c>
      <c r="Q135" t="s">
        <v>19</v>
      </c>
      <c r="R135">
        <v>0</v>
      </c>
      <c r="S135">
        <v>0</v>
      </c>
      <c r="T135">
        <v>1</v>
      </c>
      <c r="U135">
        <v>0</v>
      </c>
      <c r="V135">
        <v>0</v>
      </c>
      <c r="W135">
        <v>0</v>
      </c>
      <c r="X135">
        <v>0</v>
      </c>
      <c r="Y135">
        <v>0</v>
      </c>
      <c r="Z135">
        <v>2</v>
      </c>
      <c r="AA135" t="s">
        <v>28</v>
      </c>
      <c r="AB135">
        <v>0</v>
      </c>
      <c r="AC135">
        <v>1</v>
      </c>
      <c r="AD135">
        <v>0</v>
      </c>
      <c r="AE135">
        <v>1</v>
      </c>
      <c r="AF135">
        <v>0</v>
      </c>
      <c r="AG135">
        <v>1</v>
      </c>
      <c r="AH135">
        <v>0</v>
      </c>
      <c r="AI135">
        <v>0</v>
      </c>
      <c r="AJ135">
        <v>0</v>
      </c>
      <c r="AK135">
        <v>0</v>
      </c>
      <c r="AL135">
        <v>0</v>
      </c>
      <c r="AM135">
        <v>0</v>
      </c>
      <c r="AN135" t="s">
        <v>32</v>
      </c>
      <c r="AO135">
        <v>0</v>
      </c>
      <c r="AP135">
        <v>1</v>
      </c>
      <c r="AQ135">
        <v>0</v>
      </c>
      <c r="AR135">
        <v>0</v>
      </c>
      <c r="AS135">
        <v>0</v>
      </c>
      <c r="AT135">
        <v>0</v>
      </c>
      <c r="AU135">
        <v>0</v>
      </c>
      <c r="AV135">
        <v>0</v>
      </c>
      <c r="AW135" t="s">
        <v>41</v>
      </c>
      <c r="AX135" t="s">
        <v>56</v>
      </c>
      <c r="AY135">
        <v>0</v>
      </c>
      <c r="AZ135">
        <v>0</v>
      </c>
      <c r="BA135">
        <v>1</v>
      </c>
      <c r="BB135" t="s">
        <v>57</v>
      </c>
      <c r="BC135">
        <v>26</v>
      </c>
      <c r="BD135" t="s">
        <v>195</v>
      </c>
    </row>
    <row r="136" spans="1:56" x14ac:dyDescent="0.25">
      <c r="A136">
        <v>135</v>
      </c>
      <c r="B136">
        <v>1</v>
      </c>
      <c r="C136">
        <v>0</v>
      </c>
      <c r="D136">
        <v>0</v>
      </c>
      <c r="E136">
        <v>0</v>
      </c>
      <c r="F136" t="s">
        <v>7</v>
      </c>
      <c r="G136">
        <v>0</v>
      </c>
      <c r="H136">
        <v>1</v>
      </c>
      <c r="I136">
        <v>0</v>
      </c>
      <c r="J136">
        <v>1</v>
      </c>
      <c r="K136">
        <v>1</v>
      </c>
      <c r="L136">
        <v>1</v>
      </c>
      <c r="M136">
        <v>0</v>
      </c>
      <c r="N136">
        <v>0</v>
      </c>
      <c r="O136">
        <v>0</v>
      </c>
      <c r="P136">
        <v>25</v>
      </c>
      <c r="Q136" t="s">
        <v>19</v>
      </c>
      <c r="R136">
        <v>0</v>
      </c>
      <c r="S136">
        <v>0</v>
      </c>
      <c r="T136">
        <v>1</v>
      </c>
      <c r="U136">
        <v>0</v>
      </c>
      <c r="V136">
        <v>0</v>
      </c>
      <c r="W136">
        <v>0</v>
      </c>
      <c r="X136">
        <v>0</v>
      </c>
      <c r="Y136">
        <v>0</v>
      </c>
      <c r="Z136">
        <v>2</v>
      </c>
      <c r="AA136" t="s">
        <v>28</v>
      </c>
      <c r="AB136">
        <v>0</v>
      </c>
      <c r="AC136">
        <v>1</v>
      </c>
      <c r="AD136">
        <v>0</v>
      </c>
      <c r="AE136">
        <v>0</v>
      </c>
      <c r="AF136">
        <v>1</v>
      </c>
      <c r="AG136">
        <v>0</v>
      </c>
      <c r="AH136">
        <v>0</v>
      </c>
      <c r="AI136">
        <v>0</v>
      </c>
      <c r="AJ136">
        <v>0</v>
      </c>
      <c r="AK136">
        <v>0</v>
      </c>
      <c r="AL136">
        <v>0</v>
      </c>
      <c r="AM136">
        <v>0</v>
      </c>
      <c r="AN136" t="s">
        <v>31</v>
      </c>
      <c r="AO136">
        <v>0</v>
      </c>
      <c r="AP136">
        <v>1</v>
      </c>
      <c r="AQ136">
        <v>0</v>
      </c>
      <c r="AR136">
        <v>0</v>
      </c>
      <c r="AS136">
        <v>0</v>
      </c>
      <c r="AT136">
        <v>0</v>
      </c>
      <c r="AU136">
        <v>0</v>
      </c>
      <c r="AV136">
        <v>0</v>
      </c>
      <c r="AW136" t="s">
        <v>41</v>
      </c>
      <c r="AX136" t="s">
        <v>56</v>
      </c>
      <c r="AY136">
        <v>0</v>
      </c>
      <c r="AZ136">
        <v>0</v>
      </c>
      <c r="BA136">
        <v>1</v>
      </c>
      <c r="BB136" t="s">
        <v>57</v>
      </c>
      <c r="BC136">
        <v>13</v>
      </c>
      <c r="BD136" t="s">
        <v>196</v>
      </c>
    </row>
    <row r="137" spans="1:56" x14ac:dyDescent="0.25">
      <c r="A137">
        <v>136</v>
      </c>
      <c r="B137">
        <v>1</v>
      </c>
      <c r="C137">
        <v>0</v>
      </c>
      <c r="D137">
        <v>0</v>
      </c>
      <c r="E137">
        <v>0</v>
      </c>
      <c r="F137" t="s">
        <v>7</v>
      </c>
      <c r="G137">
        <v>0</v>
      </c>
      <c r="H137">
        <v>1</v>
      </c>
      <c r="I137">
        <v>0</v>
      </c>
      <c r="J137">
        <v>1</v>
      </c>
      <c r="K137">
        <v>1</v>
      </c>
      <c r="L137">
        <v>1</v>
      </c>
      <c r="M137">
        <v>0</v>
      </c>
      <c r="N137">
        <v>0</v>
      </c>
      <c r="O137">
        <v>0</v>
      </c>
      <c r="P137">
        <v>23</v>
      </c>
      <c r="Q137" t="s">
        <v>19</v>
      </c>
      <c r="R137">
        <v>0</v>
      </c>
      <c r="S137">
        <v>0</v>
      </c>
      <c r="T137">
        <v>1</v>
      </c>
      <c r="U137">
        <v>0</v>
      </c>
      <c r="V137">
        <v>0</v>
      </c>
      <c r="W137">
        <v>0</v>
      </c>
      <c r="X137">
        <v>0</v>
      </c>
      <c r="Y137">
        <v>0</v>
      </c>
      <c r="Z137">
        <v>2</v>
      </c>
      <c r="AA137" t="s">
        <v>28</v>
      </c>
      <c r="AB137">
        <v>0</v>
      </c>
      <c r="AC137">
        <v>1</v>
      </c>
      <c r="AD137">
        <v>0</v>
      </c>
      <c r="AE137">
        <v>0</v>
      </c>
      <c r="AF137">
        <v>1</v>
      </c>
      <c r="AG137">
        <v>0</v>
      </c>
      <c r="AH137">
        <v>0</v>
      </c>
      <c r="AI137">
        <v>0</v>
      </c>
      <c r="AJ137">
        <v>0</v>
      </c>
      <c r="AK137">
        <v>0</v>
      </c>
      <c r="AL137">
        <v>0</v>
      </c>
      <c r="AM137">
        <v>0</v>
      </c>
      <c r="AN137" t="s">
        <v>31</v>
      </c>
      <c r="AO137">
        <v>0</v>
      </c>
      <c r="AP137">
        <v>1</v>
      </c>
      <c r="AQ137">
        <v>0</v>
      </c>
      <c r="AR137">
        <v>0</v>
      </c>
      <c r="AS137">
        <v>0</v>
      </c>
      <c r="AT137">
        <v>0</v>
      </c>
      <c r="AU137">
        <v>0</v>
      </c>
      <c r="AV137">
        <v>0</v>
      </c>
      <c r="AW137" t="s">
        <v>41</v>
      </c>
      <c r="AX137" t="s">
        <v>59</v>
      </c>
      <c r="AY137">
        <v>1</v>
      </c>
      <c r="AZ137">
        <v>0</v>
      </c>
      <c r="BA137">
        <v>0</v>
      </c>
      <c r="BB137" t="s">
        <v>60</v>
      </c>
      <c r="BC137">
        <v>15.0458</v>
      </c>
      <c r="BD137" t="s">
        <v>197</v>
      </c>
    </row>
    <row r="138" spans="1:56" x14ac:dyDescent="0.25">
      <c r="A138">
        <v>137</v>
      </c>
      <c r="B138">
        <v>1</v>
      </c>
      <c r="C138">
        <v>1</v>
      </c>
      <c r="D138">
        <v>1</v>
      </c>
      <c r="E138">
        <v>1</v>
      </c>
      <c r="F138" t="s">
        <v>6</v>
      </c>
      <c r="G138">
        <v>1</v>
      </c>
      <c r="H138">
        <v>0</v>
      </c>
      <c r="I138">
        <v>0</v>
      </c>
      <c r="J138">
        <v>0</v>
      </c>
      <c r="K138">
        <v>0</v>
      </c>
      <c r="L138">
        <v>0</v>
      </c>
      <c r="M138">
        <v>0</v>
      </c>
      <c r="N138">
        <v>0</v>
      </c>
      <c r="O138">
        <v>0</v>
      </c>
      <c r="P138">
        <v>19</v>
      </c>
      <c r="Q138" t="s">
        <v>18</v>
      </c>
      <c r="R138">
        <v>0</v>
      </c>
      <c r="S138">
        <v>1</v>
      </c>
      <c r="T138">
        <v>0</v>
      </c>
      <c r="U138">
        <v>0</v>
      </c>
      <c r="V138">
        <v>0</v>
      </c>
      <c r="W138">
        <v>0</v>
      </c>
      <c r="X138">
        <v>0</v>
      </c>
      <c r="Y138">
        <v>0</v>
      </c>
      <c r="Z138">
        <v>1</v>
      </c>
      <c r="AA138" t="s">
        <v>27</v>
      </c>
      <c r="AB138">
        <v>1</v>
      </c>
      <c r="AC138">
        <v>0</v>
      </c>
      <c r="AD138">
        <v>0</v>
      </c>
      <c r="AE138">
        <v>0</v>
      </c>
      <c r="AF138">
        <v>1</v>
      </c>
      <c r="AG138">
        <v>0</v>
      </c>
      <c r="AH138">
        <v>0</v>
      </c>
      <c r="AI138">
        <v>0</v>
      </c>
      <c r="AJ138">
        <v>0</v>
      </c>
      <c r="AK138">
        <v>0</v>
      </c>
      <c r="AL138">
        <v>0</v>
      </c>
      <c r="AM138">
        <v>0</v>
      </c>
      <c r="AN138" t="s">
        <v>31</v>
      </c>
      <c r="AO138">
        <v>2</v>
      </c>
      <c r="AP138">
        <v>0</v>
      </c>
      <c r="AQ138">
        <v>0</v>
      </c>
      <c r="AR138">
        <v>1</v>
      </c>
      <c r="AS138">
        <v>0</v>
      </c>
      <c r="AT138">
        <v>0</v>
      </c>
      <c r="AU138">
        <v>0</v>
      </c>
      <c r="AV138">
        <v>0</v>
      </c>
      <c r="AW138" t="s">
        <v>43</v>
      </c>
      <c r="AX138" t="s">
        <v>56</v>
      </c>
      <c r="AY138">
        <v>0</v>
      </c>
      <c r="AZ138">
        <v>0</v>
      </c>
      <c r="BA138">
        <v>1</v>
      </c>
      <c r="BB138" t="s">
        <v>57</v>
      </c>
      <c r="BC138">
        <v>26.283300000000001</v>
      </c>
      <c r="BD138" t="s">
        <v>198</v>
      </c>
    </row>
    <row r="139" spans="1:56" x14ac:dyDescent="0.25">
      <c r="A139">
        <v>138</v>
      </c>
      <c r="B139">
        <v>1</v>
      </c>
      <c r="C139">
        <v>0</v>
      </c>
      <c r="D139">
        <v>0</v>
      </c>
      <c r="E139">
        <v>0</v>
      </c>
      <c r="F139" t="s">
        <v>7</v>
      </c>
      <c r="G139">
        <v>0</v>
      </c>
      <c r="H139">
        <v>1</v>
      </c>
      <c r="I139">
        <v>0</v>
      </c>
      <c r="J139">
        <v>0</v>
      </c>
      <c r="K139">
        <v>0</v>
      </c>
      <c r="L139">
        <v>1</v>
      </c>
      <c r="M139">
        <v>0</v>
      </c>
      <c r="N139">
        <v>0</v>
      </c>
      <c r="O139">
        <v>0</v>
      </c>
      <c r="P139">
        <v>37</v>
      </c>
      <c r="Q139" t="s">
        <v>20</v>
      </c>
      <c r="R139">
        <v>0</v>
      </c>
      <c r="S139">
        <v>0</v>
      </c>
      <c r="T139">
        <v>0</v>
      </c>
      <c r="U139">
        <v>1</v>
      </c>
      <c r="V139">
        <v>0</v>
      </c>
      <c r="W139">
        <v>0</v>
      </c>
      <c r="X139">
        <v>0</v>
      </c>
      <c r="Y139">
        <v>0</v>
      </c>
      <c r="Z139">
        <v>1</v>
      </c>
      <c r="AA139" t="s">
        <v>27</v>
      </c>
      <c r="AB139">
        <v>1</v>
      </c>
      <c r="AC139">
        <v>0</v>
      </c>
      <c r="AD139">
        <v>0</v>
      </c>
      <c r="AE139">
        <v>1</v>
      </c>
      <c r="AF139">
        <v>0</v>
      </c>
      <c r="AG139">
        <v>1</v>
      </c>
      <c r="AH139">
        <v>0</v>
      </c>
      <c r="AI139">
        <v>0</v>
      </c>
      <c r="AJ139">
        <v>0</v>
      </c>
      <c r="AK139">
        <v>0</v>
      </c>
      <c r="AL139">
        <v>0</v>
      </c>
      <c r="AM139">
        <v>0</v>
      </c>
      <c r="AN139" t="s">
        <v>32</v>
      </c>
      <c r="AO139">
        <v>0</v>
      </c>
      <c r="AP139">
        <v>1</v>
      </c>
      <c r="AQ139">
        <v>0</v>
      </c>
      <c r="AR139">
        <v>0</v>
      </c>
      <c r="AS139">
        <v>0</v>
      </c>
      <c r="AT139">
        <v>0</v>
      </c>
      <c r="AU139">
        <v>0</v>
      </c>
      <c r="AV139">
        <v>0</v>
      </c>
      <c r="AW139" t="s">
        <v>41</v>
      </c>
      <c r="AX139" t="s">
        <v>56</v>
      </c>
      <c r="AY139">
        <v>0</v>
      </c>
      <c r="AZ139">
        <v>0</v>
      </c>
      <c r="BA139">
        <v>1</v>
      </c>
      <c r="BB139" t="s">
        <v>57</v>
      </c>
      <c r="BC139">
        <v>53.1</v>
      </c>
      <c r="BD139" t="s">
        <v>199</v>
      </c>
    </row>
    <row r="140" spans="1:56" x14ac:dyDescent="0.25">
      <c r="A140">
        <v>139</v>
      </c>
      <c r="B140">
        <v>1</v>
      </c>
      <c r="C140">
        <v>0</v>
      </c>
      <c r="D140">
        <v>0</v>
      </c>
      <c r="E140">
        <v>0</v>
      </c>
      <c r="F140" t="s">
        <v>7</v>
      </c>
      <c r="G140">
        <v>0</v>
      </c>
      <c r="H140">
        <v>1</v>
      </c>
      <c r="I140">
        <v>0</v>
      </c>
      <c r="J140">
        <v>0</v>
      </c>
      <c r="K140">
        <v>1</v>
      </c>
      <c r="L140">
        <v>1</v>
      </c>
      <c r="M140">
        <v>0</v>
      </c>
      <c r="N140">
        <v>0</v>
      </c>
      <c r="O140">
        <v>0</v>
      </c>
      <c r="P140">
        <v>16</v>
      </c>
      <c r="Q140" t="s">
        <v>18</v>
      </c>
      <c r="R140">
        <v>0</v>
      </c>
      <c r="S140">
        <v>1</v>
      </c>
      <c r="T140">
        <v>0</v>
      </c>
      <c r="U140">
        <v>0</v>
      </c>
      <c r="V140">
        <v>0</v>
      </c>
      <c r="W140">
        <v>0</v>
      </c>
      <c r="X140">
        <v>0</v>
      </c>
      <c r="Y140">
        <v>0</v>
      </c>
      <c r="Z140">
        <v>3</v>
      </c>
      <c r="AA140" t="s">
        <v>29</v>
      </c>
      <c r="AB140">
        <v>0</v>
      </c>
      <c r="AC140">
        <v>0</v>
      </c>
      <c r="AD140">
        <v>1</v>
      </c>
      <c r="AE140">
        <v>0</v>
      </c>
      <c r="AF140">
        <v>1</v>
      </c>
      <c r="AG140">
        <v>0</v>
      </c>
      <c r="AH140">
        <v>0</v>
      </c>
      <c r="AI140">
        <v>0</v>
      </c>
      <c r="AJ140">
        <v>0</v>
      </c>
      <c r="AK140">
        <v>0</v>
      </c>
      <c r="AL140">
        <v>0</v>
      </c>
      <c r="AM140">
        <v>0</v>
      </c>
      <c r="AN140" t="s">
        <v>31</v>
      </c>
      <c r="AO140">
        <v>0</v>
      </c>
      <c r="AP140">
        <v>1</v>
      </c>
      <c r="AQ140">
        <v>0</v>
      </c>
      <c r="AR140">
        <v>0</v>
      </c>
      <c r="AS140">
        <v>0</v>
      </c>
      <c r="AT140">
        <v>0</v>
      </c>
      <c r="AU140">
        <v>0</v>
      </c>
      <c r="AV140">
        <v>0</v>
      </c>
      <c r="AW140" t="s">
        <v>41</v>
      </c>
      <c r="AX140" t="s">
        <v>56</v>
      </c>
      <c r="AY140">
        <v>0</v>
      </c>
      <c r="AZ140">
        <v>0</v>
      </c>
      <c r="BA140">
        <v>1</v>
      </c>
      <c r="BB140" t="s">
        <v>57</v>
      </c>
      <c r="BC140">
        <v>9.2166999999999994</v>
      </c>
      <c r="BD140" t="s">
        <v>200</v>
      </c>
    </row>
    <row r="141" spans="1:56" x14ac:dyDescent="0.25">
      <c r="A141">
        <v>140</v>
      </c>
      <c r="B141">
        <v>1</v>
      </c>
      <c r="C141">
        <v>0</v>
      </c>
      <c r="D141">
        <v>0</v>
      </c>
      <c r="E141">
        <v>0</v>
      </c>
      <c r="F141" t="s">
        <v>7</v>
      </c>
      <c r="G141">
        <v>0</v>
      </c>
      <c r="H141">
        <v>1</v>
      </c>
      <c r="I141">
        <v>0</v>
      </c>
      <c r="J141">
        <v>0</v>
      </c>
      <c r="K141">
        <v>1</v>
      </c>
      <c r="L141">
        <v>1</v>
      </c>
      <c r="M141">
        <v>0</v>
      </c>
      <c r="N141">
        <v>0</v>
      </c>
      <c r="O141">
        <v>0</v>
      </c>
      <c r="P141">
        <v>24</v>
      </c>
      <c r="Q141" t="s">
        <v>19</v>
      </c>
      <c r="R141">
        <v>0</v>
      </c>
      <c r="S141">
        <v>0</v>
      </c>
      <c r="T141">
        <v>1</v>
      </c>
      <c r="U141">
        <v>0</v>
      </c>
      <c r="V141">
        <v>0</v>
      </c>
      <c r="W141">
        <v>0</v>
      </c>
      <c r="X141">
        <v>0</v>
      </c>
      <c r="Y141">
        <v>0</v>
      </c>
      <c r="Z141">
        <v>1</v>
      </c>
      <c r="AA141" t="s">
        <v>27</v>
      </c>
      <c r="AB141">
        <v>1</v>
      </c>
      <c r="AC141">
        <v>0</v>
      </c>
      <c r="AD141">
        <v>0</v>
      </c>
      <c r="AE141">
        <v>0</v>
      </c>
      <c r="AF141">
        <v>1</v>
      </c>
      <c r="AG141">
        <v>0</v>
      </c>
      <c r="AH141">
        <v>0</v>
      </c>
      <c r="AI141">
        <v>0</v>
      </c>
      <c r="AJ141">
        <v>0</v>
      </c>
      <c r="AK141">
        <v>0</v>
      </c>
      <c r="AL141">
        <v>0</v>
      </c>
      <c r="AM141">
        <v>0</v>
      </c>
      <c r="AN141" t="s">
        <v>31</v>
      </c>
      <c r="AO141">
        <v>0</v>
      </c>
      <c r="AP141">
        <v>1</v>
      </c>
      <c r="AQ141">
        <v>0</v>
      </c>
      <c r="AR141">
        <v>0</v>
      </c>
      <c r="AS141">
        <v>0</v>
      </c>
      <c r="AT141">
        <v>0</v>
      </c>
      <c r="AU141">
        <v>0</v>
      </c>
      <c r="AV141">
        <v>0</v>
      </c>
      <c r="AW141" t="s">
        <v>41</v>
      </c>
      <c r="AX141" t="s">
        <v>59</v>
      </c>
      <c r="AY141">
        <v>1</v>
      </c>
      <c r="AZ141">
        <v>0</v>
      </c>
      <c r="BA141">
        <v>0</v>
      </c>
      <c r="BB141" t="s">
        <v>60</v>
      </c>
      <c r="BC141">
        <v>79.2</v>
      </c>
      <c r="BD141" t="s">
        <v>201</v>
      </c>
    </row>
    <row r="142" spans="1:56" x14ac:dyDescent="0.25">
      <c r="A142">
        <v>141</v>
      </c>
      <c r="B142">
        <v>1</v>
      </c>
      <c r="C142">
        <v>0</v>
      </c>
      <c r="D142">
        <v>0</v>
      </c>
      <c r="E142">
        <v>0</v>
      </c>
      <c r="F142" t="s">
        <v>6</v>
      </c>
      <c r="G142">
        <v>1</v>
      </c>
      <c r="H142">
        <v>0</v>
      </c>
      <c r="I142">
        <v>0</v>
      </c>
      <c r="J142">
        <v>0</v>
      </c>
      <c r="K142">
        <v>0</v>
      </c>
      <c r="L142">
        <v>0</v>
      </c>
      <c r="M142">
        <v>0</v>
      </c>
      <c r="N142">
        <v>0</v>
      </c>
      <c r="O142">
        <v>0</v>
      </c>
      <c r="P142">
        <v>29.9</v>
      </c>
      <c r="Q142" t="s">
        <v>19</v>
      </c>
      <c r="R142">
        <v>0</v>
      </c>
      <c r="S142">
        <v>0</v>
      </c>
      <c r="T142">
        <v>1</v>
      </c>
      <c r="U142">
        <v>0</v>
      </c>
      <c r="V142">
        <v>0</v>
      </c>
      <c r="W142">
        <v>0</v>
      </c>
      <c r="X142">
        <v>0</v>
      </c>
      <c r="Y142">
        <v>0</v>
      </c>
      <c r="Z142">
        <v>3</v>
      </c>
      <c r="AA142" t="s">
        <v>29</v>
      </c>
      <c r="AB142">
        <v>0</v>
      </c>
      <c r="AC142">
        <v>0</v>
      </c>
      <c r="AD142">
        <v>1</v>
      </c>
      <c r="AE142">
        <v>0</v>
      </c>
      <c r="AF142">
        <v>1</v>
      </c>
      <c r="AG142">
        <v>0</v>
      </c>
      <c r="AH142">
        <v>0</v>
      </c>
      <c r="AI142">
        <v>0</v>
      </c>
      <c r="AJ142">
        <v>0</v>
      </c>
      <c r="AK142">
        <v>0</v>
      </c>
      <c r="AL142">
        <v>0</v>
      </c>
      <c r="AM142">
        <v>0</v>
      </c>
      <c r="AN142" t="s">
        <v>31</v>
      </c>
      <c r="AO142">
        <v>2</v>
      </c>
      <c r="AP142">
        <v>0</v>
      </c>
      <c r="AQ142">
        <v>0</v>
      </c>
      <c r="AR142">
        <v>1</v>
      </c>
      <c r="AS142">
        <v>0</v>
      </c>
      <c r="AT142">
        <v>0</v>
      </c>
      <c r="AU142">
        <v>0</v>
      </c>
      <c r="AV142">
        <v>0</v>
      </c>
      <c r="AW142" t="s">
        <v>43</v>
      </c>
      <c r="AX142" t="s">
        <v>59</v>
      </c>
      <c r="AY142">
        <v>1</v>
      </c>
      <c r="AZ142">
        <v>0</v>
      </c>
      <c r="BA142">
        <v>0</v>
      </c>
      <c r="BB142" t="s">
        <v>60</v>
      </c>
      <c r="BC142">
        <v>15.245799999999999</v>
      </c>
      <c r="BD142" t="s">
        <v>202</v>
      </c>
    </row>
    <row r="143" spans="1:56" x14ac:dyDescent="0.25">
      <c r="A143">
        <v>142</v>
      </c>
      <c r="B143">
        <v>1</v>
      </c>
      <c r="C143">
        <v>1</v>
      </c>
      <c r="D143">
        <v>1</v>
      </c>
      <c r="E143">
        <v>1</v>
      </c>
      <c r="F143" t="s">
        <v>6</v>
      </c>
      <c r="G143">
        <v>1</v>
      </c>
      <c r="H143">
        <v>0</v>
      </c>
      <c r="I143">
        <v>1</v>
      </c>
      <c r="J143">
        <v>0</v>
      </c>
      <c r="K143">
        <v>0</v>
      </c>
      <c r="L143">
        <v>0</v>
      </c>
      <c r="M143">
        <v>0</v>
      </c>
      <c r="N143">
        <v>0</v>
      </c>
      <c r="O143">
        <v>0</v>
      </c>
      <c r="P143">
        <v>22</v>
      </c>
      <c r="Q143" t="s">
        <v>19</v>
      </c>
      <c r="R143">
        <v>0</v>
      </c>
      <c r="S143">
        <v>0</v>
      </c>
      <c r="T143">
        <v>1</v>
      </c>
      <c r="U143">
        <v>0</v>
      </c>
      <c r="V143">
        <v>0</v>
      </c>
      <c r="W143">
        <v>0</v>
      </c>
      <c r="X143">
        <v>0</v>
      </c>
      <c r="Y143">
        <v>0</v>
      </c>
      <c r="Z143">
        <v>3</v>
      </c>
      <c r="AA143" t="s">
        <v>29</v>
      </c>
      <c r="AB143">
        <v>0</v>
      </c>
      <c r="AC143">
        <v>0</v>
      </c>
      <c r="AD143">
        <v>1</v>
      </c>
      <c r="AE143">
        <v>0</v>
      </c>
      <c r="AF143">
        <v>1</v>
      </c>
      <c r="AG143">
        <v>0</v>
      </c>
      <c r="AH143">
        <v>0</v>
      </c>
      <c r="AI143">
        <v>0</v>
      </c>
      <c r="AJ143">
        <v>0</v>
      </c>
      <c r="AK143">
        <v>0</v>
      </c>
      <c r="AL143">
        <v>0</v>
      </c>
      <c r="AM143">
        <v>0</v>
      </c>
      <c r="AN143" t="s">
        <v>31</v>
      </c>
      <c r="AO143">
        <v>0</v>
      </c>
      <c r="AP143">
        <v>1</v>
      </c>
      <c r="AQ143">
        <v>0</v>
      </c>
      <c r="AR143">
        <v>0</v>
      </c>
      <c r="AS143">
        <v>0</v>
      </c>
      <c r="AT143">
        <v>0</v>
      </c>
      <c r="AU143">
        <v>0</v>
      </c>
      <c r="AV143">
        <v>0</v>
      </c>
      <c r="AW143" t="s">
        <v>41</v>
      </c>
      <c r="AX143" t="s">
        <v>56</v>
      </c>
      <c r="AY143">
        <v>0</v>
      </c>
      <c r="AZ143">
        <v>0</v>
      </c>
      <c r="BA143">
        <v>1</v>
      </c>
      <c r="BB143" t="s">
        <v>57</v>
      </c>
      <c r="BC143">
        <v>7.75</v>
      </c>
      <c r="BD143" t="s">
        <v>203</v>
      </c>
    </row>
    <row r="144" spans="1:56" x14ac:dyDescent="0.25">
      <c r="A144">
        <v>143</v>
      </c>
      <c r="B144">
        <v>1</v>
      </c>
      <c r="C144">
        <v>1</v>
      </c>
      <c r="D144">
        <v>1</v>
      </c>
      <c r="E144">
        <v>1</v>
      </c>
      <c r="F144" t="s">
        <v>6</v>
      </c>
      <c r="G144">
        <v>1</v>
      </c>
      <c r="H144">
        <v>0</v>
      </c>
      <c r="I144">
        <v>1</v>
      </c>
      <c r="J144">
        <v>0</v>
      </c>
      <c r="K144">
        <v>0</v>
      </c>
      <c r="L144">
        <v>0</v>
      </c>
      <c r="M144">
        <v>0</v>
      </c>
      <c r="N144">
        <v>0</v>
      </c>
      <c r="O144">
        <v>0</v>
      </c>
      <c r="P144">
        <v>24</v>
      </c>
      <c r="Q144" t="s">
        <v>19</v>
      </c>
      <c r="R144">
        <v>0</v>
      </c>
      <c r="S144">
        <v>0</v>
      </c>
      <c r="T144">
        <v>1</v>
      </c>
      <c r="U144">
        <v>0</v>
      </c>
      <c r="V144">
        <v>0</v>
      </c>
      <c r="W144">
        <v>0</v>
      </c>
      <c r="X144">
        <v>0</v>
      </c>
      <c r="Y144">
        <v>0</v>
      </c>
      <c r="Z144">
        <v>3</v>
      </c>
      <c r="AA144" t="s">
        <v>29</v>
      </c>
      <c r="AB144">
        <v>0</v>
      </c>
      <c r="AC144">
        <v>0</v>
      </c>
      <c r="AD144">
        <v>1</v>
      </c>
      <c r="AE144">
        <v>1</v>
      </c>
      <c r="AF144">
        <v>0</v>
      </c>
      <c r="AG144">
        <v>1</v>
      </c>
      <c r="AH144">
        <v>0</v>
      </c>
      <c r="AI144">
        <v>0</v>
      </c>
      <c r="AJ144">
        <v>0</v>
      </c>
      <c r="AK144">
        <v>0</v>
      </c>
      <c r="AL144">
        <v>0</v>
      </c>
      <c r="AM144">
        <v>0</v>
      </c>
      <c r="AN144" t="s">
        <v>32</v>
      </c>
      <c r="AO144">
        <v>0</v>
      </c>
      <c r="AP144">
        <v>1</v>
      </c>
      <c r="AQ144">
        <v>0</v>
      </c>
      <c r="AR144">
        <v>0</v>
      </c>
      <c r="AS144">
        <v>0</v>
      </c>
      <c r="AT144">
        <v>0</v>
      </c>
      <c r="AU144">
        <v>0</v>
      </c>
      <c r="AV144">
        <v>0</v>
      </c>
      <c r="AW144" t="s">
        <v>41</v>
      </c>
      <c r="AX144" t="s">
        <v>56</v>
      </c>
      <c r="AY144">
        <v>0</v>
      </c>
      <c r="AZ144">
        <v>0</v>
      </c>
      <c r="BA144">
        <v>1</v>
      </c>
      <c r="BB144" t="s">
        <v>57</v>
      </c>
      <c r="BC144">
        <v>15.85</v>
      </c>
      <c r="BD144" t="s">
        <v>204</v>
      </c>
    </row>
    <row r="145" spans="1:56" x14ac:dyDescent="0.25">
      <c r="A145">
        <v>144</v>
      </c>
      <c r="B145">
        <v>1</v>
      </c>
      <c r="C145">
        <v>0</v>
      </c>
      <c r="D145">
        <v>0</v>
      </c>
      <c r="E145">
        <v>0</v>
      </c>
      <c r="F145" t="s">
        <v>7</v>
      </c>
      <c r="G145">
        <v>0</v>
      </c>
      <c r="H145">
        <v>1</v>
      </c>
      <c r="I145">
        <v>0</v>
      </c>
      <c r="J145">
        <v>0</v>
      </c>
      <c r="K145">
        <v>1</v>
      </c>
      <c r="L145">
        <v>1</v>
      </c>
      <c r="M145">
        <v>0</v>
      </c>
      <c r="N145">
        <v>1</v>
      </c>
      <c r="O145">
        <v>1</v>
      </c>
      <c r="P145">
        <v>19</v>
      </c>
      <c r="Q145" t="s">
        <v>18</v>
      </c>
      <c r="R145">
        <v>0</v>
      </c>
      <c r="S145">
        <v>1</v>
      </c>
      <c r="T145">
        <v>0</v>
      </c>
      <c r="U145">
        <v>0</v>
      </c>
      <c r="V145">
        <v>0</v>
      </c>
      <c r="W145">
        <v>0</v>
      </c>
      <c r="X145">
        <v>0</v>
      </c>
      <c r="Y145">
        <v>0</v>
      </c>
      <c r="Z145">
        <v>3</v>
      </c>
      <c r="AA145" t="s">
        <v>29</v>
      </c>
      <c r="AB145">
        <v>0</v>
      </c>
      <c r="AC145">
        <v>0</v>
      </c>
      <c r="AD145">
        <v>1</v>
      </c>
      <c r="AE145">
        <v>0</v>
      </c>
      <c r="AF145">
        <v>1</v>
      </c>
      <c r="AG145">
        <v>0</v>
      </c>
      <c r="AH145">
        <v>0</v>
      </c>
      <c r="AI145">
        <v>0</v>
      </c>
      <c r="AJ145">
        <v>0</v>
      </c>
      <c r="AK145">
        <v>0</v>
      </c>
      <c r="AL145">
        <v>0</v>
      </c>
      <c r="AM145">
        <v>0</v>
      </c>
      <c r="AN145" t="s">
        <v>31</v>
      </c>
      <c r="AO145">
        <v>0</v>
      </c>
      <c r="AP145">
        <v>1</v>
      </c>
      <c r="AQ145">
        <v>0</v>
      </c>
      <c r="AR145">
        <v>0</v>
      </c>
      <c r="AS145">
        <v>0</v>
      </c>
      <c r="AT145">
        <v>0</v>
      </c>
      <c r="AU145">
        <v>0</v>
      </c>
      <c r="AV145">
        <v>0</v>
      </c>
      <c r="AW145" t="s">
        <v>41</v>
      </c>
      <c r="AX145" t="s">
        <v>65</v>
      </c>
      <c r="AY145">
        <v>0</v>
      </c>
      <c r="AZ145">
        <v>1</v>
      </c>
      <c r="BA145">
        <v>0</v>
      </c>
      <c r="BB145" t="s">
        <v>66</v>
      </c>
      <c r="BC145">
        <v>6.75</v>
      </c>
      <c r="BD145" t="s">
        <v>205</v>
      </c>
    </row>
    <row r="146" spans="1:56" x14ac:dyDescent="0.25">
      <c r="A146">
        <v>145</v>
      </c>
      <c r="B146">
        <v>1</v>
      </c>
      <c r="C146">
        <v>0</v>
      </c>
      <c r="D146">
        <v>0</v>
      </c>
      <c r="E146">
        <v>0</v>
      </c>
      <c r="F146" t="s">
        <v>7</v>
      </c>
      <c r="G146">
        <v>0</v>
      </c>
      <c r="H146">
        <v>1</v>
      </c>
      <c r="I146">
        <v>0</v>
      </c>
      <c r="J146">
        <v>1</v>
      </c>
      <c r="K146">
        <v>1</v>
      </c>
      <c r="L146">
        <v>1</v>
      </c>
      <c r="M146">
        <v>0</v>
      </c>
      <c r="N146">
        <v>0</v>
      </c>
      <c r="O146">
        <v>0</v>
      </c>
      <c r="P146">
        <v>18</v>
      </c>
      <c r="Q146" t="s">
        <v>18</v>
      </c>
      <c r="R146">
        <v>0</v>
      </c>
      <c r="S146">
        <v>1</v>
      </c>
      <c r="T146">
        <v>0</v>
      </c>
      <c r="U146">
        <v>0</v>
      </c>
      <c r="V146">
        <v>0</v>
      </c>
      <c r="W146">
        <v>0</v>
      </c>
      <c r="X146">
        <v>0</v>
      </c>
      <c r="Y146">
        <v>0</v>
      </c>
      <c r="Z146">
        <v>2</v>
      </c>
      <c r="AA146" t="s">
        <v>28</v>
      </c>
      <c r="AB146">
        <v>0</v>
      </c>
      <c r="AC146">
        <v>1</v>
      </c>
      <c r="AD146">
        <v>0</v>
      </c>
      <c r="AE146">
        <v>0</v>
      </c>
      <c r="AF146">
        <v>1</v>
      </c>
      <c r="AG146">
        <v>0</v>
      </c>
      <c r="AH146">
        <v>0</v>
      </c>
      <c r="AI146">
        <v>0</v>
      </c>
      <c r="AJ146">
        <v>0</v>
      </c>
      <c r="AK146">
        <v>0</v>
      </c>
      <c r="AL146">
        <v>0</v>
      </c>
      <c r="AM146">
        <v>0</v>
      </c>
      <c r="AN146" t="s">
        <v>31</v>
      </c>
      <c r="AO146">
        <v>0</v>
      </c>
      <c r="AP146">
        <v>1</v>
      </c>
      <c r="AQ146">
        <v>0</v>
      </c>
      <c r="AR146">
        <v>0</v>
      </c>
      <c r="AS146">
        <v>0</v>
      </c>
      <c r="AT146">
        <v>0</v>
      </c>
      <c r="AU146">
        <v>0</v>
      </c>
      <c r="AV146">
        <v>0</v>
      </c>
      <c r="AW146" t="s">
        <v>41</v>
      </c>
      <c r="AX146" t="s">
        <v>56</v>
      </c>
      <c r="AY146">
        <v>0</v>
      </c>
      <c r="AZ146">
        <v>0</v>
      </c>
      <c r="BA146">
        <v>1</v>
      </c>
      <c r="BB146" t="s">
        <v>57</v>
      </c>
      <c r="BC146">
        <v>11.5</v>
      </c>
      <c r="BD146" t="s">
        <v>206</v>
      </c>
    </row>
    <row r="147" spans="1:56" x14ac:dyDescent="0.25">
      <c r="A147">
        <v>146</v>
      </c>
      <c r="B147">
        <v>1</v>
      </c>
      <c r="C147">
        <v>0</v>
      </c>
      <c r="D147">
        <v>0</v>
      </c>
      <c r="E147">
        <v>0</v>
      </c>
      <c r="F147" t="s">
        <v>7</v>
      </c>
      <c r="G147">
        <v>0</v>
      </c>
      <c r="H147">
        <v>1</v>
      </c>
      <c r="I147">
        <v>0</v>
      </c>
      <c r="J147">
        <v>1</v>
      </c>
      <c r="K147">
        <v>0</v>
      </c>
      <c r="L147">
        <v>0</v>
      </c>
      <c r="M147">
        <v>0</v>
      </c>
      <c r="N147">
        <v>0</v>
      </c>
      <c r="O147">
        <v>0</v>
      </c>
      <c r="P147">
        <v>19</v>
      </c>
      <c r="Q147" t="s">
        <v>18</v>
      </c>
      <c r="R147">
        <v>0</v>
      </c>
      <c r="S147">
        <v>1</v>
      </c>
      <c r="T147">
        <v>0</v>
      </c>
      <c r="U147">
        <v>0</v>
      </c>
      <c r="V147">
        <v>0</v>
      </c>
      <c r="W147">
        <v>0</v>
      </c>
      <c r="X147">
        <v>0</v>
      </c>
      <c r="Y147">
        <v>0</v>
      </c>
      <c r="Z147">
        <v>2</v>
      </c>
      <c r="AA147" t="s">
        <v>28</v>
      </c>
      <c r="AB147">
        <v>0</v>
      </c>
      <c r="AC147">
        <v>1</v>
      </c>
      <c r="AD147">
        <v>0</v>
      </c>
      <c r="AE147">
        <v>1</v>
      </c>
      <c r="AF147">
        <v>0</v>
      </c>
      <c r="AG147">
        <v>1</v>
      </c>
      <c r="AH147">
        <v>0</v>
      </c>
      <c r="AI147">
        <v>0</v>
      </c>
      <c r="AJ147">
        <v>0</v>
      </c>
      <c r="AK147">
        <v>0</v>
      </c>
      <c r="AL147">
        <v>0</v>
      </c>
      <c r="AM147">
        <v>0</v>
      </c>
      <c r="AN147" t="s">
        <v>32</v>
      </c>
      <c r="AO147">
        <v>1</v>
      </c>
      <c r="AP147">
        <v>0</v>
      </c>
      <c r="AQ147">
        <v>1</v>
      </c>
      <c r="AR147">
        <v>0</v>
      </c>
      <c r="AS147">
        <v>0</v>
      </c>
      <c r="AT147">
        <v>0</v>
      </c>
      <c r="AU147">
        <v>0</v>
      </c>
      <c r="AV147">
        <v>0</v>
      </c>
      <c r="AW147" t="s">
        <v>42</v>
      </c>
      <c r="AX147" t="s">
        <v>56</v>
      </c>
      <c r="AY147">
        <v>0</v>
      </c>
      <c r="AZ147">
        <v>0</v>
      </c>
      <c r="BA147">
        <v>1</v>
      </c>
      <c r="BB147" t="s">
        <v>57</v>
      </c>
      <c r="BC147">
        <v>36.75</v>
      </c>
      <c r="BD147" t="s">
        <v>207</v>
      </c>
    </row>
    <row r="148" spans="1:56" x14ac:dyDescent="0.25">
      <c r="A148">
        <v>147</v>
      </c>
      <c r="B148">
        <v>1</v>
      </c>
      <c r="C148">
        <v>1</v>
      </c>
      <c r="D148">
        <v>1</v>
      </c>
      <c r="E148">
        <v>1</v>
      </c>
      <c r="F148" t="s">
        <v>7</v>
      </c>
      <c r="G148">
        <v>0</v>
      </c>
      <c r="H148">
        <v>1</v>
      </c>
      <c r="I148">
        <v>0</v>
      </c>
      <c r="J148">
        <v>0</v>
      </c>
      <c r="K148">
        <v>1</v>
      </c>
      <c r="L148">
        <v>1</v>
      </c>
      <c r="M148">
        <v>0</v>
      </c>
      <c r="N148">
        <v>0</v>
      </c>
      <c r="O148">
        <v>0</v>
      </c>
      <c r="P148">
        <v>27</v>
      </c>
      <c r="Q148" t="s">
        <v>19</v>
      </c>
      <c r="R148">
        <v>0</v>
      </c>
      <c r="S148">
        <v>0</v>
      </c>
      <c r="T148">
        <v>1</v>
      </c>
      <c r="U148">
        <v>0</v>
      </c>
      <c r="V148">
        <v>0</v>
      </c>
      <c r="W148">
        <v>0</v>
      </c>
      <c r="X148">
        <v>0</v>
      </c>
      <c r="Y148">
        <v>0</v>
      </c>
      <c r="Z148">
        <v>3</v>
      </c>
      <c r="AA148" t="s">
        <v>29</v>
      </c>
      <c r="AB148">
        <v>0</v>
      </c>
      <c r="AC148">
        <v>0</v>
      </c>
      <c r="AD148">
        <v>1</v>
      </c>
      <c r="AE148">
        <v>0</v>
      </c>
      <c r="AF148">
        <v>1</v>
      </c>
      <c r="AG148">
        <v>0</v>
      </c>
      <c r="AH148">
        <v>0</v>
      </c>
      <c r="AI148">
        <v>0</v>
      </c>
      <c r="AJ148">
        <v>0</v>
      </c>
      <c r="AK148">
        <v>0</v>
      </c>
      <c r="AL148">
        <v>0</v>
      </c>
      <c r="AM148">
        <v>0</v>
      </c>
      <c r="AN148" t="s">
        <v>31</v>
      </c>
      <c r="AO148">
        <v>0</v>
      </c>
      <c r="AP148">
        <v>1</v>
      </c>
      <c r="AQ148">
        <v>0</v>
      </c>
      <c r="AR148">
        <v>0</v>
      </c>
      <c r="AS148">
        <v>0</v>
      </c>
      <c r="AT148">
        <v>0</v>
      </c>
      <c r="AU148">
        <v>0</v>
      </c>
      <c r="AV148">
        <v>0</v>
      </c>
      <c r="AW148" t="s">
        <v>41</v>
      </c>
      <c r="AX148" t="s">
        <v>56</v>
      </c>
      <c r="AY148">
        <v>0</v>
      </c>
      <c r="AZ148">
        <v>0</v>
      </c>
      <c r="BA148">
        <v>1</v>
      </c>
      <c r="BB148" t="s">
        <v>57</v>
      </c>
      <c r="BC148">
        <v>7.7957999999999998</v>
      </c>
      <c r="BD148" t="s">
        <v>208</v>
      </c>
    </row>
    <row r="149" spans="1:56" x14ac:dyDescent="0.25">
      <c r="A149">
        <v>148</v>
      </c>
      <c r="B149">
        <v>1</v>
      </c>
      <c r="C149">
        <v>0</v>
      </c>
      <c r="D149">
        <v>0</v>
      </c>
      <c r="E149">
        <v>0</v>
      </c>
      <c r="F149" t="s">
        <v>6</v>
      </c>
      <c r="G149">
        <v>1</v>
      </c>
      <c r="H149">
        <v>0</v>
      </c>
      <c r="I149">
        <v>1</v>
      </c>
      <c r="J149">
        <v>0</v>
      </c>
      <c r="K149">
        <v>0</v>
      </c>
      <c r="L149">
        <v>0</v>
      </c>
      <c r="M149">
        <v>0</v>
      </c>
      <c r="N149">
        <v>0</v>
      </c>
      <c r="O149">
        <v>0</v>
      </c>
      <c r="P149">
        <v>9</v>
      </c>
      <c r="Q149" t="s">
        <v>17</v>
      </c>
      <c r="R149">
        <v>1</v>
      </c>
      <c r="S149">
        <v>0</v>
      </c>
      <c r="T149">
        <v>0</v>
      </c>
      <c r="U149">
        <v>0</v>
      </c>
      <c r="V149">
        <v>0</v>
      </c>
      <c r="W149">
        <v>0</v>
      </c>
      <c r="X149">
        <v>0</v>
      </c>
      <c r="Y149">
        <v>0</v>
      </c>
      <c r="Z149">
        <v>3</v>
      </c>
      <c r="AA149" t="s">
        <v>29</v>
      </c>
      <c r="AB149">
        <v>0</v>
      </c>
      <c r="AC149">
        <v>0</v>
      </c>
      <c r="AD149">
        <v>1</v>
      </c>
      <c r="AE149">
        <v>2</v>
      </c>
      <c r="AF149">
        <v>0</v>
      </c>
      <c r="AG149">
        <v>0</v>
      </c>
      <c r="AH149">
        <v>1</v>
      </c>
      <c r="AI149">
        <v>0</v>
      </c>
      <c r="AJ149">
        <v>0</v>
      </c>
      <c r="AK149">
        <v>0</v>
      </c>
      <c r="AL149">
        <v>0</v>
      </c>
      <c r="AM149">
        <v>0</v>
      </c>
      <c r="AN149" t="s">
        <v>33</v>
      </c>
      <c r="AO149">
        <v>2</v>
      </c>
      <c r="AP149">
        <v>0</v>
      </c>
      <c r="AQ149">
        <v>0</v>
      </c>
      <c r="AR149">
        <v>1</v>
      </c>
      <c r="AS149">
        <v>0</v>
      </c>
      <c r="AT149">
        <v>0</v>
      </c>
      <c r="AU149">
        <v>0</v>
      </c>
      <c r="AV149">
        <v>0</v>
      </c>
      <c r="AW149" t="s">
        <v>43</v>
      </c>
      <c r="AX149" t="s">
        <v>56</v>
      </c>
      <c r="AY149">
        <v>0</v>
      </c>
      <c r="AZ149">
        <v>0</v>
      </c>
      <c r="BA149">
        <v>1</v>
      </c>
      <c r="BB149" t="s">
        <v>57</v>
      </c>
      <c r="BC149">
        <v>34.375</v>
      </c>
      <c r="BD149" t="s">
        <v>209</v>
      </c>
    </row>
    <row r="150" spans="1:56" x14ac:dyDescent="0.25">
      <c r="A150">
        <v>149</v>
      </c>
      <c r="B150">
        <v>1</v>
      </c>
      <c r="C150">
        <v>0</v>
      </c>
      <c r="D150">
        <v>0</v>
      </c>
      <c r="E150">
        <v>0</v>
      </c>
      <c r="F150" t="s">
        <v>7</v>
      </c>
      <c r="G150">
        <v>0</v>
      </c>
      <c r="H150">
        <v>1</v>
      </c>
      <c r="I150">
        <v>0</v>
      </c>
      <c r="J150">
        <v>1</v>
      </c>
      <c r="K150">
        <v>1</v>
      </c>
      <c r="L150">
        <v>0</v>
      </c>
      <c r="M150">
        <v>0</v>
      </c>
      <c r="N150">
        <v>0</v>
      </c>
      <c r="O150">
        <v>0</v>
      </c>
      <c r="P150">
        <v>36.5</v>
      </c>
      <c r="Q150" t="s">
        <v>20</v>
      </c>
      <c r="R150">
        <v>0</v>
      </c>
      <c r="S150">
        <v>0</v>
      </c>
      <c r="T150">
        <v>0</v>
      </c>
      <c r="U150">
        <v>1</v>
      </c>
      <c r="V150">
        <v>0</v>
      </c>
      <c r="W150">
        <v>0</v>
      </c>
      <c r="X150">
        <v>0</v>
      </c>
      <c r="Y150">
        <v>0</v>
      </c>
      <c r="Z150">
        <v>2</v>
      </c>
      <c r="AA150" t="s">
        <v>28</v>
      </c>
      <c r="AB150">
        <v>0</v>
      </c>
      <c r="AC150">
        <v>1</v>
      </c>
      <c r="AD150">
        <v>0</v>
      </c>
      <c r="AE150">
        <v>0</v>
      </c>
      <c r="AF150">
        <v>1</v>
      </c>
      <c r="AG150">
        <v>0</v>
      </c>
      <c r="AH150">
        <v>0</v>
      </c>
      <c r="AI150">
        <v>0</v>
      </c>
      <c r="AJ150">
        <v>0</v>
      </c>
      <c r="AK150">
        <v>0</v>
      </c>
      <c r="AL150">
        <v>0</v>
      </c>
      <c r="AM150">
        <v>0</v>
      </c>
      <c r="AN150" t="s">
        <v>31</v>
      </c>
      <c r="AO150">
        <v>2</v>
      </c>
      <c r="AP150">
        <v>0</v>
      </c>
      <c r="AQ150">
        <v>0</v>
      </c>
      <c r="AR150">
        <v>1</v>
      </c>
      <c r="AS150">
        <v>0</v>
      </c>
      <c r="AT150">
        <v>0</v>
      </c>
      <c r="AU150">
        <v>0</v>
      </c>
      <c r="AV150">
        <v>0</v>
      </c>
      <c r="AW150" t="s">
        <v>43</v>
      </c>
      <c r="AX150" t="s">
        <v>56</v>
      </c>
      <c r="AY150">
        <v>0</v>
      </c>
      <c r="AZ150">
        <v>0</v>
      </c>
      <c r="BA150">
        <v>1</v>
      </c>
      <c r="BB150" t="s">
        <v>57</v>
      </c>
      <c r="BC150">
        <v>26</v>
      </c>
      <c r="BD150" t="s">
        <v>210</v>
      </c>
    </row>
    <row r="151" spans="1:56" x14ac:dyDescent="0.25">
      <c r="A151">
        <v>150</v>
      </c>
      <c r="B151">
        <v>1</v>
      </c>
      <c r="C151">
        <v>0</v>
      </c>
      <c r="D151">
        <v>0</v>
      </c>
      <c r="E151">
        <v>0</v>
      </c>
      <c r="F151" t="s">
        <v>7</v>
      </c>
      <c r="G151">
        <v>0</v>
      </c>
      <c r="H151">
        <v>1</v>
      </c>
      <c r="I151">
        <v>0</v>
      </c>
      <c r="J151">
        <v>1</v>
      </c>
      <c r="K151">
        <v>1</v>
      </c>
      <c r="L151">
        <v>1</v>
      </c>
      <c r="M151">
        <v>0</v>
      </c>
      <c r="N151">
        <v>0</v>
      </c>
      <c r="O151">
        <v>0</v>
      </c>
      <c r="P151">
        <v>42</v>
      </c>
      <c r="Q151" t="s">
        <v>21</v>
      </c>
      <c r="R151">
        <v>0</v>
      </c>
      <c r="S151">
        <v>0</v>
      </c>
      <c r="T151">
        <v>0</v>
      </c>
      <c r="U151">
        <v>0</v>
      </c>
      <c r="V151">
        <v>1</v>
      </c>
      <c r="W151">
        <v>0</v>
      </c>
      <c r="X151">
        <v>0</v>
      </c>
      <c r="Y151">
        <v>0</v>
      </c>
      <c r="Z151">
        <v>2</v>
      </c>
      <c r="AA151" t="s">
        <v>28</v>
      </c>
      <c r="AB151">
        <v>0</v>
      </c>
      <c r="AC151">
        <v>1</v>
      </c>
      <c r="AD151">
        <v>0</v>
      </c>
      <c r="AE151">
        <v>0</v>
      </c>
      <c r="AF151">
        <v>1</v>
      </c>
      <c r="AG151">
        <v>0</v>
      </c>
      <c r="AH151">
        <v>0</v>
      </c>
      <c r="AI151">
        <v>0</v>
      </c>
      <c r="AJ151">
        <v>0</v>
      </c>
      <c r="AK151">
        <v>0</v>
      </c>
      <c r="AL151">
        <v>0</v>
      </c>
      <c r="AM151">
        <v>0</v>
      </c>
      <c r="AN151" t="s">
        <v>31</v>
      </c>
      <c r="AO151">
        <v>0</v>
      </c>
      <c r="AP151">
        <v>1</v>
      </c>
      <c r="AQ151">
        <v>0</v>
      </c>
      <c r="AR151">
        <v>0</v>
      </c>
      <c r="AS151">
        <v>0</v>
      </c>
      <c r="AT151">
        <v>0</v>
      </c>
      <c r="AU151">
        <v>0</v>
      </c>
      <c r="AV151">
        <v>0</v>
      </c>
      <c r="AW151" t="s">
        <v>41</v>
      </c>
      <c r="AX151" t="s">
        <v>56</v>
      </c>
      <c r="AY151">
        <v>0</v>
      </c>
      <c r="AZ151">
        <v>0</v>
      </c>
      <c r="BA151">
        <v>1</v>
      </c>
      <c r="BB151" t="s">
        <v>57</v>
      </c>
      <c r="BC151">
        <v>13</v>
      </c>
      <c r="BD151" t="s">
        <v>211</v>
      </c>
    </row>
    <row r="152" spans="1:56" x14ac:dyDescent="0.25">
      <c r="A152">
        <v>151</v>
      </c>
      <c r="B152">
        <v>1</v>
      </c>
      <c r="C152">
        <v>0</v>
      </c>
      <c r="D152">
        <v>0</v>
      </c>
      <c r="E152">
        <v>0</v>
      </c>
      <c r="F152" t="s">
        <v>7</v>
      </c>
      <c r="G152">
        <v>0</v>
      </c>
      <c r="H152">
        <v>1</v>
      </c>
      <c r="I152">
        <v>0</v>
      </c>
      <c r="J152">
        <v>1</v>
      </c>
      <c r="K152">
        <v>1</v>
      </c>
      <c r="L152">
        <v>1</v>
      </c>
      <c r="M152">
        <v>0</v>
      </c>
      <c r="N152">
        <v>0</v>
      </c>
      <c r="O152">
        <v>0</v>
      </c>
      <c r="P152">
        <v>51</v>
      </c>
      <c r="Q152" t="s">
        <v>22</v>
      </c>
      <c r="R152">
        <v>0</v>
      </c>
      <c r="S152">
        <v>0</v>
      </c>
      <c r="T152">
        <v>0</v>
      </c>
      <c r="U152">
        <v>0</v>
      </c>
      <c r="V152">
        <v>0</v>
      </c>
      <c r="W152">
        <v>1</v>
      </c>
      <c r="X152">
        <v>0</v>
      </c>
      <c r="Y152">
        <v>0</v>
      </c>
      <c r="Z152">
        <v>2</v>
      </c>
      <c r="AA152" t="s">
        <v>28</v>
      </c>
      <c r="AB152">
        <v>0</v>
      </c>
      <c r="AC152">
        <v>1</v>
      </c>
      <c r="AD152">
        <v>0</v>
      </c>
      <c r="AE152">
        <v>0</v>
      </c>
      <c r="AF152">
        <v>1</v>
      </c>
      <c r="AG152">
        <v>0</v>
      </c>
      <c r="AH152">
        <v>0</v>
      </c>
      <c r="AI152">
        <v>0</v>
      </c>
      <c r="AJ152">
        <v>0</v>
      </c>
      <c r="AK152">
        <v>0</v>
      </c>
      <c r="AL152">
        <v>0</v>
      </c>
      <c r="AM152">
        <v>0</v>
      </c>
      <c r="AN152" t="s">
        <v>31</v>
      </c>
      <c r="AO152">
        <v>0</v>
      </c>
      <c r="AP152">
        <v>1</v>
      </c>
      <c r="AQ152">
        <v>0</v>
      </c>
      <c r="AR152">
        <v>0</v>
      </c>
      <c r="AS152">
        <v>0</v>
      </c>
      <c r="AT152">
        <v>0</v>
      </c>
      <c r="AU152">
        <v>0</v>
      </c>
      <c r="AV152">
        <v>0</v>
      </c>
      <c r="AW152" t="s">
        <v>41</v>
      </c>
      <c r="AX152" t="s">
        <v>56</v>
      </c>
      <c r="AY152">
        <v>0</v>
      </c>
      <c r="AZ152">
        <v>0</v>
      </c>
      <c r="BA152">
        <v>1</v>
      </c>
      <c r="BB152" t="s">
        <v>57</v>
      </c>
      <c r="BC152">
        <v>12.525</v>
      </c>
      <c r="BD152" t="s">
        <v>212</v>
      </c>
    </row>
    <row r="153" spans="1:56" x14ac:dyDescent="0.25">
      <c r="A153">
        <v>152</v>
      </c>
      <c r="B153">
        <v>1</v>
      </c>
      <c r="C153">
        <v>1</v>
      </c>
      <c r="D153">
        <v>1</v>
      </c>
      <c r="E153">
        <v>1</v>
      </c>
      <c r="F153" t="s">
        <v>6</v>
      </c>
      <c r="G153">
        <v>1</v>
      </c>
      <c r="H153">
        <v>0</v>
      </c>
      <c r="I153">
        <v>0</v>
      </c>
      <c r="J153">
        <v>0</v>
      </c>
      <c r="K153">
        <v>0</v>
      </c>
      <c r="L153">
        <v>0</v>
      </c>
      <c r="M153">
        <v>0</v>
      </c>
      <c r="N153">
        <v>0</v>
      </c>
      <c r="O153">
        <v>0</v>
      </c>
      <c r="P153">
        <v>22</v>
      </c>
      <c r="Q153" t="s">
        <v>19</v>
      </c>
      <c r="R153">
        <v>0</v>
      </c>
      <c r="S153">
        <v>0</v>
      </c>
      <c r="T153">
        <v>1</v>
      </c>
      <c r="U153">
        <v>0</v>
      </c>
      <c r="V153">
        <v>0</v>
      </c>
      <c r="W153">
        <v>0</v>
      </c>
      <c r="X153">
        <v>0</v>
      </c>
      <c r="Y153">
        <v>0</v>
      </c>
      <c r="Z153">
        <v>1</v>
      </c>
      <c r="AA153" t="s">
        <v>27</v>
      </c>
      <c r="AB153">
        <v>1</v>
      </c>
      <c r="AC153">
        <v>0</v>
      </c>
      <c r="AD153">
        <v>0</v>
      </c>
      <c r="AE153">
        <v>1</v>
      </c>
      <c r="AF153">
        <v>0</v>
      </c>
      <c r="AG153">
        <v>1</v>
      </c>
      <c r="AH153">
        <v>0</v>
      </c>
      <c r="AI153">
        <v>0</v>
      </c>
      <c r="AJ153">
        <v>0</v>
      </c>
      <c r="AK153">
        <v>0</v>
      </c>
      <c r="AL153">
        <v>0</v>
      </c>
      <c r="AM153">
        <v>0</v>
      </c>
      <c r="AN153" t="s">
        <v>32</v>
      </c>
      <c r="AO153">
        <v>0</v>
      </c>
      <c r="AP153">
        <v>1</v>
      </c>
      <c r="AQ153">
        <v>0</v>
      </c>
      <c r="AR153">
        <v>0</v>
      </c>
      <c r="AS153">
        <v>0</v>
      </c>
      <c r="AT153">
        <v>0</v>
      </c>
      <c r="AU153">
        <v>0</v>
      </c>
      <c r="AV153">
        <v>0</v>
      </c>
      <c r="AW153" t="s">
        <v>41</v>
      </c>
      <c r="AX153" t="s">
        <v>56</v>
      </c>
      <c r="AY153">
        <v>0</v>
      </c>
      <c r="AZ153">
        <v>0</v>
      </c>
      <c r="BA153">
        <v>1</v>
      </c>
      <c r="BB153" t="s">
        <v>57</v>
      </c>
      <c r="BC153">
        <v>66.599999999999994</v>
      </c>
      <c r="BD153" t="s">
        <v>213</v>
      </c>
    </row>
    <row r="154" spans="1:56" x14ac:dyDescent="0.25">
      <c r="A154">
        <v>153</v>
      </c>
      <c r="B154">
        <v>1</v>
      </c>
      <c r="C154">
        <v>0</v>
      </c>
      <c r="D154">
        <v>0</v>
      </c>
      <c r="E154">
        <v>0</v>
      </c>
      <c r="F154" t="s">
        <v>7</v>
      </c>
      <c r="G154">
        <v>0</v>
      </c>
      <c r="H154">
        <v>1</v>
      </c>
      <c r="I154">
        <v>0</v>
      </c>
      <c r="J154">
        <v>0</v>
      </c>
      <c r="K154">
        <v>1</v>
      </c>
      <c r="L154">
        <v>1</v>
      </c>
      <c r="M154">
        <v>0</v>
      </c>
      <c r="N154">
        <v>0</v>
      </c>
      <c r="O154">
        <v>0</v>
      </c>
      <c r="P154">
        <v>55.5</v>
      </c>
      <c r="Q154" t="s">
        <v>22</v>
      </c>
      <c r="R154">
        <v>0</v>
      </c>
      <c r="S154">
        <v>0</v>
      </c>
      <c r="T154">
        <v>0</v>
      </c>
      <c r="U154">
        <v>0</v>
      </c>
      <c r="V154">
        <v>0</v>
      </c>
      <c r="W154">
        <v>1</v>
      </c>
      <c r="X154">
        <v>0</v>
      </c>
      <c r="Y154">
        <v>0</v>
      </c>
      <c r="Z154">
        <v>3</v>
      </c>
      <c r="AA154" t="s">
        <v>29</v>
      </c>
      <c r="AB154">
        <v>0</v>
      </c>
      <c r="AC154">
        <v>0</v>
      </c>
      <c r="AD154">
        <v>1</v>
      </c>
      <c r="AE154">
        <v>0</v>
      </c>
      <c r="AF154">
        <v>1</v>
      </c>
      <c r="AG154">
        <v>0</v>
      </c>
      <c r="AH154">
        <v>0</v>
      </c>
      <c r="AI154">
        <v>0</v>
      </c>
      <c r="AJ154">
        <v>0</v>
      </c>
      <c r="AK154">
        <v>0</v>
      </c>
      <c r="AL154">
        <v>0</v>
      </c>
      <c r="AM154">
        <v>0</v>
      </c>
      <c r="AN154" t="s">
        <v>31</v>
      </c>
      <c r="AO154">
        <v>0</v>
      </c>
      <c r="AP154">
        <v>1</v>
      </c>
      <c r="AQ154">
        <v>0</v>
      </c>
      <c r="AR154">
        <v>0</v>
      </c>
      <c r="AS154">
        <v>0</v>
      </c>
      <c r="AT154">
        <v>0</v>
      </c>
      <c r="AU154">
        <v>0</v>
      </c>
      <c r="AV154">
        <v>0</v>
      </c>
      <c r="AW154" t="s">
        <v>41</v>
      </c>
      <c r="AX154" t="s">
        <v>56</v>
      </c>
      <c r="AY154">
        <v>0</v>
      </c>
      <c r="AZ154">
        <v>0</v>
      </c>
      <c r="BA154">
        <v>1</v>
      </c>
      <c r="BB154" t="s">
        <v>57</v>
      </c>
      <c r="BC154">
        <v>8.0500000000000007</v>
      </c>
      <c r="BD154" t="s">
        <v>214</v>
      </c>
    </row>
    <row r="155" spans="1:56" x14ac:dyDescent="0.25">
      <c r="A155">
        <v>154</v>
      </c>
      <c r="B155">
        <v>1</v>
      </c>
      <c r="C155">
        <v>0</v>
      </c>
      <c r="D155">
        <v>0</v>
      </c>
      <c r="E155">
        <v>0</v>
      </c>
      <c r="F155" t="s">
        <v>7</v>
      </c>
      <c r="G155">
        <v>0</v>
      </c>
      <c r="H155">
        <v>1</v>
      </c>
      <c r="I155">
        <v>0</v>
      </c>
      <c r="J155">
        <v>0</v>
      </c>
      <c r="K155">
        <v>1</v>
      </c>
      <c r="L155">
        <v>0</v>
      </c>
      <c r="M155">
        <v>0</v>
      </c>
      <c r="N155">
        <v>0</v>
      </c>
      <c r="O155">
        <v>0</v>
      </c>
      <c r="P155">
        <v>40.5</v>
      </c>
      <c r="Q155" t="s">
        <v>21</v>
      </c>
      <c r="R155">
        <v>0</v>
      </c>
      <c r="S155">
        <v>0</v>
      </c>
      <c r="T155">
        <v>0</v>
      </c>
      <c r="U155">
        <v>0</v>
      </c>
      <c r="V155">
        <v>1</v>
      </c>
      <c r="W155">
        <v>0</v>
      </c>
      <c r="X155">
        <v>0</v>
      </c>
      <c r="Y155">
        <v>0</v>
      </c>
      <c r="Z155">
        <v>3</v>
      </c>
      <c r="AA155" t="s">
        <v>29</v>
      </c>
      <c r="AB155">
        <v>0</v>
      </c>
      <c r="AC155">
        <v>0</v>
      </c>
      <c r="AD155">
        <v>1</v>
      </c>
      <c r="AE155">
        <v>0</v>
      </c>
      <c r="AF155">
        <v>1</v>
      </c>
      <c r="AG155">
        <v>0</v>
      </c>
      <c r="AH155">
        <v>0</v>
      </c>
      <c r="AI155">
        <v>0</v>
      </c>
      <c r="AJ155">
        <v>0</v>
      </c>
      <c r="AK155">
        <v>0</v>
      </c>
      <c r="AL155">
        <v>0</v>
      </c>
      <c r="AM155">
        <v>0</v>
      </c>
      <c r="AN155" t="s">
        <v>31</v>
      </c>
      <c r="AO155">
        <v>2</v>
      </c>
      <c r="AP155">
        <v>0</v>
      </c>
      <c r="AQ155">
        <v>0</v>
      </c>
      <c r="AR155">
        <v>1</v>
      </c>
      <c r="AS155">
        <v>0</v>
      </c>
      <c r="AT155">
        <v>0</v>
      </c>
      <c r="AU155">
        <v>0</v>
      </c>
      <c r="AV155">
        <v>0</v>
      </c>
      <c r="AW155" t="s">
        <v>43</v>
      </c>
      <c r="AX155" t="s">
        <v>56</v>
      </c>
      <c r="AY155">
        <v>0</v>
      </c>
      <c r="AZ155">
        <v>0</v>
      </c>
      <c r="BA155">
        <v>1</v>
      </c>
      <c r="BB155" t="s">
        <v>57</v>
      </c>
      <c r="BC155">
        <v>14.5</v>
      </c>
      <c r="BD155" t="s">
        <v>215</v>
      </c>
    </row>
    <row r="156" spans="1:56" x14ac:dyDescent="0.25">
      <c r="A156">
        <v>155</v>
      </c>
      <c r="B156">
        <v>1</v>
      </c>
      <c r="C156">
        <v>0</v>
      </c>
      <c r="D156">
        <v>0</v>
      </c>
      <c r="E156">
        <v>0</v>
      </c>
      <c r="F156" t="s">
        <v>7</v>
      </c>
      <c r="G156">
        <v>0</v>
      </c>
      <c r="H156">
        <v>1</v>
      </c>
      <c r="I156">
        <v>0</v>
      </c>
      <c r="J156">
        <v>0</v>
      </c>
      <c r="K156">
        <v>1</v>
      </c>
      <c r="L156">
        <v>1</v>
      </c>
      <c r="M156">
        <v>0</v>
      </c>
      <c r="N156">
        <v>0</v>
      </c>
      <c r="O156">
        <v>0</v>
      </c>
      <c r="P156">
        <v>29.9</v>
      </c>
      <c r="Q156" t="s">
        <v>19</v>
      </c>
      <c r="R156">
        <v>0</v>
      </c>
      <c r="S156">
        <v>0</v>
      </c>
      <c r="T156">
        <v>1</v>
      </c>
      <c r="U156">
        <v>0</v>
      </c>
      <c r="V156">
        <v>0</v>
      </c>
      <c r="W156">
        <v>0</v>
      </c>
      <c r="X156">
        <v>0</v>
      </c>
      <c r="Y156">
        <v>0</v>
      </c>
      <c r="Z156">
        <v>3</v>
      </c>
      <c r="AA156" t="s">
        <v>29</v>
      </c>
      <c r="AB156">
        <v>0</v>
      </c>
      <c r="AC156">
        <v>0</v>
      </c>
      <c r="AD156">
        <v>1</v>
      </c>
      <c r="AE156">
        <v>0</v>
      </c>
      <c r="AF156">
        <v>1</v>
      </c>
      <c r="AG156">
        <v>0</v>
      </c>
      <c r="AH156">
        <v>0</v>
      </c>
      <c r="AI156">
        <v>0</v>
      </c>
      <c r="AJ156">
        <v>0</v>
      </c>
      <c r="AK156">
        <v>0</v>
      </c>
      <c r="AL156">
        <v>0</v>
      </c>
      <c r="AM156">
        <v>0</v>
      </c>
      <c r="AN156" t="s">
        <v>31</v>
      </c>
      <c r="AO156">
        <v>0</v>
      </c>
      <c r="AP156">
        <v>1</v>
      </c>
      <c r="AQ156">
        <v>0</v>
      </c>
      <c r="AR156">
        <v>0</v>
      </c>
      <c r="AS156">
        <v>0</v>
      </c>
      <c r="AT156">
        <v>0</v>
      </c>
      <c r="AU156">
        <v>0</v>
      </c>
      <c r="AV156">
        <v>0</v>
      </c>
      <c r="AW156" t="s">
        <v>41</v>
      </c>
      <c r="AX156" t="s">
        <v>56</v>
      </c>
      <c r="AY156">
        <v>0</v>
      </c>
      <c r="AZ156">
        <v>0</v>
      </c>
      <c r="BA156">
        <v>1</v>
      </c>
      <c r="BB156" t="s">
        <v>57</v>
      </c>
      <c r="BC156">
        <v>7.3125</v>
      </c>
      <c r="BD156" t="s">
        <v>216</v>
      </c>
    </row>
    <row r="157" spans="1:56" x14ac:dyDescent="0.25">
      <c r="A157">
        <v>156</v>
      </c>
      <c r="B157">
        <v>1</v>
      </c>
      <c r="C157">
        <v>0</v>
      </c>
      <c r="D157">
        <v>0</v>
      </c>
      <c r="E157">
        <v>0</v>
      </c>
      <c r="F157" t="s">
        <v>7</v>
      </c>
      <c r="G157">
        <v>0</v>
      </c>
      <c r="H157">
        <v>1</v>
      </c>
      <c r="I157">
        <v>0</v>
      </c>
      <c r="J157">
        <v>0</v>
      </c>
      <c r="K157">
        <v>1</v>
      </c>
      <c r="L157">
        <v>0</v>
      </c>
      <c r="M157">
        <v>0</v>
      </c>
      <c r="N157">
        <v>0</v>
      </c>
      <c r="O157">
        <v>0</v>
      </c>
      <c r="P157">
        <v>51</v>
      </c>
      <c r="Q157" t="s">
        <v>22</v>
      </c>
      <c r="R157">
        <v>0</v>
      </c>
      <c r="S157">
        <v>0</v>
      </c>
      <c r="T157">
        <v>0</v>
      </c>
      <c r="U157">
        <v>0</v>
      </c>
      <c r="V157">
        <v>0</v>
      </c>
      <c r="W157">
        <v>1</v>
      </c>
      <c r="X157">
        <v>0</v>
      </c>
      <c r="Y157">
        <v>0</v>
      </c>
      <c r="Z157">
        <v>1</v>
      </c>
      <c r="AA157" t="s">
        <v>27</v>
      </c>
      <c r="AB157">
        <v>1</v>
      </c>
      <c r="AC157">
        <v>0</v>
      </c>
      <c r="AD157">
        <v>0</v>
      </c>
      <c r="AE157">
        <v>0</v>
      </c>
      <c r="AF157">
        <v>1</v>
      </c>
      <c r="AG157">
        <v>0</v>
      </c>
      <c r="AH157">
        <v>0</v>
      </c>
      <c r="AI157">
        <v>0</v>
      </c>
      <c r="AJ157">
        <v>0</v>
      </c>
      <c r="AK157">
        <v>0</v>
      </c>
      <c r="AL157">
        <v>0</v>
      </c>
      <c r="AM157">
        <v>0</v>
      </c>
      <c r="AN157" t="s">
        <v>31</v>
      </c>
      <c r="AO157">
        <v>1</v>
      </c>
      <c r="AP157">
        <v>0</v>
      </c>
      <c r="AQ157">
        <v>1</v>
      </c>
      <c r="AR157">
        <v>0</v>
      </c>
      <c r="AS157">
        <v>0</v>
      </c>
      <c r="AT157">
        <v>0</v>
      </c>
      <c r="AU157">
        <v>0</v>
      </c>
      <c r="AV157">
        <v>0</v>
      </c>
      <c r="AW157" t="s">
        <v>42</v>
      </c>
      <c r="AX157" t="s">
        <v>59</v>
      </c>
      <c r="AY157">
        <v>1</v>
      </c>
      <c r="AZ157">
        <v>0</v>
      </c>
      <c r="BA157">
        <v>0</v>
      </c>
      <c r="BB157" t="s">
        <v>60</v>
      </c>
      <c r="BC157">
        <v>61.379199999999997</v>
      </c>
      <c r="BD157" t="s">
        <v>217</v>
      </c>
    </row>
    <row r="158" spans="1:56" x14ac:dyDescent="0.25">
      <c r="A158">
        <v>157</v>
      </c>
      <c r="B158">
        <v>1</v>
      </c>
      <c r="C158">
        <v>1</v>
      </c>
      <c r="D158">
        <v>1</v>
      </c>
      <c r="E158">
        <v>1</v>
      </c>
      <c r="F158" t="s">
        <v>6</v>
      </c>
      <c r="G158">
        <v>1</v>
      </c>
      <c r="H158">
        <v>0</v>
      </c>
      <c r="I158">
        <v>0</v>
      </c>
      <c r="J158">
        <v>0</v>
      </c>
      <c r="K158">
        <v>0</v>
      </c>
      <c r="L158">
        <v>0</v>
      </c>
      <c r="M158">
        <v>0</v>
      </c>
      <c r="N158">
        <v>0</v>
      </c>
      <c r="O158">
        <v>0</v>
      </c>
      <c r="P158">
        <v>16</v>
      </c>
      <c r="Q158" t="s">
        <v>18</v>
      </c>
      <c r="R158">
        <v>0</v>
      </c>
      <c r="S158">
        <v>1</v>
      </c>
      <c r="T158">
        <v>0</v>
      </c>
      <c r="U158">
        <v>0</v>
      </c>
      <c r="V158">
        <v>0</v>
      </c>
      <c r="W158">
        <v>0</v>
      </c>
      <c r="X158">
        <v>0</v>
      </c>
      <c r="Y158">
        <v>0</v>
      </c>
      <c r="Z158">
        <v>3</v>
      </c>
      <c r="AA158" t="s">
        <v>29</v>
      </c>
      <c r="AB158">
        <v>0</v>
      </c>
      <c r="AC158">
        <v>0</v>
      </c>
      <c r="AD158">
        <v>1</v>
      </c>
      <c r="AE158">
        <v>0</v>
      </c>
      <c r="AF158">
        <v>1</v>
      </c>
      <c r="AG158">
        <v>0</v>
      </c>
      <c r="AH158">
        <v>0</v>
      </c>
      <c r="AI158">
        <v>0</v>
      </c>
      <c r="AJ158">
        <v>0</v>
      </c>
      <c r="AK158">
        <v>0</v>
      </c>
      <c r="AL158">
        <v>0</v>
      </c>
      <c r="AM158">
        <v>0</v>
      </c>
      <c r="AN158" t="s">
        <v>31</v>
      </c>
      <c r="AO158">
        <v>0</v>
      </c>
      <c r="AP158">
        <v>1</v>
      </c>
      <c r="AQ158">
        <v>0</v>
      </c>
      <c r="AR158">
        <v>0</v>
      </c>
      <c r="AS158">
        <v>0</v>
      </c>
      <c r="AT158">
        <v>0</v>
      </c>
      <c r="AU158">
        <v>0</v>
      </c>
      <c r="AV158">
        <v>0</v>
      </c>
      <c r="AW158" t="s">
        <v>41</v>
      </c>
      <c r="AX158" t="s">
        <v>65</v>
      </c>
      <c r="AY158">
        <v>0</v>
      </c>
      <c r="AZ158">
        <v>1</v>
      </c>
      <c r="BA158">
        <v>0</v>
      </c>
      <c r="BB158" t="s">
        <v>66</v>
      </c>
      <c r="BC158">
        <v>7.7332999999999998</v>
      </c>
      <c r="BD158" t="s">
        <v>218</v>
      </c>
    </row>
    <row r="159" spans="1:56" x14ac:dyDescent="0.25">
      <c r="A159">
        <v>158</v>
      </c>
      <c r="B159">
        <v>1</v>
      </c>
      <c r="C159">
        <v>0</v>
      </c>
      <c r="D159">
        <v>0</v>
      </c>
      <c r="E159">
        <v>0</v>
      </c>
      <c r="F159" t="s">
        <v>7</v>
      </c>
      <c r="G159">
        <v>0</v>
      </c>
      <c r="H159">
        <v>1</v>
      </c>
      <c r="I159">
        <v>0</v>
      </c>
      <c r="J159">
        <v>0</v>
      </c>
      <c r="K159">
        <v>1</v>
      </c>
      <c r="L159">
        <v>1</v>
      </c>
      <c r="M159">
        <v>0</v>
      </c>
      <c r="N159">
        <v>0</v>
      </c>
      <c r="O159">
        <v>0</v>
      </c>
      <c r="P159">
        <v>30</v>
      </c>
      <c r="Q159" t="s">
        <v>20</v>
      </c>
      <c r="R159">
        <v>0</v>
      </c>
      <c r="S159">
        <v>0</v>
      </c>
      <c r="T159">
        <v>0</v>
      </c>
      <c r="U159">
        <v>1</v>
      </c>
      <c r="V159">
        <v>0</v>
      </c>
      <c r="W159">
        <v>0</v>
      </c>
      <c r="X159">
        <v>0</v>
      </c>
      <c r="Y159">
        <v>0</v>
      </c>
      <c r="Z159">
        <v>3</v>
      </c>
      <c r="AA159" t="s">
        <v>29</v>
      </c>
      <c r="AB159">
        <v>0</v>
      </c>
      <c r="AC159">
        <v>0</v>
      </c>
      <c r="AD159">
        <v>1</v>
      </c>
      <c r="AE159">
        <v>0</v>
      </c>
      <c r="AF159">
        <v>1</v>
      </c>
      <c r="AG159">
        <v>0</v>
      </c>
      <c r="AH159">
        <v>0</v>
      </c>
      <c r="AI159">
        <v>0</v>
      </c>
      <c r="AJ159">
        <v>0</v>
      </c>
      <c r="AK159">
        <v>0</v>
      </c>
      <c r="AL159">
        <v>0</v>
      </c>
      <c r="AM159">
        <v>0</v>
      </c>
      <c r="AN159" t="s">
        <v>31</v>
      </c>
      <c r="AO159">
        <v>0</v>
      </c>
      <c r="AP159">
        <v>1</v>
      </c>
      <c r="AQ159">
        <v>0</v>
      </c>
      <c r="AR159">
        <v>0</v>
      </c>
      <c r="AS159">
        <v>0</v>
      </c>
      <c r="AT159">
        <v>0</v>
      </c>
      <c r="AU159">
        <v>0</v>
      </c>
      <c r="AV159">
        <v>0</v>
      </c>
      <c r="AW159" t="s">
        <v>41</v>
      </c>
      <c r="AX159" t="s">
        <v>56</v>
      </c>
      <c r="AY159">
        <v>0</v>
      </c>
      <c r="AZ159">
        <v>0</v>
      </c>
      <c r="BA159">
        <v>1</v>
      </c>
      <c r="BB159" t="s">
        <v>57</v>
      </c>
      <c r="BC159">
        <v>8.0500000000000007</v>
      </c>
      <c r="BD159" t="s">
        <v>219</v>
      </c>
    </row>
    <row r="160" spans="1:56" x14ac:dyDescent="0.25">
      <c r="A160">
        <v>159</v>
      </c>
      <c r="B160">
        <v>1</v>
      </c>
      <c r="C160">
        <v>0</v>
      </c>
      <c r="D160">
        <v>0</v>
      </c>
      <c r="E160">
        <v>0</v>
      </c>
      <c r="F160" t="s">
        <v>7</v>
      </c>
      <c r="G160">
        <v>0</v>
      </c>
      <c r="H160">
        <v>1</v>
      </c>
      <c r="I160">
        <v>0</v>
      </c>
      <c r="J160">
        <v>0</v>
      </c>
      <c r="K160">
        <v>1</v>
      </c>
      <c r="L160">
        <v>1</v>
      </c>
      <c r="M160">
        <v>0</v>
      </c>
      <c r="N160">
        <v>0</v>
      </c>
      <c r="O160">
        <v>0</v>
      </c>
      <c r="P160">
        <v>29.9</v>
      </c>
      <c r="Q160" t="s">
        <v>19</v>
      </c>
      <c r="R160">
        <v>0</v>
      </c>
      <c r="S160">
        <v>0</v>
      </c>
      <c r="T160">
        <v>1</v>
      </c>
      <c r="U160">
        <v>0</v>
      </c>
      <c r="V160">
        <v>0</v>
      </c>
      <c r="W160">
        <v>0</v>
      </c>
      <c r="X160">
        <v>0</v>
      </c>
      <c r="Y160">
        <v>0</v>
      </c>
      <c r="Z160">
        <v>3</v>
      </c>
      <c r="AA160" t="s">
        <v>29</v>
      </c>
      <c r="AB160">
        <v>0</v>
      </c>
      <c r="AC160">
        <v>0</v>
      </c>
      <c r="AD160">
        <v>1</v>
      </c>
      <c r="AE160">
        <v>0</v>
      </c>
      <c r="AF160">
        <v>1</v>
      </c>
      <c r="AG160">
        <v>0</v>
      </c>
      <c r="AH160">
        <v>0</v>
      </c>
      <c r="AI160">
        <v>0</v>
      </c>
      <c r="AJ160">
        <v>0</v>
      </c>
      <c r="AK160">
        <v>0</v>
      </c>
      <c r="AL160">
        <v>0</v>
      </c>
      <c r="AM160">
        <v>0</v>
      </c>
      <c r="AN160" t="s">
        <v>31</v>
      </c>
      <c r="AO160">
        <v>0</v>
      </c>
      <c r="AP160">
        <v>1</v>
      </c>
      <c r="AQ160">
        <v>0</v>
      </c>
      <c r="AR160">
        <v>0</v>
      </c>
      <c r="AS160">
        <v>0</v>
      </c>
      <c r="AT160">
        <v>0</v>
      </c>
      <c r="AU160">
        <v>0</v>
      </c>
      <c r="AV160">
        <v>0</v>
      </c>
      <c r="AW160" t="s">
        <v>41</v>
      </c>
      <c r="AX160" t="s">
        <v>56</v>
      </c>
      <c r="AY160">
        <v>0</v>
      </c>
      <c r="AZ160">
        <v>0</v>
      </c>
      <c r="BA160">
        <v>1</v>
      </c>
      <c r="BB160" t="s">
        <v>57</v>
      </c>
      <c r="BC160">
        <v>8.6624999999999996</v>
      </c>
      <c r="BD160" t="s">
        <v>220</v>
      </c>
    </row>
    <row r="161" spans="1:56" x14ac:dyDescent="0.25">
      <c r="A161">
        <v>160</v>
      </c>
      <c r="B161">
        <v>1</v>
      </c>
      <c r="C161">
        <v>0</v>
      </c>
      <c r="D161">
        <v>0</v>
      </c>
      <c r="E161">
        <v>0</v>
      </c>
      <c r="F161" t="s">
        <v>7</v>
      </c>
      <c r="G161">
        <v>0</v>
      </c>
      <c r="H161">
        <v>1</v>
      </c>
      <c r="I161">
        <v>0</v>
      </c>
      <c r="J161">
        <v>0</v>
      </c>
      <c r="K161">
        <v>0</v>
      </c>
      <c r="L161">
        <v>0</v>
      </c>
      <c r="M161">
        <v>0</v>
      </c>
      <c r="N161">
        <v>0</v>
      </c>
      <c r="O161">
        <v>0</v>
      </c>
      <c r="P161">
        <v>29.9</v>
      </c>
      <c r="Q161" t="s">
        <v>19</v>
      </c>
      <c r="R161">
        <v>0</v>
      </c>
      <c r="S161">
        <v>0</v>
      </c>
      <c r="T161">
        <v>1</v>
      </c>
      <c r="U161">
        <v>0</v>
      </c>
      <c r="V161">
        <v>0</v>
      </c>
      <c r="W161">
        <v>0</v>
      </c>
      <c r="X161">
        <v>0</v>
      </c>
      <c r="Y161">
        <v>0</v>
      </c>
      <c r="Z161">
        <v>3</v>
      </c>
      <c r="AA161" t="s">
        <v>29</v>
      </c>
      <c r="AB161">
        <v>0</v>
      </c>
      <c r="AC161">
        <v>0</v>
      </c>
      <c r="AD161">
        <v>1</v>
      </c>
      <c r="AE161">
        <v>8</v>
      </c>
      <c r="AF161">
        <v>0</v>
      </c>
      <c r="AG161">
        <v>0</v>
      </c>
      <c r="AH161">
        <v>0</v>
      </c>
      <c r="AI161">
        <v>0</v>
      </c>
      <c r="AJ161">
        <v>0</v>
      </c>
      <c r="AK161">
        <v>0</v>
      </c>
      <c r="AL161">
        <v>1</v>
      </c>
      <c r="AM161">
        <v>1</v>
      </c>
      <c r="AN161" t="s">
        <v>37</v>
      </c>
      <c r="AO161">
        <v>2</v>
      </c>
      <c r="AP161">
        <v>0</v>
      </c>
      <c r="AQ161">
        <v>0</v>
      </c>
      <c r="AR161">
        <v>1</v>
      </c>
      <c r="AS161">
        <v>0</v>
      </c>
      <c r="AT161">
        <v>0</v>
      </c>
      <c r="AU161">
        <v>0</v>
      </c>
      <c r="AV161">
        <v>0</v>
      </c>
      <c r="AW161" t="s">
        <v>43</v>
      </c>
      <c r="AX161" t="s">
        <v>56</v>
      </c>
      <c r="AY161">
        <v>0</v>
      </c>
      <c r="AZ161">
        <v>0</v>
      </c>
      <c r="BA161">
        <v>1</v>
      </c>
      <c r="BB161" t="s">
        <v>57</v>
      </c>
      <c r="BC161">
        <v>69.55</v>
      </c>
      <c r="BD161" t="s">
        <v>221</v>
      </c>
    </row>
    <row r="162" spans="1:56" x14ac:dyDescent="0.25">
      <c r="A162">
        <v>161</v>
      </c>
      <c r="B162">
        <v>1</v>
      </c>
      <c r="C162">
        <v>0</v>
      </c>
      <c r="D162">
        <v>0</v>
      </c>
      <c r="E162">
        <v>0</v>
      </c>
      <c r="F162" t="s">
        <v>7</v>
      </c>
      <c r="G162">
        <v>0</v>
      </c>
      <c r="H162">
        <v>1</v>
      </c>
      <c r="I162">
        <v>0</v>
      </c>
      <c r="J162">
        <v>0</v>
      </c>
      <c r="K162">
        <v>1</v>
      </c>
      <c r="L162">
        <v>0</v>
      </c>
      <c r="M162">
        <v>0</v>
      </c>
      <c r="N162">
        <v>0</v>
      </c>
      <c r="O162">
        <v>0</v>
      </c>
      <c r="P162">
        <v>44</v>
      </c>
      <c r="Q162" t="s">
        <v>21</v>
      </c>
      <c r="R162">
        <v>0</v>
      </c>
      <c r="S162">
        <v>0</v>
      </c>
      <c r="T162">
        <v>0</v>
      </c>
      <c r="U162">
        <v>0</v>
      </c>
      <c r="V162">
        <v>1</v>
      </c>
      <c r="W162">
        <v>0</v>
      </c>
      <c r="X162">
        <v>0</v>
      </c>
      <c r="Y162">
        <v>0</v>
      </c>
      <c r="Z162">
        <v>3</v>
      </c>
      <c r="AA162" t="s">
        <v>29</v>
      </c>
      <c r="AB162">
        <v>0</v>
      </c>
      <c r="AC162">
        <v>0</v>
      </c>
      <c r="AD162">
        <v>1</v>
      </c>
      <c r="AE162">
        <v>0</v>
      </c>
      <c r="AF162">
        <v>1</v>
      </c>
      <c r="AG162">
        <v>0</v>
      </c>
      <c r="AH162">
        <v>0</v>
      </c>
      <c r="AI162">
        <v>0</v>
      </c>
      <c r="AJ162">
        <v>0</v>
      </c>
      <c r="AK162">
        <v>0</v>
      </c>
      <c r="AL162">
        <v>0</v>
      </c>
      <c r="AM162">
        <v>0</v>
      </c>
      <c r="AN162" t="s">
        <v>31</v>
      </c>
      <c r="AO162">
        <v>1</v>
      </c>
      <c r="AP162">
        <v>0</v>
      </c>
      <c r="AQ162">
        <v>1</v>
      </c>
      <c r="AR162">
        <v>0</v>
      </c>
      <c r="AS162">
        <v>0</v>
      </c>
      <c r="AT162">
        <v>0</v>
      </c>
      <c r="AU162">
        <v>0</v>
      </c>
      <c r="AV162">
        <v>0</v>
      </c>
      <c r="AW162" t="s">
        <v>42</v>
      </c>
      <c r="AX162" t="s">
        <v>56</v>
      </c>
      <c r="AY162">
        <v>0</v>
      </c>
      <c r="AZ162">
        <v>0</v>
      </c>
      <c r="BA162">
        <v>1</v>
      </c>
      <c r="BB162" t="s">
        <v>57</v>
      </c>
      <c r="BC162">
        <v>16.100000000000001</v>
      </c>
      <c r="BD162" t="s">
        <v>222</v>
      </c>
    </row>
    <row r="163" spans="1:56" x14ac:dyDescent="0.25">
      <c r="A163">
        <v>162</v>
      </c>
      <c r="B163">
        <v>1</v>
      </c>
      <c r="C163">
        <v>1</v>
      </c>
      <c r="D163">
        <v>1</v>
      </c>
      <c r="E163">
        <v>1</v>
      </c>
      <c r="F163" t="s">
        <v>6</v>
      </c>
      <c r="G163">
        <v>1</v>
      </c>
      <c r="H163">
        <v>0</v>
      </c>
      <c r="I163">
        <v>0</v>
      </c>
      <c r="J163">
        <v>0</v>
      </c>
      <c r="K163">
        <v>0</v>
      </c>
      <c r="L163">
        <v>0</v>
      </c>
      <c r="M163">
        <v>0</v>
      </c>
      <c r="N163">
        <v>0</v>
      </c>
      <c r="O163">
        <v>0</v>
      </c>
      <c r="P163">
        <v>40</v>
      </c>
      <c r="Q163" t="s">
        <v>21</v>
      </c>
      <c r="R163">
        <v>0</v>
      </c>
      <c r="S163">
        <v>0</v>
      </c>
      <c r="T163">
        <v>0</v>
      </c>
      <c r="U163">
        <v>0</v>
      </c>
      <c r="V163">
        <v>1</v>
      </c>
      <c r="W163">
        <v>0</v>
      </c>
      <c r="X163">
        <v>0</v>
      </c>
      <c r="Y163">
        <v>0</v>
      </c>
      <c r="Z163">
        <v>2</v>
      </c>
      <c r="AA163" t="s">
        <v>28</v>
      </c>
      <c r="AB163">
        <v>0</v>
      </c>
      <c r="AC163">
        <v>1</v>
      </c>
      <c r="AD163">
        <v>0</v>
      </c>
      <c r="AE163">
        <v>0</v>
      </c>
      <c r="AF163">
        <v>1</v>
      </c>
      <c r="AG163">
        <v>0</v>
      </c>
      <c r="AH163">
        <v>0</v>
      </c>
      <c r="AI163">
        <v>0</v>
      </c>
      <c r="AJ163">
        <v>0</v>
      </c>
      <c r="AK163">
        <v>0</v>
      </c>
      <c r="AL163">
        <v>0</v>
      </c>
      <c r="AM163">
        <v>0</v>
      </c>
      <c r="AN163" t="s">
        <v>31</v>
      </c>
      <c r="AO163">
        <v>0</v>
      </c>
      <c r="AP163">
        <v>1</v>
      </c>
      <c r="AQ163">
        <v>0</v>
      </c>
      <c r="AR163">
        <v>0</v>
      </c>
      <c r="AS163">
        <v>0</v>
      </c>
      <c r="AT163">
        <v>0</v>
      </c>
      <c r="AU163">
        <v>0</v>
      </c>
      <c r="AV163">
        <v>0</v>
      </c>
      <c r="AW163" t="s">
        <v>41</v>
      </c>
      <c r="AX163" t="s">
        <v>56</v>
      </c>
      <c r="AY163">
        <v>0</v>
      </c>
      <c r="AZ163">
        <v>0</v>
      </c>
      <c r="BA163">
        <v>1</v>
      </c>
      <c r="BB163" t="s">
        <v>57</v>
      </c>
      <c r="BC163">
        <v>15.75</v>
      </c>
      <c r="BD163" t="s">
        <v>223</v>
      </c>
    </row>
    <row r="164" spans="1:56" x14ac:dyDescent="0.25">
      <c r="A164">
        <v>163</v>
      </c>
      <c r="B164">
        <v>1</v>
      </c>
      <c r="C164">
        <v>0</v>
      </c>
      <c r="D164">
        <v>0</v>
      </c>
      <c r="E164">
        <v>0</v>
      </c>
      <c r="F164" t="s">
        <v>7</v>
      </c>
      <c r="G164">
        <v>0</v>
      </c>
      <c r="H164">
        <v>1</v>
      </c>
      <c r="I164">
        <v>0</v>
      </c>
      <c r="J164">
        <v>0</v>
      </c>
      <c r="K164">
        <v>1</v>
      </c>
      <c r="L164">
        <v>1</v>
      </c>
      <c r="M164">
        <v>0</v>
      </c>
      <c r="N164">
        <v>0</v>
      </c>
      <c r="O164">
        <v>0</v>
      </c>
      <c r="P164">
        <v>26</v>
      </c>
      <c r="Q164" t="s">
        <v>19</v>
      </c>
      <c r="R164">
        <v>0</v>
      </c>
      <c r="S164">
        <v>0</v>
      </c>
      <c r="T164">
        <v>1</v>
      </c>
      <c r="U164">
        <v>0</v>
      </c>
      <c r="V164">
        <v>0</v>
      </c>
      <c r="W164">
        <v>0</v>
      </c>
      <c r="X164">
        <v>0</v>
      </c>
      <c r="Y164">
        <v>0</v>
      </c>
      <c r="Z164">
        <v>3</v>
      </c>
      <c r="AA164" t="s">
        <v>29</v>
      </c>
      <c r="AB164">
        <v>0</v>
      </c>
      <c r="AC164">
        <v>0</v>
      </c>
      <c r="AD164">
        <v>1</v>
      </c>
      <c r="AE164">
        <v>0</v>
      </c>
      <c r="AF164">
        <v>1</v>
      </c>
      <c r="AG164">
        <v>0</v>
      </c>
      <c r="AH164">
        <v>0</v>
      </c>
      <c r="AI164">
        <v>0</v>
      </c>
      <c r="AJ164">
        <v>0</v>
      </c>
      <c r="AK164">
        <v>0</v>
      </c>
      <c r="AL164">
        <v>0</v>
      </c>
      <c r="AM164">
        <v>0</v>
      </c>
      <c r="AN164" t="s">
        <v>31</v>
      </c>
      <c r="AO164">
        <v>0</v>
      </c>
      <c r="AP164">
        <v>1</v>
      </c>
      <c r="AQ164">
        <v>0</v>
      </c>
      <c r="AR164">
        <v>0</v>
      </c>
      <c r="AS164">
        <v>0</v>
      </c>
      <c r="AT164">
        <v>0</v>
      </c>
      <c r="AU164">
        <v>0</v>
      </c>
      <c r="AV164">
        <v>0</v>
      </c>
      <c r="AW164" t="s">
        <v>41</v>
      </c>
      <c r="AX164" t="s">
        <v>56</v>
      </c>
      <c r="AY164">
        <v>0</v>
      </c>
      <c r="AZ164">
        <v>0</v>
      </c>
      <c r="BA164">
        <v>1</v>
      </c>
      <c r="BB164" t="s">
        <v>57</v>
      </c>
      <c r="BC164">
        <v>7.7750000000000004</v>
      </c>
      <c r="BD164" t="s">
        <v>224</v>
      </c>
    </row>
    <row r="165" spans="1:56" x14ac:dyDescent="0.25">
      <c r="A165">
        <v>164</v>
      </c>
      <c r="B165">
        <v>1</v>
      </c>
      <c r="C165">
        <v>0</v>
      </c>
      <c r="D165">
        <v>0</v>
      </c>
      <c r="E165">
        <v>0</v>
      </c>
      <c r="F165" t="s">
        <v>7</v>
      </c>
      <c r="G165">
        <v>0</v>
      </c>
      <c r="H165">
        <v>1</v>
      </c>
      <c r="I165">
        <v>0</v>
      </c>
      <c r="J165">
        <v>0</v>
      </c>
      <c r="K165">
        <v>1</v>
      </c>
      <c r="L165">
        <v>1</v>
      </c>
      <c r="M165">
        <v>0</v>
      </c>
      <c r="N165">
        <v>0</v>
      </c>
      <c r="O165">
        <v>0</v>
      </c>
      <c r="P165">
        <v>17</v>
      </c>
      <c r="Q165" t="s">
        <v>18</v>
      </c>
      <c r="R165">
        <v>0</v>
      </c>
      <c r="S165">
        <v>1</v>
      </c>
      <c r="T165">
        <v>0</v>
      </c>
      <c r="U165">
        <v>0</v>
      </c>
      <c r="V165">
        <v>0</v>
      </c>
      <c r="W165">
        <v>0</v>
      </c>
      <c r="X165">
        <v>0</v>
      </c>
      <c r="Y165">
        <v>0</v>
      </c>
      <c r="Z165">
        <v>3</v>
      </c>
      <c r="AA165" t="s">
        <v>29</v>
      </c>
      <c r="AB165">
        <v>0</v>
      </c>
      <c r="AC165">
        <v>0</v>
      </c>
      <c r="AD165">
        <v>1</v>
      </c>
      <c r="AE165">
        <v>0</v>
      </c>
      <c r="AF165">
        <v>1</v>
      </c>
      <c r="AG165">
        <v>0</v>
      </c>
      <c r="AH165">
        <v>0</v>
      </c>
      <c r="AI165">
        <v>0</v>
      </c>
      <c r="AJ165">
        <v>0</v>
      </c>
      <c r="AK165">
        <v>0</v>
      </c>
      <c r="AL165">
        <v>0</v>
      </c>
      <c r="AM165">
        <v>0</v>
      </c>
      <c r="AN165" t="s">
        <v>31</v>
      </c>
      <c r="AO165">
        <v>0</v>
      </c>
      <c r="AP165">
        <v>1</v>
      </c>
      <c r="AQ165">
        <v>0</v>
      </c>
      <c r="AR165">
        <v>0</v>
      </c>
      <c r="AS165">
        <v>0</v>
      </c>
      <c r="AT165">
        <v>0</v>
      </c>
      <c r="AU165">
        <v>0</v>
      </c>
      <c r="AV165">
        <v>0</v>
      </c>
      <c r="AW165" t="s">
        <v>41</v>
      </c>
      <c r="AX165" t="s">
        <v>56</v>
      </c>
      <c r="AY165">
        <v>0</v>
      </c>
      <c r="AZ165">
        <v>0</v>
      </c>
      <c r="BA165">
        <v>1</v>
      </c>
      <c r="BB165" t="s">
        <v>57</v>
      </c>
      <c r="BC165">
        <v>8.6624999999999996</v>
      </c>
      <c r="BD165" t="s">
        <v>225</v>
      </c>
    </row>
    <row r="166" spans="1:56" x14ac:dyDescent="0.25">
      <c r="A166">
        <v>165</v>
      </c>
      <c r="B166">
        <v>1</v>
      </c>
      <c r="C166">
        <v>0</v>
      </c>
      <c r="D166">
        <v>0</v>
      </c>
      <c r="E166">
        <v>0</v>
      </c>
      <c r="F166" t="s">
        <v>7</v>
      </c>
      <c r="G166">
        <v>0</v>
      </c>
      <c r="H166">
        <v>1</v>
      </c>
      <c r="I166">
        <v>0</v>
      </c>
      <c r="J166">
        <v>0</v>
      </c>
      <c r="K166">
        <v>0</v>
      </c>
      <c r="L166">
        <v>0</v>
      </c>
      <c r="M166">
        <v>1</v>
      </c>
      <c r="N166">
        <v>0</v>
      </c>
      <c r="O166">
        <v>0</v>
      </c>
      <c r="P166">
        <v>1</v>
      </c>
      <c r="Q166" t="s">
        <v>17</v>
      </c>
      <c r="R166">
        <v>1</v>
      </c>
      <c r="S166">
        <v>0</v>
      </c>
      <c r="T166">
        <v>0</v>
      </c>
      <c r="U166">
        <v>0</v>
      </c>
      <c r="V166">
        <v>0</v>
      </c>
      <c r="W166">
        <v>0</v>
      </c>
      <c r="X166">
        <v>0</v>
      </c>
      <c r="Y166">
        <v>0</v>
      </c>
      <c r="Z166">
        <v>3</v>
      </c>
      <c r="AA166" t="s">
        <v>29</v>
      </c>
      <c r="AB166">
        <v>0</v>
      </c>
      <c r="AC166">
        <v>0</v>
      </c>
      <c r="AD166">
        <v>1</v>
      </c>
      <c r="AE166">
        <v>4</v>
      </c>
      <c r="AF166">
        <v>0</v>
      </c>
      <c r="AG166">
        <v>0</v>
      </c>
      <c r="AH166">
        <v>0</v>
      </c>
      <c r="AI166">
        <v>0</v>
      </c>
      <c r="AJ166">
        <v>1</v>
      </c>
      <c r="AK166">
        <v>0</v>
      </c>
      <c r="AL166">
        <v>0</v>
      </c>
      <c r="AM166">
        <v>1</v>
      </c>
      <c r="AN166" t="s">
        <v>35</v>
      </c>
      <c r="AO166">
        <v>1</v>
      </c>
      <c r="AP166">
        <v>0</v>
      </c>
      <c r="AQ166">
        <v>1</v>
      </c>
      <c r="AR166">
        <v>0</v>
      </c>
      <c r="AS166">
        <v>0</v>
      </c>
      <c r="AT166">
        <v>0</v>
      </c>
      <c r="AU166">
        <v>0</v>
      </c>
      <c r="AV166">
        <v>0</v>
      </c>
      <c r="AW166" t="s">
        <v>42</v>
      </c>
      <c r="AX166" t="s">
        <v>56</v>
      </c>
      <c r="AY166">
        <v>0</v>
      </c>
      <c r="AZ166">
        <v>0</v>
      </c>
      <c r="BA166">
        <v>1</v>
      </c>
      <c r="BB166" t="s">
        <v>57</v>
      </c>
      <c r="BC166">
        <v>39.6875</v>
      </c>
      <c r="BD166" t="s">
        <v>226</v>
      </c>
    </row>
    <row r="167" spans="1:56" x14ac:dyDescent="0.25">
      <c r="A167">
        <v>166</v>
      </c>
      <c r="B167">
        <v>1</v>
      </c>
      <c r="C167">
        <v>1</v>
      </c>
      <c r="D167">
        <v>1</v>
      </c>
      <c r="E167">
        <v>1</v>
      </c>
      <c r="F167" t="s">
        <v>7</v>
      </c>
      <c r="G167">
        <v>0</v>
      </c>
      <c r="H167">
        <v>1</v>
      </c>
      <c r="I167">
        <v>0</v>
      </c>
      <c r="J167">
        <v>0</v>
      </c>
      <c r="K167">
        <v>1</v>
      </c>
      <c r="L167">
        <v>0</v>
      </c>
      <c r="M167">
        <v>1</v>
      </c>
      <c r="N167">
        <v>0</v>
      </c>
      <c r="O167">
        <v>0</v>
      </c>
      <c r="P167">
        <v>9</v>
      </c>
      <c r="Q167" t="s">
        <v>17</v>
      </c>
      <c r="R167">
        <v>1</v>
      </c>
      <c r="S167">
        <v>0</v>
      </c>
      <c r="T167">
        <v>0</v>
      </c>
      <c r="U167">
        <v>0</v>
      </c>
      <c r="V167">
        <v>0</v>
      </c>
      <c r="W167">
        <v>0</v>
      </c>
      <c r="X167">
        <v>0</v>
      </c>
      <c r="Y167">
        <v>0</v>
      </c>
      <c r="Z167">
        <v>3</v>
      </c>
      <c r="AA167" t="s">
        <v>29</v>
      </c>
      <c r="AB167">
        <v>0</v>
      </c>
      <c r="AC167">
        <v>0</v>
      </c>
      <c r="AD167">
        <v>1</v>
      </c>
      <c r="AE167">
        <v>0</v>
      </c>
      <c r="AF167">
        <v>1</v>
      </c>
      <c r="AG167">
        <v>0</v>
      </c>
      <c r="AH167">
        <v>0</v>
      </c>
      <c r="AI167">
        <v>0</v>
      </c>
      <c r="AJ167">
        <v>0</v>
      </c>
      <c r="AK167">
        <v>0</v>
      </c>
      <c r="AL167">
        <v>0</v>
      </c>
      <c r="AM167">
        <v>0</v>
      </c>
      <c r="AN167" t="s">
        <v>31</v>
      </c>
      <c r="AO167">
        <v>2</v>
      </c>
      <c r="AP167">
        <v>0</v>
      </c>
      <c r="AQ167">
        <v>0</v>
      </c>
      <c r="AR167">
        <v>1</v>
      </c>
      <c r="AS167">
        <v>0</v>
      </c>
      <c r="AT167">
        <v>0</v>
      </c>
      <c r="AU167">
        <v>0</v>
      </c>
      <c r="AV167">
        <v>0</v>
      </c>
      <c r="AW167" t="s">
        <v>43</v>
      </c>
      <c r="AX167" t="s">
        <v>56</v>
      </c>
      <c r="AY167">
        <v>0</v>
      </c>
      <c r="AZ167">
        <v>0</v>
      </c>
      <c r="BA167">
        <v>1</v>
      </c>
      <c r="BB167" t="s">
        <v>57</v>
      </c>
      <c r="BC167">
        <v>20.524999999999999</v>
      </c>
      <c r="BD167" t="s">
        <v>227</v>
      </c>
    </row>
    <row r="168" spans="1:56" x14ac:dyDescent="0.25">
      <c r="A168">
        <v>167</v>
      </c>
      <c r="B168">
        <v>1</v>
      </c>
      <c r="C168">
        <v>1</v>
      </c>
      <c r="D168">
        <v>1</v>
      </c>
      <c r="E168">
        <v>1</v>
      </c>
      <c r="F168" t="s">
        <v>6</v>
      </c>
      <c r="G168">
        <v>1</v>
      </c>
      <c r="H168">
        <v>0</v>
      </c>
      <c r="I168">
        <v>0</v>
      </c>
      <c r="J168">
        <v>0</v>
      </c>
      <c r="K168">
        <v>0</v>
      </c>
      <c r="L168">
        <v>0</v>
      </c>
      <c r="M168">
        <v>0</v>
      </c>
      <c r="N168">
        <v>0</v>
      </c>
      <c r="O168">
        <v>0</v>
      </c>
      <c r="P168">
        <v>29.9</v>
      </c>
      <c r="Q168" t="s">
        <v>19</v>
      </c>
      <c r="R168">
        <v>0</v>
      </c>
      <c r="S168">
        <v>0</v>
      </c>
      <c r="T168">
        <v>1</v>
      </c>
      <c r="U168">
        <v>0</v>
      </c>
      <c r="V168">
        <v>0</v>
      </c>
      <c r="W168">
        <v>0</v>
      </c>
      <c r="X168">
        <v>0</v>
      </c>
      <c r="Y168">
        <v>0</v>
      </c>
      <c r="Z168">
        <v>1</v>
      </c>
      <c r="AA168" t="s">
        <v>27</v>
      </c>
      <c r="AB168">
        <v>1</v>
      </c>
      <c r="AC168">
        <v>0</v>
      </c>
      <c r="AD168">
        <v>0</v>
      </c>
      <c r="AE168">
        <v>0</v>
      </c>
      <c r="AF168">
        <v>1</v>
      </c>
      <c r="AG168">
        <v>0</v>
      </c>
      <c r="AH168">
        <v>0</v>
      </c>
      <c r="AI168">
        <v>0</v>
      </c>
      <c r="AJ168">
        <v>0</v>
      </c>
      <c r="AK168">
        <v>0</v>
      </c>
      <c r="AL168">
        <v>0</v>
      </c>
      <c r="AM168">
        <v>0</v>
      </c>
      <c r="AN168" t="s">
        <v>31</v>
      </c>
      <c r="AO168">
        <v>1</v>
      </c>
      <c r="AP168">
        <v>0</v>
      </c>
      <c r="AQ168">
        <v>1</v>
      </c>
      <c r="AR168">
        <v>0</v>
      </c>
      <c r="AS168">
        <v>0</v>
      </c>
      <c r="AT168">
        <v>0</v>
      </c>
      <c r="AU168">
        <v>0</v>
      </c>
      <c r="AV168">
        <v>0</v>
      </c>
      <c r="AW168" t="s">
        <v>42</v>
      </c>
      <c r="AX168" t="s">
        <v>56</v>
      </c>
      <c r="AY168">
        <v>0</v>
      </c>
      <c r="AZ168">
        <v>0</v>
      </c>
      <c r="BA168">
        <v>1</v>
      </c>
      <c r="BB168" t="s">
        <v>57</v>
      </c>
      <c r="BC168">
        <v>55</v>
      </c>
      <c r="BD168" t="s">
        <v>228</v>
      </c>
    </row>
    <row r="169" spans="1:56" x14ac:dyDescent="0.25">
      <c r="A169">
        <v>168</v>
      </c>
      <c r="B169">
        <v>1</v>
      </c>
      <c r="C169">
        <v>0</v>
      </c>
      <c r="D169">
        <v>0</v>
      </c>
      <c r="E169">
        <v>0</v>
      </c>
      <c r="F169" t="s">
        <v>6</v>
      </c>
      <c r="G169">
        <v>1</v>
      </c>
      <c r="H169">
        <v>0</v>
      </c>
      <c r="I169">
        <v>1</v>
      </c>
      <c r="J169">
        <v>0</v>
      </c>
      <c r="K169">
        <v>0</v>
      </c>
      <c r="L169">
        <v>0</v>
      </c>
      <c r="M169">
        <v>0</v>
      </c>
      <c r="N169">
        <v>0</v>
      </c>
      <c r="O169">
        <v>0</v>
      </c>
      <c r="P169">
        <v>45</v>
      </c>
      <c r="Q169" t="s">
        <v>21</v>
      </c>
      <c r="R169">
        <v>0</v>
      </c>
      <c r="S169">
        <v>0</v>
      </c>
      <c r="T169">
        <v>0</v>
      </c>
      <c r="U169">
        <v>0</v>
      </c>
      <c r="V169">
        <v>1</v>
      </c>
      <c r="W169">
        <v>0</v>
      </c>
      <c r="X169">
        <v>0</v>
      </c>
      <c r="Y169">
        <v>0</v>
      </c>
      <c r="Z169">
        <v>3</v>
      </c>
      <c r="AA169" t="s">
        <v>29</v>
      </c>
      <c r="AB169">
        <v>0</v>
      </c>
      <c r="AC169">
        <v>0</v>
      </c>
      <c r="AD169">
        <v>1</v>
      </c>
      <c r="AE169">
        <v>1</v>
      </c>
      <c r="AF169">
        <v>0</v>
      </c>
      <c r="AG169">
        <v>1</v>
      </c>
      <c r="AH169">
        <v>0</v>
      </c>
      <c r="AI169">
        <v>0</v>
      </c>
      <c r="AJ169">
        <v>0</v>
      </c>
      <c r="AK169">
        <v>0</v>
      </c>
      <c r="AL169">
        <v>0</v>
      </c>
      <c r="AM169">
        <v>0</v>
      </c>
      <c r="AN169" t="s">
        <v>32</v>
      </c>
      <c r="AO169">
        <v>4</v>
      </c>
      <c r="AP169">
        <v>0</v>
      </c>
      <c r="AQ169">
        <v>0</v>
      </c>
      <c r="AR169">
        <v>0</v>
      </c>
      <c r="AS169">
        <v>0</v>
      </c>
      <c r="AT169">
        <v>1</v>
      </c>
      <c r="AU169">
        <v>0</v>
      </c>
      <c r="AV169">
        <v>0</v>
      </c>
      <c r="AW169" t="s">
        <v>45</v>
      </c>
      <c r="AX169" t="s">
        <v>56</v>
      </c>
      <c r="AY169">
        <v>0</v>
      </c>
      <c r="AZ169">
        <v>0</v>
      </c>
      <c r="BA169">
        <v>1</v>
      </c>
      <c r="BB169" t="s">
        <v>57</v>
      </c>
      <c r="BC169">
        <v>27.9</v>
      </c>
      <c r="BD169" t="s">
        <v>229</v>
      </c>
    </row>
    <row r="170" spans="1:56" x14ac:dyDescent="0.25">
      <c r="A170">
        <v>169</v>
      </c>
      <c r="B170">
        <v>1</v>
      </c>
      <c r="C170">
        <v>0</v>
      </c>
      <c r="D170">
        <v>0</v>
      </c>
      <c r="E170">
        <v>0</v>
      </c>
      <c r="F170" t="s">
        <v>7</v>
      </c>
      <c r="G170">
        <v>0</v>
      </c>
      <c r="H170">
        <v>1</v>
      </c>
      <c r="I170">
        <v>0</v>
      </c>
      <c r="J170">
        <v>0</v>
      </c>
      <c r="K170">
        <v>1</v>
      </c>
      <c r="L170">
        <v>1</v>
      </c>
      <c r="M170">
        <v>0</v>
      </c>
      <c r="N170">
        <v>0</v>
      </c>
      <c r="O170">
        <v>0</v>
      </c>
      <c r="P170">
        <v>29.9</v>
      </c>
      <c r="Q170" t="s">
        <v>19</v>
      </c>
      <c r="R170">
        <v>0</v>
      </c>
      <c r="S170">
        <v>0</v>
      </c>
      <c r="T170">
        <v>1</v>
      </c>
      <c r="U170">
        <v>0</v>
      </c>
      <c r="V170">
        <v>0</v>
      </c>
      <c r="W170">
        <v>0</v>
      </c>
      <c r="X170">
        <v>0</v>
      </c>
      <c r="Y170">
        <v>0</v>
      </c>
      <c r="Z170">
        <v>1</v>
      </c>
      <c r="AA170" t="s">
        <v>27</v>
      </c>
      <c r="AB170">
        <v>1</v>
      </c>
      <c r="AC170">
        <v>0</v>
      </c>
      <c r="AD170">
        <v>0</v>
      </c>
      <c r="AE170">
        <v>0</v>
      </c>
      <c r="AF170">
        <v>1</v>
      </c>
      <c r="AG170">
        <v>0</v>
      </c>
      <c r="AH170">
        <v>0</v>
      </c>
      <c r="AI170">
        <v>0</v>
      </c>
      <c r="AJ170">
        <v>0</v>
      </c>
      <c r="AK170">
        <v>0</v>
      </c>
      <c r="AL170">
        <v>0</v>
      </c>
      <c r="AM170">
        <v>0</v>
      </c>
      <c r="AN170" t="s">
        <v>31</v>
      </c>
      <c r="AO170">
        <v>0</v>
      </c>
      <c r="AP170">
        <v>1</v>
      </c>
      <c r="AQ170">
        <v>0</v>
      </c>
      <c r="AR170">
        <v>0</v>
      </c>
      <c r="AS170">
        <v>0</v>
      </c>
      <c r="AT170">
        <v>0</v>
      </c>
      <c r="AU170">
        <v>0</v>
      </c>
      <c r="AV170">
        <v>0</v>
      </c>
      <c r="AW170" t="s">
        <v>41</v>
      </c>
      <c r="AX170" t="s">
        <v>56</v>
      </c>
      <c r="AY170">
        <v>0</v>
      </c>
      <c r="AZ170">
        <v>0</v>
      </c>
      <c r="BA170">
        <v>1</v>
      </c>
      <c r="BB170" t="s">
        <v>57</v>
      </c>
      <c r="BC170">
        <v>25.925000000000001</v>
      </c>
      <c r="BD170" t="s">
        <v>230</v>
      </c>
    </row>
    <row r="171" spans="1:56" x14ac:dyDescent="0.25">
      <c r="A171">
        <v>170</v>
      </c>
      <c r="B171">
        <v>1</v>
      </c>
      <c r="C171">
        <v>0</v>
      </c>
      <c r="D171">
        <v>0</v>
      </c>
      <c r="E171">
        <v>0</v>
      </c>
      <c r="F171" t="s">
        <v>7</v>
      </c>
      <c r="G171">
        <v>0</v>
      </c>
      <c r="H171">
        <v>1</v>
      </c>
      <c r="I171">
        <v>0</v>
      </c>
      <c r="J171">
        <v>0</v>
      </c>
      <c r="K171">
        <v>1</v>
      </c>
      <c r="L171">
        <v>1</v>
      </c>
      <c r="M171">
        <v>0</v>
      </c>
      <c r="N171">
        <v>0</v>
      </c>
      <c r="O171">
        <v>0</v>
      </c>
      <c r="P171">
        <v>28</v>
      </c>
      <c r="Q171" t="s">
        <v>19</v>
      </c>
      <c r="R171">
        <v>0</v>
      </c>
      <c r="S171">
        <v>0</v>
      </c>
      <c r="T171">
        <v>1</v>
      </c>
      <c r="U171">
        <v>0</v>
      </c>
      <c r="V171">
        <v>0</v>
      </c>
      <c r="W171">
        <v>0</v>
      </c>
      <c r="X171">
        <v>0</v>
      </c>
      <c r="Y171">
        <v>0</v>
      </c>
      <c r="Z171">
        <v>3</v>
      </c>
      <c r="AA171" t="s">
        <v>29</v>
      </c>
      <c r="AB171">
        <v>0</v>
      </c>
      <c r="AC171">
        <v>0</v>
      </c>
      <c r="AD171">
        <v>1</v>
      </c>
      <c r="AE171">
        <v>0</v>
      </c>
      <c r="AF171">
        <v>1</v>
      </c>
      <c r="AG171">
        <v>0</v>
      </c>
      <c r="AH171">
        <v>0</v>
      </c>
      <c r="AI171">
        <v>0</v>
      </c>
      <c r="AJ171">
        <v>0</v>
      </c>
      <c r="AK171">
        <v>0</v>
      </c>
      <c r="AL171">
        <v>0</v>
      </c>
      <c r="AM171">
        <v>0</v>
      </c>
      <c r="AN171" t="s">
        <v>31</v>
      </c>
      <c r="AO171">
        <v>0</v>
      </c>
      <c r="AP171">
        <v>1</v>
      </c>
      <c r="AQ171">
        <v>0</v>
      </c>
      <c r="AR171">
        <v>0</v>
      </c>
      <c r="AS171">
        <v>0</v>
      </c>
      <c r="AT171">
        <v>0</v>
      </c>
      <c r="AU171">
        <v>0</v>
      </c>
      <c r="AV171">
        <v>0</v>
      </c>
      <c r="AW171" t="s">
        <v>41</v>
      </c>
      <c r="AX171" t="s">
        <v>56</v>
      </c>
      <c r="AY171">
        <v>0</v>
      </c>
      <c r="AZ171">
        <v>0</v>
      </c>
      <c r="BA171">
        <v>1</v>
      </c>
      <c r="BB171" t="s">
        <v>57</v>
      </c>
      <c r="BC171">
        <v>56.495800000000003</v>
      </c>
      <c r="BD171" t="s">
        <v>231</v>
      </c>
    </row>
    <row r="172" spans="1:56" x14ac:dyDescent="0.25">
      <c r="A172">
        <v>171</v>
      </c>
      <c r="B172">
        <v>1</v>
      </c>
      <c r="C172">
        <v>0</v>
      </c>
      <c r="D172">
        <v>0</v>
      </c>
      <c r="E172">
        <v>0</v>
      </c>
      <c r="F172" t="s">
        <v>7</v>
      </c>
      <c r="G172">
        <v>0</v>
      </c>
      <c r="H172">
        <v>1</v>
      </c>
      <c r="I172">
        <v>0</v>
      </c>
      <c r="J172">
        <v>0</v>
      </c>
      <c r="K172">
        <v>1</v>
      </c>
      <c r="L172">
        <v>1</v>
      </c>
      <c r="M172">
        <v>0</v>
      </c>
      <c r="N172">
        <v>0</v>
      </c>
      <c r="O172">
        <v>0</v>
      </c>
      <c r="P172">
        <v>61</v>
      </c>
      <c r="Q172" t="s">
        <v>23</v>
      </c>
      <c r="R172">
        <v>0</v>
      </c>
      <c r="S172">
        <v>0</v>
      </c>
      <c r="T172">
        <v>0</v>
      </c>
      <c r="U172">
        <v>0</v>
      </c>
      <c r="V172">
        <v>0</v>
      </c>
      <c r="W172">
        <v>0</v>
      </c>
      <c r="X172">
        <v>1</v>
      </c>
      <c r="Y172">
        <v>0</v>
      </c>
      <c r="Z172">
        <v>1</v>
      </c>
      <c r="AA172" t="s">
        <v>27</v>
      </c>
      <c r="AB172">
        <v>1</v>
      </c>
      <c r="AC172">
        <v>0</v>
      </c>
      <c r="AD172">
        <v>0</v>
      </c>
      <c r="AE172">
        <v>0</v>
      </c>
      <c r="AF172">
        <v>1</v>
      </c>
      <c r="AG172">
        <v>0</v>
      </c>
      <c r="AH172">
        <v>0</v>
      </c>
      <c r="AI172">
        <v>0</v>
      </c>
      <c r="AJ172">
        <v>0</v>
      </c>
      <c r="AK172">
        <v>0</v>
      </c>
      <c r="AL172">
        <v>0</v>
      </c>
      <c r="AM172">
        <v>0</v>
      </c>
      <c r="AN172" t="s">
        <v>31</v>
      </c>
      <c r="AO172">
        <v>0</v>
      </c>
      <c r="AP172">
        <v>1</v>
      </c>
      <c r="AQ172">
        <v>0</v>
      </c>
      <c r="AR172">
        <v>0</v>
      </c>
      <c r="AS172">
        <v>0</v>
      </c>
      <c r="AT172">
        <v>0</v>
      </c>
      <c r="AU172">
        <v>0</v>
      </c>
      <c r="AV172">
        <v>0</v>
      </c>
      <c r="AW172" t="s">
        <v>41</v>
      </c>
      <c r="AX172" t="s">
        <v>56</v>
      </c>
      <c r="AY172">
        <v>0</v>
      </c>
      <c r="AZ172">
        <v>0</v>
      </c>
      <c r="BA172">
        <v>1</v>
      </c>
      <c r="BB172" t="s">
        <v>57</v>
      </c>
      <c r="BC172">
        <v>33.5</v>
      </c>
      <c r="BD172" t="s">
        <v>232</v>
      </c>
    </row>
    <row r="173" spans="1:56" x14ac:dyDescent="0.25">
      <c r="A173">
        <v>172</v>
      </c>
      <c r="B173">
        <v>1</v>
      </c>
      <c r="C173">
        <v>0</v>
      </c>
      <c r="D173">
        <v>0</v>
      </c>
      <c r="E173">
        <v>0</v>
      </c>
      <c r="F173" t="s">
        <v>7</v>
      </c>
      <c r="G173">
        <v>0</v>
      </c>
      <c r="H173">
        <v>1</v>
      </c>
      <c r="I173">
        <v>0</v>
      </c>
      <c r="J173">
        <v>0</v>
      </c>
      <c r="K173">
        <v>0</v>
      </c>
      <c r="L173">
        <v>0</v>
      </c>
      <c r="M173">
        <v>1</v>
      </c>
      <c r="N173">
        <v>1</v>
      </c>
      <c r="O173">
        <v>1</v>
      </c>
      <c r="P173">
        <v>4</v>
      </c>
      <c r="Q173" t="s">
        <v>17</v>
      </c>
      <c r="R173">
        <v>1</v>
      </c>
      <c r="S173">
        <v>0</v>
      </c>
      <c r="T173">
        <v>0</v>
      </c>
      <c r="U173">
        <v>0</v>
      </c>
      <c r="V173">
        <v>0</v>
      </c>
      <c r="W173">
        <v>0</v>
      </c>
      <c r="X173">
        <v>0</v>
      </c>
      <c r="Y173">
        <v>0</v>
      </c>
      <c r="Z173">
        <v>3</v>
      </c>
      <c r="AA173" t="s">
        <v>29</v>
      </c>
      <c r="AB173">
        <v>0</v>
      </c>
      <c r="AC173">
        <v>0</v>
      </c>
      <c r="AD173">
        <v>1</v>
      </c>
      <c r="AE173">
        <v>4</v>
      </c>
      <c r="AF173">
        <v>0</v>
      </c>
      <c r="AG173">
        <v>0</v>
      </c>
      <c r="AH173">
        <v>0</v>
      </c>
      <c r="AI173">
        <v>0</v>
      </c>
      <c r="AJ173">
        <v>1</v>
      </c>
      <c r="AK173">
        <v>0</v>
      </c>
      <c r="AL173">
        <v>0</v>
      </c>
      <c r="AM173">
        <v>1</v>
      </c>
      <c r="AN173" t="s">
        <v>35</v>
      </c>
      <c r="AO173">
        <v>1</v>
      </c>
      <c r="AP173">
        <v>0</v>
      </c>
      <c r="AQ173">
        <v>1</v>
      </c>
      <c r="AR173">
        <v>0</v>
      </c>
      <c r="AS173">
        <v>0</v>
      </c>
      <c r="AT173">
        <v>0</v>
      </c>
      <c r="AU173">
        <v>0</v>
      </c>
      <c r="AV173">
        <v>0</v>
      </c>
      <c r="AW173" t="s">
        <v>42</v>
      </c>
      <c r="AX173" t="s">
        <v>65</v>
      </c>
      <c r="AY173">
        <v>0</v>
      </c>
      <c r="AZ173">
        <v>1</v>
      </c>
      <c r="BA173">
        <v>0</v>
      </c>
      <c r="BB173" t="s">
        <v>66</v>
      </c>
      <c r="BC173">
        <v>29.125</v>
      </c>
      <c r="BD173" t="s">
        <v>233</v>
      </c>
    </row>
    <row r="174" spans="1:56" x14ac:dyDescent="0.25">
      <c r="A174">
        <v>173</v>
      </c>
      <c r="B174">
        <v>1</v>
      </c>
      <c r="C174">
        <v>1</v>
      </c>
      <c r="D174">
        <v>1</v>
      </c>
      <c r="E174">
        <v>1</v>
      </c>
      <c r="F174" t="s">
        <v>6</v>
      </c>
      <c r="G174">
        <v>1</v>
      </c>
      <c r="H174">
        <v>0</v>
      </c>
      <c r="I174">
        <v>1</v>
      </c>
      <c r="J174">
        <v>0</v>
      </c>
      <c r="K174">
        <v>0</v>
      </c>
      <c r="L174">
        <v>0</v>
      </c>
      <c r="M174">
        <v>0</v>
      </c>
      <c r="N174">
        <v>0</v>
      </c>
      <c r="O174">
        <v>0</v>
      </c>
      <c r="P174">
        <v>1</v>
      </c>
      <c r="Q174" t="s">
        <v>17</v>
      </c>
      <c r="R174">
        <v>1</v>
      </c>
      <c r="S174">
        <v>0</v>
      </c>
      <c r="T174">
        <v>0</v>
      </c>
      <c r="U174">
        <v>0</v>
      </c>
      <c r="V174">
        <v>0</v>
      </c>
      <c r="W174">
        <v>0</v>
      </c>
      <c r="X174">
        <v>0</v>
      </c>
      <c r="Y174">
        <v>0</v>
      </c>
      <c r="Z174">
        <v>3</v>
      </c>
      <c r="AA174" t="s">
        <v>29</v>
      </c>
      <c r="AB174">
        <v>0</v>
      </c>
      <c r="AC174">
        <v>0</v>
      </c>
      <c r="AD174">
        <v>1</v>
      </c>
      <c r="AE174">
        <v>1</v>
      </c>
      <c r="AF174">
        <v>0</v>
      </c>
      <c r="AG174">
        <v>1</v>
      </c>
      <c r="AH174">
        <v>0</v>
      </c>
      <c r="AI174">
        <v>0</v>
      </c>
      <c r="AJ174">
        <v>0</v>
      </c>
      <c r="AK174">
        <v>0</v>
      </c>
      <c r="AL174">
        <v>0</v>
      </c>
      <c r="AM174">
        <v>0</v>
      </c>
      <c r="AN174" t="s">
        <v>32</v>
      </c>
      <c r="AO174">
        <v>1</v>
      </c>
      <c r="AP174">
        <v>0</v>
      </c>
      <c r="AQ174">
        <v>1</v>
      </c>
      <c r="AR174">
        <v>0</v>
      </c>
      <c r="AS174">
        <v>0</v>
      </c>
      <c r="AT174">
        <v>0</v>
      </c>
      <c r="AU174">
        <v>0</v>
      </c>
      <c r="AV174">
        <v>0</v>
      </c>
      <c r="AW174" t="s">
        <v>42</v>
      </c>
      <c r="AX174" t="s">
        <v>56</v>
      </c>
      <c r="AY174">
        <v>0</v>
      </c>
      <c r="AZ174">
        <v>0</v>
      </c>
      <c r="BA174">
        <v>1</v>
      </c>
      <c r="BB174" t="s">
        <v>57</v>
      </c>
      <c r="BC174">
        <v>11.1333</v>
      </c>
      <c r="BD174" t="s">
        <v>234</v>
      </c>
    </row>
    <row r="175" spans="1:56" x14ac:dyDescent="0.25">
      <c r="A175">
        <v>174</v>
      </c>
      <c r="B175">
        <v>1</v>
      </c>
      <c r="C175">
        <v>0</v>
      </c>
      <c r="D175">
        <v>0</v>
      </c>
      <c r="E175">
        <v>0</v>
      </c>
      <c r="F175" t="s">
        <v>7</v>
      </c>
      <c r="G175">
        <v>0</v>
      </c>
      <c r="H175">
        <v>1</v>
      </c>
      <c r="I175">
        <v>0</v>
      </c>
      <c r="J175">
        <v>0</v>
      </c>
      <c r="K175">
        <v>1</v>
      </c>
      <c r="L175">
        <v>1</v>
      </c>
      <c r="M175">
        <v>0</v>
      </c>
      <c r="N175">
        <v>0</v>
      </c>
      <c r="O175">
        <v>0</v>
      </c>
      <c r="P175">
        <v>21</v>
      </c>
      <c r="Q175" t="s">
        <v>19</v>
      </c>
      <c r="R175">
        <v>0</v>
      </c>
      <c r="S175">
        <v>0</v>
      </c>
      <c r="T175">
        <v>1</v>
      </c>
      <c r="U175">
        <v>0</v>
      </c>
      <c r="V175">
        <v>0</v>
      </c>
      <c r="W175">
        <v>0</v>
      </c>
      <c r="X175">
        <v>0</v>
      </c>
      <c r="Y175">
        <v>0</v>
      </c>
      <c r="Z175">
        <v>3</v>
      </c>
      <c r="AA175" t="s">
        <v>29</v>
      </c>
      <c r="AB175">
        <v>0</v>
      </c>
      <c r="AC175">
        <v>0</v>
      </c>
      <c r="AD175">
        <v>1</v>
      </c>
      <c r="AE175">
        <v>0</v>
      </c>
      <c r="AF175">
        <v>1</v>
      </c>
      <c r="AG175">
        <v>0</v>
      </c>
      <c r="AH175">
        <v>0</v>
      </c>
      <c r="AI175">
        <v>0</v>
      </c>
      <c r="AJ175">
        <v>0</v>
      </c>
      <c r="AK175">
        <v>0</v>
      </c>
      <c r="AL175">
        <v>0</v>
      </c>
      <c r="AM175">
        <v>0</v>
      </c>
      <c r="AN175" t="s">
        <v>31</v>
      </c>
      <c r="AO175">
        <v>0</v>
      </c>
      <c r="AP175">
        <v>1</v>
      </c>
      <c r="AQ175">
        <v>0</v>
      </c>
      <c r="AR175">
        <v>0</v>
      </c>
      <c r="AS175">
        <v>0</v>
      </c>
      <c r="AT175">
        <v>0</v>
      </c>
      <c r="AU175">
        <v>0</v>
      </c>
      <c r="AV175">
        <v>0</v>
      </c>
      <c r="AW175" t="s">
        <v>41</v>
      </c>
      <c r="AX175" t="s">
        <v>56</v>
      </c>
      <c r="AY175">
        <v>0</v>
      </c>
      <c r="AZ175">
        <v>0</v>
      </c>
      <c r="BA175">
        <v>1</v>
      </c>
      <c r="BB175" t="s">
        <v>57</v>
      </c>
      <c r="BC175">
        <v>7.9249999999999998</v>
      </c>
      <c r="BD175" t="s">
        <v>235</v>
      </c>
    </row>
    <row r="176" spans="1:56" x14ac:dyDescent="0.25">
      <c r="A176">
        <v>175</v>
      </c>
      <c r="B176">
        <v>1</v>
      </c>
      <c r="C176">
        <v>0</v>
      </c>
      <c r="D176">
        <v>0</v>
      </c>
      <c r="E176">
        <v>0</v>
      </c>
      <c r="F176" t="s">
        <v>7</v>
      </c>
      <c r="G176">
        <v>0</v>
      </c>
      <c r="H176">
        <v>1</v>
      </c>
      <c r="I176">
        <v>0</v>
      </c>
      <c r="J176">
        <v>0</v>
      </c>
      <c r="K176">
        <v>1</v>
      </c>
      <c r="L176">
        <v>1</v>
      </c>
      <c r="M176">
        <v>0</v>
      </c>
      <c r="N176">
        <v>0</v>
      </c>
      <c r="O176">
        <v>0</v>
      </c>
      <c r="P176">
        <v>56</v>
      </c>
      <c r="Q176" t="s">
        <v>22</v>
      </c>
      <c r="R176">
        <v>0</v>
      </c>
      <c r="S176">
        <v>0</v>
      </c>
      <c r="T176">
        <v>0</v>
      </c>
      <c r="U176">
        <v>0</v>
      </c>
      <c r="V176">
        <v>0</v>
      </c>
      <c r="W176">
        <v>1</v>
      </c>
      <c r="X176">
        <v>0</v>
      </c>
      <c r="Y176">
        <v>0</v>
      </c>
      <c r="Z176">
        <v>1</v>
      </c>
      <c r="AA176" t="s">
        <v>27</v>
      </c>
      <c r="AB176">
        <v>1</v>
      </c>
      <c r="AC176">
        <v>0</v>
      </c>
      <c r="AD176">
        <v>0</v>
      </c>
      <c r="AE176">
        <v>0</v>
      </c>
      <c r="AF176">
        <v>1</v>
      </c>
      <c r="AG176">
        <v>0</v>
      </c>
      <c r="AH176">
        <v>0</v>
      </c>
      <c r="AI176">
        <v>0</v>
      </c>
      <c r="AJ176">
        <v>0</v>
      </c>
      <c r="AK176">
        <v>0</v>
      </c>
      <c r="AL176">
        <v>0</v>
      </c>
      <c r="AM176">
        <v>0</v>
      </c>
      <c r="AN176" t="s">
        <v>31</v>
      </c>
      <c r="AO176">
        <v>0</v>
      </c>
      <c r="AP176">
        <v>1</v>
      </c>
      <c r="AQ176">
        <v>0</v>
      </c>
      <c r="AR176">
        <v>0</v>
      </c>
      <c r="AS176">
        <v>0</v>
      </c>
      <c r="AT176">
        <v>0</v>
      </c>
      <c r="AU176">
        <v>0</v>
      </c>
      <c r="AV176">
        <v>0</v>
      </c>
      <c r="AW176" t="s">
        <v>41</v>
      </c>
      <c r="AX176" t="s">
        <v>59</v>
      </c>
      <c r="AY176">
        <v>1</v>
      </c>
      <c r="AZ176">
        <v>0</v>
      </c>
      <c r="BA176">
        <v>0</v>
      </c>
      <c r="BB176" t="s">
        <v>60</v>
      </c>
      <c r="BC176">
        <v>30.695799999999998</v>
      </c>
      <c r="BD176" t="s">
        <v>236</v>
      </c>
    </row>
    <row r="177" spans="1:56" x14ac:dyDescent="0.25">
      <c r="A177">
        <v>176</v>
      </c>
      <c r="B177">
        <v>1</v>
      </c>
      <c r="C177">
        <v>0</v>
      </c>
      <c r="D177">
        <v>0</v>
      </c>
      <c r="E177">
        <v>0</v>
      </c>
      <c r="F177" t="s">
        <v>7</v>
      </c>
      <c r="G177">
        <v>0</v>
      </c>
      <c r="H177">
        <v>1</v>
      </c>
      <c r="I177">
        <v>0</v>
      </c>
      <c r="J177">
        <v>0</v>
      </c>
      <c r="K177">
        <v>0</v>
      </c>
      <c r="L177">
        <v>0</v>
      </c>
      <c r="M177">
        <v>0</v>
      </c>
      <c r="N177">
        <v>0</v>
      </c>
      <c r="O177">
        <v>0</v>
      </c>
      <c r="P177">
        <v>18</v>
      </c>
      <c r="Q177" t="s">
        <v>18</v>
      </c>
      <c r="R177">
        <v>0</v>
      </c>
      <c r="S177">
        <v>1</v>
      </c>
      <c r="T177">
        <v>0</v>
      </c>
      <c r="U177">
        <v>0</v>
      </c>
      <c r="V177">
        <v>0</v>
      </c>
      <c r="W177">
        <v>0</v>
      </c>
      <c r="X177">
        <v>0</v>
      </c>
      <c r="Y177">
        <v>0</v>
      </c>
      <c r="Z177">
        <v>3</v>
      </c>
      <c r="AA177" t="s">
        <v>29</v>
      </c>
      <c r="AB177">
        <v>0</v>
      </c>
      <c r="AC177">
        <v>0</v>
      </c>
      <c r="AD177">
        <v>1</v>
      </c>
      <c r="AE177">
        <v>1</v>
      </c>
      <c r="AF177">
        <v>0</v>
      </c>
      <c r="AG177">
        <v>1</v>
      </c>
      <c r="AH177">
        <v>0</v>
      </c>
      <c r="AI177">
        <v>0</v>
      </c>
      <c r="AJ177">
        <v>0</v>
      </c>
      <c r="AK177">
        <v>0</v>
      </c>
      <c r="AL177">
        <v>0</v>
      </c>
      <c r="AM177">
        <v>0</v>
      </c>
      <c r="AN177" t="s">
        <v>32</v>
      </c>
      <c r="AO177">
        <v>1</v>
      </c>
      <c r="AP177">
        <v>0</v>
      </c>
      <c r="AQ177">
        <v>1</v>
      </c>
      <c r="AR177">
        <v>0</v>
      </c>
      <c r="AS177">
        <v>0</v>
      </c>
      <c r="AT177">
        <v>0</v>
      </c>
      <c r="AU177">
        <v>0</v>
      </c>
      <c r="AV177">
        <v>0</v>
      </c>
      <c r="AW177" t="s">
        <v>42</v>
      </c>
      <c r="AX177" t="s">
        <v>56</v>
      </c>
      <c r="AY177">
        <v>0</v>
      </c>
      <c r="AZ177">
        <v>0</v>
      </c>
      <c r="BA177">
        <v>1</v>
      </c>
      <c r="BB177" t="s">
        <v>57</v>
      </c>
      <c r="BC177">
        <v>7.8541999999999996</v>
      </c>
      <c r="BD177" t="s">
        <v>237</v>
      </c>
    </row>
    <row r="178" spans="1:56" x14ac:dyDescent="0.25">
      <c r="A178">
        <v>177</v>
      </c>
      <c r="B178">
        <v>1</v>
      </c>
      <c r="C178">
        <v>0</v>
      </c>
      <c r="D178">
        <v>0</v>
      </c>
      <c r="E178">
        <v>0</v>
      </c>
      <c r="F178" t="s">
        <v>7</v>
      </c>
      <c r="G178">
        <v>0</v>
      </c>
      <c r="H178">
        <v>1</v>
      </c>
      <c r="I178">
        <v>0</v>
      </c>
      <c r="J178">
        <v>0</v>
      </c>
      <c r="K178">
        <v>0</v>
      </c>
      <c r="L178">
        <v>0</v>
      </c>
      <c r="M178">
        <v>0</v>
      </c>
      <c r="N178">
        <v>0</v>
      </c>
      <c r="O178">
        <v>0</v>
      </c>
      <c r="P178">
        <v>29.9</v>
      </c>
      <c r="Q178" t="s">
        <v>19</v>
      </c>
      <c r="R178">
        <v>0</v>
      </c>
      <c r="S178">
        <v>0</v>
      </c>
      <c r="T178">
        <v>1</v>
      </c>
      <c r="U178">
        <v>0</v>
      </c>
      <c r="V178">
        <v>0</v>
      </c>
      <c r="W178">
        <v>0</v>
      </c>
      <c r="X178">
        <v>0</v>
      </c>
      <c r="Y178">
        <v>0</v>
      </c>
      <c r="Z178">
        <v>3</v>
      </c>
      <c r="AA178" t="s">
        <v>29</v>
      </c>
      <c r="AB178">
        <v>0</v>
      </c>
      <c r="AC178">
        <v>0</v>
      </c>
      <c r="AD178">
        <v>1</v>
      </c>
      <c r="AE178">
        <v>3</v>
      </c>
      <c r="AF178">
        <v>0</v>
      </c>
      <c r="AG178">
        <v>0</v>
      </c>
      <c r="AH178">
        <v>0</v>
      </c>
      <c r="AI178">
        <v>1</v>
      </c>
      <c r="AJ178">
        <v>0</v>
      </c>
      <c r="AK178">
        <v>0</v>
      </c>
      <c r="AL178">
        <v>0</v>
      </c>
      <c r="AM178">
        <v>1</v>
      </c>
      <c r="AN178" t="s">
        <v>34</v>
      </c>
      <c r="AO178">
        <v>1</v>
      </c>
      <c r="AP178">
        <v>0</v>
      </c>
      <c r="AQ178">
        <v>1</v>
      </c>
      <c r="AR178">
        <v>0</v>
      </c>
      <c r="AS178">
        <v>0</v>
      </c>
      <c r="AT178">
        <v>0</v>
      </c>
      <c r="AU178">
        <v>0</v>
      </c>
      <c r="AV178">
        <v>0</v>
      </c>
      <c r="AW178" t="s">
        <v>42</v>
      </c>
      <c r="AX178" t="s">
        <v>56</v>
      </c>
      <c r="AY178">
        <v>0</v>
      </c>
      <c r="AZ178">
        <v>0</v>
      </c>
      <c r="BA178">
        <v>1</v>
      </c>
      <c r="BB178" t="s">
        <v>57</v>
      </c>
      <c r="BC178">
        <v>25.466699999999999</v>
      </c>
      <c r="BD178" t="s">
        <v>238</v>
      </c>
    </row>
    <row r="179" spans="1:56" x14ac:dyDescent="0.25">
      <c r="A179">
        <v>178</v>
      </c>
      <c r="B179">
        <v>1</v>
      </c>
      <c r="C179">
        <v>0</v>
      </c>
      <c r="D179">
        <v>0</v>
      </c>
      <c r="E179">
        <v>0</v>
      </c>
      <c r="F179" t="s">
        <v>6</v>
      </c>
      <c r="G179">
        <v>1</v>
      </c>
      <c r="H179">
        <v>0</v>
      </c>
      <c r="I179">
        <v>0</v>
      </c>
      <c r="J179">
        <v>0</v>
      </c>
      <c r="K179">
        <v>0</v>
      </c>
      <c r="L179">
        <v>0</v>
      </c>
      <c r="M179">
        <v>0</v>
      </c>
      <c r="N179">
        <v>0</v>
      </c>
      <c r="O179">
        <v>0</v>
      </c>
      <c r="P179">
        <v>50</v>
      </c>
      <c r="Q179" t="s">
        <v>22</v>
      </c>
      <c r="R179">
        <v>0</v>
      </c>
      <c r="S179">
        <v>0</v>
      </c>
      <c r="T179">
        <v>0</v>
      </c>
      <c r="U179">
        <v>0</v>
      </c>
      <c r="V179">
        <v>0</v>
      </c>
      <c r="W179">
        <v>1</v>
      </c>
      <c r="X179">
        <v>0</v>
      </c>
      <c r="Y179">
        <v>0</v>
      </c>
      <c r="Z179">
        <v>1</v>
      </c>
      <c r="AA179" t="s">
        <v>27</v>
      </c>
      <c r="AB179">
        <v>1</v>
      </c>
      <c r="AC179">
        <v>0</v>
      </c>
      <c r="AD179">
        <v>0</v>
      </c>
      <c r="AE179">
        <v>0</v>
      </c>
      <c r="AF179">
        <v>1</v>
      </c>
      <c r="AG179">
        <v>0</v>
      </c>
      <c r="AH179">
        <v>0</v>
      </c>
      <c r="AI179">
        <v>0</v>
      </c>
      <c r="AJ179">
        <v>0</v>
      </c>
      <c r="AK179">
        <v>0</v>
      </c>
      <c r="AL179">
        <v>0</v>
      </c>
      <c r="AM179">
        <v>0</v>
      </c>
      <c r="AN179" t="s">
        <v>31</v>
      </c>
      <c r="AO179">
        <v>0</v>
      </c>
      <c r="AP179">
        <v>1</v>
      </c>
      <c r="AQ179">
        <v>0</v>
      </c>
      <c r="AR179">
        <v>0</v>
      </c>
      <c r="AS179">
        <v>0</v>
      </c>
      <c r="AT179">
        <v>0</v>
      </c>
      <c r="AU179">
        <v>0</v>
      </c>
      <c r="AV179">
        <v>0</v>
      </c>
      <c r="AW179" t="s">
        <v>41</v>
      </c>
      <c r="AX179" t="s">
        <v>59</v>
      </c>
      <c r="AY179">
        <v>1</v>
      </c>
      <c r="AZ179">
        <v>0</v>
      </c>
      <c r="BA179">
        <v>0</v>
      </c>
      <c r="BB179" t="s">
        <v>60</v>
      </c>
      <c r="BC179">
        <v>28.712499999999999</v>
      </c>
      <c r="BD179" t="s">
        <v>239</v>
      </c>
    </row>
    <row r="180" spans="1:56" x14ac:dyDescent="0.25">
      <c r="A180">
        <v>179</v>
      </c>
      <c r="B180">
        <v>1</v>
      </c>
      <c r="C180">
        <v>0</v>
      </c>
      <c r="D180">
        <v>0</v>
      </c>
      <c r="E180">
        <v>0</v>
      </c>
      <c r="F180" t="s">
        <v>7</v>
      </c>
      <c r="G180">
        <v>0</v>
      </c>
      <c r="H180">
        <v>1</v>
      </c>
      <c r="I180">
        <v>0</v>
      </c>
      <c r="J180">
        <v>1</v>
      </c>
      <c r="K180">
        <v>1</v>
      </c>
      <c r="L180">
        <v>1</v>
      </c>
      <c r="M180">
        <v>0</v>
      </c>
      <c r="N180">
        <v>0</v>
      </c>
      <c r="O180">
        <v>0</v>
      </c>
      <c r="P180">
        <v>30</v>
      </c>
      <c r="Q180" t="s">
        <v>20</v>
      </c>
      <c r="R180">
        <v>0</v>
      </c>
      <c r="S180">
        <v>0</v>
      </c>
      <c r="T180">
        <v>0</v>
      </c>
      <c r="U180">
        <v>1</v>
      </c>
      <c r="V180">
        <v>0</v>
      </c>
      <c r="W180">
        <v>0</v>
      </c>
      <c r="X180">
        <v>0</v>
      </c>
      <c r="Y180">
        <v>0</v>
      </c>
      <c r="Z180">
        <v>2</v>
      </c>
      <c r="AA180" t="s">
        <v>28</v>
      </c>
      <c r="AB180">
        <v>0</v>
      </c>
      <c r="AC180">
        <v>1</v>
      </c>
      <c r="AD180">
        <v>0</v>
      </c>
      <c r="AE180">
        <v>0</v>
      </c>
      <c r="AF180">
        <v>1</v>
      </c>
      <c r="AG180">
        <v>0</v>
      </c>
      <c r="AH180">
        <v>0</v>
      </c>
      <c r="AI180">
        <v>0</v>
      </c>
      <c r="AJ180">
        <v>0</v>
      </c>
      <c r="AK180">
        <v>0</v>
      </c>
      <c r="AL180">
        <v>0</v>
      </c>
      <c r="AM180">
        <v>0</v>
      </c>
      <c r="AN180" t="s">
        <v>31</v>
      </c>
      <c r="AO180">
        <v>0</v>
      </c>
      <c r="AP180">
        <v>1</v>
      </c>
      <c r="AQ180">
        <v>0</v>
      </c>
      <c r="AR180">
        <v>0</v>
      </c>
      <c r="AS180">
        <v>0</v>
      </c>
      <c r="AT180">
        <v>0</v>
      </c>
      <c r="AU180">
        <v>0</v>
      </c>
      <c r="AV180">
        <v>0</v>
      </c>
      <c r="AW180" t="s">
        <v>41</v>
      </c>
      <c r="AX180" t="s">
        <v>56</v>
      </c>
      <c r="AY180">
        <v>0</v>
      </c>
      <c r="AZ180">
        <v>0</v>
      </c>
      <c r="BA180">
        <v>1</v>
      </c>
      <c r="BB180" t="s">
        <v>57</v>
      </c>
      <c r="BC180">
        <v>13</v>
      </c>
      <c r="BD180" t="s">
        <v>240</v>
      </c>
    </row>
    <row r="181" spans="1:56" x14ac:dyDescent="0.25">
      <c r="A181">
        <v>180</v>
      </c>
      <c r="B181">
        <v>1</v>
      </c>
      <c r="C181">
        <v>0</v>
      </c>
      <c r="D181">
        <v>0</v>
      </c>
      <c r="E181">
        <v>0</v>
      </c>
      <c r="F181" t="s">
        <v>7</v>
      </c>
      <c r="G181">
        <v>0</v>
      </c>
      <c r="H181">
        <v>1</v>
      </c>
      <c r="I181">
        <v>0</v>
      </c>
      <c r="J181">
        <v>0</v>
      </c>
      <c r="K181">
        <v>1</v>
      </c>
      <c r="L181">
        <v>1</v>
      </c>
      <c r="M181">
        <v>0</v>
      </c>
      <c r="N181">
        <v>0</v>
      </c>
      <c r="O181">
        <v>0</v>
      </c>
      <c r="P181">
        <v>36</v>
      </c>
      <c r="Q181" t="s">
        <v>20</v>
      </c>
      <c r="R181">
        <v>0</v>
      </c>
      <c r="S181">
        <v>0</v>
      </c>
      <c r="T181">
        <v>0</v>
      </c>
      <c r="U181">
        <v>1</v>
      </c>
      <c r="V181">
        <v>0</v>
      </c>
      <c r="W181">
        <v>0</v>
      </c>
      <c r="X181">
        <v>0</v>
      </c>
      <c r="Y181">
        <v>0</v>
      </c>
      <c r="Z181">
        <v>3</v>
      </c>
      <c r="AA181" t="s">
        <v>29</v>
      </c>
      <c r="AB181">
        <v>0</v>
      </c>
      <c r="AC181">
        <v>0</v>
      </c>
      <c r="AD181">
        <v>1</v>
      </c>
      <c r="AE181">
        <v>0</v>
      </c>
      <c r="AF181">
        <v>1</v>
      </c>
      <c r="AG181">
        <v>0</v>
      </c>
      <c r="AH181">
        <v>0</v>
      </c>
      <c r="AI181">
        <v>0</v>
      </c>
      <c r="AJ181">
        <v>0</v>
      </c>
      <c r="AK181">
        <v>0</v>
      </c>
      <c r="AL181">
        <v>0</v>
      </c>
      <c r="AM181">
        <v>0</v>
      </c>
      <c r="AN181" t="s">
        <v>31</v>
      </c>
      <c r="AO181">
        <v>0</v>
      </c>
      <c r="AP181">
        <v>1</v>
      </c>
      <c r="AQ181">
        <v>0</v>
      </c>
      <c r="AR181">
        <v>0</v>
      </c>
      <c r="AS181">
        <v>0</v>
      </c>
      <c r="AT181">
        <v>0</v>
      </c>
      <c r="AU181">
        <v>0</v>
      </c>
      <c r="AV181">
        <v>0</v>
      </c>
      <c r="AW181" t="s">
        <v>41</v>
      </c>
      <c r="AX181" t="s">
        <v>56</v>
      </c>
      <c r="AY181">
        <v>0</v>
      </c>
      <c r="AZ181">
        <v>0</v>
      </c>
      <c r="BA181">
        <v>1</v>
      </c>
      <c r="BB181" t="s">
        <v>57</v>
      </c>
      <c r="BC181">
        <v>0</v>
      </c>
      <c r="BD181" t="s">
        <v>241</v>
      </c>
    </row>
    <row r="182" spans="1:56" x14ac:dyDescent="0.25">
      <c r="A182">
        <v>181</v>
      </c>
      <c r="B182">
        <v>1</v>
      </c>
      <c r="C182">
        <v>0</v>
      </c>
      <c r="D182">
        <v>0</v>
      </c>
      <c r="E182">
        <v>0</v>
      </c>
      <c r="F182" t="s">
        <v>6</v>
      </c>
      <c r="G182">
        <v>1</v>
      </c>
      <c r="H182">
        <v>0</v>
      </c>
      <c r="I182">
        <v>1</v>
      </c>
      <c r="J182">
        <v>0</v>
      </c>
      <c r="K182">
        <v>0</v>
      </c>
      <c r="L182">
        <v>0</v>
      </c>
      <c r="M182">
        <v>0</v>
      </c>
      <c r="N182">
        <v>0</v>
      </c>
      <c r="O182">
        <v>0</v>
      </c>
      <c r="P182">
        <v>29.9</v>
      </c>
      <c r="Q182" t="s">
        <v>19</v>
      </c>
      <c r="R182">
        <v>0</v>
      </c>
      <c r="S182">
        <v>0</v>
      </c>
      <c r="T182">
        <v>1</v>
      </c>
      <c r="U182">
        <v>0</v>
      </c>
      <c r="V182">
        <v>0</v>
      </c>
      <c r="W182">
        <v>0</v>
      </c>
      <c r="X182">
        <v>0</v>
      </c>
      <c r="Y182">
        <v>0</v>
      </c>
      <c r="Z182">
        <v>3</v>
      </c>
      <c r="AA182" t="s">
        <v>29</v>
      </c>
      <c r="AB182">
        <v>0</v>
      </c>
      <c r="AC182">
        <v>0</v>
      </c>
      <c r="AD182">
        <v>1</v>
      </c>
      <c r="AE182">
        <v>8</v>
      </c>
      <c r="AF182">
        <v>0</v>
      </c>
      <c r="AG182">
        <v>0</v>
      </c>
      <c r="AH182">
        <v>0</v>
      </c>
      <c r="AI182">
        <v>0</v>
      </c>
      <c r="AJ182">
        <v>0</v>
      </c>
      <c r="AK182">
        <v>0</v>
      </c>
      <c r="AL182">
        <v>1</v>
      </c>
      <c r="AM182">
        <v>1</v>
      </c>
      <c r="AN182" t="s">
        <v>37</v>
      </c>
      <c r="AO182">
        <v>2</v>
      </c>
      <c r="AP182">
        <v>0</v>
      </c>
      <c r="AQ182">
        <v>0</v>
      </c>
      <c r="AR182">
        <v>1</v>
      </c>
      <c r="AS182">
        <v>0</v>
      </c>
      <c r="AT182">
        <v>0</v>
      </c>
      <c r="AU182">
        <v>0</v>
      </c>
      <c r="AV182">
        <v>0</v>
      </c>
      <c r="AW182" t="s">
        <v>43</v>
      </c>
      <c r="AX182" t="s">
        <v>56</v>
      </c>
      <c r="AY182">
        <v>0</v>
      </c>
      <c r="AZ182">
        <v>0</v>
      </c>
      <c r="BA182">
        <v>1</v>
      </c>
      <c r="BB182" t="s">
        <v>57</v>
      </c>
      <c r="BC182">
        <v>69.55</v>
      </c>
      <c r="BD182" t="s">
        <v>242</v>
      </c>
    </row>
    <row r="183" spans="1:56" x14ac:dyDescent="0.25">
      <c r="A183">
        <v>182</v>
      </c>
      <c r="B183">
        <v>1</v>
      </c>
      <c r="C183">
        <v>0</v>
      </c>
      <c r="D183">
        <v>0</v>
      </c>
      <c r="E183">
        <v>0</v>
      </c>
      <c r="F183" t="s">
        <v>7</v>
      </c>
      <c r="G183">
        <v>0</v>
      </c>
      <c r="H183">
        <v>1</v>
      </c>
      <c r="I183">
        <v>0</v>
      </c>
      <c r="J183">
        <v>1</v>
      </c>
      <c r="K183">
        <v>1</v>
      </c>
      <c r="L183">
        <v>1</v>
      </c>
      <c r="M183">
        <v>0</v>
      </c>
      <c r="N183">
        <v>0</v>
      </c>
      <c r="O183">
        <v>0</v>
      </c>
      <c r="P183">
        <v>29.9</v>
      </c>
      <c r="Q183" t="s">
        <v>19</v>
      </c>
      <c r="R183">
        <v>0</v>
      </c>
      <c r="S183">
        <v>0</v>
      </c>
      <c r="T183">
        <v>1</v>
      </c>
      <c r="U183">
        <v>0</v>
      </c>
      <c r="V183">
        <v>0</v>
      </c>
      <c r="W183">
        <v>0</v>
      </c>
      <c r="X183">
        <v>0</v>
      </c>
      <c r="Y183">
        <v>0</v>
      </c>
      <c r="Z183">
        <v>2</v>
      </c>
      <c r="AA183" t="s">
        <v>28</v>
      </c>
      <c r="AB183">
        <v>0</v>
      </c>
      <c r="AC183">
        <v>1</v>
      </c>
      <c r="AD183">
        <v>0</v>
      </c>
      <c r="AE183">
        <v>0</v>
      </c>
      <c r="AF183">
        <v>1</v>
      </c>
      <c r="AG183">
        <v>0</v>
      </c>
      <c r="AH183">
        <v>0</v>
      </c>
      <c r="AI183">
        <v>0</v>
      </c>
      <c r="AJ183">
        <v>0</v>
      </c>
      <c r="AK183">
        <v>0</v>
      </c>
      <c r="AL183">
        <v>0</v>
      </c>
      <c r="AM183">
        <v>0</v>
      </c>
      <c r="AN183" t="s">
        <v>31</v>
      </c>
      <c r="AO183">
        <v>0</v>
      </c>
      <c r="AP183">
        <v>1</v>
      </c>
      <c r="AQ183">
        <v>0</v>
      </c>
      <c r="AR183">
        <v>0</v>
      </c>
      <c r="AS183">
        <v>0</v>
      </c>
      <c r="AT183">
        <v>0</v>
      </c>
      <c r="AU183">
        <v>0</v>
      </c>
      <c r="AV183">
        <v>0</v>
      </c>
      <c r="AW183" t="s">
        <v>41</v>
      </c>
      <c r="AX183" t="s">
        <v>59</v>
      </c>
      <c r="AY183">
        <v>1</v>
      </c>
      <c r="AZ183">
        <v>0</v>
      </c>
      <c r="BA183">
        <v>0</v>
      </c>
      <c r="BB183" t="s">
        <v>60</v>
      </c>
      <c r="BC183">
        <v>15.05</v>
      </c>
      <c r="BD183" t="s">
        <v>243</v>
      </c>
    </row>
    <row r="184" spans="1:56" x14ac:dyDescent="0.25">
      <c r="A184">
        <v>183</v>
      </c>
      <c r="B184">
        <v>1</v>
      </c>
      <c r="C184">
        <v>0</v>
      </c>
      <c r="D184">
        <v>0</v>
      </c>
      <c r="E184">
        <v>0</v>
      </c>
      <c r="F184" t="s">
        <v>7</v>
      </c>
      <c r="G184">
        <v>0</v>
      </c>
      <c r="H184">
        <v>1</v>
      </c>
      <c r="I184">
        <v>0</v>
      </c>
      <c r="J184">
        <v>0</v>
      </c>
      <c r="K184">
        <v>0</v>
      </c>
      <c r="L184">
        <v>0</v>
      </c>
      <c r="M184">
        <v>1</v>
      </c>
      <c r="N184">
        <v>0</v>
      </c>
      <c r="O184">
        <v>0</v>
      </c>
      <c r="P184">
        <v>9</v>
      </c>
      <c r="Q184" t="s">
        <v>17</v>
      </c>
      <c r="R184">
        <v>1</v>
      </c>
      <c r="S184">
        <v>0</v>
      </c>
      <c r="T184">
        <v>0</v>
      </c>
      <c r="U184">
        <v>0</v>
      </c>
      <c r="V184">
        <v>0</v>
      </c>
      <c r="W184">
        <v>0</v>
      </c>
      <c r="X184">
        <v>0</v>
      </c>
      <c r="Y184">
        <v>0</v>
      </c>
      <c r="Z184">
        <v>3</v>
      </c>
      <c r="AA184" t="s">
        <v>29</v>
      </c>
      <c r="AB184">
        <v>0</v>
      </c>
      <c r="AC184">
        <v>0</v>
      </c>
      <c r="AD184">
        <v>1</v>
      </c>
      <c r="AE184">
        <v>4</v>
      </c>
      <c r="AF184">
        <v>0</v>
      </c>
      <c r="AG184">
        <v>0</v>
      </c>
      <c r="AH184">
        <v>0</v>
      </c>
      <c r="AI184">
        <v>0</v>
      </c>
      <c r="AJ184">
        <v>1</v>
      </c>
      <c r="AK184">
        <v>0</v>
      </c>
      <c r="AL184">
        <v>0</v>
      </c>
      <c r="AM184">
        <v>1</v>
      </c>
      <c r="AN184" t="s">
        <v>35</v>
      </c>
      <c r="AO184">
        <v>2</v>
      </c>
      <c r="AP184">
        <v>0</v>
      </c>
      <c r="AQ184">
        <v>0</v>
      </c>
      <c r="AR184">
        <v>1</v>
      </c>
      <c r="AS184">
        <v>0</v>
      </c>
      <c r="AT184">
        <v>0</v>
      </c>
      <c r="AU184">
        <v>0</v>
      </c>
      <c r="AV184">
        <v>0</v>
      </c>
      <c r="AW184" t="s">
        <v>43</v>
      </c>
      <c r="AX184" t="s">
        <v>56</v>
      </c>
      <c r="AY184">
        <v>0</v>
      </c>
      <c r="AZ184">
        <v>0</v>
      </c>
      <c r="BA184">
        <v>1</v>
      </c>
      <c r="BB184" t="s">
        <v>57</v>
      </c>
      <c r="BC184">
        <v>31.387499999999999</v>
      </c>
      <c r="BD184" t="s">
        <v>244</v>
      </c>
    </row>
    <row r="185" spans="1:56" x14ac:dyDescent="0.25">
      <c r="A185">
        <v>184</v>
      </c>
      <c r="B185">
        <v>1</v>
      </c>
      <c r="C185">
        <v>1</v>
      </c>
      <c r="D185">
        <v>1</v>
      </c>
      <c r="E185">
        <v>1</v>
      </c>
      <c r="F185" t="s">
        <v>7</v>
      </c>
      <c r="G185">
        <v>0</v>
      </c>
      <c r="H185">
        <v>1</v>
      </c>
      <c r="I185">
        <v>0</v>
      </c>
      <c r="J185">
        <v>1</v>
      </c>
      <c r="K185">
        <v>0</v>
      </c>
      <c r="L185">
        <v>0</v>
      </c>
      <c r="M185">
        <v>1</v>
      </c>
      <c r="N185">
        <v>0</v>
      </c>
      <c r="O185">
        <v>0</v>
      </c>
      <c r="P185">
        <v>1</v>
      </c>
      <c r="Q185" t="s">
        <v>17</v>
      </c>
      <c r="R185">
        <v>1</v>
      </c>
      <c r="S185">
        <v>0</v>
      </c>
      <c r="T185">
        <v>0</v>
      </c>
      <c r="U185">
        <v>0</v>
      </c>
      <c r="V185">
        <v>0</v>
      </c>
      <c r="W185">
        <v>0</v>
      </c>
      <c r="X185">
        <v>0</v>
      </c>
      <c r="Y185">
        <v>0</v>
      </c>
      <c r="Z185">
        <v>2</v>
      </c>
      <c r="AA185" t="s">
        <v>28</v>
      </c>
      <c r="AB185">
        <v>0</v>
      </c>
      <c r="AC185">
        <v>1</v>
      </c>
      <c r="AD185">
        <v>0</v>
      </c>
      <c r="AE185">
        <v>2</v>
      </c>
      <c r="AF185">
        <v>0</v>
      </c>
      <c r="AG185">
        <v>0</v>
      </c>
      <c r="AH185">
        <v>1</v>
      </c>
      <c r="AI185">
        <v>0</v>
      </c>
      <c r="AJ185">
        <v>0</v>
      </c>
      <c r="AK185">
        <v>0</v>
      </c>
      <c r="AL185">
        <v>0</v>
      </c>
      <c r="AM185">
        <v>0</v>
      </c>
      <c r="AN185" t="s">
        <v>33</v>
      </c>
      <c r="AO185">
        <v>1</v>
      </c>
      <c r="AP185">
        <v>0</v>
      </c>
      <c r="AQ185">
        <v>1</v>
      </c>
      <c r="AR185">
        <v>0</v>
      </c>
      <c r="AS185">
        <v>0</v>
      </c>
      <c r="AT185">
        <v>0</v>
      </c>
      <c r="AU185">
        <v>0</v>
      </c>
      <c r="AV185">
        <v>0</v>
      </c>
      <c r="AW185" t="s">
        <v>42</v>
      </c>
      <c r="AX185" t="s">
        <v>56</v>
      </c>
      <c r="AY185">
        <v>0</v>
      </c>
      <c r="AZ185">
        <v>0</v>
      </c>
      <c r="BA185">
        <v>1</v>
      </c>
      <c r="BB185" t="s">
        <v>57</v>
      </c>
      <c r="BC185">
        <v>39</v>
      </c>
      <c r="BD185" t="s">
        <v>245</v>
      </c>
    </row>
    <row r="186" spans="1:56" x14ac:dyDescent="0.25">
      <c r="A186">
        <v>185</v>
      </c>
      <c r="B186">
        <v>1</v>
      </c>
      <c r="C186">
        <v>1</v>
      </c>
      <c r="D186">
        <v>1</v>
      </c>
      <c r="E186">
        <v>1</v>
      </c>
      <c r="F186" t="s">
        <v>6</v>
      </c>
      <c r="G186">
        <v>1</v>
      </c>
      <c r="H186">
        <v>0</v>
      </c>
      <c r="I186">
        <v>1</v>
      </c>
      <c r="J186">
        <v>0</v>
      </c>
      <c r="K186">
        <v>0</v>
      </c>
      <c r="L186">
        <v>0</v>
      </c>
      <c r="M186">
        <v>0</v>
      </c>
      <c r="N186">
        <v>0</v>
      </c>
      <c r="O186">
        <v>0</v>
      </c>
      <c r="P186">
        <v>4</v>
      </c>
      <c r="Q186" t="s">
        <v>17</v>
      </c>
      <c r="R186">
        <v>1</v>
      </c>
      <c r="S186">
        <v>0</v>
      </c>
      <c r="T186">
        <v>0</v>
      </c>
      <c r="U186">
        <v>0</v>
      </c>
      <c r="V186">
        <v>0</v>
      </c>
      <c r="W186">
        <v>0</v>
      </c>
      <c r="X186">
        <v>0</v>
      </c>
      <c r="Y186">
        <v>0</v>
      </c>
      <c r="Z186">
        <v>3</v>
      </c>
      <c r="AA186" t="s">
        <v>29</v>
      </c>
      <c r="AB186">
        <v>0</v>
      </c>
      <c r="AC186">
        <v>0</v>
      </c>
      <c r="AD186">
        <v>1</v>
      </c>
      <c r="AE186">
        <v>0</v>
      </c>
      <c r="AF186">
        <v>1</v>
      </c>
      <c r="AG186">
        <v>0</v>
      </c>
      <c r="AH186">
        <v>0</v>
      </c>
      <c r="AI186">
        <v>0</v>
      </c>
      <c r="AJ186">
        <v>0</v>
      </c>
      <c r="AK186">
        <v>0</v>
      </c>
      <c r="AL186">
        <v>0</v>
      </c>
      <c r="AM186">
        <v>0</v>
      </c>
      <c r="AN186" t="s">
        <v>31</v>
      </c>
      <c r="AO186">
        <v>2</v>
      </c>
      <c r="AP186">
        <v>0</v>
      </c>
      <c r="AQ186">
        <v>0</v>
      </c>
      <c r="AR186">
        <v>1</v>
      </c>
      <c r="AS186">
        <v>0</v>
      </c>
      <c r="AT186">
        <v>0</v>
      </c>
      <c r="AU186">
        <v>0</v>
      </c>
      <c r="AV186">
        <v>0</v>
      </c>
      <c r="AW186" t="s">
        <v>43</v>
      </c>
      <c r="AX186" t="s">
        <v>56</v>
      </c>
      <c r="AY186">
        <v>0</v>
      </c>
      <c r="AZ186">
        <v>0</v>
      </c>
      <c r="BA186">
        <v>1</v>
      </c>
      <c r="BB186" t="s">
        <v>57</v>
      </c>
      <c r="BC186">
        <v>22.024999999999999</v>
      </c>
      <c r="BD186" t="s">
        <v>246</v>
      </c>
    </row>
    <row r="187" spans="1:56" x14ac:dyDescent="0.25">
      <c r="A187">
        <v>186</v>
      </c>
      <c r="B187">
        <v>1</v>
      </c>
      <c r="C187">
        <v>0</v>
      </c>
      <c r="D187">
        <v>0</v>
      </c>
      <c r="E187">
        <v>0</v>
      </c>
      <c r="F187" t="s">
        <v>7</v>
      </c>
      <c r="G187">
        <v>0</v>
      </c>
      <c r="H187">
        <v>1</v>
      </c>
      <c r="I187">
        <v>0</v>
      </c>
      <c r="J187">
        <v>0</v>
      </c>
      <c r="K187">
        <v>1</v>
      </c>
      <c r="L187">
        <v>1</v>
      </c>
      <c r="M187">
        <v>0</v>
      </c>
      <c r="N187">
        <v>0</v>
      </c>
      <c r="O187">
        <v>0</v>
      </c>
      <c r="P187">
        <v>29.9</v>
      </c>
      <c r="Q187" t="s">
        <v>19</v>
      </c>
      <c r="R187">
        <v>0</v>
      </c>
      <c r="S187">
        <v>0</v>
      </c>
      <c r="T187">
        <v>1</v>
      </c>
      <c r="U187">
        <v>0</v>
      </c>
      <c r="V187">
        <v>0</v>
      </c>
      <c r="W187">
        <v>0</v>
      </c>
      <c r="X187">
        <v>0</v>
      </c>
      <c r="Y187">
        <v>0</v>
      </c>
      <c r="Z187">
        <v>1</v>
      </c>
      <c r="AA187" t="s">
        <v>27</v>
      </c>
      <c r="AB187">
        <v>1</v>
      </c>
      <c r="AC187">
        <v>0</v>
      </c>
      <c r="AD187">
        <v>0</v>
      </c>
      <c r="AE187">
        <v>0</v>
      </c>
      <c r="AF187">
        <v>1</v>
      </c>
      <c r="AG187">
        <v>0</v>
      </c>
      <c r="AH187">
        <v>0</v>
      </c>
      <c r="AI187">
        <v>0</v>
      </c>
      <c r="AJ187">
        <v>0</v>
      </c>
      <c r="AK187">
        <v>0</v>
      </c>
      <c r="AL187">
        <v>0</v>
      </c>
      <c r="AM187">
        <v>0</v>
      </c>
      <c r="AN187" t="s">
        <v>31</v>
      </c>
      <c r="AO187">
        <v>0</v>
      </c>
      <c r="AP187">
        <v>1</v>
      </c>
      <c r="AQ187">
        <v>0</v>
      </c>
      <c r="AR187">
        <v>0</v>
      </c>
      <c r="AS187">
        <v>0</v>
      </c>
      <c r="AT187">
        <v>0</v>
      </c>
      <c r="AU187">
        <v>0</v>
      </c>
      <c r="AV187">
        <v>0</v>
      </c>
      <c r="AW187" t="s">
        <v>41</v>
      </c>
      <c r="AX187" t="s">
        <v>56</v>
      </c>
      <c r="AY187">
        <v>0</v>
      </c>
      <c r="AZ187">
        <v>0</v>
      </c>
      <c r="BA187">
        <v>1</v>
      </c>
      <c r="BB187" t="s">
        <v>57</v>
      </c>
      <c r="BC187">
        <v>50</v>
      </c>
      <c r="BD187" t="s">
        <v>247</v>
      </c>
    </row>
    <row r="188" spans="1:56" x14ac:dyDescent="0.25">
      <c r="A188">
        <v>187</v>
      </c>
      <c r="B188">
        <v>1</v>
      </c>
      <c r="C188">
        <v>1</v>
      </c>
      <c r="D188">
        <v>1</v>
      </c>
      <c r="E188">
        <v>1</v>
      </c>
      <c r="F188" t="s">
        <v>6</v>
      </c>
      <c r="G188">
        <v>1</v>
      </c>
      <c r="H188">
        <v>0</v>
      </c>
      <c r="I188">
        <v>0</v>
      </c>
      <c r="J188">
        <v>0</v>
      </c>
      <c r="K188">
        <v>0</v>
      </c>
      <c r="L188">
        <v>0</v>
      </c>
      <c r="M188">
        <v>0</v>
      </c>
      <c r="N188">
        <v>0</v>
      </c>
      <c r="O188">
        <v>0</v>
      </c>
      <c r="P188">
        <v>29.9</v>
      </c>
      <c r="Q188" t="s">
        <v>19</v>
      </c>
      <c r="R188">
        <v>0</v>
      </c>
      <c r="S188">
        <v>0</v>
      </c>
      <c r="T188">
        <v>1</v>
      </c>
      <c r="U188">
        <v>0</v>
      </c>
      <c r="V188">
        <v>0</v>
      </c>
      <c r="W188">
        <v>0</v>
      </c>
      <c r="X188">
        <v>0</v>
      </c>
      <c r="Y188">
        <v>0</v>
      </c>
      <c r="Z188">
        <v>3</v>
      </c>
      <c r="AA188" t="s">
        <v>29</v>
      </c>
      <c r="AB188">
        <v>0</v>
      </c>
      <c r="AC188">
        <v>0</v>
      </c>
      <c r="AD188">
        <v>1</v>
      </c>
      <c r="AE188">
        <v>1</v>
      </c>
      <c r="AF188">
        <v>0</v>
      </c>
      <c r="AG188">
        <v>1</v>
      </c>
      <c r="AH188">
        <v>0</v>
      </c>
      <c r="AI188">
        <v>0</v>
      </c>
      <c r="AJ188">
        <v>0</v>
      </c>
      <c r="AK188">
        <v>0</v>
      </c>
      <c r="AL188">
        <v>0</v>
      </c>
      <c r="AM188">
        <v>0</v>
      </c>
      <c r="AN188" t="s">
        <v>32</v>
      </c>
      <c r="AO188">
        <v>0</v>
      </c>
      <c r="AP188">
        <v>1</v>
      </c>
      <c r="AQ188">
        <v>0</v>
      </c>
      <c r="AR188">
        <v>0</v>
      </c>
      <c r="AS188">
        <v>0</v>
      </c>
      <c r="AT188">
        <v>0</v>
      </c>
      <c r="AU188">
        <v>0</v>
      </c>
      <c r="AV188">
        <v>0</v>
      </c>
      <c r="AW188" t="s">
        <v>41</v>
      </c>
      <c r="AX188" t="s">
        <v>65</v>
      </c>
      <c r="AY188">
        <v>0</v>
      </c>
      <c r="AZ188">
        <v>1</v>
      </c>
      <c r="BA188">
        <v>0</v>
      </c>
      <c r="BB188" t="s">
        <v>66</v>
      </c>
      <c r="BC188">
        <v>15.5</v>
      </c>
      <c r="BD188" t="s">
        <v>248</v>
      </c>
    </row>
    <row r="189" spans="1:56" x14ac:dyDescent="0.25">
      <c r="A189">
        <v>188</v>
      </c>
      <c r="B189">
        <v>1</v>
      </c>
      <c r="C189">
        <v>1</v>
      </c>
      <c r="D189">
        <v>1</v>
      </c>
      <c r="E189">
        <v>1</v>
      </c>
      <c r="F189" t="s">
        <v>7</v>
      </c>
      <c r="G189">
        <v>0</v>
      </c>
      <c r="H189">
        <v>1</v>
      </c>
      <c r="I189">
        <v>0</v>
      </c>
      <c r="J189">
        <v>0</v>
      </c>
      <c r="K189">
        <v>1</v>
      </c>
      <c r="L189">
        <v>1</v>
      </c>
      <c r="M189">
        <v>0</v>
      </c>
      <c r="N189">
        <v>0</v>
      </c>
      <c r="O189">
        <v>0</v>
      </c>
      <c r="P189">
        <v>45</v>
      </c>
      <c r="Q189" t="s">
        <v>21</v>
      </c>
      <c r="R189">
        <v>0</v>
      </c>
      <c r="S189">
        <v>0</v>
      </c>
      <c r="T189">
        <v>0</v>
      </c>
      <c r="U189">
        <v>0</v>
      </c>
      <c r="V189">
        <v>1</v>
      </c>
      <c r="W189">
        <v>0</v>
      </c>
      <c r="X189">
        <v>0</v>
      </c>
      <c r="Y189">
        <v>0</v>
      </c>
      <c r="Z189">
        <v>1</v>
      </c>
      <c r="AA189" t="s">
        <v>27</v>
      </c>
      <c r="AB189">
        <v>1</v>
      </c>
      <c r="AC189">
        <v>0</v>
      </c>
      <c r="AD189">
        <v>0</v>
      </c>
      <c r="AE189">
        <v>0</v>
      </c>
      <c r="AF189">
        <v>1</v>
      </c>
      <c r="AG189">
        <v>0</v>
      </c>
      <c r="AH189">
        <v>0</v>
      </c>
      <c r="AI189">
        <v>0</v>
      </c>
      <c r="AJ189">
        <v>0</v>
      </c>
      <c r="AK189">
        <v>0</v>
      </c>
      <c r="AL189">
        <v>0</v>
      </c>
      <c r="AM189">
        <v>0</v>
      </c>
      <c r="AN189" t="s">
        <v>31</v>
      </c>
      <c r="AO189">
        <v>0</v>
      </c>
      <c r="AP189">
        <v>1</v>
      </c>
      <c r="AQ189">
        <v>0</v>
      </c>
      <c r="AR189">
        <v>0</v>
      </c>
      <c r="AS189">
        <v>0</v>
      </c>
      <c r="AT189">
        <v>0</v>
      </c>
      <c r="AU189">
        <v>0</v>
      </c>
      <c r="AV189">
        <v>0</v>
      </c>
      <c r="AW189" t="s">
        <v>41</v>
      </c>
      <c r="AX189" t="s">
        <v>56</v>
      </c>
      <c r="AY189">
        <v>0</v>
      </c>
      <c r="AZ189">
        <v>0</v>
      </c>
      <c r="BA189">
        <v>1</v>
      </c>
      <c r="BB189" t="s">
        <v>57</v>
      </c>
      <c r="BC189">
        <v>26.55</v>
      </c>
      <c r="BD189" t="s">
        <v>249</v>
      </c>
    </row>
    <row r="190" spans="1:56" x14ac:dyDescent="0.25">
      <c r="A190">
        <v>189</v>
      </c>
      <c r="B190">
        <v>1</v>
      </c>
      <c r="C190">
        <v>0</v>
      </c>
      <c r="D190">
        <v>0</v>
      </c>
      <c r="E190">
        <v>0</v>
      </c>
      <c r="F190" t="s">
        <v>7</v>
      </c>
      <c r="G190">
        <v>0</v>
      </c>
      <c r="H190">
        <v>1</v>
      </c>
      <c r="I190">
        <v>0</v>
      </c>
      <c r="J190">
        <v>0</v>
      </c>
      <c r="K190">
        <v>0</v>
      </c>
      <c r="L190">
        <v>0</v>
      </c>
      <c r="M190">
        <v>0</v>
      </c>
      <c r="N190">
        <v>1</v>
      </c>
      <c r="O190">
        <v>1</v>
      </c>
      <c r="P190">
        <v>40</v>
      </c>
      <c r="Q190" t="s">
        <v>21</v>
      </c>
      <c r="R190">
        <v>0</v>
      </c>
      <c r="S190">
        <v>0</v>
      </c>
      <c r="T190">
        <v>0</v>
      </c>
      <c r="U190">
        <v>0</v>
      </c>
      <c r="V190">
        <v>1</v>
      </c>
      <c r="W190">
        <v>0</v>
      </c>
      <c r="X190">
        <v>0</v>
      </c>
      <c r="Y190">
        <v>0</v>
      </c>
      <c r="Z190">
        <v>3</v>
      </c>
      <c r="AA190" t="s">
        <v>29</v>
      </c>
      <c r="AB190">
        <v>0</v>
      </c>
      <c r="AC190">
        <v>0</v>
      </c>
      <c r="AD190">
        <v>1</v>
      </c>
      <c r="AE190">
        <v>1</v>
      </c>
      <c r="AF190">
        <v>0</v>
      </c>
      <c r="AG190">
        <v>1</v>
      </c>
      <c r="AH190">
        <v>0</v>
      </c>
      <c r="AI190">
        <v>0</v>
      </c>
      <c r="AJ190">
        <v>0</v>
      </c>
      <c r="AK190">
        <v>0</v>
      </c>
      <c r="AL190">
        <v>0</v>
      </c>
      <c r="AM190">
        <v>0</v>
      </c>
      <c r="AN190" t="s">
        <v>32</v>
      </c>
      <c r="AO190">
        <v>1</v>
      </c>
      <c r="AP190">
        <v>0</v>
      </c>
      <c r="AQ190">
        <v>1</v>
      </c>
      <c r="AR190">
        <v>0</v>
      </c>
      <c r="AS190">
        <v>0</v>
      </c>
      <c r="AT190">
        <v>0</v>
      </c>
      <c r="AU190">
        <v>0</v>
      </c>
      <c r="AV190">
        <v>0</v>
      </c>
      <c r="AW190" t="s">
        <v>42</v>
      </c>
      <c r="AX190" t="s">
        <v>65</v>
      </c>
      <c r="AY190">
        <v>0</v>
      </c>
      <c r="AZ190">
        <v>1</v>
      </c>
      <c r="BA190">
        <v>0</v>
      </c>
      <c r="BB190" t="s">
        <v>66</v>
      </c>
      <c r="BC190">
        <v>15.5</v>
      </c>
      <c r="BD190" t="s">
        <v>250</v>
      </c>
    </row>
    <row r="191" spans="1:56" x14ac:dyDescent="0.25">
      <c r="A191">
        <v>190</v>
      </c>
      <c r="B191">
        <v>1</v>
      </c>
      <c r="C191">
        <v>0</v>
      </c>
      <c r="D191">
        <v>0</v>
      </c>
      <c r="E191">
        <v>0</v>
      </c>
      <c r="F191" t="s">
        <v>7</v>
      </c>
      <c r="G191">
        <v>0</v>
      </c>
      <c r="H191">
        <v>1</v>
      </c>
      <c r="I191">
        <v>0</v>
      </c>
      <c r="J191">
        <v>0</v>
      </c>
      <c r="K191">
        <v>1</v>
      </c>
      <c r="L191">
        <v>1</v>
      </c>
      <c r="M191">
        <v>0</v>
      </c>
      <c r="N191">
        <v>0</v>
      </c>
      <c r="O191">
        <v>0</v>
      </c>
      <c r="P191">
        <v>36</v>
      </c>
      <c r="Q191" t="s">
        <v>20</v>
      </c>
      <c r="R191">
        <v>0</v>
      </c>
      <c r="S191">
        <v>0</v>
      </c>
      <c r="T191">
        <v>0</v>
      </c>
      <c r="U191">
        <v>1</v>
      </c>
      <c r="V191">
        <v>0</v>
      </c>
      <c r="W191">
        <v>0</v>
      </c>
      <c r="X191">
        <v>0</v>
      </c>
      <c r="Y191">
        <v>0</v>
      </c>
      <c r="Z191">
        <v>3</v>
      </c>
      <c r="AA191" t="s">
        <v>29</v>
      </c>
      <c r="AB191">
        <v>0</v>
      </c>
      <c r="AC191">
        <v>0</v>
      </c>
      <c r="AD191">
        <v>1</v>
      </c>
      <c r="AE191">
        <v>0</v>
      </c>
      <c r="AF191">
        <v>1</v>
      </c>
      <c r="AG191">
        <v>0</v>
      </c>
      <c r="AH191">
        <v>0</v>
      </c>
      <c r="AI191">
        <v>0</v>
      </c>
      <c r="AJ191">
        <v>0</v>
      </c>
      <c r="AK191">
        <v>0</v>
      </c>
      <c r="AL191">
        <v>0</v>
      </c>
      <c r="AM191">
        <v>0</v>
      </c>
      <c r="AN191" t="s">
        <v>31</v>
      </c>
      <c r="AO191">
        <v>0</v>
      </c>
      <c r="AP191">
        <v>1</v>
      </c>
      <c r="AQ191">
        <v>0</v>
      </c>
      <c r="AR191">
        <v>0</v>
      </c>
      <c r="AS191">
        <v>0</v>
      </c>
      <c r="AT191">
        <v>0</v>
      </c>
      <c r="AU191">
        <v>0</v>
      </c>
      <c r="AV191">
        <v>0</v>
      </c>
      <c r="AW191" t="s">
        <v>41</v>
      </c>
      <c r="AX191" t="s">
        <v>56</v>
      </c>
      <c r="AY191">
        <v>0</v>
      </c>
      <c r="AZ191">
        <v>0</v>
      </c>
      <c r="BA191">
        <v>1</v>
      </c>
      <c r="BB191" t="s">
        <v>57</v>
      </c>
      <c r="BC191">
        <v>7.8958000000000004</v>
      </c>
      <c r="BD191" t="s">
        <v>251</v>
      </c>
    </row>
    <row r="192" spans="1:56" x14ac:dyDescent="0.25">
      <c r="A192">
        <v>191</v>
      </c>
      <c r="B192">
        <v>1</v>
      </c>
      <c r="C192">
        <v>1</v>
      </c>
      <c r="D192">
        <v>1</v>
      </c>
      <c r="E192">
        <v>1</v>
      </c>
      <c r="F192" t="s">
        <v>6</v>
      </c>
      <c r="G192">
        <v>1</v>
      </c>
      <c r="H192">
        <v>0</v>
      </c>
      <c r="I192">
        <v>0</v>
      </c>
      <c r="J192">
        <v>0</v>
      </c>
      <c r="K192">
        <v>0</v>
      </c>
      <c r="L192">
        <v>0</v>
      </c>
      <c r="M192">
        <v>0</v>
      </c>
      <c r="N192">
        <v>0</v>
      </c>
      <c r="O192">
        <v>0</v>
      </c>
      <c r="P192">
        <v>32</v>
      </c>
      <c r="Q192" t="s">
        <v>20</v>
      </c>
      <c r="R192">
        <v>0</v>
      </c>
      <c r="S192">
        <v>0</v>
      </c>
      <c r="T192">
        <v>0</v>
      </c>
      <c r="U192">
        <v>1</v>
      </c>
      <c r="V192">
        <v>0</v>
      </c>
      <c r="W192">
        <v>0</v>
      </c>
      <c r="X192">
        <v>0</v>
      </c>
      <c r="Y192">
        <v>0</v>
      </c>
      <c r="Z192">
        <v>2</v>
      </c>
      <c r="AA192" t="s">
        <v>28</v>
      </c>
      <c r="AB192">
        <v>0</v>
      </c>
      <c r="AC192">
        <v>1</v>
      </c>
      <c r="AD192">
        <v>0</v>
      </c>
      <c r="AE192">
        <v>0</v>
      </c>
      <c r="AF192">
        <v>1</v>
      </c>
      <c r="AG192">
        <v>0</v>
      </c>
      <c r="AH192">
        <v>0</v>
      </c>
      <c r="AI192">
        <v>0</v>
      </c>
      <c r="AJ192">
        <v>0</v>
      </c>
      <c r="AK192">
        <v>0</v>
      </c>
      <c r="AL192">
        <v>0</v>
      </c>
      <c r="AM192">
        <v>0</v>
      </c>
      <c r="AN192" t="s">
        <v>31</v>
      </c>
      <c r="AO192">
        <v>0</v>
      </c>
      <c r="AP192">
        <v>1</v>
      </c>
      <c r="AQ192">
        <v>0</v>
      </c>
      <c r="AR192">
        <v>0</v>
      </c>
      <c r="AS192">
        <v>0</v>
      </c>
      <c r="AT192">
        <v>0</v>
      </c>
      <c r="AU192">
        <v>0</v>
      </c>
      <c r="AV192">
        <v>0</v>
      </c>
      <c r="AW192" t="s">
        <v>41</v>
      </c>
      <c r="AX192" t="s">
        <v>56</v>
      </c>
      <c r="AY192">
        <v>0</v>
      </c>
      <c r="AZ192">
        <v>0</v>
      </c>
      <c r="BA192">
        <v>1</v>
      </c>
      <c r="BB192" t="s">
        <v>57</v>
      </c>
      <c r="BC192">
        <v>13</v>
      </c>
      <c r="BD192" t="s">
        <v>252</v>
      </c>
    </row>
    <row r="193" spans="1:56" x14ac:dyDescent="0.25">
      <c r="A193">
        <v>192</v>
      </c>
      <c r="B193">
        <v>1</v>
      </c>
      <c r="C193">
        <v>0</v>
      </c>
      <c r="D193">
        <v>0</v>
      </c>
      <c r="E193">
        <v>0</v>
      </c>
      <c r="F193" t="s">
        <v>7</v>
      </c>
      <c r="G193">
        <v>0</v>
      </c>
      <c r="H193">
        <v>1</v>
      </c>
      <c r="I193">
        <v>0</v>
      </c>
      <c r="J193">
        <v>1</v>
      </c>
      <c r="K193">
        <v>1</v>
      </c>
      <c r="L193">
        <v>1</v>
      </c>
      <c r="M193">
        <v>0</v>
      </c>
      <c r="N193">
        <v>0</v>
      </c>
      <c r="O193">
        <v>0</v>
      </c>
      <c r="P193">
        <v>19</v>
      </c>
      <c r="Q193" t="s">
        <v>18</v>
      </c>
      <c r="R193">
        <v>0</v>
      </c>
      <c r="S193">
        <v>1</v>
      </c>
      <c r="T193">
        <v>0</v>
      </c>
      <c r="U193">
        <v>0</v>
      </c>
      <c r="V193">
        <v>0</v>
      </c>
      <c r="W193">
        <v>0</v>
      </c>
      <c r="X193">
        <v>0</v>
      </c>
      <c r="Y193">
        <v>0</v>
      </c>
      <c r="Z193">
        <v>2</v>
      </c>
      <c r="AA193" t="s">
        <v>28</v>
      </c>
      <c r="AB193">
        <v>0</v>
      </c>
      <c r="AC193">
        <v>1</v>
      </c>
      <c r="AD193">
        <v>0</v>
      </c>
      <c r="AE193">
        <v>0</v>
      </c>
      <c r="AF193">
        <v>1</v>
      </c>
      <c r="AG193">
        <v>0</v>
      </c>
      <c r="AH193">
        <v>0</v>
      </c>
      <c r="AI193">
        <v>0</v>
      </c>
      <c r="AJ193">
        <v>0</v>
      </c>
      <c r="AK193">
        <v>0</v>
      </c>
      <c r="AL193">
        <v>0</v>
      </c>
      <c r="AM193">
        <v>0</v>
      </c>
      <c r="AN193" t="s">
        <v>31</v>
      </c>
      <c r="AO193">
        <v>0</v>
      </c>
      <c r="AP193">
        <v>1</v>
      </c>
      <c r="AQ193">
        <v>0</v>
      </c>
      <c r="AR193">
        <v>0</v>
      </c>
      <c r="AS193">
        <v>0</v>
      </c>
      <c r="AT193">
        <v>0</v>
      </c>
      <c r="AU193">
        <v>0</v>
      </c>
      <c r="AV193">
        <v>0</v>
      </c>
      <c r="AW193" t="s">
        <v>41</v>
      </c>
      <c r="AX193" t="s">
        <v>56</v>
      </c>
      <c r="AY193">
        <v>0</v>
      </c>
      <c r="AZ193">
        <v>0</v>
      </c>
      <c r="BA193">
        <v>1</v>
      </c>
      <c r="BB193" t="s">
        <v>57</v>
      </c>
      <c r="BC193">
        <v>13</v>
      </c>
      <c r="BD193" t="s">
        <v>253</v>
      </c>
    </row>
    <row r="194" spans="1:56" x14ac:dyDescent="0.25">
      <c r="A194">
        <v>193</v>
      </c>
      <c r="B194">
        <v>1</v>
      </c>
      <c r="C194">
        <v>1</v>
      </c>
      <c r="D194">
        <v>1</v>
      </c>
      <c r="E194">
        <v>1</v>
      </c>
      <c r="F194" t="s">
        <v>6</v>
      </c>
      <c r="G194">
        <v>1</v>
      </c>
      <c r="H194">
        <v>0</v>
      </c>
      <c r="I194">
        <v>1</v>
      </c>
      <c r="J194">
        <v>0</v>
      </c>
      <c r="K194">
        <v>0</v>
      </c>
      <c r="L194">
        <v>0</v>
      </c>
      <c r="M194">
        <v>0</v>
      </c>
      <c r="N194">
        <v>0</v>
      </c>
      <c r="O194">
        <v>0</v>
      </c>
      <c r="P194">
        <v>19</v>
      </c>
      <c r="Q194" t="s">
        <v>18</v>
      </c>
      <c r="R194">
        <v>0</v>
      </c>
      <c r="S194">
        <v>1</v>
      </c>
      <c r="T194">
        <v>0</v>
      </c>
      <c r="U194">
        <v>0</v>
      </c>
      <c r="V194">
        <v>0</v>
      </c>
      <c r="W194">
        <v>0</v>
      </c>
      <c r="X194">
        <v>0</v>
      </c>
      <c r="Y194">
        <v>0</v>
      </c>
      <c r="Z194">
        <v>3</v>
      </c>
      <c r="AA194" t="s">
        <v>29</v>
      </c>
      <c r="AB194">
        <v>0</v>
      </c>
      <c r="AC194">
        <v>0</v>
      </c>
      <c r="AD194">
        <v>1</v>
      </c>
      <c r="AE194">
        <v>1</v>
      </c>
      <c r="AF194">
        <v>0</v>
      </c>
      <c r="AG194">
        <v>1</v>
      </c>
      <c r="AH194">
        <v>0</v>
      </c>
      <c r="AI194">
        <v>0</v>
      </c>
      <c r="AJ194">
        <v>0</v>
      </c>
      <c r="AK194">
        <v>0</v>
      </c>
      <c r="AL194">
        <v>0</v>
      </c>
      <c r="AM194">
        <v>0</v>
      </c>
      <c r="AN194" t="s">
        <v>32</v>
      </c>
      <c r="AO194">
        <v>0</v>
      </c>
      <c r="AP194">
        <v>1</v>
      </c>
      <c r="AQ194">
        <v>0</v>
      </c>
      <c r="AR194">
        <v>0</v>
      </c>
      <c r="AS194">
        <v>0</v>
      </c>
      <c r="AT194">
        <v>0</v>
      </c>
      <c r="AU194">
        <v>0</v>
      </c>
      <c r="AV194">
        <v>0</v>
      </c>
      <c r="AW194" t="s">
        <v>41</v>
      </c>
      <c r="AX194" t="s">
        <v>56</v>
      </c>
      <c r="AY194">
        <v>0</v>
      </c>
      <c r="AZ194">
        <v>0</v>
      </c>
      <c r="BA194">
        <v>1</v>
      </c>
      <c r="BB194" t="s">
        <v>57</v>
      </c>
      <c r="BC194">
        <v>7.8541999999999996</v>
      </c>
      <c r="BD194" t="s">
        <v>254</v>
      </c>
    </row>
    <row r="195" spans="1:56" x14ac:dyDescent="0.25">
      <c r="A195">
        <v>194</v>
      </c>
      <c r="B195">
        <v>1</v>
      </c>
      <c r="C195">
        <v>1</v>
      </c>
      <c r="D195">
        <v>1</v>
      </c>
      <c r="E195">
        <v>1</v>
      </c>
      <c r="F195" t="s">
        <v>7</v>
      </c>
      <c r="G195">
        <v>0</v>
      </c>
      <c r="H195">
        <v>1</v>
      </c>
      <c r="I195">
        <v>0</v>
      </c>
      <c r="J195">
        <v>1</v>
      </c>
      <c r="K195">
        <v>0</v>
      </c>
      <c r="L195">
        <v>0</v>
      </c>
      <c r="M195">
        <v>1</v>
      </c>
      <c r="N195">
        <v>0</v>
      </c>
      <c r="O195">
        <v>0</v>
      </c>
      <c r="P195">
        <v>3</v>
      </c>
      <c r="Q195" t="s">
        <v>17</v>
      </c>
      <c r="R195">
        <v>1</v>
      </c>
      <c r="S195">
        <v>0</v>
      </c>
      <c r="T195">
        <v>0</v>
      </c>
      <c r="U195">
        <v>0</v>
      </c>
      <c r="V195">
        <v>0</v>
      </c>
      <c r="W195">
        <v>0</v>
      </c>
      <c r="X195">
        <v>0</v>
      </c>
      <c r="Y195">
        <v>0</v>
      </c>
      <c r="Z195">
        <v>2</v>
      </c>
      <c r="AA195" t="s">
        <v>28</v>
      </c>
      <c r="AB195">
        <v>0</v>
      </c>
      <c r="AC195">
        <v>1</v>
      </c>
      <c r="AD195">
        <v>0</v>
      </c>
      <c r="AE195">
        <v>1</v>
      </c>
      <c r="AF195">
        <v>0</v>
      </c>
      <c r="AG195">
        <v>1</v>
      </c>
      <c r="AH195">
        <v>0</v>
      </c>
      <c r="AI195">
        <v>0</v>
      </c>
      <c r="AJ195">
        <v>0</v>
      </c>
      <c r="AK195">
        <v>0</v>
      </c>
      <c r="AL195">
        <v>0</v>
      </c>
      <c r="AM195">
        <v>0</v>
      </c>
      <c r="AN195" t="s">
        <v>32</v>
      </c>
      <c r="AO195">
        <v>1</v>
      </c>
      <c r="AP195">
        <v>0</v>
      </c>
      <c r="AQ195">
        <v>1</v>
      </c>
      <c r="AR195">
        <v>0</v>
      </c>
      <c r="AS195">
        <v>0</v>
      </c>
      <c r="AT195">
        <v>0</v>
      </c>
      <c r="AU195">
        <v>0</v>
      </c>
      <c r="AV195">
        <v>0</v>
      </c>
      <c r="AW195" t="s">
        <v>42</v>
      </c>
      <c r="AX195" t="s">
        <v>56</v>
      </c>
      <c r="AY195">
        <v>0</v>
      </c>
      <c r="AZ195">
        <v>0</v>
      </c>
      <c r="BA195">
        <v>1</v>
      </c>
      <c r="BB195" t="s">
        <v>57</v>
      </c>
      <c r="BC195">
        <v>26</v>
      </c>
      <c r="BD195" t="s">
        <v>255</v>
      </c>
    </row>
    <row r="196" spans="1:56" x14ac:dyDescent="0.25">
      <c r="A196">
        <v>195</v>
      </c>
      <c r="B196">
        <v>1</v>
      </c>
      <c r="C196">
        <v>1</v>
      </c>
      <c r="D196">
        <v>1</v>
      </c>
      <c r="E196">
        <v>1</v>
      </c>
      <c r="F196" t="s">
        <v>6</v>
      </c>
      <c r="G196">
        <v>1</v>
      </c>
      <c r="H196">
        <v>0</v>
      </c>
      <c r="I196">
        <v>0</v>
      </c>
      <c r="J196">
        <v>0</v>
      </c>
      <c r="K196">
        <v>0</v>
      </c>
      <c r="L196">
        <v>0</v>
      </c>
      <c r="M196">
        <v>0</v>
      </c>
      <c r="N196">
        <v>0</v>
      </c>
      <c r="O196">
        <v>0</v>
      </c>
      <c r="P196">
        <v>44</v>
      </c>
      <c r="Q196" t="s">
        <v>21</v>
      </c>
      <c r="R196">
        <v>0</v>
      </c>
      <c r="S196">
        <v>0</v>
      </c>
      <c r="T196">
        <v>0</v>
      </c>
      <c r="U196">
        <v>0</v>
      </c>
      <c r="V196">
        <v>1</v>
      </c>
      <c r="W196">
        <v>0</v>
      </c>
      <c r="X196">
        <v>0</v>
      </c>
      <c r="Y196">
        <v>0</v>
      </c>
      <c r="Z196">
        <v>1</v>
      </c>
      <c r="AA196" t="s">
        <v>27</v>
      </c>
      <c r="AB196">
        <v>1</v>
      </c>
      <c r="AC196">
        <v>0</v>
      </c>
      <c r="AD196">
        <v>0</v>
      </c>
      <c r="AE196">
        <v>0</v>
      </c>
      <c r="AF196">
        <v>1</v>
      </c>
      <c r="AG196">
        <v>0</v>
      </c>
      <c r="AH196">
        <v>0</v>
      </c>
      <c r="AI196">
        <v>0</v>
      </c>
      <c r="AJ196">
        <v>0</v>
      </c>
      <c r="AK196">
        <v>0</v>
      </c>
      <c r="AL196">
        <v>0</v>
      </c>
      <c r="AM196">
        <v>0</v>
      </c>
      <c r="AN196" t="s">
        <v>31</v>
      </c>
      <c r="AO196">
        <v>0</v>
      </c>
      <c r="AP196">
        <v>1</v>
      </c>
      <c r="AQ196">
        <v>0</v>
      </c>
      <c r="AR196">
        <v>0</v>
      </c>
      <c r="AS196">
        <v>0</v>
      </c>
      <c r="AT196">
        <v>0</v>
      </c>
      <c r="AU196">
        <v>0</v>
      </c>
      <c r="AV196">
        <v>0</v>
      </c>
      <c r="AW196" t="s">
        <v>41</v>
      </c>
      <c r="AX196" t="s">
        <v>59</v>
      </c>
      <c r="AY196">
        <v>1</v>
      </c>
      <c r="AZ196">
        <v>0</v>
      </c>
      <c r="BA196">
        <v>0</v>
      </c>
      <c r="BB196" t="s">
        <v>60</v>
      </c>
      <c r="BC196">
        <v>27.720800000000001</v>
      </c>
      <c r="BD196" t="s">
        <v>256</v>
      </c>
    </row>
    <row r="197" spans="1:56" x14ac:dyDescent="0.25">
      <c r="A197">
        <v>196</v>
      </c>
      <c r="B197">
        <v>1</v>
      </c>
      <c r="C197">
        <v>1</v>
      </c>
      <c r="D197">
        <v>1</v>
      </c>
      <c r="E197">
        <v>1</v>
      </c>
      <c r="F197" t="s">
        <v>6</v>
      </c>
      <c r="G197">
        <v>1</v>
      </c>
      <c r="H197">
        <v>0</v>
      </c>
      <c r="I197">
        <v>0</v>
      </c>
      <c r="J197">
        <v>0</v>
      </c>
      <c r="K197">
        <v>0</v>
      </c>
      <c r="L197">
        <v>0</v>
      </c>
      <c r="M197">
        <v>0</v>
      </c>
      <c r="N197">
        <v>0</v>
      </c>
      <c r="O197">
        <v>0</v>
      </c>
      <c r="P197">
        <v>58</v>
      </c>
      <c r="Q197" t="s">
        <v>22</v>
      </c>
      <c r="R197">
        <v>0</v>
      </c>
      <c r="S197">
        <v>0</v>
      </c>
      <c r="T197">
        <v>0</v>
      </c>
      <c r="U197">
        <v>0</v>
      </c>
      <c r="V197">
        <v>0</v>
      </c>
      <c r="W197">
        <v>1</v>
      </c>
      <c r="X197">
        <v>0</v>
      </c>
      <c r="Y197">
        <v>0</v>
      </c>
      <c r="Z197">
        <v>1</v>
      </c>
      <c r="AA197" t="s">
        <v>27</v>
      </c>
      <c r="AB197">
        <v>1</v>
      </c>
      <c r="AC197">
        <v>0</v>
      </c>
      <c r="AD197">
        <v>0</v>
      </c>
      <c r="AE197">
        <v>0</v>
      </c>
      <c r="AF197">
        <v>1</v>
      </c>
      <c r="AG197">
        <v>0</v>
      </c>
      <c r="AH197">
        <v>0</v>
      </c>
      <c r="AI197">
        <v>0</v>
      </c>
      <c r="AJ197">
        <v>0</v>
      </c>
      <c r="AK197">
        <v>0</v>
      </c>
      <c r="AL197">
        <v>0</v>
      </c>
      <c r="AM197">
        <v>0</v>
      </c>
      <c r="AN197" t="s">
        <v>31</v>
      </c>
      <c r="AO197">
        <v>0</v>
      </c>
      <c r="AP197">
        <v>1</v>
      </c>
      <c r="AQ197">
        <v>0</v>
      </c>
      <c r="AR197">
        <v>0</v>
      </c>
      <c r="AS197">
        <v>0</v>
      </c>
      <c r="AT197">
        <v>0</v>
      </c>
      <c r="AU197">
        <v>0</v>
      </c>
      <c r="AV197">
        <v>0</v>
      </c>
      <c r="AW197" t="s">
        <v>41</v>
      </c>
      <c r="AX197" t="s">
        <v>59</v>
      </c>
      <c r="AY197">
        <v>1</v>
      </c>
      <c r="AZ197">
        <v>0</v>
      </c>
      <c r="BA197">
        <v>0</v>
      </c>
      <c r="BB197" t="s">
        <v>60</v>
      </c>
      <c r="BC197">
        <v>146.52080000000001</v>
      </c>
      <c r="BD197" t="s">
        <v>257</v>
      </c>
    </row>
    <row r="198" spans="1:56" x14ac:dyDescent="0.25">
      <c r="A198">
        <v>197</v>
      </c>
      <c r="B198">
        <v>1</v>
      </c>
      <c r="C198">
        <v>0</v>
      </c>
      <c r="D198">
        <v>0</v>
      </c>
      <c r="E198">
        <v>0</v>
      </c>
      <c r="F198" t="s">
        <v>7</v>
      </c>
      <c r="G198">
        <v>0</v>
      </c>
      <c r="H198">
        <v>1</v>
      </c>
      <c r="I198">
        <v>0</v>
      </c>
      <c r="J198">
        <v>0</v>
      </c>
      <c r="K198">
        <v>1</v>
      </c>
      <c r="L198">
        <v>1</v>
      </c>
      <c r="M198">
        <v>0</v>
      </c>
      <c r="N198">
        <v>1</v>
      </c>
      <c r="O198">
        <v>1</v>
      </c>
      <c r="P198">
        <v>29.9</v>
      </c>
      <c r="Q198" t="s">
        <v>19</v>
      </c>
      <c r="R198">
        <v>0</v>
      </c>
      <c r="S198">
        <v>0</v>
      </c>
      <c r="T198">
        <v>1</v>
      </c>
      <c r="U198">
        <v>0</v>
      </c>
      <c r="V198">
        <v>0</v>
      </c>
      <c r="W198">
        <v>0</v>
      </c>
      <c r="X198">
        <v>0</v>
      </c>
      <c r="Y198">
        <v>0</v>
      </c>
      <c r="Z198">
        <v>3</v>
      </c>
      <c r="AA198" t="s">
        <v>29</v>
      </c>
      <c r="AB198">
        <v>0</v>
      </c>
      <c r="AC198">
        <v>0</v>
      </c>
      <c r="AD198">
        <v>1</v>
      </c>
      <c r="AE198">
        <v>0</v>
      </c>
      <c r="AF198">
        <v>1</v>
      </c>
      <c r="AG198">
        <v>0</v>
      </c>
      <c r="AH198">
        <v>0</v>
      </c>
      <c r="AI198">
        <v>0</v>
      </c>
      <c r="AJ198">
        <v>0</v>
      </c>
      <c r="AK198">
        <v>0</v>
      </c>
      <c r="AL198">
        <v>0</v>
      </c>
      <c r="AM198">
        <v>0</v>
      </c>
      <c r="AN198" t="s">
        <v>31</v>
      </c>
      <c r="AO198">
        <v>0</v>
      </c>
      <c r="AP198">
        <v>1</v>
      </c>
      <c r="AQ198">
        <v>0</v>
      </c>
      <c r="AR198">
        <v>0</v>
      </c>
      <c r="AS198">
        <v>0</v>
      </c>
      <c r="AT198">
        <v>0</v>
      </c>
      <c r="AU198">
        <v>0</v>
      </c>
      <c r="AV198">
        <v>0</v>
      </c>
      <c r="AW198" t="s">
        <v>41</v>
      </c>
      <c r="AX198" t="s">
        <v>65</v>
      </c>
      <c r="AY198">
        <v>0</v>
      </c>
      <c r="AZ198">
        <v>1</v>
      </c>
      <c r="BA198">
        <v>0</v>
      </c>
      <c r="BB198" t="s">
        <v>66</v>
      </c>
      <c r="BC198">
        <v>7.75</v>
      </c>
      <c r="BD198" t="s">
        <v>258</v>
      </c>
    </row>
    <row r="199" spans="1:56" x14ac:dyDescent="0.25">
      <c r="A199">
        <v>198</v>
      </c>
      <c r="B199">
        <v>1</v>
      </c>
      <c r="C199">
        <v>0</v>
      </c>
      <c r="D199">
        <v>0</v>
      </c>
      <c r="E199">
        <v>0</v>
      </c>
      <c r="F199" t="s">
        <v>7</v>
      </c>
      <c r="G199">
        <v>0</v>
      </c>
      <c r="H199">
        <v>1</v>
      </c>
      <c r="I199">
        <v>0</v>
      </c>
      <c r="J199">
        <v>0</v>
      </c>
      <c r="K199">
        <v>1</v>
      </c>
      <c r="L199">
        <v>0</v>
      </c>
      <c r="M199">
        <v>0</v>
      </c>
      <c r="N199">
        <v>0</v>
      </c>
      <c r="O199">
        <v>0</v>
      </c>
      <c r="P199">
        <v>42</v>
      </c>
      <c r="Q199" t="s">
        <v>21</v>
      </c>
      <c r="R199">
        <v>0</v>
      </c>
      <c r="S199">
        <v>0</v>
      </c>
      <c r="T199">
        <v>0</v>
      </c>
      <c r="U199">
        <v>0</v>
      </c>
      <c r="V199">
        <v>1</v>
      </c>
      <c r="W199">
        <v>0</v>
      </c>
      <c r="X199">
        <v>0</v>
      </c>
      <c r="Y199">
        <v>0</v>
      </c>
      <c r="Z199">
        <v>3</v>
      </c>
      <c r="AA199" t="s">
        <v>29</v>
      </c>
      <c r="AB199">
        <v>0</v>
      </c>
      <c r="AC199">
        <v>0</v>
      </c>
      <c r="AD199">
        <v>1</v>
      </c>
      <c r="AE199">
        <v>0</v>
      </c>
      <c r="AF199">
        <v>1</v>
      </c>
      <c r="AG199">
        <v>0</v>
      </c>
      <c r="AH199">
        <v>0</v>
      </c>
      <c r="AI199">
        <v>0</v>
      </c>
      <c r="AJ199">
        <v>0</v>
      </c>
      <c r="AK199">
        <v>0</v>
      </c>
      <c r="AL199">
        <v>0</v>
      </c>
      <c r="AM199">
        <v>0</v>
      </c>
      <c r="AN199" t="s">
        <v>31</v>
      </c>
      <c r="AO199">
        <v>1</v>
      </c>
      <c r="AP199">
        <v>0</v>
      </c>
      <c r="AQ199">
        <v>1</v>
      </c>
      <c r="AR199">
        <v>0</v>
      </c>
      <c r="AS199">
        <v>0</v>
      </c>
      <c r="AT199">
        <v>0</v>
      </c>
      <c r="AU199">
        <v>0</v>
      </c>
      <c r="AV199">
        <v>0</v>
      </c>
      <c r="AW199" t="s">
        <v>42</v>
      </c>
      <c r="AX199" t="s">
        <v>56</v>
      </c>
      <c r="AY199">
        <v>0</v>
      </c>
      <c r="AZ199">
        <v>0</v>
      </c>
      <c r="BA199">
        <v>1</v>
      </c>
      <c r="BB199" t="s">
        <v>57</v>
      </c>
      <c r="BC199">
        <v>8.4041999999999994</v>
      </c>
      <c r="BD199" t="s">
        <v>259</v>
      </c>
    </row>
    <row r="200" spans="1:56" x14ac:dyDescent="0.25">
      <c r="A200">
        <v>199</v>
      </c>
      <c r="B200">
        <v>1</v>
      </c>
      <c r="C200">
        <v>1</v>
      </c>
      <c r="D200">
        <v>1</v>
      </c>
      <c r="E200">
        <v>1</v>
      </c>
      <c r="F200" t="s">
        <v>6</v>
      </c>
      <c r="G200">
        <v>1</v>
      </c>
      <c r="H200">
        <v>0</v>
      </c>
      <c r="I200">
        <v>0</v>
      </c>
      <c r="J200">
        <v>0</v>
      </c>
      <c r="K200">
        <v>0</v>
      </c>
      <c r="L200">
        <v>0</v>
      </c>
      <c r="M200">
        <v>0</v>
      </c>
      <c r="N200">
        <v>0</v>
      </c>
      <c r="O200">
        <v>0</v>
      </c>
      <c r="P200">
        <v>29.9</v>
      </c>
      <c r="Q200" t="s">
        <v>19</v>
      </c>
      <c r="R200">
        <v>0</v>
      </c>
      <c r="S200">
        <v>0</v>
      </c>
      <c r="T200">
        <v>1</v>
      </c>
      <c r="U200">
        <v>0</v>
      </c>
      <c r="V200">
        <v>0</v>
      </c>
      <c r="W200">
        <v>0</v>
      </c>
      <c r="X200">
        <v>0</v>
      </c>
      <c r="Y200">
        <v>0</v>
      </c>
      <c r="Z200">
        <v>3</v>
      </c>
      <c r="AA200" t="s">
        <v>29</v>
      </c>
      <c r="AB200">
        <v>0</v>
      </c>
      <c r="AC200">
        <v>0</v>
      </c>
      <c r="AD200">
        <v>1</v>
      </c>
      <c r="AE200">
        <v>0</v>
      </c>
      <c r="AF200">
        <v>1</v>
      </c>
      <c r="AG200">
        <v>0</v>
      </c>
      <c r="AH200">
        <v>0</v>
      </c>
      <c r="AI200">
        <v>0</v>
      </c>
      <c r="AJ200">
        <v>0</v>
      </c>
      <c r="AK200">
        <v>0</v>
      </c>
      <c r="AL200">
        <v>0</v>
      </c>
      <c r="AM200">
        <v>0</v>
      </c>
      <c r="AN200" t="s">
        <v>31</v>
      </c>
      <c r="AO200">
        <v>0</v>
      </c>
      <c r="AP200">
        <v>1</v>
      </c>
      <c r="AQ200">
        <v>0</v>
      </c>
      <c r="AR200">
        <v>0</v>
      </c>
      <c r="AS200">
        <v>0</v>
      </c>
      <c r="AT200">
        <v>0</v>
      </c>
      <c r="AU200">
        <v>0</v>
      </c>
      <c r="AV200">
        <v>0</v>
      </c>
      <c r="AW200" t="s">
        <v>41</v>
      </c>
      <c r="AX200" t="s">
        <v>65</v>
      </c>
      <c r="AY200">
        <v>0</v>
      </c>
      <c r="AZ200">
        <v>1</v>
      </c>
      <c r="BA200">
        <v>0</v>
      </c>
      <c r="BB200" t="s">
        <v>66</v>
      </c>
      <c r="BC200">
        <v>7.75</v>
      </c>
      <c r="BD200" t="s">
        <v>260</v>
      </c>
    </row>
    <row r="201" spans="1:56" x14ac:dyDescent="0.25">
      <c r="A201">
        <v>200</v>
      </c>
      <c r="B201">
        <v>1</v>
      </c>
      <c r="C201">
        <v>0</v>
      </c>
      <c r="D201">
        <v>0</v>
      </c>
      <c r="E201">
        <v>0</v>
      </c>
      <c r="F201" t="s">
        <v>6</v>
      </c>
      <c r="G201">
        <v>1</v>
      </c>
      <c r="H201">
        <v>0</v>
      </c>
      <c r="I201">
        <v>0</v>
      </c>
      <c r="J201">
        <v>0</v>
      </c>
      <c r="K201">
        <v>0</v>
      </c>
      <c r="L201">
        <v>0</v>
      </c>
      <c r="M201">
        <v>0</v>
      </c>
      <c r="N201">
        <v>0</v>
      </c>
      <c r="O201">
        <v>0</v>
      </c>
      <c r="P201">
        <v>24</v>
      </c>
      <c r="Q201" t="s">
        <v>19</v>
      </c>
      <c r="R201">
        <v>0</v>
      </c>
      <c r="S201">
        <v>0</v>
      </c>
      <c r="T201">
        <v>1</v>
      </c>
      <c r="U201">
        <v>0</v>
      </c>
      <c r="V201">
        <v>0</v>
      </c>
      <c r="W201">
        <v>0</v>
      </c>
      <c r="X201">
        <v>0</v>
      </c>
      <c r="Y201">
        <v>0</v>
      </c>
      <c r="Z201">
        <v>2</v>
      </c>
      <c r="AA201" t="s">
        <v>28</v>
      </c>
      <c r="AB201">
        <v>0</v>
      </c>
      <c r="AC201">
        <v>1</v>
      </c>
      <c r="AD201">
        <v>0</v>
      </c>
      <c r="AE201">
        <v>0</v>
      </c>
      <c r="AF201">
        <v>1</v>
      </c>
      <c r="AG201">
        <v>0</v>
      </c>
      <c r="AH201">
        <v>0</v>
      </c>
      <c r="AI201">
        <v>0</v>
      </c>
      <c r="AJ201">
        <v>0</v>
      </c>
      <c r="AK201">
        <v>0</v>
      </c>
      <c r="AL201">
        <v>0</v>
      </c>
      <c r="AM201">
        <v>0</v>
      </c>
      <c r="AN201" t="s">
        <v>31</v>
      </c>
      <c r="AO201">
        <v>0</v>
      </c>
      <c r="AP201">
        <v>1</v>
      </c>
      <c r="AQ201">
        <v>0</v>
      </c>
      <c r="AR201">
        <v>0</v>
      </c>
      <c r="AS201">
        <v>0</v>
      </c>
      <c r="AT201">
        <v>0</v>
      </c>
      <c r="AU201">
        <v>0</v>
      </c>
      <c r="AV201">
        <v>0</v>
      </c>
      <c r="AW201" t="s">
        <v>41</v>
      </c>
      <c r="AX201" t="s">
        <v>56</v>
      </c>
      <c r="AY201">
        <v>0</v>
      </c>
      <c r="AZ201">
        <v>0</v>
      </c>
      <c r="BA201">
        <v>1</v>
      </c>
      <c r="BB201" t="s">
        <v>57</v>
      </c>
      <c r="BC201">
        <v>13</v>
      </c>
      <c r="BD201" t="s">
        <v>261</v>
      </c>
    </row>
    <row r="202" spans="1:56" x14ac:dyDescent="0.25">
      <c r="A202">
        <v>201</v>
      </c>
      <c r="B202">
        <v>1</v>
      </c>
      <c r="C202">
        <v>0</v>
      </c>
      <c r="D202">
        <v>0</v>
      </c>
      <c r="E202">
        <v>0</v>
      </c>
      <c r="F202" t="s">
        <v>7</v>
      </c>
      <c r="G202">
        <v>0</v>
      </c>
      <c r="H202">
        <v>1</v>
      </c>
      <c r="I202">
        <v>0</v>
      </c>
      <c r="J202">
        <v>0</v>
      </c>
      <c r="K202">
        <v>1</v>
      </c>
      <c r="L202">
        <v>1</v>
      </c>
      <c r="M202">
        <v>0</v>
      </c>
      <c r="N202">
        <v>0</v>
      </c>
      <c r="O202">
        <v>0</v>
      </c>
      <c r="P202">
        <v>28</v>
      </c>
      <c r="Q202" t="s">
        <v>19</v>
      </c>
      <c r="R202">
        <v>0</v>
      </c>
      <c r="S202">
        <v>0</v>
      </c>
      <c r="T202">
        <v>1</v>
      </c>
      <c r="U202">
        <v>0</v>
      </c>
      <c r="V202">
        <v>0</v>
      </c>
      <c r="W202">
        <v>0</v>
      </c>
      <c r="X202">
        <v>0</v>
      </c>
      <c r="Y202">
        <v>0</v>
      </c>
      <c r="Z202">
        <v>3</v>
      </c>
      <c r="AA202" t="s">
        <v>29</v>
      </c>
      <c r="AB202">
        <v>0</v>
      </c>
      <c r="AC202">
        <v>0</v>
      </c>
      <c r="AD202">
        <v>1</v>
      </c>
      <c r="AE202">
        <v>0</v>
      </c>
      <c r="AF202">
        <v>1</v>
      </c>
      <c r="AG202">
        <v>0</v>
      </c>
      <c r="AH202">
        <v>0</v>
      </c>
      <c r="AI202">
        <v>0</v>
      </c>
      <c r="AJ202">
        <v>0</v>
      </c>
      <c r="AK202">
        <v>0</v>
      </c>
      <c r="AL202">
        <v>0</v>
      </c>
      <c r="AM202">
        <v>0</v>
      </c>
      <c r="AN202" t="s">
        <v>31</v>
      </c>
      <c r="AO202">
        <v>0</v>
      </c>
      <c r="AP202">
        <v>1</v>
      </c>
      <c r="AQ202">
        <v>0</v>
      </c>
      <c r="AR202">
        <v>0</v>
      </c>
      <c r="AS202">
        <v>0</v>
      </c>
      <c r="AT202">
        <v>0</v>
      </c>
      <c r="AU202">
        <v>0</v>
      </c>
      <c r="AV202">
        <v>0</v>
      </c>
      <c r="AW202" t="s">
        <v>41</v>
      </c>
      <c r="AX202" t="s">
        <v>56</v>
      </c>
      <c r="AY202">
        <v>0</v>
      </c>
      <c r="AZ202">
        <v>0</v>
      </c>
      <c r="BA202">
        <v>1</v>
      </c>
      <c r="BB202" t="s">
        <v>57</v>
      </c>
      <c r="BC202">
        <v>9.5</v>
      </c>
      <c r="BD202" t="s">
        <v>262</v>
      </c>
    </row>
    <row r="203" spans="1:56" x14ac:dyDescent="0.25">
      <c r="A203">
        <v>202</v>
      </c>
      <c r="B203">
        <v>1</v>
      </c>
      <c r="C203">
        <v>0</v>
      </c>
      <c r="D203">
        <v>0</v>
      </c>
      <c r="E203">
        <v>0</v>
      </c>
      <c r="F203" t="s">
        <v>7</v>
      </c>
      <c r="G203">
        <v>0</v>
      </c>
      <c r="H203">
        <v>1</v>
      </c>
      <c r="I203">
        <v>0</v>
      </c>
      <c r="J203">
        <v>0</v>
      </c>
      <c r="K203">
        <v>0</v>
      </c>
      <c r="L203">
        <v>0</v>
      </c>
      <c r="M203">
        <v>0</v>
      </c>
      <c r="N203">
        <v>0</v>
      </c>
      <c r="O203">
        <v>0</v>
      </c>
      <c r="P203">
        <v>29.9</v>
      </c>
      <c r="Q203" t="s">
        <v>19</v>
      </c>
      <c r="R203">
        <v>0</v>
      </c>
      <c r="S203">
        <v>0</v>
      </c>
      <c r="T203">
        <v>1</v>
      </c>
      <c r="U203">
        <v>0</v>
      </c>
      <c r="V203">
        <v>0</v>
      </c>
      <c r="W203">
        <v>0</v>
      </c>
      <c r="X203">
        <v>0</v>
      </c>
      <c r="Y203">
        <v>0</v>
      </c>
      <c r="Z203">
        <v>3</v>
      </c>
      <c r="AA203" t="s">
        <v>29</v>
      </c>
      <c r="AB203">
        <v>0</v>
      </c>
      <c r="AC203">
        <v>0</v>
      </c>
      <c r="AD203">
        <v>1</v>
      </c>
      <c r="AE203">
        <v>8</v>
      </c>
      <c r="AF203">
        <v>0</v>
      </c>
      <c r="AG203">
        <v>0</v>
      </c>
      <c r="AH203">
        <v>0</v>
      </c>
      <c r="AI203">
        <v>0</v>
      </c>
      <c r="AJ203">
        <v>0</v>
      </c>
      <c r="AK203">
        <v>0</v>
      </c>
      <c r="AL203">
        <v>1</v>
      </c>
      <c r="AM203">
        <v>1</v>
      </c>
      <c r="AN203" t="s">
        <v>37</v>
      </c>
      <c r="AO203">
        <v>2</v>
      </c>
      <c r="AP203">
        <v>0</v>
      </c>
      <c r="AQ203">
        <v>0</v>
      </c>
      <c r="AR203">
        <v>1</v>
      </c>
      <c r="AS203">
        <v>0</v>
      </c>
      <c r="AT203">
        <v>0</v>
      </c>
      <c r="AU203">
        <v>0</v>
      </c>
      <c r="AV203">
        <v>0</v>
      </c>
      <c r="AW203" t="s">
        <v>43</v>
      </c>
      <c r="AX203" t="s">
        <v>56</v>
      </c>
      <c r="AY203">
        <v>0</v>
      </c>
      <c r="AZ203">
        <v>0</v>
      </c>
      <c r="BA203">
        <v>1</v>
      </c>
      <c r="BB203" t="s">
        <v>57</v>
      </c>
      <c r="BC203">
        <v>69.55</v>
      </c>
      <c r="BD203" t="s">
        <v>263</v>
      </c>
    </row>
    <row r="204" spans="1:56" x14ac:dyDescent="0.25">
      <c r="A204">
        <v>203</v>
      </c>
      <c r="B204">
        <v>1</v>
      </c>
      <c r="C204">
        <v>0</v>
      </c>
      <c r="D204">
        <v>0</v>
      </c>
      <c r="E204">
        <v>0</v>
      </c>
      <c r="F204" t="s">
        <v>7</v>
      </c>
      <c r="G204">
        <v>0</v>
      </c>
      <c r="H204">
        <v>1</v>
      </c>
      <c r="I204">
        <v>0</v>
      </c>
      <c r="J204">
        <v>0</v>
      </c>
      <c r="K204">
        <v>1</v>
      </c>
      <c r="L204">
        <v>1</v>
      </c>
      <c r="M204">
        <v>0</v>
      </c>
      <c r="N204">
        <v>0</v>
      </c>
      <c r="O204">
        <v>0</v>
      </c>
      <c r="P204">
        <v>34</v>
      </c>
      <c r="Q204" t="s">
        <v>20</v>
      </c>
      <c r="R204">
        <v>0</v>
      </c>
      <c r="S204">
        <v>0</v>
      </c>
      <c r="T204">
        <v>0</v>
      </c>
      <c r="U204">
        <v>1</v>
      </c>
      <c r="V204">
        <v>0</v>
      </c>
      <c r="W204">
        <v>0</v>
      </c>
      <c r="X204">
        <v>0</v>
      </c>
      <c r="Y204">
        <v>0</v>
      </c>
      <c r="Z204">
        <v>3</v>
      </c>
      <c r="AA204" t="s">
        <v>29</v>
      </c>
      <c r="AB204">
        <v>0</v>
      </c>
      <c r="AC204">
        <v>0</v>
      </c>
      <c r="AD204">
        <v>1</v>
      </c>
      <c r="AE204">
        <v>0</v>
      </c>
      <c r="AF204">
        <v>1</v>
      </c>
      <c r="AG204">
        <v>0</v>
      </c>
      <c r="AH204">
        <v>0</v>
      </c>
      <c r="AI204">
        <v>0</v>
      </c>
      <c r="AJ204">
        <v>0</v>
      </c>
      <c r="AK204">
        <v>0</v>
      </c>
      <c r="AL204">
        <v>0</v>
      </c>
      <c r="AM204">
        <v>0</v>
      </c>
      <c r="AN204" t="s">
        <v>31</v>
      </c>
      <c r="AO204">
        <v>0</v>
      </c>
      <c r="AP204">
        <v>1</v>
      </c>
      <c r="AQ204">
        <v>0</v>
      </c>
      <c r="AR204">
        <v>0</v>
      </c>
      <c r="AS204">
        <v>0</v>
      </c>
      <c r="AT204">
        <v>0</v>
      </c>
      <c r="AU204">
        <v>0</v>
      </c>
      <c r="AV204">
        <v>0</v>
      </c>
      <c r="AW204" t="s">
        <v>41</v>
      </c>
      <c r="AX204" t="s">
        <v>56</v>
      </c>
      <c r="AY204">
        <v>0</v>
      </c>
      <c r="AZ204">
        <v>0</v>
      </c>
      <c r="BA204">
        <v>1</v>
      </c>
      <c r="BB204" t="s">
        <v>57</v>
      </c>
      <c r="BC204">
        <v>6.4958</v>
      </c>
      <c r="BD204" t="s">
        <v>264</v>
      </c>
    </row>
    <row r="205" spans="1:56" x14ac:dyDescent="0.25">
      <c r="A205">
        <v>204</v>
      </c>
      <c r="B205">
        <v>1</v>
      </c>
      <c r="C205">
        <v>0</v>
      </c>
      <c r="D205">
        <v>0</v>
      </c>
      <c r="E205">
        <v>0</v>
      </c>
      <c r="F205" t="s">
        <v>7</v>
      </c>
      <c r="G205">
        <v>0</v>
      </c>
      <c r="H205">
        <v>1</v>
      </c>
      <c r="I205">
        <v>0</v>
      </c>
      <c r="J205">
        <v>0</v>
      </c>
      <c r="K205">
        <v>1</v>
      </c>
      <c r="L205">
        <v>1</v>
      </c>
      <c r="M205">
        <v>0</v>
      </c>
      <c r="N205">
        <v>0</v>
      </c>
      <c r="O205">
        <v>0</v>
      </c>
      <c r="P205">
        <v>45.5</v>
      </c>
      <c r="Q205" t="s">
        <v>21</v>
      </c>
      <c r="R205">
        <v>0</v>
      </c>
      <c r="S205">
        <v>0</v>
      </c>
      <c r="T205">
        <v>0</v>
      </c>
      <c r="U205">
        <v>0</v>
      </c>
      <c r="V205">
        <v>1</v>
      </c>
      <c r="W205">
        <v>0</v>
      </c>
      <c r="X205">
        <v>0</v>
      </c>
      <c r="Y205">
        <v>0</v>
      </c>
      <c r="Z205">
        <v>3</v>
      </c>
      <c r="AA205" t="s">
        <v>29</v>
      </c>
      <c r="AB205">
        <v>0</v>
      </c>
      <c r="AC205">
        <v>0</v>
      </c>
      <c r="AD205">
        <v>1</v>
      </c>
      <c r="AE205">
        <v>0</v>
      </c>
      <c r="AF205">
        <v>1</v>
      </c>
      <c r="AG205">
        <v>0</v>
      </c>
      <c r="AH205">
        <v>0</v>
      </c>
      <c r="AI205">
        <v>0</v>
      </c>
      <c r="AJ205">
        <v>0</v>
      </c>
      <c r="AK205">
        <v>0</v>
      </c>
      <c r="AL205">
        <v>0</v>
      </c>
      <c r="AM205">
        <v>0</v>
      </c>
      <c r="AN205" t="s">
        <v>31</v>
      </c>
      <c r="AO205">
        <v>0</v>
      </c>
      <c r="AP205">
        <v>1</v>
      </c>
      <c r="AQ205">
        <v>0</v>
      </c>
      <c r="AR205">
        <v>0</v>
      </c>
      <c r="AS205">
        <v>0</v>
      </c>
      <c r="AT205">
        <v>0</v>
      </c>
      <c r="AU205">
        <v>0</v>
      </c>
      <c r="AV205">
        <v>0</v>
      </c>
      <c r="AW205" t="s">
        <v>41</v>
      </c>
      <c r="AX205" t="s">
        <v>59</v>
      </c>
      <c r="AY205">
        <v>1</v>
      </c>
      <c r="AZ205">
        <v>0</v>
      </c>
      <c r="BA205">
        <v>0</v>
      </c>
      <c r="BB205" t="s">
        <v>60</v>
      </c>
      <c r="BC205">
        <v>7.2249999999999996</v>
      </c>
      <c r="BD205" t="s">
        <v>265</v>
      </c>
    </row>
    <row r="206" spans="1:56" x14ac:dyDescent="0.25">
      <c r="A206">
        <v>205</v>
      </c>
      <c r="B206">
        <v>1</v>
      </c>
      <c r="C206">
        <v>1</v>
      </c>
      <c r="D206">
        <v>1</v>
      </c>
      <c r="E206">
        <v>1</v>
      </c>
      <c r="F206" t="s">
        <v>7</v>
      </c>
      <c r="G206">
        <v>0</v>
      </c>
      <c r="H206">
        <v>1</v>
      </c>
      <c r="I206">
        <v>0</v>
      </c>
      <c r="J206">
        <v>0</v>
      </c>
      <c r="K206">
        <v>1</v>
      </c>
      <c r="L206">
        <v>1</v>
      </c>
      <c r="M206">
        <v>0</v>
      </c>
      <c r="N206">
        <v>0</v>
      </c>
      <c r="O206">
        <v>0</v>
      </c>
      <c r="P206">
        <v>18</v>
      </c>
      <c r="Q206" t="s">
        <v>18</v>
      </c>
      <c r="R206">
        <v>0</v>
      </c>
      <c r="S206">
        <v>1</v>
      </c>
      <c r="T206">
        <v>0</v>
      </c>
      <c r="U206">
        <v>0</v>
      </c>
      <c r="V206">
        <v>0</v>
      </c>
      <c r="W206">
        <v>0</v>
      </c>
      <c r="X206">
        <v>0</v>
      </c>
      <c r="Y206">
        <v>0</v>
      </c>
      <c r="Z206">
        <v>3</v>
      </c>
      <c r="AA206" t="s">
        <v>29</v>
      </c>
      <c r="AB206">
        <v>0</v>
      </c>
      <c r="AC206">
        <v>0</v>
      </c>
      <c r="AD206">
        <v>1</v>
      </c>
      <c r="AE206">
        <v>0</v>
      </c>
      <c r="AF206">
        <v>1</v>
      </c>
      <c r="AG206">
        <v>0</v>
      </c>
      <c r="AH206">
        <v>0</v>
      </c>
      <c r="AI206">
        <v>0</v>
      </c>
      <c r="AJ206">
        <v>0</v>
      </c>
      <c r="AK206">
        <v>0</v>
      </c>
      <c r="AL206">
        <v>0</v>
      </c>
      <c r="AM206">
        <v>0</v>
      </c>
      <c r="AN206" t="s">
        <v>31</v>
      </c>
      <c r="AO206">
        <v>0</v>
      </c>
      <c r="AP206">
        <v>1</v>
      </c>
      <c r="AQ206">
        <v>0</v>
      </c>
      <c r="AR206">
        <v>0</v>
      </c>
      <c r="AS206">
        <v>0</v>
      </c>
      <c r="AT206">
        <v>0</v>
      </c>
      <c r="AU206">
        <v>0</v>
      </c>
      <c r="AV206">
        <v>0</v>
      </c>
      <c r="AW206" t="s">
        <v>41</v>
      </c>
      <c r="AX206" t="s">
        <v>56</v>
      </c>
      <c r="AY206">
        <v>0</v>
      </c>
      <c r="AZ206">
        <v>0</v>
      </c>
      <c r="BA206">
        <v>1</v>
      </c>
      <c r="BB206" t="s">
        <v>57</v>
      </c>
      <c r="BC206">
        <v>8.0500000000000007</v>
      </c>
      <c r="BD206" t="s">
        <v>266</v>
      </c>
    </row>
    <row r="207" spans="1:56" x14ac:dyDescent="0.25">
      <c r="A207">
        <v>206</v>
      </c>
      <c r="B207">
        <v>1</v>
      </c>
      <c r="C207">
        <v>0</v>
      </c>
      <c r="D207">
        <v>0</v>
      </c>
      <c r="E207">
        <v>0</v>
      </c>
      <c r="F207" t="s">
        <v>6</v>
      </c>
      <c r="G207">
        <v>1</v>
      </c>
      <c r="H207">
        <v>0</v>
      </c>
      <c r="I207">
        <v>1</v>
      </c>
      <c r="J207">
        <v>0</v>
      </c>
      <c r="K207">
        <v>0</v>
      </c>
      <c r="L207">
        <v>0</v>
      </c>
      <c r="M207">
        <v>0</v>
      </c>
      <c r="N207">
        <v>0</v>
      </c>
      <c r="O207">
        <v>0</v>
      </c>
      <c r="P207">
        <v>2</v>
      </c>
      <c r="Q207" t="s">
        <v>17</v>
      </c>
      <c r="R207">
        <v>1</v>
      </c>
      <c r="S207">
        <v>0</v>
      </c>
      <c r="T207">
        <v>0</v>
      </c>
      <c r="U207">
        <v>0</v>
      </c>
      <c r="V207">
        <v>0</v>
      </c>
      <c r="W207">
        <v>0</v>
      </c>
      <c r="X207">
        <v>0</v>
      </c>
      <c r="Y207">
        <v>0</v>
      </c>
      <c r="Z207">
        <v>3</v>
      </c>
      <c r="AA207" t="s">
        <v>29</v>
      </c>
      <c r="AB207">
        <v>0</v>
      </c>
      <c r="AC207">
        <v>0</v>
      </c>
      <c r="AD207">
        <v>1</v>
      </c>
      <c r="AE207">
        <v>0</v>
      </c>
      <c r="AF207">
        <v>1</v>
      </c>
      <c r="AG207">
        <v>0</v>
      </c>
      <c r="AH207">
        <v>0</v>
      </c>
      <c r="AI207">
        <v>0</v>
      </c>
      <c r="AJ207">
        <v>0</v>
      </c>
      <c r="AK207">
        <v>0</v>
      </c>
      <c r="AL207">
        <v>0</v>
      </c>
      <c r="AM207">
        <v>0</v>
      </c>
      <c r="AN207" t="s">
        <v>31</v>
      </c>
      <c r="AO207">
        <v>1</v>
      </c>
      <c r="AP207">
        <v>0</v>
      </c>
      <c r="AQ207">
        <v>1</v>
      </c>
      <c r="AR207">
        <v>0</v>
      </c>
      <c r="AS207">
        <v>0</v>
      </c>
      <c r="AT207">
        <v>0</v>
      </c>
      <c r="AU207">
        <v>0</v>
      </c>
      <c r="AV207">
        <v>0</v>
      </c>
      <c r="AW207" t="s">
        <v>42</v>
      </c>
      <c r="AX207" t="s">
        <v>56</v>
      </c>
      <c r="AY207">
        <v>0</v>
      </c>
      <c r="AZ207">
        <v>0</v>
      </c>
      <c r="BA207">
        <v>1</v>
      </c>
      <c r="BB207" t="s">
        <v>57</v>
      </c>
      <c r="BC207">
        <v>10.4625</v>
      </c>
      <c r="BD207" t="s">
        <v>267</v>
      </c>
    </row>
    <row r="208" spans="1:56" x14ac:dyDescent="0.25">
      <c r="A208">
        <v>207</v>
      </c>
      <c r="B208">
        <v>1</v>
      </c>
      <c r="C208">
        <v>0</v>
      </c>
      <c r="D208">
        <v>0</v>
      </c>
      <c r="E208">
        <v>0</v>
      </c>
      <c r="F208" t="s">
        <v>7</v>
      </c>
      <c r="G208">
        <v>0</v>
      </c>
      <c r="H208">
        <v>1</v>
      </c>
      <c r="I208">
        <v>0</v>
      </c>
      <c r="J208">
        <v>0</v>
      </c>
      <c r="K208">
        <v>0</v>
      </c>
      <c r="L208">
        <v>1</v>
      </c>
      <c r="M208">
        <v>0</v>
      </c>
      <c r="N208">
        <v>0</v>
      </c>
      <c r="O208">
        <v>0</v>
      </c>
      <c r="P208">
        <v>32</v>
      </c>
      <c r="Q208" t="s">
        <v>20</v>
      </c>
      <c r="R208">
        <v>0</v>
      </c>
      <c r="S208">
        <v>0</v>
      </c>
      <c r="T208">
        <v>0</v>
      </c>
      <c r="U208">
        <v>1</v>
      </c>
      <c r="V208">
        <v>0</v>
      </c>
      <c r="W208">
        <v>0</v>
      </c>
      <c r="X208">
        <v>0</v>
      </c>
      <c r="Y208">
        <v>0</v>
      </c>
      <c r="Z208">
        <v>3</v>
      </c>
      <c r="AA208" t="s">
        <v>29</v>
      </c>
      <c r="AB208">
        <v>0</v>
      </c>
      <c r="AC208">
        <v>0</v>
      </c>
      <c r="AD208">
        <v>1</v>
      </c>
      <c r="AE208">
        <v>1</v>
      </c>
      <c r="AF208">
        <v>0</v>
      </c>
      <c r="AG208">
        <v>1</v>
      </c>
      <c r="AH208">
        <v>0</v>
      </c>
      <c r="AI208">
        <v>0</v>
      </c>
      <c r="AJ208">
        <v>0</v>
      </c>
      <c r="AK208">
        <v>0</v>
      </c>
      <c r="AL208">
        <v>0</v>
      </c>
      <c r="AM208">
        <v>0</v>
      </c>
      <c r="AN208" t="s">
        <v>32</v>
      </c>
      <c r="AO208">
        <v>0</v>
      </c>
      <c r="AP208">
        <v>1</v>
      </c>
      <c r="AQ208">
        <v>0</v>
      </c>
      <c r="AR208">
        <v>0</v>
      </c>
      <c r="AS208">
        <v>0</v>
      </c>
      <c r="AT208">
        <v>0</v>
      </c>
      <c r="AU208">
        <v>0</v>
      </c>
      <c r="AV208">
        <v>0</v>
      </c>
      <c r="AW208" t="s">
        <v>41</v>
      </c>
      <c r="AX208" t="s">
        <v>56</v>
      </c>
      <c r="AY208">
        <v>0</v>
      </c>
      <c r="AZ208">
        <v>0</v>
      </c>
      <c r="BA208">
        <v>1</v>
      </c>
      <c r="BB208" t="s">
        <v>57</v>
      </c>
      <c r="BC208">
        <v>15.85</v>
      </c>
      <c r="BD208" t="s">
        <v>268</v>
      </c>
    </row>
    <row r="209" spans="1:56" x14ac:dyDescent="0.25">
      <c r="A209">
        <v>208</v>
      </c>
      <c r="B209">
        <v>1</v>
      </c>
      <c r="C209">
        <v>1</v>
      </c>
      <c r="D209">
        <v>1</v>
      </c>
      <c r="E209">
        <v>1</v>
      </c>
      <c r="F209" t="s">
        <v>7</v>
      </c>
      <c r="G209">
        <v>0</v>
      </c>
      <c r="H209">
        <v>1</v>
      </c>
      <c r="I209">
        <v>0</v>
      </c>
      <c r="J209">
        <v>0</v>
      </c>
      <c r="K209">
        <v>1</v>
      </c>
      <c r="L209">
        <v>1</v>
      </c>
      <c r="M209">
        <v>0</v>
      </c>
      <c r="N209">
        <v>0</v>
      </c>
      <c r="O209">
        <v>0</v>
      </c>
      <c r="P209">
        <v>26</v>
      </c>
      <c r="Q209" t="s">
        <v>19</v>
      </c>
      <c r="R209">
        <v>0</v>
      </c>
      <c r="S209">
        <v>0</v>
      </c>
      <c r="T209">
        <v>1</v>
      </c>
      <c r="U209">
        <v>0</v>
      </c>
      <c r="V209">
        <v>0</v>
      </c>
      <c r="W209">
        <v>0</v>
      </c>
      <c r="X209">
        <v>0</v>
      </c>
      <c r="Y209">
        <v>0</v>
      </c>
      <c r="Z209">
        <v>3</v>
      </c>
      <c r="AA209" t="s">
        <v>29</v>
      </c>
      <c r="AB209">
        <v>0</v>
      </c>
      <c r="AC209">
        <v>0</v>
      </c>
      <c r="AD209">
        <v>1</v>
      </c>
      <c r="AE209">
        <v>0</v>
      </c>
      <c r="AF209">
        <v>1</v>
      </c>
      <c r="AG209">
        <v>0</v>
      </c>
      <c r="AH209">
        <v>0</v>
      </c>
      <c r="AI209">
        <v>0</v>
      </c>
      <c r="AJ209">
        <v>0</v>
      </c>
      <c r="AK209">
        <v>0</v>
      </c>
      <c r="AL209">
        <v>0</v>
      </c>
      <c r="AM209">
        <v>0</v>
      </c>
      <c r="AN209" t="s">
        <v>31</v>
      </c>
      <c r="AO209">
        <v>0</v>
      </c>
      <c r="AP209">
        <v>1</v>
      </c>
      <c r="AQ209">
        <v>0</v>
      </c>
      <c r="AR209">
        <v>0</v>
      </c>
      <c r="AS209">
        <v>0</v>
      </c>
      <c r="AT209">
        <v>0</v>
      </c>
      <c r="AU209">
        <v>0</v>
      </c>
      <c r="AV209">
        <v>0</v>
      </c>
      <c r="AW209" t="s">
        <v>41</v>
      </c>
      <c r="AX209" t="s">
        <v>59</v>
      </c>
      <c r="AY209">
        <v>1</v>
      </c>
      <c r="AZ209">
        <v>0</v>
      </c>
      <c r="BA209">
        <v>0</v>
      </c>
      <c r="BB209" t="s">
        <v>60</v>
      </c>
      <c r="BC209">
        <v>18.787500000000001</v>
      </c>
      <c r="BD209" t="s">
        <v>269</v>
      </c>
    </row>
    <row r="210" spans="1:56" x14ac:dyDescent="0.25">
      <c r="A210">
        <v>209</v>
      </c>
      <c r="B210">
        <v>1</v>
      </c>
      <c r="C210">
        <v>1</v>
      </c>
      <c r="D210">
        <v>1</v>
      </c>
      <c r="E210">
        <v>1</v>
      </c>
      <c r="F210" t="s">
        <v>6</v>
      </c>
      <c r="G210">
        <v>1</v>
      </c>
      <c r="H210">
        <v>0</v>
      </c>
      <c r="I210">
        <v>0</v>
      </c>
      <c r="J210">
        <v>0</v>
      </c>
      <c r="K210">
        <v>0</v>
      </c>
      <c r="L210">
        <v>0</v>
      </c>
      <c r="M210">
        <v>0</v>
      </c>
      <c r="N210">
        <v>0</v>
      </c>
      <c r="O210">
        <v>0</v>
      </c>
      <c r="P210">
        <v>16</v>
      </c>
      <c r="Q210" t="s">
        <v>18</v>
      </c>
      <c r="R210">
        <v>0</v>
      </c>
      <c r="S210">
        <v>1</v>
      </c>
      <c r="T210">
        <v>0</v>
      </c>
      <c r="U210">
        <v>0</v>
      </c>
      <c r="V210">
        <v>0</v>
      </c>
      <c r="W210">
        <v>0</v>
      </c>
      <c r="X210">
        <v>0</v>
      </c>
      <c r="Y210">
        <v>0</v>
      </c>
      <c r="Z210">
        <v>3</v>
      </c>
      <c r="AA210" t="s">
        <v>29</v>
      </c>
      <c r="AB210">
        <v>0</v>
      </c>
      <c r="AC210">
        <v>0</v>
      </c>
      <c r="AD210">
        <v>1</v>
      </c>
      <c r="AE210">
        <v>0</v>
      </c>
      <c r="AF210">
        <v>1</v>
      </c>
      <c r="AG210">
        <v>0</v>
      </c>
      <c r="AH210">
        <v>0</v>
      </c>
      <c r="AI210">
        <v>0</v>
      </c>
      <c r="AJ210">
        <v>0</v>
      </c>
      <c r="AK210">
        <v>0</v>
      </c>
      <c r="AL210">
        <v>0</v>
      </c>
      <c r="AM210">
        <v>0</v>
      </c>
      <c r="AN210" t="s">
        <v>31</v>
      </c>
      <c r="AO210">
        <v>0</v>
      </c>
      <c r="AP210">
        <v>1</v>
      </c>
      <c r="AQ210">
        <v>0</v>
      </c>
      <c r="AR210">
        <v>0</v>
      </c>
      <c r="AS210">
        <v>0</v>
      </c>
      <c r="AT210">
        <v>0</v>
      </c>
      <c r="AU210">
        <v>0</v>
      </c>
      <c r="AV210">
        <v>0</v>
      </c>
      <c r="AW210" t="s">
        <v>41</v>
      </c>
      <c r="AX210" t="s">
        <v>65</v>
      </c>
      <c r="AY210">
        <v>0</v>
      </c>
      <c r="AZ210">
        <v>1</v>
      </c>
      <c r="BA210">
        <v>0</v>
      </c>
      <c r="BB210" t="s">
        <v>66</v>
      </c>
      <c r="BC210">
        <v>7.75</v>
      </c>
      <c r="BD210" t="s">
        <v>270</v>
      </c>
    </row>
    <row r="211" spans="1:56" x14ac:dyDescent="0.25">
      <c r="A211">
        <v>210</v>
      </c>
      <c r="B211">
        <v>1</v>
      </c>
      <c r="C211">
        <v>1</v>
      </c>
      <c r="D211">
        <v>1</v>
      </c>
      <c r="E211">
        <v>1</v>
      </c>
      <c r="F211" t="s">
        <v>7</v>
      </c>
      <c r="G211">
        <v>0</v>
      </c>
      <c r="H211">
        <v>1</v>
      </c>
      <c r="I211">
        <v>0</v>
      </c>
      <c r="J211">
        <v>0</v>
      </c>
      <c r="K211">
        <v>1</v>
      </c>
      <c r="L211">
        <v>1</v>
      </c>
      <c r="M211">
        <v>0</v>
      </c>
      <c r="N211">
        <v>0</v>
      </c>
      <c r="O211">
        <v>0</v>
      </c>
      <c r="P211">
        <v>40</v>
      </c>
      <c r="Q211" t="s">
        <v>21</v>
      </c>
      <c r="R211">
        <v>0</v>
      </c>
      <c r="S211">
        <v>0</v>
      </c>
      <c r="T211">
        <v>0</v>
      </c>
      <c r="U211">
        <v>0</v>
      </c>
      <c r="V211">
        <v>1</v>
      </c>
      <c r="W211">
        <v>0</v>
      </c>
      <c r="X211">
        <v>0</v>
      </c>
      <c r="Y211">
        <v>0</v>
      </c>
      <c r="Z211">
        <v>1</v>
      </c>
      <c r="AA211" t="s">
        <v>27</v>
      </c>
      <c r="AB211">
        <v>1</v>
      </c>
      <c r="AC211">
        <v>0</v>
      </c>
      <c r="AD211">
        <v>0</v>
      </c>
      <c r="AE211">
        <v>0</v>
      </c>
      <c r="AF211">
        <v>1</v>
      </c>
      <c r="AG211">
        <v>0</v>
      </c>
      <c r="AH211">
        <v>0</v>
      </c>
      <c r="AI211">
        <v>0</v>
      </c>
      <c r="AJ211">
        <v>0</v>
      </c>
      <c r="AK211">
        <v>0</v>
      </c>
      <c r="AL211">
        <v>0</v>
      </c>
      <c r="AM211">
        <v>0</v>
      </c>
      <c r="AN211" t="s">
        <v>31</v>
      </c>
      <c r="AO211">
        <v>0</v>
      </c>
      <c r="AP211">
        <v>1</v>
      </c>
      <c r="AQ211">
        <v>0</v>
      </c>
      <c r="AR211">
        <v>0</v>
      </c>
      <c r="AS211">
        <v>0</v>
      </c>
      <c r="AT211">
        <v>0</v>
      </c>
      <c r="AU211">
        <v>0</v>
      </c>
      <c r="AV211">
        <v>0</v>
      </c>
      <c r="AW211" t="s">
        <v>41</v>
      </c>
      <c r="AX211" t="s">
        <v>59</v>
      </c>
      <c r="AY211">
        <v>1</v>
      </c>
      <c r="AZ211">
        <v>0</v>
      </c>
      <c r="BA211">
        <v>0</v>
      </c>
      <c r="BB211" t="s">
        <v>60</v>
      </c>
      <c r="BC211">
        <v>31</v>
      </c>
      <c r="BD211" t="s">
        <v>271</v>
      </c>
    </row>
    <row r="212" spans="1:56" x14ac:dyDescent="0.25">
      <c r="A212">
        <v>211</v>
      </c>
      <c r="B212">
        <v>1</v>
      </c>
      <c r="C212">
        <v>0</v>
      </c>
      <c r="D212">
        <v>0</v>
      </c>
      <c r="E212">
        <v>0</v>
      </c>
      <c r="F212" t="s">
        <v>7</v>
      </c>
      <c r="G212">
        <v>0</v>
      </c>
      <c r="H212">
        <v>1</v>
      </c>
      <c r="I212">
        <v>0</v>
      </c>
      <c r="J212">
        <v>0</v>
      </c>
      <c r="K212">
        <v>1</v>
      </c>
      <c r="L212">
        <v>1</v>
      </c>
      <c r="M212">
        <v>0</v>
      </c>
      <c r="N212">
        <v>0</v>
      </c>
      <c r="O212">
        <v>0</v>
      </c>
      <c r="P212">
        <v>24</v>
      </c>
      <c r="Q212" t="s">
        <v>19</v>
      </c>
      <c r="R212">
        <v>0</v>
      </c>
      <c r="S212">
        <v>0</v>
      </c>
      <c r="T212">
        <v>1</v>
      </c>
      <c r="U212">
        <v>0</v>
      </c>
      <c r="V212">
        <v>0</v>
      </c>
      <c r="W212">
        <v>0</v>
      </c>
      <c r="X212">
        <v>0</v>
      </c>
      <c r="Y212">
        <v>0</v>
      </c>
      <c r="Z212">
        <v>3</v>
      </c>
      <c r="AA212" t="s">
        <v>29</v>
      </c>
      <c r="AB212">
        <v>0</v>
      </c>
      <c r="AC212">
        <v>0</v>
      </c>
      <c r="AD212">
        <v>1</v>
      </c>
      <c r="AE212">
        <v>0</v>
      </c>
      <c r="AF212">
        <v>1</v>
      </c>
      <c r="AG212">
        <v>0</v>
      </c>
      <c r="AH212">
        <v>0</v>
      </c>
      <c r="AI212">
        <v>0</v>
      </c>
      <c r="AJ212">
        <v>0</v>
      </c>
      <c r="AK212">
        <v>0</v>
      </c>
      <c r="AL212">
        <v>0</v>
      </c>
      <c r="AM212">
        <v>0</v>
      </c>
      <c r="AN212" t="s">
        <v>31</v>
      </c>
      <c r="AO212">
        <v>0</v>
      </c>
      <c r="AP212">
        <v>1</v>
      </c>
      <c r="AQ212">
        <v>0</v>
      </c>
      <c r="AR212">
        <v>0</v>
      </c>
      <c r="AS212">
        <v>0</v>
      </c>
      <c r="AT212">
        <v>0</v>
      </c>
      <c r="AU212">
        <v>0</v>
      </c>
      <c r="AV212">
        <v>0</v>
      </c>
      <c r="AW212" t="s">
        <v>41</v>
      </c>
      <c r="AX212" t="s">
        <v>56</v>
      </c>
      <c r="AY212">
        <v>0</v>
      </c>
      <c r="AZ212">
        <v>0</v>
      </c>
      <c r="BA212">
        <v>1</v>
      </c>
      <c r="BB212" t="s">
        <v>57</v>
      </c>
      <c r="BC212">
        <v>7.05</v>
      </c>
      <c r="BD212" t="s">
        <v>272</v>
      </c>
    </row>
    <row r="213" spans="1:56" x14ac:dyDescent="0.25">
      <c r="A213">
        <v>212</v>
      </c>
      <c r="B213">
        <v>1</v>
      </c>
      <c r="C213">
        <v>1</v>
      </c>
      <c r="D213">
        <v>1</v>
      </c>
      <c r="E213">
        <v>1</v>
      </c>
      <c r="F213" t="s">
        <v>6</v>
      </c>
      <c r="G213">
        <v>1</v>
      </c>
      <c r="H213">
        <v>0</v>
      </c>
      <c r="I213">
        <v>0</v>
      </c>
      <c r="J213">
        <v>0</v>
      </c>
      <c r="K213">
        <v>0</v>
      </c>
      <c r="L213">
        <v>0</v>
      </c>
      <c r="M213">
        <v>0</v>
      </c>
      <c r="N213">
        <v>0</v>
      </c>
      <c r="O213">
        <v>0</v>
      </c>
      <c r="P213">
        <v>35</v>
      </c>
      <c r="Q213" t="s">
        <v>20</v>
      </c>
      <c r="R213">
        <v>0</v>
      </c>
      <c r="S213">
        <v>0</v>
      </c>
      <c r="T213">
        <v>0</v>
      </c>
      <c r="U213">
        <v>1</v>
      </c>
      <c r="V213">
        <v>0</v>
      </c>
      <c r="W213">
        <v>0</v>
      </c>
      <c r="X213">
        <v>0</v>
      </c>
      <c r="Y213">
        <v>0</v>
      </c>
      <c r="Z213">
        <v>2</v>
      </c>
      <c r="AA213" t="s">
        <v>28</v>
      </c>
      <c r="AB213">
        <v>0</v>
      </c>
      <c r="AC213">
        <v>1</v>
      </c>
      <c r="AD213">
        <v>0</v>
      </c>
      <c r="AE213">
        <v>0</v>
      </c>
      <c r="AF213">
        <v>1</v>
      </c>
      <c r="AG213">
        <v>0</v>
      </c>
      <c r="AH213">
        <v>0</v>
      </c>
      <c r="AI213">
        <v>0</v>
      </c>
      <c r="AJ213">
        <v>0</v>
      </c>
      <c r="AK213">
        <v>0</v>
      </c>
      <c r="AL213">
        <v>0</v>
      </c>
      <c r="AM213">
        <v>0</v>
      </c>
      <c r="AN213" t="s">
        <v>31</v>
      </c>
      <c r="AO213">
        <v>0</v>
      </c>
      <c r="AP213">
        <v>1</v>
      </c>
      <c r="AQ213">
        <v>0</v>
      </c>
      <c r="AR213">
        <v>0</v>
      </c>
      <c r="AS213">
        <v>0</v>
      </c>
      <c r="AT213">
        <v>0</v>
      </c>
      <c r="AU213">
        <v>0</v>
      </c>
      <c r="AV213">
        <v>0</v>
      </c>
      <c r="AW213" t="s">
        <v>41</v>
      </c>
      <c r="AX213" t="s">
        <v>56</v>
      </c>
      <c r="AY213">
        <v>0</v>
      </c>
      <c r="AZ213">
        <v>0</v>
      </c>
      <c r="BA213">
        <v>1</v>
      </c>
      <c r="BB213" t="s">
        <v>57</v>
      </c>
      <c r="BC213">
        <v>21</v>
      </c>
      <c r="BD213" t="s">
        <v>273</v>
      </c>
    </row>
    <row r="214" spans="1:56" x14ac:dyDescent="0.25">
      <c r="A214">
        <v>213</v>
      </c>
      <c r="B214">
        <v>1</v>
      </c>
      <c r="C214">
        <v>0</v>
      </c>
      <c r="D214">
        <v>0</v>
      </c>
      <c r="E214">
        <v>0</v>
      </c>
      <c r="F214" t="s">
        <v>7</v>
      </c>
      <c r="G214">
        <v>0</v>
      </c>
      <c r="H214">
        <v>1</v>
      </c>
      <c r="I214">
        <v>0</v>
      </c>
      <c r="J214">
        <v>0</v>
      </c>
      <c r="K214">
        <v>1</v>
      </c>
      <c r="L214">
        <v>1</v>
      </c>
      <c r="M214">
        <v>0</v>
      </c>
      <c r="N214">
        <v>0</v>
      </c>
      <c r="O214">
        <v>0</v>
      </c>
      <c r="P214">
        <v>22</v>
      </c>
      <c r="Q214" t="s">
        <v>19</v>
      </c>
      <c r="R214">
        <v>0</v>
      </c>
      <c r="S214">
        <v>0</v>
      </c>
      <c r="T214">
        <v>1</v>
      </c>
      <c r="U214">
        <v>0</v>
      </c>
      <c r="V214">
        <v>0</v>
      </c>
      <c r="W214">
        <v>0</v>
      </c>
      <c r="X214">
        <v>0</v>
      </c>
      <c r="Y214">
        <v>0</v>
      </c>
      <c r="Z214">
        <v>3</v>
      </c>
      <c r="AA214" t="s">
        <v>29</v>
      </c>
      <c r="AB214">
        <v>0</v>
      </c>
      <c r="AC214">
        <v>0</v>
      </c>
      <c r="AD214">
        <v>1</v>
      </c>
      <c r="AE214">
        <v>0</v>
      </c>
      <c r="AF214">
        <v>1</v>
      </c>
      <c r="AG214">
        <v>0</v>
      </c>
      <c r="AH214">
        <v>0</v>
      </c>
      <c r="AI214">
        <v>0</v>
      </c>
      <c r="AJ214">
        <v>0</v>
      </c>
      <c r="AK214">
        <v>0</v>
      </c>
      <c r="AL214">
        <v>0</v>
      </c>
      <c r="AM214">
        <v>0</v>
      </c>
      <c r="AN214" t="s">
        <v>31</v>
      </c>
      <c r="AO214">
        <v>0</v>
      </c>
      <c r="AP214">
        <v>1</v>
      </c>
      <c r="AQ214">
        <v>0</v>
      </c>
      <c r="AR214">
        <v>0</v>
      </c>
      <c r="AS214">
        <v>0</v>
      </c>
      <c r="AT214">
        <v>0</v>
      </c>
      <c r="AU214">
        <v>0</v>
      </c>
      <c r="AV214">
        <v>0</v>
      </c>
      <c r="AW214" t="s">
        <v>41</v>
      </c>
      <c r="AX214" t="s">
        <v>56</v>
      </c>
      <c r="AY214">
        <v>0</v>
      </c>
      <c r="AZ214">
        <v>0</v>
      </c>
      <c r="BA214">
        <v>1</v>
      </c>
      <c r="BB214" t="s">
        <v>57</v>
      </c>
      <c r="BC214">
        <v>7.25</v>
      </c>
      <c r="BD214" t="s">
        <v>274</v>
      </c>
    </row>
    <row r="215" spans="1:56" x14ac:dyDescent="0.25">
      <c r="A215">
        <v>214</v>
      </c>
      <c r="B215">
        <v>1</v>
      </c>
      <c r="C215">
        <v>0</v>
      </c>
      <c r="D215">
        <v>0</v>
      </c>
      <c r="E215">
        <v>0</v>
      </c>
      <c r="F215" t="s">
        <v>7</v>
      </c>
      <c r="G215">
        <v>0</v>
      </c>
      <c r="H215">
        <v>1</v>
      </c>
      <c r="I215">
        <v>0</v>
      </c>
      <c r="J215">
        <v>1</v>
      </c>
      <c r="K215">
        <v>1</v>
      </c>
      <c r="L215">
        <v>1</v>
      </c>
      <c r="M215">
        <v>0</v>
      </c>
      <c r="N215">
        <v>0</v>
      </c>
      <c r="O215">
        <v>0</v>
      </c>
      <c r="P215">
        <v>30</v>
      </c>
      <c r="Q215" t="s">
        <v>20</v>
      </c>
      <c r="R215">
        <v>0</v>
      </c>
      <c r="S215">
        <v>0</v>
      </c>
      <c r="T215">
        <v>0</v>
      </c>
      <c r="U215">
        <v>1</v>
      </c>
      <c r="V215">
        <v>0</v>
      </c>
      <c r="W215">
        <v>0</v>
      </c>
      <c r="X215">
        <v>0</v>
      </c>
      <c r="Y215">
        <v>0</v>
      </c>
      <c r="Z215">
        <v>2</v>
      </c>
      <c r="AA215" t="s">
        <v>28</v>
      </c>
      <c r="AB215">
        <v>0</v>
      </c>
      <c r="AC215">
        <v>1</v>
      </c>
      <c r="AD215">
        <v>0</v>
      </c>
      <c r="AE215">
        <v>0</v>
      </c>
      <c r="AF215">
        <v>1</v>
      </c>
      <c r="AG215">
        <v>0</v>
      </c>
      <c r="AH215">
        <v>0</v>
      </c>
      <c r="AI215">
        <v>0</v>
      </c>
      <c r="AJ215">
        <v>0</v>
      </c>
      <c r="AK215">
        <v>0</v>
      </c>
      <c r="AL215">
        <v>0</v>
      </c>
      <c r="AM215">
        <v>0</v>
      </c>
      <c r="AN215" t="s">
        <v>31</v>
      </c>
      <c r="AO215">
        <v>0</v>
      </c>
      <c r="AP215">
        <v>1</v>
      </c>
      <c r="AQ215">
        <v>0</v>
      </c>
      <c r="AR215">
        <v>0</v>
      </c>
      <c r="AS215">
        <v>0</v>
      </c>
      <c r="AT215">
        <v>0</v>
      </c>
      <c r="AU215">
        <v>0</v>
      </c>
      <c r="AV215">
        <v>0</v>
      </c>
      <c r="AW215" t="s">
        <v>41</v>
      </c>
      <c r="AX215" t="s">
        <v>56</v>
      </c>
      <c r="AY215">
        <v>0</v>
      </c>
      <c r="AZ215">
        <v>0</v>
      </c>
      <c r="BA215">
        <v>1</v>
      </c>
      <c r="BB215" t="s">
        <v>57</v>
      </c>
      <c r="BC215">
        <v>13</v>
      </c>
      <c r="BD215" t="s">
        <v>275</v>
      </c>
    </row>
    <row r="216" spans="1:56" x14ac:dyDescent="0.25">
      <c r="A216">
        <v>215</v>
      </c>
      <c r="B216">
        <v>1</v>
      </c>
      <c r="C216">
        <v>0</v>
      </c>
      <c r="D216">
        <v>0</v>
      </c>
      <c r="E216">
        <v>0</v>
      </c>
      <c r="F216" t="s">
        <v>7</v>
      </c>
      <c r="G216">
        <v>0</v>
      </c>
      <c r="H216">
        <v>1</v>
      </c>
      <c r="I216">
        <v>0</v>
      </c>
      <c r="J216">
        <v>0</v>
      </c>
      <c r="K216">
        <v>0</v>
      </c>
      <c r="L216">
        <v>1</v>
      </c>
      <c r="M216">
        <v>0</v>
      </c>
      <c r="N216">
        <v>1</v>
      </c>
      <c r="O216">
        <v>1</v>
      </c>
      <c r="P216">
        <v>29.9</v>
      </c>
      <c r="Q216" t="s">
        <v>19</v>
      </c>
      <c r="R216">
        <v>0</v>
      </c>
      <c r="S216">
        <v>0</v>
      </c>
      <c r="T216">
        <v>1</v>
      </c>
      <c r="U216">
        <v>0</v>
      </c>
      <c r="V216">
        <v>0</v>
      </c>
      <c r="W216">
        <v>0</v>
      </c>
      <c r="X216">
        <v>0</v>
      </c>
      <c r="Y216">
        <v>0</v>
      </c>
      <c r="Z216">
        <v>3</v>
      </c>
      <c r="AA216" t="s">
        <v>29</v>
      </c>
      <c r="AB216">
        <v>0</v>
      </c>
      <c r="AC216">
        <v>0</v>
      </c>
      <c r="AD216">
        <v>1</v>
      </c>
      <c r="AE216">
        <v>1</v>
      </c>
      <c r="AF216">
        <v>0</v>
      </c>
      <c r="AG216">
        <v>1</v>
      </c>
      <c r="AH216">
        <v>0</v>
      </c>
      <c r="AI216">
        <v>0</v>
      </c>
      <c r="AJ216">
        <v>0</v>
      </c>
      <c r="AK216">
        <v>0</v>
      </c>
      <c r="AL216">
        <v>0</v>
      </c>
      <c r="AM216">
        <v>0</v>
      </c>
      <c r="AN216" t="s">
        <v>32</v>
      </c>
      <c r="AO216">
        <v>0</v>
      </c>
      <c r="AP216">
        <v>1</v>
      </c>
      <c r="AQ216">
        <v>0</v>
      </c>
      <c r="AR216">
        <v>0</v>
      </c>
      <c r="AS216">
        <v>0</v>
      </c>
      <c r="AT216">
        <v>0</v>
      </c>
      <c r="AU216">
        <v>0</v>
      </c>
      <c r="AV216">
        <v>0</v>
      </c>
      <c r="AW216" t="s">
        <v>41</v>
      </c>
      <c r="AX216" t="s">
        <v>65</v>
      </c>
      <c r="AY216">
        <v>0</v>
      </c>
      <c r="AZ216">
        <v>1</v>
      </c>
      <c r="BA216">
        <v>0</v>
      </c>
      <c r="BB216" t="s">
        <v>66</v>
      </c>
      <c r="BC216">
        <v>7.75</v>
      </c>
      <c r="BD216" t="s">
        <v>276</v>
      </c>
    </row>
    <row r="217" spans="1:56" x14ac:dyDescent="0.25">
      <c r="A217">
        <v>216</v>
      </c>
      <c r="B217">
        <v>1</v>
      </c>
      <c r="C217">
        <v>1</v>
      </c>
      <c r="D217">
        <v>1</v>
      </c>
      <c r="E217">
        <v>1</v>
      </c>
      <c r="F217" t="s">
        <v>6</v>
      </c>
      <c r="G217">
        <v>1</v>
      </c>
      <c r="H217">
        <v>0</v>
      </c>
      <c r="I217">
        <v>0</v>
      </c>
      <c r="J217">
        <v>0</v>
      </c>
      <c r="K217">
        <v>0</v>
      </c>
      <c r="L217">
        <v>0</v>
      </c>
      <c r="M217">
        <v>0</v>
      </c>
      <c r="N217">
        <v>0</v>
      </c>
      <c r="O217">
        <v>0</v>
      </c>
      <c r="P217">
        <v>31</v>
      </c>
      <c r="Q217" t="s">
        <v>20</v>
      </c>
      <c r="R217">
        <v>0</v>
      </c>
      <c r="S217">
        <v>0</v>
      </c>
      <c r="T217">
        <v>0</v>
      </c>
      <c r="U217">
        <v>1</v>
      </c>
      <c r="V217">
        <v>0</v>
      </c>
      <c r="W217">
        <v>0</v>
      </c>
      <c r="X217">
        <v>0</v>
      </c>
      <c r="Y217">
        <v>0</v>
      </c>
      <c r="Z217">
        <v>1</v>
      </c>
      <c r="AA217" t="s">
        <v>27</v>
      </c>
      <c r="AB217">
        <v>1</v>
      </c>
      <c r="AC217">
        <v>0</v>
      </c>
      <c r="AD217">
        <v>0</v>
      </c>
      <c r="AE217">
        <v>1</v>
      </c>
      <c r="AF217">
        <v>0</v>
      </c>
      <c r="AG217">
        <v>1</v>
      </c>
      <c r="AH217">
        <v>0</v>
      </c>
      <c r="AI217">
        <v>0</v>
      </c>
      <c r="AJ217">
        <v>0</v>
      </c>
      <c r="AK217">
        <v>0</v>
      </c>
      <c r="AL217">
        <v>0</v>
      </c>
      <c r="AM217">
        <v>0</v>
      </c>
      <c r="AN217" t="s">
        <v>32</v>
      </c>
      <c r="AO217">
        <v>0</v>
      </c>
      <c r="AP217">
        <v>1</v>
      </c>
      <c r="AQ217">
        <v>0</v>
      </c>
      <c r="AR217">
        <v>0</v>
      </c>
      <c r="AS217">
        <v>0</v>
      </c>
      <c r="AT217">
        <v>0</v>
      </c>
      <c r="AU217">
        <v>0</v>
      </c>
      <c r="AV217">
        <v>0</v>
      </c>
      <c r="AW217" t="s">
        <v>41</v>
      </c>
      <c r="AX217" t="s">
        <v>59</v>
      </c>
      <c r="AY217">
        <v>1</v>
      </c>
      <c r="AZ217">
        <v>0</v>
      </c>
      <c r="BA217">
        <v>0</v>
      </c>
      <c r="BB217" t="s">
        <v>60</v>
      </c>
      <c r="BC217">
        <v>113.27500000000001</v>
      </c>
      <c r="BD217" t="s">
        <v>277</v>
      </c>
    </row>
    <row r="218" spans="1:56" x14ac:dyDescent="0.25">
      <c r="A218">
        <v>217</v>
      </c>
      <c r="B218">
        <v>1</v>
      </c>
      <c r="C218">
        <v>1</v>
      </c>
      <c r="D218">
        <v>1</v>
      </c>
      <c r="E218">
        <v>1</v>
      </c>
      <c r="F218" t="s">
        <v>6</v>
      </c>
      <c r="G218">
        <v>1</v>
      </c>
      <c r="H218">
        <v>0</v>
      </c>
      <c r="I218">
        <v>1</v>
      </c>
      <c r="J218">
        <v>0</v>
      </c>
      <c r="K218">
        <v>0</v>
      </c>
      <c r="L218">
        <v>0</v>
      </c>
      <c r="M218">
        <v>0</v>
      </c>
      <c r="N218">
        <v>0</v>
      </c>
      <c r="O218">
        <v>0</v>
      </c>
      <c r="P218">
        <v>27</v>
      </c>
      <c r="Q218" t="s">
        <v>19</v>
      </c>
      <c r="R218">
        <v>0</v>
      </c>
      <c r="S218">
        <v>0</v>
      </c>
      <c r="T218">
        <v>1</v>
      </c>
      <c r="U218">
        <v>0</v>
      </c>
      <c r="V218">
        <v>0</v>
      </c>
      <c r="W218">
        <v>0</v>
      </c>
      <c r="X218">
        <v>0</v>
      </c>
      <c r="Y218">
        <v>0</v>
      </c>
      <c r="Z218">
        <v>3</v>
      </c>
      <c r="AA218" t="s">
        <v>29</v>
      </c>
      <c r="AB218">
        <v>0</v>
      </c>
      <c r="AC218">
        <v>0</v>
      </c>
      <c r="AD218">
        <v>1</v>
      </c>
      <c r="AE218">
        <v>0</v>
      </c>
      <c r="AF218">
        <v>1</v>
      </c>
      <c r="AG218">
        <v>0</v>
      </c>
      <c r="AH218">
        <v>0</v>
      </c>
      <c r="AI218">
        <v>0</v>
      </c>
      <c r="AJ218">
        <v>0</v>
      </c>
      <c r="AK218">
        <v>0</v>
      </c>
      <c r="AL218">
        <v>0</v>
      </c>
      <c r="AM218">
        <v>0</v>
      </c>
      <c r="AN218" t="s">
        <v>31</v>
      </c>
      <c r="AO218">
        <v>0</v>
      </c>
      <c r="AP218">
        <v>1</v>
      </c>
      <c r="AQ218">
        <v>0</v>
      </c>
      <c r="AR218">
        <v>0</v>
      </c>
      <c r="AS218">
        <v>0</v>
      </c>
      <c r="AT218">
        <v>0</v>
      </c>
      <c r="AU218">
        <v>0</v>
      </c>
      <c r="AV218">
        <v>0</v>
      </c>
      <c r="AW218" t="s">
        <v>41</v>
      </c>
      <c r="AX218" t="s">
        <v>56</v>
      </c>
      <c r="AY218">
        <v>0</v>
      </c>
      <c r="AZ218">
        <v>0</v>
      </c>
      <c r="BA218">
        <v>1</v>
      </c>
      <c r="BB218" t="s">
        <v>57</v>
      </c>
      <c r="BC218">
        <v>7.9249999999999998</v>
      </c>
      <c r="BD218" t="s">
        <v>278</v>
      </c>
    </row>
    <row r="219" spans="1:56" x14ac:dyDescent="0.25">
      <c r="A219">
        <v>218</v>
      </c>
      <c r="B219">
        <v>1</v>
      </c>
      <c r="C219">
        <v>0</v>
      </c>
      <c r="D219">
        <v>0</v>
      </c>
      <c r="E219">
        <v>0</v>
      </c>
      <c r="F219" t="s">
        <v>7</v>
      </c>
      <c r="G219">
        <v>0</v>
      </c>
      <c r="H219">
        <v>1</v>
      </c>
      <c r="I219">
        <v>0</v>
      </c>
      <c r="J219">
        <v>1</v>
      </c>
      <c r="K219">
        <v>0</v>
      </c>
      <c r="L219">
        <v>1</v>
      </c>
      <c r="M219">
        <v>0</v>
      </c>
      <c r="N219">
        <v>0</v>
      </c>
      <c r="O219">
        <v>0</v>
      </c>
      <c r="P219">
        <v>42</v>
      </c>
      <c r="Q219" t="s">
        <v>21</v>
      </c>
      <c r="R219">
        <v>0</v>
      </c>
      <c r="S219">
        <v>0</v>
      </c>
      <c r="T219">
        <v>0</v>
      </c>
      <c r="U219">
        <v>0</v>
      </c>
      <c r="V219">
        <v>1</v>
      </c>
      <c r="W219">
        <v>0</v>
      </c>
      <c r="X219">
        <v>0</v>
      </c>
      <c r="Y219">
        <v>0</v>
      </c>
      <c r="Z219">
        <v>2</v>
      </c>
      <c r="AA219" t="s">
        <v>28</v>
      </c>
      <c r="AB219">
        <v>0</v>
      </c>
      <c r="AC219">
        <v>1</v>
      </c>
      <c r="AD219">
        <v>0</v>
      </c>
      <c r="AE219">
        <v>1</v>
      </c>
      <c r="AF219">
        <v>0</v>
      </c>
      <c r="AG219">
        <v>1</v>
      </c>
      <c r="AH219">
        <v>0</v>
      </c>
      <c r="AI219">
        <v>0</v>
      </c>
      <c r="AJ219">
        <v>0</v>
      </c>
      <c r="AK219">
        <v>0</v>
      </c>
      <c r="AL219">
        <v>0</v>
      </c>
      <c r="AM219">
        <v>0</v>
      </c>
      <c r="AN219" t="s">
        <v>32</v>
      </c>
      <c r="AO219">
        <v>0</v>
      </c>
      <c r="AP219">
        <v>1</v>
      </c>
      <c r="AQ219">
        <v>0</v>
      </c>
      <c r="AR219">
        <v>0</v>
      </c>
      <c r="AS219">
        <v>0</v>
      </c>
      <c r="AT219">
        <v>0</v>
      </c>
      <c r="AU219">
        <v>0</v>
      </c>
      <c r="AV219">
        <v>0</v>
      </c>
      <c r="AW219" t="s">
        <v>41</v>
      </c>
      <c r="AX219" t="s">
        <v>56</v>
      </c>
      <c r="AY219">
        <v>0</v>
      </c>
      <c r="AZ219">
        <v>0</v>
      </c>
      <c r="BA219">
        <v>1</v>
      </c>
      <c r="BB219" t="s">
        <v>57</v>
      </c>
      <c r="BC219">
        <v>27</v>
      </c>
      <c r="BD219" t="s">
        <v>279</v>
      </c>
    </row>
    <row r="220" spans="1:56" x14ac:dyDescent="0.25">
      <c r="A220">
        <v>219</v>
      </c>
      <c r="B220">
        <v>1</v>
      </c>
      <c r="C220">
        <v>1</v>
      </c>
      <c r="D220">
        <v>1</v>
      </c>
      <c r="E220">
        <v>1</v>
      </c>
      <c r="F220" t="s">
        <v>6</v>
      </c>
      <c r="G220">
        <v>1</v>
      </c>
      <c r="H220">
        <v>0</v>
      </c>
      <c r="I220">
        <v>0</v>
      </c>
      <c r="J220">
        <v>0</v>
      </c>
      <c r="K220">
        <v>0</v>
      </c>
      <c r="L220">
        <v>0</v>
      </c>
      <c r="M220">
        <v>0</v>
      </c>
      <c r="N220">
        <v>0</v>
      </c>
      <c r="O220">
        <v>0</v>
      </c>
      <c r="P220">
        <v>32</v>
      </c>
      <c r="Q220" t="s">
        <v>20</v>
      </c>
      <c r="R220">
        <v>0</v>
      </c>
      <c r="S220">
        <v>0</v>
      </c>
      <c r="T220">
        <v>0</v>
      </c>
      <c r="U220">
        <v>1</v>
      </c>
      <c r="V220">
        <v>0</v>
      </c>
      <c r="W220">
        <v>0</v>
      </c>
      <c r="X220">
        <v>0</v>
      </c>
      <c r="Y220">
        <v>0</v>
      </c>
      <c r="Z220">
        <v>1</v>
      </c>
      <c r="AA220" t="s">
        <v>27</v>
      </c>
      <c r="AB220">
        <v>1</v>
      </c>
      <c r="AC220">
        <v>0</v>
      </c>
      <c r="AD220">
        <v>0</v>
      </c>
      <c r="AE220">
        <v>0</v>
      </c>
      <c r="AF220">
        <v>1</v>
      </c>
      <c r="AG220">
        <v>0</v>
      </c>
      <c r="AH220">
        <v>0</v>
      </c>
      <c r="AI220">
        <v>0</v>
      </c>
      <c r="AJ220">
        <v>0</v>
      </c>
      <c r="AK220">
        <v>0</v>
      </c>
      <c r="AL220">
        <v>0</v>
      </c>
      <c r="AM220">
        <v>0</v>
      </c>
      <c r="AN220" t="s">
        <v>31</v>
      </c>
      <c r="AO220">
        <v>0</v>
      </c>
      <c r="AP220">
        <v>1</v>
      </c>
      <c r="AQ220">
        <v>0</v>
      </c>
      <c r="AR220">
        <v>0</v>
      </c>
      <c r="AS220">
        <v>0</v>
      </c>
      <c r="AT220">
        <v>0</v>
      </c>
      <c r="AU220">
        <v>0</v>
      </c>
      <c r="AV220">
        <v>0</v>
      </c>
      <c r="AW220" t="s">
        <v>41</v>
      </c>
      <c r="AX220" t="s">
        <v>59</v>
      </c>
      <c r="AY220">
        <v>1</v>
      </c>
      <c r="AZ220">
        <v>0</v>
      </c>
      <c r="BA220">
        <v>0</v>
      </c>
      <c r="BB220" t="s">
        <v>60</v>
      </c>
      <c r="BC220">
        <v>76.291700000000006</v>
      </c>
      <c r="BD220" t="s">
        <v>280</v>
      </c>
    </row>
    <row r="221" spans="1:56" x14ac:dyDescent="0.25">
      <c r="A221">
        <v>220</v>
      </c>
      <c r="B221">
        <v>1</v>
      </c>
      <c r="C221">
        <v>0</v>
      </c>
      <c r="D221">
        <v>0</v>
      </c>
      <c r="E221">
        <v>0</v>
      </c>
      <c r="F221" t="s">
        <v>7</v>
      </c>
      <c r="G221">
        <v>0</v>
      </c>
      <c r="H221">
        <v>1</v>
      </c>
      <c r="I221">
        <v>0</v>
      </c>
      <c r="J221">
        <v>1</v>
      </c>
      <c r="K221">
        <v>1</v>
      </c>
      <c r="L221">
        <v>1</v>
      </c>
      <c r="M221">
        <v>0</v>
      </c>
      <c r="N221">
        <v>0</v>
      </c>
      <c r="O221">
        <v>0</v>
      </c>
      <c r="P221">
        <v>30</v>
      </c>
      <c r="Q221" t="s">
        <v>20</v>
      </c>
      <c r="R221">
        <v>0</v>
      </c>
      <c r="S221">
        <v>0</v>
      </c>
      <c r="T221">
        <v>0</v>
      </c>
      <c r="U221">
        <v>1</v>
      </c>
      <c r="V221">
        <v>0</v>
      </c>
      <c r="W221">
        <v>0</v>
      </c>
      <c r="X221">
        <v>0</v>
      </c>
      <c r="Y221">
        <v>0</v>
      </c>
      <c r="Z221">
        <v>2</v>
      </c>
      <c r="AA221" t="s">
        <v>28</v>
      </c>
      <c r="AB221">
        <v>0</v>
      </c>
      <c r="AC221">
        <v>1</v>
      </c>
      <c r="AD221">
        <v>0</v>
      </c>
      <c r="AE221">
        <v>0</v>
      </c>
      <c r="AF221">
        <v>1</v>
      </c>
      <c r="AG221">
        <v>0</v>
      </c>
      <c r="AH221">
        <v>0</v>
      </c>
      <c r="AI221">
        <v>0</v>
      </c>
      <c r="AJ221">
        <v>0</v>
      </c>
      <c r="AK221">
        <v>0</v>
      </c>
      <c r="AL221">
        <v>0</v>
      </c>
      <c r="AM221">
        <v>0</v>
      </c>
      <c r="AN221" t="s">
        <v>31</v>
      </c>
      <c r="AO221">
        <v>0</v>
      </c>
      <c r="AP221">
        <v>1</v>
      </c>
      <c r="AQ221">
        <v>0</v>
      </c>
      <c r="AR221">
        <v>0</v>
      </c>
      <c r="AS221">
        <v>0</v>
      </c>
      <c r="AT221">
        <v>0</v>
      </c>
      <c r="AU221">
        <v>0</v>
      </c>
      <c r="AV221">
        <v>0</v>
      </c>
      <c r="AW221" t="s">
        <v>41</v>
      </c>
      <c r="AX221" t="s">
        <v>56</v>
      </c>
      <c r="AY221">
        <v>0</v>
      </c>
      <c r="AZ221">
        <v>0</v>
      </c>
      <c r="BA221">
        <v>1</v>
      </c>
      <c r="BB221" t="s">
        <v>57</v>
      </c>
      <c r="BC221">
        <v>10.5</v>
      </c>
      <c r="BD221" t="s">
        <v>281</v>
      </c>
    </row>
    <row r="222" spans="1:56" x14ac:dyDescent="0.25">
      <c r="A222">
        <v>221</v>
      </c>
      <c r="B222">
        <v>1</v>
      </c>
      <c r="C222">
        <v>1</v>
      </c>
      <c r="D222">
        <v>1</v>
      </c>
      <c r="E222">
        <v>1</v>
      </c>
      <c r="F222" t="s">
        <v>7</v>
      </c>
      <c r="G222">
        <v>0</v>
      </c>
      <c r="H222">
        <v>1</v>
      </c>
      <c r="I222">
        <v>0</v>
      </c>
      <c r="J222">
        <v>0</v>
      </c>
      <c r="K222">
        <v>1</v>
      </c>
      <c r="L222">
        <v>1</v>
      </c>
      <c r="M222">
        <v>0</v>
      </c>
      <c r="N222">
        <v>0</v>
      </c>
      <c r="O222">
        <v>0</v>
      </c>
      <c r="P222">
        <v>16</v>
      </c>
      <c r="Q222" t="s">
        <v>18</v>
      </c>
      <c r="R222">
        <v>0</v>
      </c>
      <c r="S222">
        <v>1</v>
      </c>
      <c r="T222">
        <v>0</v>
      </c>
      <c r="U222">
        <v>0</v>
      </c>
      <c r="V222">
        <v>0</v>
      </c>
      <c r="W222">
        <v>0</v>
      </c>
      <c r="X222">
        <v>0</v>
      </c>
      <c r="Y222">
        <v>0</v>
      </c>
      <c r="Z222">
        <v>3</v>
      </c>
      <c r="AA222" t="s">
        <v>29</v>
      </c>
      <c r="AB222">
        <v>0</v>
      </c>
      <c r="AC222">
        <v>0</v>
      </c>
      <c r="AD222">
        <v>1</v>
      </c>
      <c r="AE222">
        <v>0</v>
      </c>
      <c r="AF222">
        <v>1</v>
      </c>
      <c r="AG222">
        <v>0</v>
      </c>
      <c r="AH222">
        <v>0</v>
      </c>
      <c r="AI222">
        <v>0</v>
      </c>
      <c r="AJ222">
        <v>0</v>
      </c>
      <c r="AK222">
        <v>0</v>
      </c>
      <c r="AL222">
        <v>0</v>
      </c>
      <c r="AM222">
        <v>0</v>
      </c>
      <c r="AN222" t="s">
        <v>31</v>
      </c>
      <c r="AO222">
        <v>0</v>
      </c>
      <c r="AP222">
        <v>1</v>
      </c>
      <c r="AQ222">
        <v>0</v>
      </c>
      <c r="AR222">
        <v>0</v>
      </c>
      <c r="AS222">
        <v>0</v>
      </c>
      <c r="AT222">
        <v>0</v>
      </c>
      <c r="AU222">
        <v>0</v>
      </c>
      <c r="AV222">
        <v>0</v>
      </c>
      <c r="AW222" t="s">
        <v>41</v>
      </c>
      <c r="AX222" t="s">
        <v>56</v>
      </c>
      <c r="AY222">
        <v>0</v>
      </c>
      <c r="AZ222">
        <v>0</v>
      </c>
      <c r="BA222">
        <v>1</v>
      </c>
      <c r="BB222" t="s">
        <v>57</v>
      </c>
      <c r="BC222">
        <v>8.0500000000000007</v>
      </c>
      <c r="BD222" t="s">
        <v>282</v>
      </c>
    </row>
    <row r="223" spans="1:56" x14ac:dyDescent="0.25">
      <c r="A223">
        <v>222</v>
      </c>
      <c r="B223">
        <v>1</v>
      </c>
      <c r="C223">
        <v>0</v>
      </c>
      <c r="D223">
        <v>0</v>
      </c>
      <c r="E223">
        <v>0</v>
      </c>
      <c r="F223" t="s">
        <v>7</v>
      </c>
      <c r="G223">
        <v>0</v>
      </c>
      <c r="H223">
        <v>1</v>
      </c>
      <c r="I223">
        <v>0</v>
      </c>
      <c r="J223">
        <v>1</v>
      </c>
      <c r="K223">
        <v>1</v>
      </c>
      <c r="L223">
        <v>1</v>
      </c>
      <c r="M223">
        <v>0</v>
      </c>
      <c r="N223">
        <v>0</v>
      </c>
      <c r="O223">
        <v>0</v>
      </c>
      <c r="P223">
        <v>27</v>
      </c>
      <c r="Q223" t="s">
        <v>19</v>
      </c>
      <c r="R223">
        <v>0</v>
      </c>
      <c r="S223">
        <v>0</v>
      </c>
      <c r="T223">
        <v>1</v>
      </c>
      <c r="U223">
        <v>0</v>
      </c>
      <c r="V223">
        <v>0</v>
      </c>
      <c r="W223">
        <v>0</v>
      </c>
      <c r="X223">
        <v>0</v>
      </c>
      <c r="Y223">
        <v>0</v>
      </c>
      <c r="Z223">
        <v>2</v>
      </c>
      <c r="AA223" t="s">
        <v>28</v>
      </c>
      <c r="AB223">
        <v>0</v>
      </c>
      <c r="AC223">
        <v>1</v>
      </c>
      <c r="AD223">
        <v>0</v>
      </c>
      <c r="AE223">
        <v>0</v>
      </c>
      <c r="AF223">
        <v>1</v>
      </c>
      <c r="AG223">
        <v>0</v>
      </c>
      <c r="AH223">
        <v>0</v>
      </c>
      <c r="AI223">
        <v>0</v>
      </c>
      <c r="AJ223">
        <v>0</v>
      </c>
      <c r="AK223">
        <v>0</v>
      </c>
      <c r="AL223">
        <v>0</v>
      </c>
      <c r="AM223">
        <v>0</v>
      </c>
      <c r="AN223" t="s">
        <v>31</v>
      </c>
      <c r="AO223">
        <v>0</v>
      </c>
      <c r="AP223">
        <v>1</v>
      </c>
      <c r="AQ223">
        <v>0</v>
      </c>
      <c r="AR223">
        <v>0</v>
      </c>
      <c r="AS223">
        <v>0</v>
      </c>
      <c r="AT223">
        <v>0</v>
      </c>
      <c r="AU223">
        <v>0</v>
      </c>
      <c r="AV223">
        <v>0</v>
      </c>
      <c r="AW223" t="s">
        <v>41</v>
      </c>
      <c r="AX223" t="s">
        <v>56</v>
      </c>
      <c r="AY223">
        <v>0</v>
      </c>
      <c r="AZ223">
        <v>0</v>
      </c>
      <c r="BA223">
        <v>1</v>
      </c>
      <c r="BB223" t="s">
        <v>57</v>
      </c>
      <c r="BC223">
        <v>13</v>
      </c>
      <c r="BD223" t="s">
        <v>283</v>
      </c>
    </row>
    <row r="224" spans="1:56" x14ac:dyDescent="0.25">
      <c r="A224">
        <v>223</v>
      </c>
      <c r="B224">
        <v>1</v>
      </c>
      <c r="C224">
        <v>0</v>
      </c>
      <c r="D224">
        <v>0</v>
      </c>
      <c r="E224">
        <v>0</v>
      </c>
      <c r="F224" t="s">
        <v>7</v>
      </c>
      <c r="G224">
        <v>0</v>
      </c>
      <c r="H224">
        <v>1</v>
      </c>
      <c r="I224">
        <v>0</v>
      </c>
      <c r="J224">
        <v>0</v>
      </c>
      <c r="K224">
        <v>1</v>
      </c>
      <c r="L224">
        <v>1</v>
      </c>
      <c r="M224">
        <v>0</v>
      </c>
      <c r="N224">
        <v>0</v>
      </c>
      <c r="O224">
        <v>0</v>
      </c>
      <c r="P224">
        <v>51</v>
      </c>
      <c r="Q224" t="s">
        <v>22</v>
      </c>
      <c r="R224">
        <v>0</v>
      </c>
      <c r="S224">
        <v>0</v>
      </c>
      <c r="T224">
        <v>0</v>
      </c>
      <c r="U224">
        <v>0</v>
      </c>
      <c r="V224">
        <v>0</v>
      </c>
      <c r="W224">
        <v>1</v>
      </c>
      <c r="X224">
        <v>0</v>
      </c>
      <c r="Y224">
        <v>0</v>
      </c>
      <c r="Z224">
        <v>3</v>
      </c>
      <c r="AA224" t="s">
        <v>29</v>
      </c>
      <c r="AB224">
        <v>0</v>
      </c>
      <c r="AC224">
        <v>0</v>
      </c>
      <c r="AD224">
        <v>1</v>
      </c>
      <c r="AE224">
        <v>0</v>
      </c>
      <c r="AF224">
        <v>1</v>
      </c>
      <c r="AG224">
        <v>0</v>
      </c>
      <c r="AH224">
        <v>0</v>
      </c>
      <c r="AI224">
        <v>0</v>
      </c>
      <c r="AJ224">
        <v>0</v>
      </c>
      <c r="AK224">
        <v>0</v>
      </c>
      <c r="AL224">
        <v>0</v>
      </c>
      <c r="AM224">
        <v>0</v>
      </c>
      <c r="AN224" t="s">
        <v>31</v>
      </c>
      <c r="AO224">
        <v>0</v>
      </c>
      <c r="AP224">
        <v>1</v>
      </c>
      <c r="AQ224">
        <v>0</v>
      </c>
      <c r="AR224">
        <v>0</v>
      </c>
      <c r="AS224">
        <v>0</v>
      </c>
      <c r="AT224">
        <v>0</v>
      </c>
      <c r="AU224">
        <v>0</v>
      </c>
      <c r="AV224">
        <v>0</v>
      </c>
      <c r="AW224" t="s">
        <v>41</v>
      </c>
      <c r="AX224" t="s">
        <v>56</v>
      </c>
      <c r="AY224">
        <v>0</v>
      </c>
      <c r="AZ224">
        <v>0</v>
      </c>
      <c r="BA224">
        <v>1</v>
      </c>
      <c r="BB224" t="s">
        <v>57</v>
      </c>
      <c r="BC224">
        <v>8.0500000000000007</v>
      </c>
      <c r="BD224" t="s">
        <v>284</v>
      </c>
    </row>
    <row r="225" spans="1:56" x14ac:dyDescent="0.25">
      <c r="A225">
        <v>224</v>
      </c>
      <c r="B225">
        <v>1</v>
      </c>
      <c r="C225">
        <v>0</v>
      </c>
      <c r="D225">
        <v>0</v>
      </c>
      <c r="E225">
        <v>0</v>
      </c>
      <c r="F225" t="s">
        <v>7</v>
      </c>
      <c r="G225">
        <v>0</v>
      </c>
      <c r="H225">
        <v>1</v>
      </c>
      <c r="I225">
        <v>0</v>
      </c>
      <c r="J225">
        <v>0</v>
      </c>
      <c r="K225">
        <v>1</v>
      </c>
      <c r="L225">
        <v>1</v>
      </c>
      <c r="M225">
        <v>0</v>
      </c>
      <c r="N225">
        <v>0</v>
      </c>
      <c r="O225">
        <v>0</v>
      </c>
      <c r="P225">
        <v>29.9</v>
      </c>
      <c r="Q225" t="s">
        <v>19</v>
      </c>
      <c r="R225">
        <v>0</v>
      </c>
      <c r="S225">
        <v>0</v>
      </c>
      <c r="T225">
        <v>1</v>
      </c>
      <c r="U225">
        <v>0</v>
      </c>
      <c r="V225">
        <v>0</v>
      </c>
      <c r="W225">
        <v>0</v>
      </c>
      <c r="X225">
        <v>0</v>
      </c>
      <c r="Y225">
        <v>0</v>
      </c>
      <c r="Z225">
        <v>3</v>
      </c>
      <c r="AA225" t="s">
        <v>29</v>
      </c>
      <c r="AB225">
        <v>0</v>
      </c>
      <c r="AC225">
        <v>0</v>
      </c>
      <c r="AD225">
        <v>1</v>
      </c>
      <c r="AE225">
        <v>0</v>
      </c>
      <c r="AF225">
        <v>1</v>
      </c>
      <c r="AG225">
        <v>0</v>
      </c>
      <c r="AH225">
        <v>0</v>
      </c>
      <c r="AI225">
        <v>0</v>
      </c>
      <c r="AJ225">
        <v>0</v>
      </c>
      <c r="AK225">
        <v>0</v>
      </c>
      <c r="AL225">
        <v>0</v>
      </c>
      <c r="AM225">
        <v>0</v>
      </c>
      <c r="AN225" t="s">
        <v>31</v>
      </c>
      <c r="AO225">
        <v>0</v>
      </c>
      <c r="AP225">
        <v>1</v>
      </c>
      <c r="AQ225">
        <v>0</v>
      </c>
      <c r="AR225">
        <v>0</v>
      </c>
      <c r="AS225">
        <v>0</v>
      </c>
      <c r="AT225">
        <v>0</v>
      </c>
      <c r="AU225">
        <v>0</v>
      </c>
      <c r="AV225">
        <v>0</v>
      </c>
      <c r="AW225" t="s">
        <v>41</v>
      </c>
      <c r="AX225" t="s">
        <v>56</v>
      </c>
      <c r="AY225">
        <v>0</v>
      </c>
      <c r="AZ225">
        <v>0</v>
      </c>
      <c r="BA225">
        <v>1</v>
      </c>
      <c r="BB225" t="s">
        <v>57</v>
      </c>
      <c r="BC225">
        <v>7.8958000000000004</v>
      </c>
      <c r="BD225" t="s">
        <v>285</v>
      </c>
    </row>
    <row r="226" spans="1:56" x14ac:dyDescent="0.25">
      <c r="A226">
        <v>225</v>
      </c>
      <c r="B226">
        <v>1</v>
      </c>
      <c r="C226">
        <v>1</v>
      </c>
      <c r="D226">
        <v>1</v>
      </c>
      <c r="E226">
        <v>1</v>
      </c>
      <c r="F226" t="s">
        <v>7</v>
      </c>
      <c r="G226">
        <v>0</v>
      </c>
      <c r="H226">
        <v>1</v>
      </c>
      <c r="I226">
        <v>0</v>
      </c>
      <c r="J226">
        <v>0</v>
      </c>
      <c r="K226">
        <v>0</v>
      </c>
      <c r="L226">
        <v>1</v>
      </c>
      <c r="M226">
        <v>0</v>
      </c>
      <c r="N226">
        <v>0</v>
      </c>
      <c r="O226">
        <v>0</v>
      </c>
      <c r="P226">
        <v>38</v>
      </c>
      <c r="Q226" t="s">
        <v>20</v>
      </c>
      <c r="R226">
        <v>0</v>
      </c>
      <c r="S226">
        <v>0</v>
      </c>
      <c r="T226">
        <v>0</v>
      </c>
      <c r="U226">
        <v>1</v>
      </c>
      <c r="V226">
        <v>0</v>
      </c>
      <c r="W226">
        <v>0</v>
      </c>
      <c r="X226">
        <v>0</v>
      </c>
      <c r="Y226">
        <v>0</v>
      </c>
      <c r="Z226">
        <v>1</v>
      </c>
      <c r="AA226" t="s">
        <v>27</v>
      </c>
      <c r="AB226">
        <v>1</v>
      </c>
      <c r="AC226">
        <v>0</v>
      </c>
      <c r="AD226">
        <v>0</v>
      </c>
      <c r="AE226">
        <v>1</v>
      </c>
      <c r="AF226">
        <v>0</v>
      </c>
      <c r="AG226">
        <v>1</v>
      </c>
      <c r="AH226">
        <v>0</v>
      </c>
      <c r="AI226">
        <v>0</v>
      </c>
      <c r="AJ226">
        <v>0</v>
      </c>
      <c r="AK226">
        <v>0</v>
      </c>
      <c r="AL226">
        <v>0</v>
      </c>
      <c r="AM226">
        <v>0</v>
      </c>
      <c r="AN226" t="s">
        <v>32</v>
      </c>
      <c r="AO226">
        <v>0</v>
      </c>
      <c r="AP226">
        <v>1</v>
      </c>
      <c r="AQ226">
        <v>0</v>
      </c>
      <c r="AR226">
        <v>0</v>
      </c>
      <c r="AS226">
        <v>0</v>
      </c>
      <c r="AT226">
        <v>0</v>
      </c>
      <c r="AU226">
        <v>0</v>
      </c>
      <c r="AV226">
        <v>0</v>
      </c>
      <c r="AW226" t="s">
        <v>41</v>
      </c>
      <c r="AX226" t="s">
        <v>56</v>
      </c>
      <c r="AY226">
        <v>0</v>
      </c>
      <c r="AZ226">
        <v>0</v>
      </c>
      <c r="BA226">
        <v>1</v>
      </c>
      <c r="BB226" t="s">
        <v>57</v>
      </c>
      <c r="BC226">
        <v>90</v>
      </c>
      <c r="BD226" t="s">
        <v>286</v>
      </c>
    </row>
    <row r="227" spans="1:56" x14ac:dyDescent="0.25">
      <c r="A227">
        <v>226</v>
      </c>
      <c r="B227">
        <v>1</v>
      </c>
      <c r="C227">
        <v>0</v>
      </c>
      <c r="D227">
        <v>0</v>
      </c>
      <c r="E227">
        <v>0</v>
      </c>
      <c r="F227" t="s">
        <v>7</v>
      </c>
      <c r="G227">
        <v>0</v>
      </c>
      <c r="H227">
        <v>1</v>
      </c>
      <c r="I227">
        <v>0</v>
      </c>
      <c r="J227">
        <v>0</v>
      </c>
      <c r="K227">
        <v>1</v>
      </c>
      <c r="L227">
        <v>1</v>
      </c>
      <c r="M227">
        <v>0</v>
      </c>
      <c r="N227">
        <v>0</v>
      </c>
      <c r="O227">
        <v>0</v>
      </c>
      <c r="P227">
        <v>22</v>
      </c>
      <c r="Q227" t="s">
        <v>19</v>
      </c>
      <c r="R227">
        <v>0</v>
      </c>
      <c r="S227">
        <v>0</v>
      </c>
      <c r="T227">
        <v>1</v>
      </c>
      <c r="U227">
        <v>0</v>
      </c>
      <c r="V227">
        <v>0</v>
      </c>
      <c r="W227">
        <v>0</v>
      </c>
      <c r="X227">
        <v>0</v>
      </c>
      <c r="Y227">
        <v>0</v>
      </c>
      <c r="Z227">
        <v>3</v>
      </c>
      <c r="AA227" t="s">
        <v>29</v>
      </c>
      <c r="AB227">
        <v>0</v>
      </c>
      <c r="AC227">
        <v>0</v>
      </c>
      <c r="AD227">
        <v>1</v>
      </c>
      <c r="AE227">
        <v>0</v>
      </c>
      <c r="AF227">
        <v>1</v>
      </c>
      <c r="AG227">
        <v>0</v>
      </c>
      <c r="AH227">
        <v>0</v>
      </c>
      <c r="AI227">
        <v>0</v>
      </c>
      <c r="AJ227">
        <v>0</v>
      </c>
      <c r="AK227">
        <v>0</v>
      </c>
      <c r="AL227">
        <v>0</v>
      </c>
      <c r="AM227">
        <v>0</v>
      </c>
      <c r="AN227" t="s">
        <v>31</v>
      </c>
      <c r="AO227">
        <v>0</v>
      </c>
      <c r="AP227">
        <v>1</v>
      </c>
      <c r="AQ227">
        <v>0</v>
      </c>
      <c r="AR227">
        <v>0</v>
      </c>
      <c r="AS227">
        <v>0</v>
      </c>
      <c r="AT227">
        <v>0</v>
      </c>
      <c r="AU227">
        <v>0</v>
      </c>
      <c r="AV227">
        <v>0</v>
      </c>
      <c r="AW227" t="s">
        <v>41</v>
      </c>
      <c r="AX227" t="s">
        <v>56</v>
      </c>
      <c r="AY227">
        <v>0</v>
      </c>
      <c r="AZ227">
        <v>0</v>
      </c>
      <c r="BA227">
        <v>1</v>
      </c>
      <c r="BB227" t="s">
        <v>57</v>
      </c>
      <c r="BC227">
        <v>9.35</v>
      </c>
      <c r="BD227" t="s">
        <v>287</v>
      </c>
    </row>
    <row r="228" spans="1:56" x14ac:dyDescent="0.25">
      <c r="A228">
        <v>227</v>
      </c>
      <c r="B228">
        <v>1</v>
      </c>
      <c r="C228">
        <v>1</v>
      </c>
      <c r="D228">
        <v>1</v>
      </c>
      <c r="E228">
        <v>1</v>
      </c>
      <c r="F228" t="s">
        <v>7</v>
      </c>
      <c r="G228">
        <v>0</v>
      </c>
      <c r="H228">
        <v>1</v>
      </c>
      <c r="I228">
        <v>0</v>
      </c>
      <c r="J228">
        <v>1</v>
      </c>
      <c r="K228">
        <v>1</v>
      </c>
      <c r="L228">
        <v>1</v>
      </c>
      <c r="M228">
        <v>0</v>
      </c>
      <c r="N228">
        <v>0</v>
      </c>
      <c r="O228">
        <v>0</v>
      </c>
      <c r="P228">
        <v>19</v>
      </c>
      <c r="Q228" t="s">
        <v>18</v>
      </c>
      <c r="R228">
        <v>0</v>
      </c>
      <c r="S228">
        <v>1</v>
      </c>
      <c r="T228">
        <v>0</v>
      </c>
      <c r="U228">
        <v>0</v>
      </c>
      <c r="V228">
        <v>0</v>
      </c>
      <c r="W228">
        <v>0</v>
      </c>
      <c r="X228">
        <v>0</v>
      </c>
      <c r="Y228">
        <v>0</v>
      </c>
      <c r="Z228">
        <v>2</v>
      </c>
      <c r="AA228" t="s">
        <v>28</v>
      </c>
      <c r="AB228">
        <v>0</v>
      </c>
      <c r="AC228">
        <v>1</v>
      </c>
      <c r="AD228">
        <v>0</v>
      </c>
      <c r="AE228">
        <v>0</v>
      </c>
      <c r="AF228">
        <v>1</v>
      </c>
      <c r="AG228">
        <v>0</v>
      </c>
      <c r="AH228">
        <v>0</v>
      </c>
      <c r="AI228">
        <v>0</v>
      </c>
      <c r="AJ228">
        <v>0</v>
      </c>
      <c r="AK228">
        <v>0</v>
      </c>
      <c r="AL228">
        <v>0</v>
      </c>
      <c r="AM228">
        <v>0</v>
      </c>
      <c r="AN228" t="s">
        <v>31</v>
      </c>
      <c r="AO228">
        <v>0</v>
      </c>
      <c r="AP228">
        <v>1</v>
      </c>
      <c r="AQ228">
        <v>0</v>
      </c>
      <c r="AR228">
        <v>0</v>
      </c>
      <c r="AS228">
        <v>0</v>
      </c>
      <c r="AT228">
        <v>0</v>
      </c>
      <c r="AU228">
        <v>0</v>
      </c>
      <c r="AV228">
        <v>0</v>
      </c>
      <c r="AW228" t="s">
        <v>41</v>
      </c>
      <c r="AX228" t="s">
        <v>56</v>
      </c>
      <c r="AY228">
        <v>0</v>
      </c>
      <c r="AZ228">
        <v>0</v>
      </c>
      <c r="BA228">
        <v>1</v>
      </c>
      <c r="BB228" t="s">
        <v>57</v>
      </c>
      <c r="BC228">
        <v>10.5</v>
      </c>
      <c r="BD228" t="s">
        <v>288</v>
      </c>
    </row>
    <row r="229" spans="1:56" x14ac:dyDescent="0.25">
      <c r="A229">
        <v>228</v>
      </c>
      <c r="B229">
        <v>1</v>
      </c>
      <c r="C229">
        <v>0</v>
      </c>
      <c r="D229">
        <v>0</v>
      </c>
      <c r="E229">
        <v>0</v>
      </c>
      <c r="F229" t="s">
        <v>7</v>
      </c>
      <c r="G229">
        <v>0</v>
      </c>
      <c r="H229">
        <v>1</v>
      </c>
      <c r="I229">
        <v>0</v>
      </c>
      <c r="J229">
        <v>0</v>
      </c>
      <c r="K229">
        <v>1</v>
      </c>
      <c r="L229">
        <v>1</v>
      </c>
      <c r="M229">
        <v>0</v>
      </c>
      <c r="N229">
        <v>0</v>
      </c>
      <c r="O229">
        <v>0</v>
      </c>
      <c r="P229">
        <v>20.5</v>
      </c>
      <c r="Q229" t="s">
        <v>19</v>
      </c>
      <c r="R229">
        <v>0</v>
      </c>
      <c r="S229">
        <v>0</v>
      </c>
      <c r="T229">
        <v>1</v>
      </c>
      <c r="U229">
        <v>0</v>
      </c>
      <c r="V229">
        <v>0</v>
      </c>
      <c r="W229">
        <v>0</v>
      </c>
      <c r="X229">
        <v>0</v>
      </c>
      <c r="Y229">
        <v>0</v>
      </c>
      <c r="Z229">
        <v>3</v>
      </c>
      <c r="AA229" t="s">
        <v>29</v>
      </c>
      <c r="AB229">
        <v>0</v>
      </c>
      <c r="AC229">
        <v>0</v>
      </c>
      <c r="AD229">
        <v>1</v>
      </c>
      <c r="AE229">
        <v>0</v>
      </c>
      <c r="AF229">
        <v>1</v>
      </c>
      <c r="AG229">
        <v>0</v>
      </c>
      <c r="AH229">
        <v>0</v>
      </c>
      <c r="AI229">
        <v>0</v>
      </c>
      <c r="AJ229">
        <v>0</v>
      </c>
      <c r="AK229">
        <v>0</v>
      </c>
      <c r="AL229">
        <v>0</v>
      </c>
      <c r="AM229">
        <v>0</v>
      </c>
      <c r="AN229" t="s">
        <v>31</v>
      </c>
      <c r="AO229">
        <v>0</v>
      </c>
      <c r="AP229">
        <v>1</v>
      </c>
      <c r="AQ229">
        <v>0</v>
      </c>
      <c r="AR229">
        <v>0</v>
      </c>
      <c r="AS229">
        <v>0</v>
      </c>
      <c r="AT229">
        <v>0</v>
      </c>
      <c r="AU229">
        <v>0</v>
      </c>
      <c r="AV229">
        <v>0</v>
      </c>
      <c r="AW229" t="s">
        <v>41</v>
      </c>
      <c r="AX229" t="s">
        <v>56</v>
      </c>
      <c r="AY229">
        <v>0</v>
      </c>
      <c r="AZ229">
        <v>0</v>
      </c>
      <c r="BA229">
        <v>1</v>
      </c>
      <c r="BB229" t="s">
        <v>57</v>
      </c>
      <c r="BC229">
        <v>7.25</v>
      </c>
      <c r="BD229" t="s">
        <v>289</v>
      </c>
    </row>
    <row r="230" spans="1:56" x14ac:dyDescent="0.25">
      <c r="A230">
        <v>229</v>
      </c>
      <c r="B230">
        <v>1</v>
      </c>
      <c r="C230">
        <v>0</v>
      </c>
      <c r="D230">
        <v>0</v>
      </c>
      <c r="E230">
        <v>0</v>
      </c>
      <c r="F230" t="s">
        <v>7</v>
      </c>
      <c r="G230">
        <v>0</v>
      </c>
      <c r="H230">
        <v>1</v>
      </c>
      <c r="I230">
        <v>0</v>
      </c>
      <c r="J230">
        <v>1</v>
      </c>
      <c r="K230">
        <v>1</v>
      </c>
      <c r="L230">
        <v>1</v>
      </c>
      <c r="M230">
        <v>0</v>
      </c>
      <c r="N230">
        <v>0</v>
      </c>
      <c r="O230">
        <v>0</v>
      </c>
      <c r="P230">
        <v>18</v>
      </c>
      <c r="Q230" t="s">
        <v>18</v>
      </c>
      <c r="R230">
        <v>0</v>
      </c>
      <c r="S230">
        <v>1</v>
      </c>
      <c r="T230">
        <v>0</v>
      </c>
      <c r="U230">
        <v>0</v>
      </c>
      <c r="V230">
        <v>0</v>
      </c>
      <c r="W230">
        <v>0</v>
      </c>
      <c r="X230">
        <v>0</v>
      </c>
      <c r="Y230">
        <v>0</v>
      </c>
      <c r="Z230">
        <v>2</v>
      </c>
      <c r="AA230" t="s">
        <v>28</v>
      </c>
      <c r="AB230">
        <v>0</v>
      </c>
      <c r="AC230">
        <v>1</v>
      </c>
      <c r="AD230">
        <v>0</v>
      </c>
      <c r="AE230">
        <v>0</v>
      </c>
      <c r="AF230">
        <v>1</v>
      </c>
      <c r="AG230">
        <v>0</v>
      </c>
      <c r="AH230">
        <v>0</v>
      </c>
      <c r="AI230">
        <v>0</v>
      </c>
      <c r="AJ230">
        <v>0</v>
      </c>
      <c r="AK230">
        <v>0</v>
      </c>
      <c r="AL230">
        <v>0</v>
      </c>
      <c r="AM230">
        <v>0</v>
      </c>
      <c r="AN230" t="s">
        <v>31</v>
      </c>
      <c r="AO230">
        <v>0</v>
      </c>
      <c r="AP230">
        <v>1</v>
      </c>
      <c r="AQ230">
        <v>0</v>
      </c>
      <c r="AR230">
        <v>0</v>
      </c>
      <c r="AS230">
        <v>0</v>
      </c>
      <c r="AT230">
        <v>0</v>
      </c>
      <c r="AU230">
        <v>0</v>
      </c>
      <c r="AV230">
        <v>0</v>
      </c>
      <c r="AW230" t="s">
        <v>41</v>
      </c>
      <c r="AX230" t="s">
        <v>56</v>
      </c>
      <c r="AY230">
        <v>0</v>
      </c>
      <c r="AZ230">
        <v>0</v>
      </c>
      <c r="BA230">
        <v>1</v>
      </c>
      <c r="BB230" t="s">
        <v>57</v>
      </c>
      <c r="BC230">
        <v>13</v>
      </c>
      <c r="BD230" t="s">
        <v>290</v>
      </c>
    </row>
    <row r="231" spans="1:56" x14ac:dyDescent="0.25">
      <c r="A231">
        <v>230</v>
      </c>
      <c r="B231">
        <v>1</v>
      </c>
      <c r="C231">
        <v>0</v>
      </c>
      <c r="D231">
        <v>0</v>
      </c>
      <c r="E231">
        <v>0</v>
      </c>
      <c r="F231" t="s">
        <v>6</v>
      </c>
      <c r="G231">
        <v>1</v>
      </c>
      <c r="H231">
        <v>0</v>
      </c>
      <c r="I231">
        <v>1</v>
      </c>
      <c r="J231">
        <v>0</v>
      </c>
      <c r="K231">
        <v>0</v>
      </c>
      <c r="L231">
        <v>0</v>
      </c>
      <c r="M231">
        <v>0</v>
      </c>
      <c r="N231">
        <v>0</v>
      </c>
      <c r="O231">
        <v>0</v>
      </c>
      <c r="P231">
        <v>29.9</v>
      </c>
      <c r="Q231" t="s">
        <v>19</v>
      </c>
      <c r="R231">
        <v>0</v>
      </c>
      <c r="S231">
        <v>0</v>
      </c>
      <c r="T231">
        <v>1</v>
      </c>
      <c r="U231">
        <v>0</v>
      </c>
      <c r="V231">
        <v>0</v>
      </c>
      <c r="W231">
        <v>0</v>
      </c>
      <c r="X231">
        <v>0</v>
      </c>
      <c r="Y231">
        <v>0</v>
      </c>
      <c r="Z231">
        <v>3</v>
      </c>
      <c r="AA231" t="s">
        <v>29</v>
      </c>
      <c r="AB231">
        <v>0</v>
      </c>
      <c r="AC231">
        <v>0</v>
      </c>
      <c r="AD231">
        <v>1</v>
      </c>
      <c r="AE231">
        <v>3</v>
      </c>
      <c r="AF231">
        <v>0</v>
      </c>
      <c r="AG231">
        <v>0</v>
      </c>
      <c r="AH231">
        <v>0</v>
      </c>
      <c r="AI231">
        <v>1</v>
      </c>
      <c r="AJ231">
        <v>0</v>
      </c>
      <c r="AK231">
        <v>0</v>
      </c>
      <c r="AL231">
        <v>0</v>
      </c>
      <c r="AM231">
        <v>1</v>
      </c>
      <c r="AN231" t="s">
        <v>34</v>
      </c>
      <c r="AO231">
        <v>1</v>
      </c>
      <c r="AP231">
        <v>0</v>
      </c>
      <c r="AQ231">
        <v>1</v>
      </c>
      <c r="AR231">
        <v>0</v>
      </c>
      <c r="AS231">
        <v>0</v>
      </c>
      <c r="AT231">
        <v>0</v>
      </c>
      <c r="AU231">
        <v>0</v>
      </c>
      <c r="AV231">
        <v>0</v>
      </c>
      <c r="AW231" t="s">
        <v>42</v>
      </c>
      <c r="AX231" t="s">
        <v>56</v>
      </c>
      <c r="AY231">
        <v>0</v>
      </c>
      <c r="AZ231">
        <v>0</v>
      </c>
      <c r="BA231">
        <v>1</v>
      </c>
      <c r="BB231" t="s">
        <v>57</v>
      </c>
      <c r="BC231">
        <v>25.466699999999999</v>
      </c>
      <c r="BD231" t="s">
        <v>291</v>
      </c>
    </row>
    <row r="232" spans="1:56" x14ac:dyDescent="0.25">
      <c r="A232">
        <v>231</v>
      </c>
      <c r="B232">
        <v>1</v>
      </c>
      <c r="C232">
        <v>1</v>
      </c>
      <c r="D232">
        <v>1</v>
      </c>
      <c r="E232">
        <v>1</v>
      </c>
      <c r="F232" t="s">
        <v>6</v>
      </c>
      <c r="G232">
        <v>1</v>
      </c>
      <c r="H232">
        <v>0</v>
      </c>
      <c r="I232">
        <v>0</v>
      </c>
      <c r="J232">
        <v>0</v>
      </c>
      <c r="K232">
        <v>0</v>
      </c>
      <c r="L232">
        <v>0</v>
      </c>
      <c r="M232">
        <v>0</v>
      </c>
      <c r="N232">
        <v>0</v>
      </c>
      <c r="O232">
        <v>0</v>
      </c>
      <c r="P232">
        <v>35</v>
      </c>
      <c r="Q232" t="s">
        <v>20</v>
      </c>
      <c r="R232">
        <v>0</v>
      </c>
      <c r="S232">
        <v>0</v>
      </c>
      <c r="T232">
        <v>0</v>
      </c>
      <c r="U232">
        <v>1</v>
      </c>
      <c r="V232">
        <v>0</v>
      </c>
      <c r="W232">
        <v>0</v>
      </c>
      <c r="X232">
        <v>0</v>
      </c>
      <c r="Y232">
        <v>0</v>
      </c>
      <c r="Z232">
        <v>1</v>
      </c>
      <c r="AA232" t="s">
        <v>27</v>
      </c>
      <c r="AB232">
        <v>1</v>
      </c>
      <c r="AC232">
        <v>0</v>
      </c>
      <c r="AD232">
        <v>0</v>
      </c>
      <c r="AE232">
        <v>1</v>
      </c>
      <c r="AF232">
        <v>0</v>
      </c>
      <c r="AG232">
        <v>1</v>
      </c>
      <c r="AH232">
        <v>0</v>
      </c>
      <c r="AI232">
        <v>0</v>
      </c>
      <c r="AJ232">
        <v>0</v>
      </c>
      <c r="AK232">
        <v>0</v>
      </c>
      <c r="AL232">
        <v>0</v>
      </c>
      <c r="AM232">
        <v>0</v>
      </c>
      <c r="AN232" t="s">
        <v>32</v>
      </c>
      <c r="AO232">
        <v>0</v>
      </c>
      <c r="AP232">
        <v>1</v>
      </c>
      <c r="AQ232">
        <v>0</v>
      </c>
      <c r="AR232">
        <v>0</v>
      </c>
      <c r="AS232">
        <v>0</v>
      </c>
      <c r="AT232">
        <v>0</v>
      </c>
      <c r="AU232">
        <v>0</v>
      </c>
      <c r="AV232">
        <v>0</v>
      </c>
      <c r="AW232" t="s">
        <v>41</v>
      </c>
      <c r="AX232" t="s">
        <v>56</v>
      </c>
      <c r="AY232">
        <v>0</v>
      </c>
      <c r="AZ232">
        <v>0</v>
      </c>
      <c r="BA232">
        <v>1</v>
      </c>
      <c r="BB232" t="s">
        <v>57</v>
      </c>
      <c r="BC232">
        <v>83.474999999999994</v>
      </c>
      <c r="BD232" t="s">
        <v>292</v>
      </c>
    </row>
    <row r="233" spans="1:56" x14ac:dyDescent="0.25">
      <c r="A233">
        <v>232</v>
      </c>
      <c r="B233">
        <v>1</v>
      </c>
      <c r="C233">
        <v>0</v>
      </c>
      <c r="D233">
        <v>0</v>
      </c>
      <c r="E233">
        <v>0</v>
      </c>
      <c r="F233" t="s">
        <v>7</v>
      </c>
      <c r="G233">
        <v>0</v>
      </c>
      <c r="H233">
        <v>1</v>
      </c>
      <c r="I233">
        <v>0</v>
      </c>
      <c r="J233">
        <v>0</v>
      </c>
      <c r="K233">
        <v>1</v>
      </c>
      <c r="L233">
        <v>1</v>
      </c>
      <c r="M233">
        <v>0</v>
      </c>
      <c r="N233">
        <v>0</v>
      </c>
      <c r="O233">
        <v>0</v>
      </c>
      <c r="P233">
        <v>29</v>
      </c>
      <c r="Q233" t="s">
        <v>19</v>
      </c>
      <c r="R233">
        <v>0</v>
      </c>
      <c r="S233">
        <v>0</v>
      </c>
      <c r="T233">
        <v>1</v>
      </c>
      <c r="U233">
        <v>0</v>
      </c>
      <c r="V233">
        <v>0</v>
      </c>
      <c r="W233">
        <v>0</v>
      </c>
      <c r="X233">
        <v>0</v>
      </c>
      <c r="Y233">
        <v>0</v>
      </c>
      <c r="Z233">
        <v>3</v>
      </c>
      <c r="AA233" t="s">
        <v>29</v>
      </c>
      <c r="AB233">
        <v>0</v>
      </c>
      <c r="AC233">
        <v>0</v>
      </c>
      <c r="AD233">
        <v>1</v>
      </c>
      <c r="AE233">
        <v>0</v>
      </c>
      <c r="AF233">
        <v>1</v>
      </c>
      <c r="AG233">
        <v>0</v>
      </c>
      <c r="AH233">
        <v>0</v>
      </c>
      <c r="AI233">
        <v>0</v>
      </c>
      <c r="AJ233">
        <v>0</v>
      </c>
      <c r="AK233">
        <v>0</v>
      </c>
      <c r="AL233">
        <v>0</v>
      </c>
      <c r="AM233">
        <v>0</v>
      </c>
      <c r="AN233" t="s">
        <v>31</v>
      </c>
      <c r="AO233">
        <v>0</v>
      </c>
      <c r="AP233">
        <v>1</v>
      </c>
      <c r="AQ233">
        <v>0</v>
      </c>
      <c r="AR233">
        <v>0</v>
      </c>
      <c r="AS233">
        <v>0</v>
      </c>
      <c r="AT233">
        <v>0</v>
      </c>
      <c r="AU233">
        <v>0</v>
      </c>
      <c r="AV233">
        <v>0</v>
      </c>
      <c r="AW233" t="s">
        <v>41</v>
      </c>
      <c r="AX233" t="s">
        <v>56</v>
      </c>
      <c r="AY233">
        <v>0</v>
      </c>
      <c r="AZ233">
        <v>0</v>
      </c>
      <c r="BA233">
        <v>1</v>
      </c>
      <c r="BB233" t="s">
        <v>57</v>
      </c>
      <c r="BC233">
        <v>7.7750000000000004</v>
      </c>
      <c r="BD233" t="s">
        <v>293</v>
      </c>
    </row>
    <row r="234" spans="1:56" x14ac:dyDescent="0.25">
      <c r="A234">
        <v>233</v>
      </c>
      <c r="B234">
        <v>1</v>
      </c>
      <c r="C234">
        <v>0</v>
      </c>
      <c r="D234">
        <v>0</v>
      </c>
      <c r="E234">
        <v>0</v>
      </c>
      <c r="F234" t="s">
        <v>7</v>
      </c>
      <c r="G234">
        <v>0</v>
      </c>
      <c r="H234">
        <v>1</v>
      </c>
      <c r="I234">
        <v>0</v>
      </c>
      <c r="J234">
        <v>1</v>
      </c>
      <c r="K234">
        <v>1</v>
      </c>
      <c r="L234">
        <v>1</v>
      </c>
      <c r="M234">
        <v>0</v>
      </c>
      <c r="N234">
        <v>0</v>
      </c>
      <c r="O234">
        <v>0</v>
      </c>
      <c r="P234">
        <v>59</v>
      </c>
      <c r="Q234" t="s">
        <v>22</v>
      </c>
      <c r="R234">
        <v>0</v>
      </c>
      <c r="S234">
        <v>0</v>
      </c>
      <c r="T234">
        <v>0</v>
      </c>
      <c r="U234">
        <v>0</v>
      </c>
      <c r="V234">
        <v>0</v>
      </c>
      <c r="W234">
        <v>1</v>
      </c>
      <c r="X234">
        <v>0</v>
      </c>
      <c r="Y234">
        <v>0</v>
      </c>
      <c r="Z234">
        <v>2</v>
      </c>
      <c r="AA234" t="s">
        <v>28</v>
      </c>
      <c r="AB234">
        <v>0</v>
      </c>
      <c r="AC234">
        <v>1</v>
      </c>
      <c r="AD234">
        <v>0</v>
      </c>
      <c r="AE234">
        <v>0</v>
      </c>
      <c r="AF234">
        <v>1</v>
      </c>
      <c r="AG234">
        <v>0</v>
      </c>
      <c r="AH234">
        <v>0</v>
      </c>
      <c r="AI234">
        <v>0</v>
      </c>
      <c r="AJ234">
        <v>0</v>
      </c>
      <c r="AK234">
        <v>0</v>
      </c>
      <c r="AL234">
        <v>0</v>
      </c>
      <c r="AM234">
        <v>0</v>
      </c>
      <c r="AN234" t="s">
        <v>31</v>
      </c>
      <c r="AO234">
        <v>0</v>
      </c>
      <c r="AP234">
        <v>1</v>
      </c>
      <c r="AQ234">
        <v>0</v>
      </c>
      <c r="AR234">
        <v>0</v>
      </c>
      <c r="AS234">
        <v>0</v>
      </c>
      <c r="AT234">
        <v>0</v>
      </c>
      <c r="AU234">
        <v>0</v>
      </c>
      <c r="AV234">
        <v>0</v>
      </c>
      <c r="AW234" t="s">
        <v>41</v>
      </c>
      <c r="AX234" t="s">
        <v>56</v>
      </c>
      <c r="AY234">
        <v>0</v>
      </c>
      <c r="AZ234">
        <v>0</v>
      </c>
      <c r="BA234">
        <v>1</v>
      </c>
      <c r="BB234" t="s">
        <v>57</v>
      </c>
      <c r="BC234">
        <v>13.5</v>
      </c>
      <c r="BD234" t="s">
        <v>294</v>
      </c>
    </row>
    <row r="235" spans="1:56" x14ac:dyDescent="0.25">
      <c r="A235">
        <v>234</v>
      </c>
      <c r="B235">
        <v>1</v>
      </c>
      <c r="C235">
        <v>1</v>
      </c>
      <c r="D235">
        <v>1</v>
      </c>
      <c r="E235">
        <v>1</v>
      </c>
      <c r="F235" t="s">
        <v>6</v>
      </c>
      <c r="G235">
        <v>1</v>
      </c>
      <c r="H235">
        <v>0</v>
      </c>
      <c r="I235">
        <v>1</v>
      </c>
      <c r="J235">
        <v>0</v>
      </c>
      <c r="K235">
        <v>0</v>
      </c>
      <c r="L235">
        <v>0</v>
      </c>
      <c r="M235">
        <v>0</v>
      </c>
      <c r="N235">
        <v>0</v>
      </c>
      <c r="O235">
        <v>0</v>
      </c>
      <c r="P235">
        <v>5</v>
      </c>
      <c r="Q235" t="s">
        <v>17</v>
      </c>
      <c r="R235">
        <v>1</v>
      </c>
      <c r="S235">
        <v>0</v>
      </c>
      <c r="T235">
        <v>0</v>
      </c>
      <c r="U235">
        <v>0</v>
      </c>
      <c r="V235">
        <v>0</v>
      </c>
      <c r="W235">
        <v>0</v>
      </c>
      <c r="X235">
        <v>0</v>
      </c>
      <c r="Y235">
        <v>0</v>
      </c>
      <c r="Z235">
        <v>3</v>
      </c>
      <c r="AA235" t="s">
        <v>29</v>
      </c>
      <c r="AB235">
        <v>0</v>
      </c>
      <c r="AC235">
        <v>0</v>
      </c>
      <c r="AD235">
        <v>1</v>
      </c>
      <c r="AE235">
        <v>4</v>
      </c>
      <c r="AF235">
        <v>0</v>
      </c>
      <c r="AG235">
        <v>0</v>
      </c>
      <c r="AH235">
        <v>0</v>
      </c>
      <c r="AI235">
        <v>0</v>
      </c>
      <c r="AJ235">
        <v>1</v>
      </c>
      <c r="AK235">
        <v>0</v>
      </c>
      <c r="AL235">
        <v>0</v>
      </c>
      <c r="AM235">
        <v>1</v>
      </c>
      <c r="AN235" t="s">
        <v>35</v>
      </c>
      <c r="AO235">
        <v>2</v>
      </c>
      <c r="AP235">
        <v>0</v>
      </c>
      <c r="AQ235">
        <v>0</v>
      </c>
      <c r="AR235">
        <v>1</v>
      </c>
      <c r="AS235">
        <v>0</v>
      </c>
      <c r="AT235">
        <v>0</v>
      </c>
      <c r="AU235">
        <v>0</v>
      </c>
      <c r="AV235">
        <v>0</v>
      </c>
      <c r="AW235" t="s">
        <v>43</v>
      </c>
      <c r="AX235" t="s">
        <v>56</v>
      </c>
      <c r="AY235">
        <v>0</v>
      </c>
      <c r="AZ235">
        <v>0</v>
      </c>
      <c r="BA235">
        <v>1</v>
      </c>
      <c r="BB235" t="s">
        <v>57</v>
      </c>
      <c r="BC235">
        <v>31.387499999999999</v>
      </c>
      <c r="BD235" t="s">
        <v>295</v>
      </c>
    </row>
    <row r="236" spans="1:56" x14ac:dyDescent="0.25">
      <c r="A236">
        <v>235</v>
      </c>
      <c r="B236">
        <v>1</v>
      </c>
      <c r="C236">
        <v>0</v>
      </c>
      <c r="D236">
        <v>0</v>
      </c>
      <c r="E236">
        <v>0</v>
      </c>
      <c r="F236" t="s">
        <v>7</v>
      </c>
      <c r="G236">
        <v>0</v>
      </c>
      <c r="H236">
        <v>1</v>
      </c>
      <c r="I236">
        <v>0</v>
      </c>
      <c r="J236">
        <v>1</v>
      </c>
      <c r="K236">
        <v>1</v>
      </c>
      <c r="L236">
        <v>1</v>
      </c>
      <c r="M236">
        <v>0</v>
      </c>
      <c r="N236">
        <v>0</v>
      </c>
      <c r="O236">
        <v>0</v>
      </c>
      <c r="P236">
        <v>24</v>
      </c>
      <c r="Q236" t="s">
        <v>19</v>
      </c>
      <c r="R236">
        <v>0</v>
      </c>
      <c r="S236">
        <v>0</v>
      </c>
      <c r="T236">
        <v>1</v>
      </c>
      <c r="U236">
        <v>0</v>
      </c>
      <c r="V236">
        <v>0</v>
      </c>
      <c r="W236">
        <v>0</v>
      </c>
      <c r="X236">
        <v>0</v>
      </c>
      <c r="Y236">
        <v>0</v>
      </c>
      <c r="Z236">
        <v>2</v>
      </c>
      <c r="AA236" t="s">
        <v>28</v>
      </c>
      <c r="AB236">
        <v>0</v>
      </c>
      <c r="AC236">
        <v>1</v>
      </c>
      <c r="AD236">
        <v>0</v>
      </c>
      <c r="AE236">
        <v>0</v>
      </c>
      <c r="AF236">
        <v>1</v>
      </c>
      <c r="AG236">
        <v>0</v>
      </c>
      <c r="AH236">
        <v>0</v>
      </c>
      <c r="AI236">
        <v>0</v>
      </c>
      <c r="AJ236">
        <v>0</v>
      </c>
      <c r="AK236">
        <v>0</v>
      </c>
      <c r="AL236">
        <v>0</v>
      </c>
      <c r="AM236">
        <v>0</v>
      </c>
      <c r="AN236" t="s">
        <v>31</v>
      </c>
      <c r="AO236">
        <v>0</v>
      </c>
      <c r="AP236">
        <v>1</v>
      </c>
      <c r="AQ236">
        <v>0</v>
      </c>
      <c r="AR236">
        <v>0</v>
      </c>
      <c r="AS236">
        <v>0</v>
      </c>
      <c r="AT236">
        <v>0</v>
      </c>
      <c r="AU236">
        <v>0</v>
      </c>
      <c r="AV236">
        <v>0</v>
      </c>
      <c r="AW236" t="s">
        <v>41</v>
      </c>
      <c r="AX236" t="s">
        <v>56</v>
      </c>
      <c r="AY236">
        <v>0</v>
      </c>
      <c r="AZ236">
        <v>0</v>
      </c>
      <c r="BA236">
        <v>1</v>
      </c>
      <c r="BB236" t="s">
        <v>57</v>
      </c>
      <c r="BC236">
        <v>10.5</v>
      </c>
      <c r="BD236" t="s">
        <v>296</v>
      </c>
    </row>
    <row r="237" spans="1:56" x14ac:dyDescent="0.25">
      <c r="A237">
        <v>236</v>
      </c>
      <c r="B237">
        <v>1</v>
      </c>
      <c r="C237">
        <v>0</v>
      </c>
      <c r="D237">
        <v>0</v>
      </c>
      <c r="E237">
        <v>0</v>
      </c>
      <c r="F237" t="s">
        <v>6</v>
      </c>
      <c r="G237">
        <v>1</v>
      </c>
      <c r="H237">
        <v>0</v>
      </c>
      <c r="I237">
        <v>1</v>
      </c>
      <c r="J237">
        <v>0</v>
      </c>
      <c r="K237">
        <v>0</v>
      </c>
      <c r="L237">
        <v>0</v>
      </c>
      <c r="M237">
        <v>0</v>
      </c>
      <c r="N237">
        <v>0</v>
      </c>
      <c r="O237">
        <v>0</v>
      </c>
      <c r="P237">
        <v>29.9</v>
      </c>
      <c r="Q237" t="s">
        <v>19</v>
      </c>
      <c r="R237">
        <v>0</v>
      </c>
      <c r="S237">
        <v>0</v>
      </c>
      <c r="T237">
        <v>1</v>
      </c>
      <c r="U237">
        <v>0</v>
      </c>
      <c r="V237">
        <v>0</v>
      </c>
      <c r="W237">
        <v>0</v>
      </c>
      <c r="X237">
        <v>0</v>
      </c>
      <c r="Y237">
        <v>0</v>
      </c>
      <c r="Z237">
        <v>3</v>
      </c>
      <c r="AA237" t="s">
        <v>29</v>
      </c>
      <c r="AB237">
        <v>0</v>
      </c>
      <c r="AC237">
        <v>0</v>
      </c>
      <c r="AD237">
        <v>1</v>
      </c>
      <c r="AE237">
        <v>0</v>
      </c>
      <c r="AF237">
        <v>1</v>
      </c>
      <c r="AG237">
        <v>0</v>
      </c>
      <c r="AH237">
        <v>0</v>
      </c>
      <c r="AI237">
        <v>0</v>
      </c>
      <c r="AJ237">
        <v>0</v>
      </c>
      <c r="AK237">
        <v>0</v>
      </c>
      <c r="AL237">
        <v>0</v>
      </c>
      <c r="AM237">
        <v>0</v>
      </c>
      <c r="AN237" t="s">
        <v>31</v>
      </c>
      <c r="AO237">
        <v>0</v>
      </c>
      <c r="AP237">
        <v>1</v>
      </c>
      <c r="AQ237">
        <v>0</v>
      </c>
      <c r="AR237">
        <v>0</v>
      </c>
      <c r="AS237">
        <v>0</v>
      </c>
      <c r="AT237">
        <v>0</v>
      </c>
      <c r="AU237">
        <v>0</v>
      </c>
      <c r="AV237">
        <v>0</v>
      </c>
      <c r="AW237" t="s">
        <v>41</v>
      </c>
      <c r="AX237" t="s">
        <v>56</v>
      </c>
      <c r="AY237">
        <v>0</v>
      </c>
      <c r="AZ237">
        <v>0</v>
      </c>
      <c r="BA237">
        <v>1</v>
      </c>
      <c r="BB237" t="s">
        <v>57</v>
      </c>
      <c r="BC237">
        <v>7.55</v>
      </c>
      <c r="BD237" t="s">
        <v>297</v>
      </c>
    </row>
    <row r="238" spans="1:56" x14ac:dyDescent="0.25">
      <c r="A238">
        <v>237</v>
      </c>
      <c r="B238">
        <v>1</v>
      </c>
      <c r="C238">
        <v>0</v>
      </c>
      <c r="D238">
        <v>0</v>
      </c>
      <c r="E238">
        <v>0</v>
      </c>
      <c r="F238" t="s">
        <v>7</v>
      </c>
      <c r="G238">
        <v>0</v>
      </c>
      <c r="H238">
        <v>1</v>
      </c>
      <c r="I238">
        <v>0</v>
      </c>
      <c r="J238">
        <v>1</v>
      </c>
      <c r="K238">
        <v>0</v>
      </c>
      <c r="L238">
        <v>1</v>
      </c>
      <c r="M238">
        <v>0</v>
      </c>
      <c r="N238">
        <v>0</v>
      </c>
      <c r="O238">
        <v>0</v>
      </c>
      <c r="P238">
        <v>44</v>
      </c>
      <c r="Q238" t="s">
        <v>21</v>
      </c>
      <c r="R238">
        <v>0</v>
      </c>
      <c r="S238">
        <v>0</v>
      </c>
      <c r="T238">
        <v>0</v>
      </c>
      <c r="U238">
        <v>0</v>
      </c>
      <c r="V238">
        <v>1</v>
      </c>
      <c r="W238">
        <v>0</v>
      </c>
      <c r="X238">
        <v>0</v>
      </c>
      <c r="Y238">
        <v>0</v>
      </c>
      <c r="Z238">
        <v>2</v>
      </c>
      <c r="AA238" t="s">
        <v>28</v>
      </c>
      <c r="AB238">
        <v>0</v>
      </c>
      <c r="AC238">
        <v>1</v>
      </c>
      <c r="AD238">
        <v>0</v>
      </c>
      <c r="AE238">
        <v>1</v>
      </c>
      <c r="AF238">
        <v>0</v>
      </c>
      <c r="AG238">
        <v>1</v>
      </c>
      <c r="AH238">
        <v>0</v>
      </c>
      <c r="AI238">
        <v>0</v>
      </c>
      <c r="AJ238">
        <v>0</v>
      </c>
      <c r="AK238">
        <v>0</v>
      </c>
      <c r="AL238">
        <v>0</v>
      </c>
      <c r="AM238">
        <v>0</v>
      </c>
      <c r="AN238" t="s">
        <v>32</v>
      </c>
      <c r="AO238">
        <v>0</v>
      </c>
      <c r="AP238">
        <v>1</v>
      </c>
      <c r="AQ238">
        <v>0</v>
      </c>
      <c r="AR238">
        <v>0</v>
      </c>
      <c r="AS238">
        <v>0</v>
      </c>
      <c r="AT238">
        <v>0</v>
      </c>
      <c r="AU238">
        <v>0</v>
      </c>
      <c r="AV238">
        <v>0</v>
      </c>
      <c r="AW238" t="s">
        <v>41</v>
      </c>
      <c r="AX238" t="s">
        <v>56</v>
      </c>
      <c r="AY238">
        <v>0</v>
      </c>
      <c r="AZ238">
        <v>0</v>
      </c>
      <c r="BA238">
        <v>1</v>
      </c>
      <c r="BB238" t="s">
        <v>57</v>
      </c>
      <c r="BC238">
        <v>26</v>
      </c>
      <c r="BD238" t="s">
        <v>298</v>
      </c>
    </row>
    <row r="239" spans="1:56" x14ac:dyDescent="0.25">
      <c r="A239">
        <v>238</v>
      </c>
      <c r="B239">
        <v>1</v>
      </c>
      <c r="C239">
        <v>1</v>
      </c>
      <c r="D239">
        <v>1</v>
      </c>
      <c r="E239">
        <v>1</v>
      </c>
      <c r="F239" t="s">
        <v>6</v>
      </c>
      <c r="G239">
        <v>1</v>
      </c>
      <c r="H239">
        <v>0</v>
      </c>
      <c r="I239">
        <v>0</v>
      </c>
      <c r="J239">
        <v>0</v>
      </c>
      <c r="K239">
        <v>0</v>
      </c>
      <c r="L239">
        <v>0</v>
      </c>
      <c r="M239">
        <v>0</v>
      </c>
      <c r="N239">
        <v>0</v>
      </c>
      <c r="O239">
        <v>0</v>
      </c>
      <c r="P239">
        <v>8</v>
      </c>
      <c r="Q239" t="s">
        <v>17</v>
      </c>
      <c r="R239">
        <v>1</v>
      </c>
      <c r="S239">
        <v>0</v>
      </c>
      <c r="T239">
        <v>0</v>
      </c>
      <c r="U239">
        <v>0</v>
      </c>
      <c r="V239">
        <v>0</v>
      </c>
      <c r="W239">
        <v>0</v>
      </c>
      <c r="X239">
        <v>0</v>
      </c>
      <c r="Y239">
        <v>0</v>
      </c>
      <c r="Z239">
        <v>2</v>
      </c>
      <c r="AA239" t="s">
        <v>28</v>
      </c>
      <c r="AB239">
        <v>0</v>
      </c>
      <c r="AC239">
        <v>1</v>
      </c>
      <c r="AD239">
        <v>0</v>
      </c>
      <c r="AE239">
        <v>0</v>
      </c>
      <c r="AF239">
        <v>1</v>
      </c>
      <c r="AG239">
        <v>0</v>
      </c>
      <c r="AH239">
        <v>0</v>
      </c>
      <c r="AI239">
        <v>0</v>
      </c>
      <c r="AJ239">
        <v>0</v>
      </c>
      <c r="AK239">
        <v>0</v>
      </c>
      <c r="AL239">
        <v>0</v>
      </c>
      <c r="AM239">
        <v>0</v>
      </c>
      <c r="AN239" t="s">
        <v>31</v>
      </c>
      <c r="AO239">
        <v>2</v>
      </c>
      <c r="AP239">
        <v>0</v>
      </c>
      <c r="AQ239">
        <v>0</v>
      </c>
      <c r="AR239">
        <v>1</v>
      </c>
      <c r="AS239">
        <v>0</v>
      </c>
      <c r="AT239">
        <v>0</v>
      </c>
      <c r="AU239">
        <v>0</v>
      </c>
      <c r="AV239">
        <v>0</v>
      </c>
      <c r="AW239" t="s">
        <v>43</v>
      </c>
      <c r="AX239" t="s">
        <v>56</v>
      </c>
      <c r="AY239">
        <v>0</v>
      </c>
      <c r="AZ239">
        <v>0</v>
      </c>
      <c r="BA239">
        <v>1</v>
      </c>
      <c r="BB239" t="s">
        <v>57</v>
      </c>
      <c r="BC239">
        <v>26.25</v>
      </c>
      <c r="BD239" t="s">
        <v>299</v>
      </c>
    </row>
    <row r="240" spans="1:56" x14ac:dyDescent="0.25">
      <c r="A240">
        <v>239</v>
      </c>
      <c r="B240">
        <v>1</v>
      </c>
      <c r="C240">
        <v>0</v>
      </c>
      <c r="D240">
        <v>0</v>
      </c>
      <c r="E240">
        <v>0</v>
      </c>
      <c r="F240" t="s">
        <v>7</v>
      </c>
      <c r="G240">
        <v>0</v>
      </c>
      <c r="H240">
        <v>1</v>
      </c>
      <c r="I240">
        <v>0</v>
      </c>
      <c r="J240">
        <v>1</v>
      </c>
      <c r="K240">
        <v>1</v>
      </c>
      <c r="L240">
        <v>1</v>
      </c>
      <c r="M240">
        <v>0</v>
      </c>
      <c r="N240">
        <v>0</v>
      </c>
      <c r="O240">
        <v>0</v>
      </c>
      <c r="P240">
        <v>19</v>
      </c>
      <c r="Q240" t="s">
        <v>18</v>
      </c>
      <c r="R240">
        <v>0</v>
      </c>
      <c r="S240">
        <v>1</v>
      </c>
      <c r="T240">
        <v>0</v>
      </c>
      <c r="U240">
        <v>0</v>
      </c>
      <c r="V240">
        <v>0</v>
      </c>
      <c r="W240">
        <v>0</v>
      </c>
      <c r="X240">
        <v>0</v>
      </c>
      <c r="Y240">
        <v>0</v>
      </c>
      <c r="Z240">
        <v>2</v>
      </c>
      <c r="AA240" t="s">
        <v>28</v>
      </c>
      <c r="AB240">
        <v>0</v>
      </c>
      <c r="AC240">
        <v>1</v>
      </c>
      <c r="AD240">
        <v>0</v>
      </c>
      <c r="AE240">
        <v>0</v>
      </c>
      <c r="AF240">
        <v>1</v>
      </c>
      <c r="AG240">
        <v>0</v>
      </c>
      <c r="AH240">
        <v>0</v>
      </c>
      <c r="AI240">
        <v>0</v>
      </c>
      <c r="AJ240">
        <v>0</v>
      </c>
      <c r="AK240">
        <v>0</v>
      </c>
      <c r="AL240">
        <v>0</v>
      </c>
      <c r="AM240">
        <v>0</v>
      </c>
      <c r="AN240" t="s">
        <v>31</v>
      </c>
      <c r="AO240">
        <v>0</v>
      </c>
      <c r="AP240">
        <v>1</v>
      </c>
      <c r="AQ240">
        <v>0</v>
      </c>
      <c r="AR240">
        <v>0</v>
      </c>
      <c r="AS240">
        <v>0</v>
      </c>
      <c r="AT240">
        <v>0</v>
      </c>
      <c r="AU240">
        <v>0</v>
      </c>
      <c r="AV240">
        <v>0</v>
      </c>
      <c r="AW240" t="s">
        <v>41</v>
      </c>
      <c r="AX240" t="s">
        <v>56</v>
      </c>
      <c r="AY240">
        <v>0</v>
      </c>
      <c r="AZ240">
        <v>0</v>
      </c>
      <c r="BA240">
        <v>1</v>
      </c>
      <c r="BB240" t="s">
        <v>57</v>
      </c>
      <c r="BC240">
        <v>10.5</v>
      </c>
      <c r="BD240" t="s">
        <v>300</v>
      </c>
    </row>
    <row r="241" spans="1:56" x14ac:dyDescent="0.25">
      <c r="A241">
        <v>240</v>
      </c>
      <c r="B241">
        <v>1</v>
      </c>
      <c r="C241">
        <v>0</v>
      </c>
      <c r="D241">
        <v>0</v>
      </c>
      <c r="E241">
        <v>0</v>
      </c>
      <c r="F241" t="s">
        <v>7</v>
      </c>
      <c r="G241">
        <v>0</v>
      </c>
      <c r="H241">
        <v>1</v>
      </c>
      <c r="I241">
        <v>0</v>
      </c>
      <c r="J241">
        <v>1</v>
      </c>
      <c r="K241">
        <v>1</v>
      </c>
      <c r="L241">
        <v>1</v>
      </c>
      <c r="M241">
        <v>0</v>
      </c>
      <c r="N241">
        <v>0</v>
      </c>
      <c r="O241">
        <v>0</v>
      </c>
      <c r="P241">
        <v>33</v>
      </c>
      <c r="Q241" t="s">
        <v>20</v>
      </c>
      <c r="R241">
        <v>0</v>
      </c>
      <c r="S241">
        <v>0</v>
      </c>
      <c r="T241">
        <v>0</v>
      </c>
      <c r="U241">
        <v>1</v>
      </c>
      <c r="V241">
        <v>0</v>
      </c>
      <c r="W241">
        <v>0</v>
      </c>
      <c r="X241">
        <v>0</v>
      </c>
      <c r="Y241">
        <v>0</v>
      </c>
      <c r="Z241">
        <v>2</v>
      </c>
      <c r="AA241" t="s">
        <v>28</v>
      </c>
      <c r="AB241">
        <v>0</v>
      </c>
      <c r="AC241">
        <v>1</v>
      </c>
      <c r="AD241">
        <v>0</v>
      </c>
      <c r="AE241">
        <v>0</v>
      </c>
      <c r="AF241">
        <v>1</v>
      </c>
      <c r="AG241">
        <v>0</v>
      </c>
      <c r="AH241">
        <v>0</v>
      </c>
      <c r="AI241">
        <v>0</v>
      </c>
      <c r="AJ241">
        <v>0</v>
      </c>
      <c r="AK241">
        <v>0</v>
      </c>
      <c r="AL241">
        <v>0</v>
      </c>
      <c r="AM241">
        <v>0</v>
      </c>
      <c r="AN241" t="s">
        <v>31</v>
      </c>
      <c r="AO241">
        <v>0</v>
      </c>
      <c r="AP241">
        <v>1</v>
      </c>
      <c r="AQ241">
        <v>0</v>
      </c>
      <c r="AR241">
        <v>0</v>
      </c>
      <c r="AS241">
        <v>0</v>
      </c>
      <c r="AT241">
        <v>0</v>
      </c>
      <c r="AU241">
        <v>0</v>
      </c>
      <c r="AV241">
        <v>0</v>
      </c>
      <c r="AW241" t="s">
        <v>41</v>
      </c>
      <c r="AX241" t="s">
        <v>56</v>
      </c>
      <c r="AY241">
        <v>0</v>
      </c>
      <c r="AZ241">
        <v>0</v>
      </c>
      <c r="BA241">
        <v>1</v>
      </c>
      <c r="BB241" t="s">
        <v>57</v>
      </c>
      <c r="BC241">
        <v>12.275</v>
      </c>
      <c r="BD241" t="s">
        <v>301</v>
      </c>
    </row>
    <row r="242" spans="1:56" x14ac:dyDescent="0.25">
      <c r="A242">
        <v>241</v>
      </c>
      <c r="B242">
        <v>1</v>
      </c>
      <c r="C242">
        <v>0</v>
      </c>
      <c r="D242">
        <v>0</v>
      </c>
      <c r="E242">
        <v>0</v>
      </c>
      <c r="F242" t="s">
        <v>6</v>
      </c>
      <c r="G242">
        <v>1</v>
      </c>
      <c r="H242">
        <v>0</v>
      </c>
      <c r="I242">
        <v>0</v>
      </c>
      <c r="J242">
        <v>0</v>
      </c>
      <c r="K242">
        <v>0</v>
      </c>
      <c r="L242">
        <v>0</v>
      </c>
      <c r="M242">
        <v>0</v>
      </c>
      <c r="N242">
        <v>0</v>
      </c>
      <c r="O242">
        <v>0</v>
      </c>
      <c r="P242">
        <v>29.9</v>
      </c>
      <c r="Q242" t="s">
        <v>19</v>
      </c>
      <c r="R242">
        <v>0</v>
      </c>
      <c r="S242">
        <v>0</v>
      </c>
      <c r="T242">
        <v>1</v>
      </c>
      <c r="U242">
        <v>0</v>
      </c>
      <c r="V242">
        <v>0</v>
      </c>
      <c r="W242">
        <v>0</v>
      </c>
      <c r="X242">
        <v>0</v>
      </c>
      <c r="Y242">
        <v>0</v>
      </c>
      <c r="Z242">
        <v>3</v>
      </c>
      <c r="AA242" t="s">
        <v>29</v>
      </c>
      <c r="AB242">
        <v>0</v>
      </c>
      <c r="AC242">
        <v>0</v>
      </c>
      <c r="AD242">
        <v>1</v>
      </c>
      <c r="AE242">
        <v>1</v>
      </c>
      <c r="AF242">
        <v>0</v>
      </c>
      <c r="AG242">
        <v>1</v>
      </c>
      <c r="AH242">
        <v>0</v>
      </c>
      <c r="AI242">
        <v>0</v>
      </c>
      <c r="AJ242">
        <v>0</v>
      </c>
      <c r="AK242">
        <v>0</v>
      </c>
      <c r="AL242">
        <v>0</v>
      </c>
      <c r="AM242">
        <v>0</v>
      </c>
      <c r="AN242" t="s">
        <v>32</v>
      </c>
      <c r="AO242">
        <v>0</v>
      </c>
      <c r="AP242">
        <v>1</v>
      </c>
      <c r="AQ242">
        <v>0</v>
      </c>
      <c r="AR242">
        <v>0</v>
      </c>
      <c r="AS242">
        <v>0</v>
      </c>
      <c r="AT242">
        <v>0</v>
      </c>
      <c r="AU242">
        <v>0</v>
      </c>
      <c r="AV242">
        <v>0</v>
      </c>
      <c r="AW242" t="s">
        <v>41</v>
      </c>
      <c r="AX242" t="s">
        <v>59</v>
      </c>
      <c r="AY242">
        <v>1</v>
      </c>
      <c r="AZ242">
        <v>0</v>
      </c>
      <c r="BA242">
        <v>0</v>
      </c>
      <c r="BB242" t="s">
        <v>60</v>
      </c>
      <c r="BC242">
        <v>14.4542</v>
      </c>
      <c r="BD242" t="s">
        <v>302</v>
      </c>
    </row>
    <row r="243" spans="1:56" x14ac:dyDescent="0.25">
      <c r="A243">
        <v>242</v>
      </c>
      <c r="B243">
        <v>1</v>
      </c>
      <c r="C243">
        <v>1</v>
      </c>
      <c r="D243">
        <v>1</v>
      </c>
      <c r="E243">
        <v>1</v>
      </c>
      <c r="F243" t="s">
        <v>6</v>
      </c>
      <c r="G243">
        <v>1</v>
      </c>
      <c r="H243">
        <v>0</v>
      </c>
      <c r="I243">
        <v>0</v>
      </c>
      <c r="J243">
        <v>0</v>
      </c>
      <c r="K243">
        <v>0</v>
      </c>
      <c r="L243">
        <v>0</v>
      </c>
      <c r="M243">
        <v>0</v>
      </c>
      <c r="N243">
        <v>0</v>
      </c>
      <c r="O243">
        <v>0</v>
      </c>
      <c r="P243">
        <v>29.9</v>
      </c>
      <c r="Q243" t="s">
        <v>19</v>
      </c>
      <c r="R243">
        <v>0</v>
      </c>
      <c r="S243">
        <v>0</v>
      </c>
      <c r="T243">
        <v>1</v>
      </c>
      <c r="U243">
        <v>0</v>
      </c>
      <c r="V243">
        <v>0</v>
      </c>
      <c r="W243">
        <v>0</v>
      </c>
      <c r="X243">
        <v>0</v>
      </c>
      <c r="Y243">
        <v>0</v>
      </c>
      <c r="Z243">
        <v>3</v>
      </c>
      <c r="AA243" t="s">
        <v>29</v>
      </c>
      <c r="AB243">
        <v>0</v>
      </c>
      <c r="AC243">
        <v>0</v>
      </c>
      <c r="AD243">
        <v>1</v>
      </c>
      <c r="AE243">
        <v>1</v>
      </c>
      <c r="AF243">
        <v>0</v>
      </c>
      <c r="AG243">
        <v>1</v>
      </c>
      <c r="AH243">
        <v>0</v>
      </c>
      <c r="AI243">
        <v>0</v>
      </c>
      <c r="AJ243">
        <v>0</v>
      </c>
      <c r="AK243">
        <v>0</v>
      </c>
      <c r="AL243">
        <v>0</v>
      </c>
      <c r="AM243">
        <v>0</v>
      </c>
      <c r="AN243" t="s">
        <v>32</v>
      </c>
      <c r="AO243">
        <v>0</v>
      </c>
      <c r="AP243">
        <v>1</v>
      </c>
      <c r="AQ243">
        <v>0</v>
      </c>
      <c r="AR243">
        <v>0</v>
      </c>
      <c r="AS243">
        <v>0</v>
      </c>
      <c r="AT243">
        <v>0</v>
      </c>
      <c r="AU243">
        <v>0</v>
      </c>
      <c r="AV243">
        <v>0</v>
      </c>
      <c r="AW243" t="s">
        <v>41</v>
      </c>
      <c r="AX243" t="s">
        <v>65</v>
      </c>
      <c r="AY243">
        <v>0</v>
      </c>
      <c r="AZ243">
        <v>1</v>
      </c>
      <c r="BA243">
        <v>0</v>
      </c>
      <c r="BB243" t="s">
        <v>66</v>
      </c>
      <c r="BC243">
        <v>15.5</v>
      </c>
      <c r="BD243" t="s">
        <v>303</v>
      </c>
    </row>
    <row r="244" spans="1:56" x14ac:dyDescent="0.25">
      <c r="A244">
        <v>243</v>
      </c>
      <c r="B244">
        <v>1</v>
      </c>
      <c r="C244">
        <v>0</v>
      </c>
      <c r="D244">
        <v>0</v>
      </c>
      <c r="E244">
        <v>0</v>
      </c>
      <c r="F244" t="s">
        <v>7</v>
      </c>
      <c r="G244">
        <v>0</v>
      </c>
      <c r="H244">
        <v>1</v>
      </c>
      <c r="I244">
        <v>0</v>
      </c>
      <c r="J244">
        <v>1</v>
      </c>
      <c r="K244">
        <v>1</v>
      </c>
      <c r="L244">
        <v>1</v>
      </c>
      <c r="M244">
        <v>0</v>
      </c>
      <c r="N244">
        <v>0</v>
      </c>
      <c r="O244">
        <v>0</v>
      </c>
      <c r="P244">
        <v>29</v>
      </c>
      <c r="Q244" t="s">
        <v>19</v>
      </c>
      <c r="R244">
        <v>0</v>
      </c>
      <c r="S244">
        <v>0</v>
      </c>
      <c r="T244">
        <v>1</v>
      </c>
      <c r="U244">
        <v>0</v>
      </c>
      <c r="V244">
        <v>0</v>
      </c>
      <c r="W244">
        <v>0</v>
      </c>
      <c r="X244">
        <v>0</v>
      </c>
      <c r="Y244">
        <v>0</v>
      </c>
      <c r="Z244">
        <v>2</v>
      </c>
      <c r="AA244" t="s">
        <v>28</v>
      </c>
      <c r="AB244">
        <v>0</v>
      </c>
      <c r="AC244">
        <v>1</v>
      </c>
      <c r="AD244">
        <v>0</v>
      </c>
      <c r="AE244">
        <v>0</v>
      </c>
      <c r="AF244">
        <v>1</v>
      </c>
      <c r="AG244">
        <v>0</v>
      </c>
      <c r="AH244">
        <v>0</v>
      </c>
      <c r="AI244">
        <v>0</v>
      </c>
      <c r="AJ244">
        <v>0</v>
      </c>
      <c r="AK244">
        <v>0</v>
      </c>
      <c r="AL244">
        <v>0</v>
      </c>
      <c r="AM244">
        <v>0</v>
      </c>
      <c r="AN244" t="s">
        <v>31</v>
      </c>
      <c r="AO244">
        <v>0</v>
      </c>
      <c r="AP244">
        <v>1</v>
      </c>
      <c r="AQ244">
        <v>0</v>
      </c>
      <c r="AR244">
        <v>0</v>
      </c>
      <c r="AS244">
        <v>0</v>
      </c>
      <c r="AT244">
        <v>0</v>
      </c>
      <c r="AU244">
        <v>0</v>
      </c>
      <c r="AV244">
        <v>0</v>
      </c>
      <c r="AW244" t="s">
        <v>41</v>
      </c>
      <c r="AX244" t="s">
        <v>56</v>
      </c>
      <c r="AY244">
        <v>0</v>
      </c>
      <c r="AZ244">
        <v>0</v>
      </c>
      <c r="BA244">
        <v>1</v>
      </c>
      <c r="BB244" t="s">
        <v>57</v>
      </c>
      <c r="BC244">
        <v>10.5</v>
      </c>
      <c r="BD244" t="s">
        <v>304</v>
      </c>
    </row>
    <row r="245" spans="1:56" x14ac:dyDescent="0.25">
      <c r="A245">
        <v>244</v>
      </c>
      <c r="B245">
        <v>1</v>
      </c>
      <c r="C245">
        <v>0</v>
      </c>
      <c r="D245">
        <v>0</v>
      </c>
      <c r="E245">
        <v>0</v>
      </c>
      <c r="F245" t="s">
        <v>7</v>
      </c>
      <c r="G245">
        <v>0</v>
      </c>
      <c r="H245">
        <v>1</v>
      </c>
      <c r="I245">
        <v>0</v>
      </c>
      <c r="J245">
        <v>0</v>
      </c>
      <c r="K245">
        <v>1</v>
      </c>
      <c r="L245">
        <v>1</v>
      </c>
      <c r="M245">
        <v>0</v>
      </c>
      <c r="N245">
        <v>0</v>
      </c>
      <c r="O245">
        <v>0</v>
      </c>
      <c r="P245">
        <v>22</v>
      </c>
      <c r="Q245" t="s">
        <v>19</v>
      </c>
      <c r="R245">
        <v>0</v>
      </c>
      <c r="S245">
        <v>0</v>
      </c>
      <c r="T245">
        <v>1</v>
      </c>
      <c r="U245">
        <v>0</v>
      </c>
      <c r="V245">
        <v>0</v>
      </c>
      <c r="W245">
        <v>0</v>
      </c>
      <c r="X245">
        <v>0</v>
      </c>
      <c r="Y245">
        <v>0</v>
      </c>
      <c r="Z245">
        <v>3</v>
      </c>
      <c r="AA245" t="s">
        <v>29</v>
      </c>
      <c r="AB245">
        <v>0</v>
      </c>
      <c r="AC245">
        <v>0</v>
      </c>
      <c r="AD245">
        <v>1</v>
      </c>
      <c r="AE245">
        <v>0</v>
      </c>
      <c r="AF245">
        <v>1</v>
      </c>
      <c r="AG245">
        <v>0</v>
      </c>
      <c r="AH245">
        <v>0</v>
      </c>
      <c r="AI245">
        <v>0</v>
      </c>
      <c r="AJ245">
        <v>0</v>
      </c>
      <c r="AK245">
        <v>0</v>
      </c>
      <c r="AL245">
        <v>0</v>
      </c>
      <c r="AM245">
        <v>0</v>
      </c>
      <c r="AN245" t="s">
        <v>31</v>
      </c>
      <c r="AO245">
        <v>0</v>
      </c>
      <c r="AP245">
        <v>1</v>
      </c>
      <c r="AQ245">
        <v>0</v>
      </c>
      <c r="AR245">
        <v>0</v>
      </c>
      <c r="AS245">
        <v>0</v>
      </c>
      <c r="AT245">
        <v>0</v>
      </c>
      <c r="AU245">
        <v>0</v>
      </c>
      <c r="AV245">
        <v>0</v>
      </c>
      <c r="AW245" t="s">
        <v>41</v>
      </c>
      <c r="AX245" t="s">
        <v>56</v>
      </c>
      <c r="AY245">
        <v>0</v>
      </c>
      <c r="AZ245">
        <v>0</v>
      </c>
      <c r="BA245">
        <v>1</v>
      </c>
      <c r="BB245" t="s">
        <v>57</v>
      </c>
      <c r="BC245">
        <v>7.125</v>
      </c>
      <c r="BD245" t="s">
        <v>305</v>
      </c>
    </row>
    <row r="246" spans="1:56" x14ac:dyDescent="0.25">
      <c r="A246">
        <v>245</v>
      </c>
      <c r="B246">
        <v>1</v>
      </c>
      <c r="C246">
        <v>0</v>
      </c>
      <c r="D246">
        <v>0</v>
      </c>
      <c r="E246">
        <v>0</v>
      </c>
      <c r="F246" t="s">
        <v>7</v>
      </c>
      <c r="G246">
        <v>0</v>
      </c>
      <c r="H246">
        <v>1</v>
      </c>
      <c r="I246">
        <v>0</v>
      </c>
      <c r="J246">
        <v>0</v>
      </c>
      <c r="K246">
        <v>1</v>
      </c>
      <c r="L246">
        <v>1</v>
      </c>
      <c r="M246">
        <v>0</v>
      </c>
      <c r="N246">
        <v>0</v>
      </c>
      <c r="O246">
        <v>0</v>
      </c>
      <c r="P246">
        <v>30</v>
      </c>
      <c r="Q246" t="s">
        <v>20</v>
      </c>
      <c r="R246">
        <v>0</v>
      </c>
      <c r="S246">
        <v>0</v>
      </c>
      <c r="T246">
        <v>0</v>
      </c>
      <c r="U246">
        <v>1</v>
      </c>
      <c r="V246">
        <v>0</v>
      </c>
      <c r="W246">
        <v>0</v>
      </c>
      <c r="X246">
        <v>0</v>
      </c>
      <c r="Y246">
        <v>0</v>
      </c>
      <c r="Z246">
        <v>3</v>
      </c>
      <c r="AA246" t="s">
        <v>29</v>
      </c>
      <c r="AB246">
        <v>0</v>
      </c>
      <c r="AC246">
        <v>0</v>
      </c>
      <c r="AD246">
        <v>1</v>
      </c>
      <c r="AE246">
        <v>0</v>
      </c>
      <c r="AF246">
        <v>1</v>
      </c>
      <c r="AG246">
        <v>0</v>
      </c>
      <c r="AH246">
        <v>0</v>
      </c>
      <c r="AI246">
        <v>0</v>
      </c>
      <c r="AJ246">
        <v>0</v>
      </c>
      <c r="AK246">
        <v>0</v>
      </c>
      <c r="AL246">
        <v>0</v>
      </c>
      <c r="AM246">
        <v>0</v>
      </c>
      <c r="AN246" t="s">
        <v>31</v>
      </c>
      <c r="AO246">
        <v>0</v>
      </c>
      <c r="AP246">
        <v>1</v>
      </c>
      <c r="AQ246">
        <v>0</v>
      </c>
      <c r="AR246">
        <v>0</v>
      </c>
      <c r="AS246">
        <v>0</v>
      </c>
      <c r="AT246">
        <v>0</v>
      </c>
      <c r="AU246">
        <v>0</v>
      </c>
      <c r="AV246">
        <v>0</v>
      </c>
      <c r="AW246" t="s">
        <v>41</v>
      </c>
      <c r="AX246" t="s">
        <v>59</v>
      </c>
      <c r="AY246">
        <v>1</v>
      </c>
      <c r="AZ246">
        <v>0</v>
      </c>
      <c r="BA246">
        <v>0</v>
      </c>
      <c r="BB246" t="s">
        <v>60</v>
      </c>
      <c r="BC246">
        <v>7.2249999999999996</v>
      </c>
      <c r="BD246" t="s">
        <v>306</v>
      </c>
    </row>
    <row r="247" spans="1:56" x14ac:dyDescent="0.25">
      <c r="A247">
        <v>246</v>
      </c>
      <c r="B247">
        <v>1</v>
      </c>
      <c r="C247">
        <v>0</v>
      </c>
      <c r="D247">
        <v>0</v>
      </c>
      <c r="E247">
        <v>0</v>
      </c>
      <c r="F247" t="s">
        <v>7</v>
      </c>
      <c r="G247">
        <v>0</v>
      </c>
      <c r="H247">
        <v>1</v>
      </c>
      <c r="I247">
        <v>0</v>
      </c>
      <c r="J247">
        <v>0</v>
      </c>
      <c r="K247">
        <v>0</v>
      </c>
      <c r="L247">
        <v>1</v>
      </c>
      <c r="M247">
        <v>0</v>
      </c>
      <c r="N247">
        <v>0</v>
      </c>
      <c r="O247">
        <v>1</v>
      </c>
      <c r="P247">
        <v>44</v>
      </c>
      <c r="Q247" t="s">
        <v>21</v>
      </c>
      <c r="R247">
        <v>0</v>
      </c>
      <c r="S247">
        <v>0</v>
      </c>
      <c r="T247">
        <v>0</v>
      </c>
      <c r="U247">
        <v>0</v>
      </c>
      <c r="V247">
        <v>1</v>
      </c>
      <c r="W247">
        <v>0</v>
      </c>
      <c r="X247">
        <v>0</v>
      </c>
      <c r="Y247">
        <v>0</v>
      </c>
      <c r="Z247">
        <v>1</v>
      </c>
      <c r="AA247" t="s">
        <v>27</v>
      </c>
      <c r="AB247">
        <v>1</v>
      </c>
      <c r="AC247">
        <v>0</v>
      </c>
      <c r="AD247">
        <v>0</v>
      </c>
      <c r="AE247">
        <v>2</v>
      </c>
      <c r="AF247">
        <v>0</v>
      </c>
      <c r="AG247">
        <v>0</v>
      </c>
      <c r="AH247">
        <v>1</v>
      </c>
      <c r="AI247">
        <v>0</v>
      </c>
      <c r="AJ247">
        <v>0</v>
      </c>
      <c r="AK247">
        <v>0</v>
      </c>
      <c r="AL247">
        <v>0</v>
      </c>
      <c r="AM247">
        <v>0</v>
      </c>
      <c r="AN247" t="s">
        <v>33</v>
      </c>
      <c r="AO247">
        <v>0</v>
      </c>
      <c r="AP247">
        <v>1</v>
      </c>
      <c r="AQ247">
        <v>0</v>
      </c>
      <c r="AR247">
        <v>0</v>
      </c>
      <c r="AS247">
        <v>0</v>
      </c>
      <c r="AT247">
        <v>0</v>
      </c>
      <c r="AU247">
        <v>0</v>
      </c>
      <c r="AV247">
        <v>0</v>
      </c>
      <c r="AW247" t="s">
        <v>41</v>
      </c>
      <c r="AX247" t="s">
        <v>65</v>
      </c>
      <c r="AY247">
        <v>0</v>
      </c>
      <c r="AZ247">
        <v>1</v>
      </c>
      <c r="BA247">
        <v>0</v>
      </c>
      <c r="BB247" t="s">
        <v>66</v>
      </c>
      <c r="BC247">
        <v>90</v>
      </c>
      <c r="BD247" t="s">
        <v>307</v>
      </c>
    </row>
    <row r="248" spans="1:56" x14ac:dyDescent="0.25">
      <c r="A248">
        <v>247</v>
      </c>
      <c r="B248">
        <v>1</v>
      </c>
      <c r="C248">
        <v>0</v>
      </c>
      <c r="D248">
        <v>0</v>
      </c>
      <c r="E248">
        <v>0</v>
      </c>
      <c r="F248" t="s">
        <v>6</v>
      </c>
      <c r="G248">
        <v>1</v>
      </c>
      <c r="H248">
        <v>0</v>
      </c>
      <c r="I248">
        <v>1</v>
      </c>
      <c r="J248">
        <v>0</v>
      </c>
      <c r="K248">
        <v>0</v>
      </c>
      <c r="L248">
        <v>0</v>
      </c>
      <c r="M248">
        <v>0</v>
      </c>
      <c r="N248">
        <v>0</v>
      </c>
      <c r="O248">
        <v>0</v>
      </c>
      <c r="P248">
        <v>25</v>
      </c>
      <c r="Q248" t="s">
        <v>19</v>
      </c>
      <c r="R248">
        <v>0</v>
      </c>
      <c r="S248">
        <v>0</v>
      </c>
      <c r="T248">
        <v>1</v>
      </c>
      <c r="U248">
        <v>0</v>
      </c>
      <c r="V248">
        <v>0</v>
      </c>
      <c r="W248">
        <v>0</v>
      </c>
      <c r="X248">
        <v>0</v>
      </c>
      <c r="Y248">
        <v>0</v>
      </c>
      <c r="Z248">
        <v>3</v>
      </c>
      <c r="AA248" t="s">
        <v>29</v>
      </c>
      <c r="AB248">
        <v>0</v>
      </c>
      <c r="AC248">
        <v>0</v>
      </c>
      <c r="AD248">
        <v>1</v>
      </c>
      <c r="AE248">
        <v>0</v>
      </c>
      <c r="AF248">
        <v>1</v>
      </c>
      <c r="AG248">
        <v>0</v>
      </c>
      <c r="AH248">
        <v>0</v>
      </c>
      <c r="AI248">
        <v>0</v>
      </c>
      <c r="AJ248">
        <v>0</v>
      </c>
      <c r="AK248">
        <v>0</v>
      </c>
      <c r="AL248">
        <v>0</v>
      </c>
      <c r="AM248">
        <v>0</v>
      </c>
      <c r="AN248" t="s">
        <v>31</v>
      </c>
      <c r="AO248">
        <v>0</v>
      </c>
      <c r="AP248">
        <v>1</v>
      </c>
      <c r="AQ248">
        <v>0</v>
      </c>
      <c r="AR248">
        <v>0</v>
      </c>
      <c r="AS248">
        <v>0</v>
      </c>
      <c r="AT248">
        <v>0</v>
      </c>
      <c r="AU248">
        <v>0</v>
      </c>
      <c r="AV248">
        <v>0</v>
      </c>
      <c r="AW248" t="s">
        <v>41</v>
      </c>
      <c r="AX248" t="s">
        <v>56</v>
      </c>
      <c r="AY248">
        <v>0</v>
      </c>
      <c r="AZ248">
        <v>0</v>
      </c>
      <c r="BA248">
        <v>1</v>
      </c>
      <c r="BB248" t="s">
        <v>57</v>
      </c>
      <c r="BC248">
        <v>7.7750000000000004</v>
      </c>
      <c r="BD248" t="s">
        <v>308</v>
      </c>
    </row>
    <row r="249" spans="1:56" x14ac:dyDescent="0.25">
      <c r="A249">
        <v>248</v>
      </c>
      <c r="B249">
        <v>1</v>
      </c>
      <c r="C249">
        <v>1</v>
      </c>
      <c r="D249">
        <v>1</v>
      </c>
      <c r="E249">
        <v>1</v>
      </c>
      <c r="F249" t="s">
        <v>6</v>
      </c>
      <c r="G249">
        <v>1</v>
      </c>
      <c r="H249">
        <v>0</v>
      </c>
      <c r="I249">
        <v>0</v>
      </c>
      <c r="J249">
        <v>0</v>
      </c>
      <c r="K249">
        <v>0</v>
      </c>
      <c r="L249">
        <v>0</v>
      </c>
      <c r="M249">
        <v>0</v>
      </c>
      <c r="N249">
        <v>0</v>
      </c>
      <c r="O249">
        <v>0</v>
      </c>
      <c r="P249">
        <v>24</v>
      </c>
      <c r="Q249" t="s">
        <v>19</v>
      </c>
      <c r="R249">
        <v>0</v>
      </c>
      <c r="S249">
        <v>0</v>
      </c>
      <c r="T249">
        <v>1</v>
      </c>
      <c r="U249">
        <v>0</v>
      </c>
      <c r="V249">
        <v>0</v>
      </c>
      <c r="W249">
        <v>0</v>
      </c>
      <c r="X249">
        <v>0</v>
      </c>
      <c r="Y249">
        <v>0</v>
      </c>
      <c r="Z249">
        <v>2</v>
      </c>
      <c r="AA249" t="s">
        <v>28</v>
      </c>
      <c r="AB249">
        <v>0</v>
      </c>
      <c r="AC249">
        <v>1</v>
      </c>
      <c r="AD249">
        <v>0</v>
      </c>
      <c r="AE249">
        <v>0</v>
      </c>
      <c r="AF249">
        <v>1</v>
      </c>
      <c r="AG249">
        <v>0</v>
      </c>
      <c r="AH249">
        <v>0</v>
      </c>
      <c r="AI249">
        <v>0</v>
      </c>
      <c r="AJ249">
        <v>0</v>
      </c>
      <c r="AK249">
        <v>0</v>
      </c>
      <c r="AL249">
        <v>0</v>
      </c>
      <c r="AM249">
        <v>0</v>
      </c>
      <c r="AN249" t="s">
        <v>31</v>
      </c>
      <c r="AO249">
        <v>2</v>
      </c>
      <c r="AP249">
        <v>0</v>
      </c>
      <c r="AQ249">
        <v>0</v>
      </c>
      <c r="AR249">
        <v>1</v>
      </c>
      <c r="AS249">
        <v>0</v>
      </c>
      <c r="AT249">
        <v>0</v>
      </c>
      <c r="AU249">
        <v>0</v>
      </c>
      <c r="AV249">
        <v>0</v>
      </c>
      <c r="AW249" t="s">
        <v>43</v>
      </c>
      <c r="AX249" t="s">
        <v>56</v>
      </c>
      <c r="AY249">
        <v>0</v>
      </c>
      <c r="AZ249">
        <v>0</v>
      </c>
      <c r="BA249">
        <v>1</v>
      </c>
      <c r="BB249" t="s">
        <v>57</v>
      </c>
      <c r="BC249">
        <v>14.5</v>
      </c>
      <c r="BD249" t="s">
        <v>309</v>
      </c>
    </row>
    <row r="250" spans="1:56" x14ac:dyDescent="0.25">
      <c r="A250">
        <v>249</v>
      </c>
      <c r="B250">
        <v>1</v>
      </c>
      <c r="C250">
        <v>1</v>
      </c>
      <c r="D250">
        <v>1</v>
      </c>
      <c r="E250">
        <v>1</v>
      </c>
      <c r="F250" t="s">
        <v>7</v>
      </c>
      <c r="G250">
        <v>0</v>
      </c>
      <c r="H250">
        <v>1</v>
      </c>
      <c r="I250">
        <v>0</v>
      </c>
      <c r="J250">
        <v>0</v>
      </c>
      <c r="K250">
        <v>0</v>
      </c>
      <c r="L250">
        <v>0</v>
      </c>
      <c r="M250">
        <v>0</v>
      </c>
      <c r="N250">
        <v>0</v>
      </c>
      <c r="O250">
        <v>0</v>
      </c>
      <c r="P250">
        <v>37</v>
      </c>
      <c r="Q250" t="s">
        <v>20</v>
      </c>
      <c r="R250">
        <v>0</v>
      </c>
      <c r="S250">
        <v>0</v>
      </c>
      <c r="T250">
        <v>0</v>
      </c>
      <c r="U250">
        <v>1</v>
      </c>
      <c r="V250">
        <v>0</v>
      </c>
      <c r="W250">
        <v>0</v>
      </c>
      <c r="X250">
        <v>0</v>
      </c>
      <c r="Y250">
        <v>0</v>
      </c>
      <c r="Z250">
        <v>1</v>
      </c>
      <c r="AA250" t="s">
        <v>27</v>
      </c>
      <c r="AB250">
        <v>1</v>
      </c>
      <c r="AC250">
        <v>0</v>
      </c>
      <c r="AD250">
        <v>0</v>
      </c>
      <c r="AE250">
        <v>1</v>
      </c>
      <c r="AF250">
        <v>0</v>
      </c>
      <c r="AG250">
        <v>1</v>
      </c>
      <c r="AH250">
        <v>0</v>
      </c>
      <c r="AI250">
        <v>0</v>
      </c>
      <c r="AJ250">
        <v>0</v>
      </c>
      <c r="AK250">
        <v>0</v>
      </c>
      <c r="AL250">
        <v>0</v>
      </c>
      <c r="AM250">
        <v>0</v>
      </c>
      <c r="AN250" t="s">
        <v>32</v>
      </c>
      <c r="AO250">
        <v>1</v>
      </c>
      <c r="AP250">
        <v>0</v>
      </c>
      <c r="AQ250">
        <v>1</v>
      </c>
      <c r="AR250">
        <v>0</v>
      </c>
      <c r="AS250">
        <v>0</v>
      </c>
      <c r="AT250">
        <v>0</v>
      </c>
      <c r="AU250">
        <v>0</v>
      </c>
      <c r="AV250">
        <v>0</v>
      </c>
      <c r="AW250" t="s">
        <v>42</v>
      </c>
      <c r="AX250" t="s">
        <v>56</v>
      </c>
      <c r="AY250">
        <v>0</v>
      </c>
      <c r="AZ250">
        <v>0</v>
      </c>
      <c r="BA250">
        <v>1</v>
      </c>
      <c r="BB250" t="s">
        <v>57</v>
      </c>
      <c r="BC250">
        <v>52.554200000000002</v>
      </c>
      <c r="BD250" t="s">
        <v>310</v>
      </c>
    </row>
    <row r="251" spans="1:56" x14ac:dyDescent="0.25">
      <c r="A251">
        <v>250</v>
      </c>
      <c r="B251">
        <v>1</v>
      </c>
      <c r="C251">
        <v>0</v>
      </c>
      <c r="D251">
        <v>0</v>
      </c>
      <c r="E251">
        <v>0</v>
      </c>
      <c r="F251" t="s">
        <v>7</v>
      </c>
      <c r="G251">
        <v>0</v>
      </c>
      <c r="H251">
        <v>1</v>
      </c>
      <c r="I251">
        <v>0</v>
      </c>
      <c r="J251">
        <v>1</v>
      </c>
      <c r="K251">
        <v>0</v>
      </c>
      <c r="L251">
        <v>1</v>
      </c>
      <c r="M251">
        <v>0</v>
      </c>
      <c r="N251">
        <v>0</v>
      </c>
      <c r="O251">
        <v>0</v>
      </c>
      <c r="P251">
        <v>54</v>
      </c>
      <c r="Q251" t="s">
        <v>22</v>
      </c>
      <c r="R251">
        <v>0</v>
      </c>
      <c r="S251">
        <v>0</v>
      </c>
      <c r="T251">
        <v>0</v>
      </c>
      <c r="U251">
        <v>0</v>
      </c>
      <c r="V251">
        <v>0</v>
      </c>
      <c r="W251">
        <v>1</v>
      </c>
      <c r="X251">
        <v>0</v>
      </c>
      <c r="Y251">
        <v>0</v>
      </c>
      <c r="Z251">
        <v>2</v>
      </c>
      <c r="AA251" t="s">
        <v>28</v>
      </c>
      <c r="AB251">
        <v>0</v>
      </c>
      <c r="AC251">
        <v>1</v>
      </c>
      <c r="AD251">
        <v>0</v>
      </c>
      <c r="AE251">
        <v>1</v>
      </c>
      <c r="AF251">
        <v>0</v>
      </c>
      <c r="AG251">
        <v>1</v>
      </c>
      <c r="AH251">
        <v>0</v>
      </c>
      <c r="AI251">
        <v>0</v>
      </c>
      <c r="AJ251">
        <v>0</v>
      </c>
      <c r="AK251">
        <v>0</v>
      </c>
      <c r="AL251">
        <v>0</v>
      </c>
      <c r="AM251">
        <v>0</v>
      </c>
      <c r="AN251" t="s">
        <v>32</v>
      </c>
      <c r="AO251">
        <v>0</v>
      </c>
      <c r="AP251">
        <v>1</v>
      </c>
      <c r="AQ251">
        <v>0</v>
      </c>
      <c r="AR251">
        <v>0</v>
      </c>
      <c r="AS251">
        <v>0</v>
      </c>
      <c r="AT251">
        <v>0</v>
      </c>
      <c r="AU251">
        <v>0</v>
      </c>
      <c r="AV251">
        <v>0</v>
      </c>
      <c r="AW251" t="s">
        <v>41</v>
      </c>
      <c r="AX251" t="s">
        <v>56</v>
      </c>
      <c r="AY251">
        <v>0</v>
      </c>
      <c r="AZ251">
        <v>0</v>
      </c>
      <c r="BA251">
        <v>1</v>
      </c>
      <c r="BB251" t="s">
        <v>57</v>
      </c>
      <c r="BC251">
        <v>26</v>
      </c>
      <c r="BD251" t="s">
        <v>311</v>
      </c>
    </row>
    <row r="252" spans="1:56" x14ac:dyDescent="0.25">
      <c r="A252">
        <v>251</v>
      </c>
      <c r="B252">
        <v>1</v>
      </c>
      <c r="C252">
        <v>0</v>
      </c>
      <c r="D252">
        <v>0</v>
      </c>
      <c r="E252">
        <v>0</v>
      </c>
      <c r="F252" t="s">
        <v>7</v>
      </c>
      <c r="G252">
        <v>0</v>
      </c>
      <c r="H252">
        <v>1</v>
      </c>
      <c r="I252">
        <v>0</v>
      </c>
      <c r="J252">
        <v>0</v>
      </c>
      <c r="K252">
        <v>1</v>
      </c>
      <c r="L252">
        <v>1</v>
      </c>
      <c r="M252">
        <v>0</v>
      </c>
      <c r="N252">
        <v>0</v>
      </c>
      <c r="O252">
        <v>0</v>
      </c>
      <c r="P252">
        <v>29.9</v>
      </c>
      <c r="Q252" t="s">
        <v>19</v>
      </c>
      <c r="R252">
        <v>0</v>
      </c>
      <c r="S252">
        <v>0</v>
      </c>
      <c r="T252">
        <v>1</v>
      </c>
      <c r="U252">
        <v>0</v>
      </c>
      <c r="V252">
        <v>0</v>
      </c>
      <c r="W252">
        <v>0</v>
      </c>
      <c r="X252">
        <v>0</v>
      </c>
      <c r="Y252">
        <v>0</v>
      </c>
      <c r="Z252">
        <v>3</v>
      </c>
      <c r="AA252" t="s">
        <v>29</v>
      </c>
      <c r="AB252">
        <v>0</v>
      </c>
      <c r="AC252">
        <v>0</v>
      </c>
      <c r="AD252">
        <v>1</v>
      </c>
      <c r="AE252">
        <v>0</v>
      </c>
      <c r="AF252">
        <v>1</v>
      </c>
      <c r="AG252">
        <v>0</v>
      </c>
      <c r="AH252">
        <v>0</v>
      </c>
      <c r="AI252">
        <v>0</v>
      </c>
      <c r="AJ252">
        <v>0</v>
      </c>
      <c r="AK252">
        <v>0</v>
      </c>
      <c r="AL252">
        <v>0</v>
      </c>
      <c r="AM252">
        <v>0</v>
      </c>
      <c r="AN252" t="s">
        <v>31</v>
      </c>
      <c r="AO252">
        <v>0</v>
      </c>
      <c r="AP252">
        <v>1</v>
      </c>
      <c r="AQ252">
        <v>0</v>
      </c>
      <c r="AR252">
        <v>0</v>
      </c>
      <c r="AS252">
        <v>0</v>
      </c>
      <c r="AT252">
        <v>0</v>
      </c>
      <c r="AU252">
        <v>0</v>
      </c>
      <c r="AV252">
        <v>0</v>
      </c>
      <c r="AW252" t="s">
        <v>41</v>
      </c>
      <c r="AX252" t="s">
        <v>56</v>
      </c>
      <c r="AY252">
        <v>0</v>
      </c>
      <c r="AZ252">
        <v>0</v>
      </c>
      <c r="BA252">
        <v>1</v>
      </c>
      <c r="BB252" t="s">
        <v>57</v>
      </c>
      <c r="BC252">
        <v>7.25</v>
      </c>
      <c r="BD252" t="s">
        <v>312</v>
      </c>
    </row>
    <row r="253" spans="1:56" x14ac:dyDescent="0.25">
      <c r="A253">
        <v>252</v>
      </c>
      <c r="B253">
        <v>1</v>
      </c>
      <c r="C253">
        <v>0</v>
      </c>
      <c r="D253">
        <v>0</v>
      </c>
      <c r="E253">
        <v>0</v>
      </c>
      <c r="F253" t="s">
        <v>6</v>
      </c>
      <c r="G253">
        <v>1</v>
      </c>
      <c r="H253">
        <v>0</v>
      </c>
      <c r="I253">
        <v>1</v>
      </c>
      <c r="J253">
        <v>0</v>
      </c>
      <c r="K253">
        <v>0</v>
      </c>
      <c r="L253">
        <v>0</v>
      </c>
      <c r="M253">
        <v>0</v>
      </c>
      <c r="N253">
        <v>0</v>
      </c>
      <c r="O253">
        <v>0</v>
      </c>
      <c r="P253">
        <v>29</v>
      </c>
      <c r="Q253" t="s">
        <v>19</v>
      </c>
      <c r="R253">
        <v>0</v>
      </c>
      <c r="S253">
        <v>0</v>
      </c>
      <c r="T253">
        <v>1</v>
      </c>
      <c r="U253">
        <v>0</v>
      </c>
      <c r="V253">
        <v>0</v>
      </c>
      <c r="W253">
        <v>0</v>
      </c>
      <c r="X253">
        <v>0</v>
      </c>
      <c r="Y253">
        <v>0</v>
      </c>
      <c r="Z253">
        <v>3</v>
      </c>
      <c r="AA253" t="s">
        <v>29</v>
      </c>
      <c r="AB253">
        <v>0</v>
      </c>
      <c r="AC253">
        <v>0</v>
      </c>
      <c r="AD253">
        <v>1</v>
      </c>
      <c r="AE253">
        <v>1</v>
      </c>
      <c r="AF253">
        <v>0</v>
      </c>
      <c r="AG253">
        <v>1</v>
      </c>
      <c r="AH253">
        <v>0</v>
      </c>
      <c r="AI253">
        <v>0</v>
      </c>
      <c r="AJ253">
        <v>0</v>
      </c>
      <c r="AK253">
        <v>0</v>
      </c>
      <c r="AL253">
        <v>0</v>
      </c>
      <c r="AM253">
        <v>0</v>
      </c>
      <c r="AN253" t="s">
        <v>32</v>
      </c>
      <c r="AO253">
        <v>1</v>
      </c>
      <c r="AP253">
        <v>0</v>
      </c>
      <c r="AQ253">
        <v>1</v>
      </c>
      <c r="AR253">
        <v>0</v>
      </c>
      <c r="AS253">
        <v>0</v>
      </c>
      <c r="AT253">
        <v>0</v>
      </c>
      <c r="AU253">
        <v>0</v>
      </c>
      <c r="AV253">
        <v>0</v>
      </c>
      <c r="AW253" t="s">
        <v>42</v>
      </c>
      <c r="AX253" t="s">
        <v>56</v>
      </c>
      <c r="AY253">
        <v>0</v>
      </c>
      <c r="AZ253">
        <v>0</v>
      </c>
      <c r="BA253">
        <v>1</v>
      </c>
      <c r="BB253" t="s">
        <v>57</v>
      </c>
      <c r="BC253">
        <v>10.4625</v>
      </c>
      <c r="BD253" t="s">
        <v>313</v>
      </c>
    </row>
    <row r="254" spans="1:56" x14ac:dyDescent="0.25">
      <c r="A254">
        <v>253</v>
      </c>
      <c r="B254">
        <v>1</v>
      </c>
      <c r="C254">
        <v>0</v>
      </c>
      <c r="D254">
        <v>0</v>
      </c>
      <c r="E254">
        <v>0</v>
      </c>
      <c r="F254" t="s">
        <v>7</v>
      </c>
      <c r="G254">
        <v>0</v>
      </c>
      <c r="H254">
        <v>1</v>
      </c>
      <c r="I254">
        <v>0</v>
      </c>
      <c r="J254">
        <v>0</v>
      </c>
      <c r="K254">
        <v>1</v>
      </c>
      <c r="L254">
        <v>1</v>
      </c>
      <c r="M254">
        <v>0</v>
      </c>
      <c r="N254">
        <v>0</v>
      </c>
      <c r="O254">
        <v>0</v>
      </c>
      <c r="P254">
        <v>62</v>
      </c>
      <c r="Q254" t="s">
        <v>23</v>
      </c>
      <c r="R254">
        <v>0</v>
      </c>
      <c r="S254">
        <v>0</v>
      </c>
      <c r="T254">
        <v>0</v>
      </c>
      <c r="U254">
        <v>0</v>
      </c>
      <c r="V254">
        <v>0</v>
      </c>
      <c r="W254">
        <v>0</v>
      </c>
      <c r="X254">
        <v>1</v>
      </c>
      <c r="Y254">
        <v>0</v>
      </c>
      <c r="Z254">
        <v>1</v>
      </c>
      <c r="AA254" t="s">
        <v>27</v>
      </c>
      <c r="AB254">
        <v>1</v>
      </c>
      <c r="AC254">
        <v>0</v>
      </c>
      <c r="AD254">
        <v>0</v>
      </c>
      <c r="AE254">
        <v>0</v>
      </c>
      <c r="AF254">
        <v>1</v>
      </c>
      <c r="AG254">
        <v>0</v>
      </c>
      <c r="AH254">
        <v>0</v>
      </c>
      <c r="AI254">
        <v>0</v>
      </c>
      <c r="AJ254">
        <v>0</v>
      </c>
      <c r="AK254">
        <v>0</v>
      </c>
      <c r="AL254">
        <v>0</v>
      </c>
      <c r="AM254">
        <v>0</v>
      </c>
      <c r="AN254" t="s">
        <v>31</v>
      </c>
      <c r="AO254">
        <v>0</v>
      </c>
      <c r="AP254">
        <v>1</v>
      </c>
      <c r="AQ254">
        <v>0</v>
      </c>
      <c r="AR254">
        <v>0</v>
      </c>
      <c r="AS254">
        <v>0</v>
      </c>
      <c r="AT254">
        <v>0</v>
      </c>
      <c r="AU254">
        <v>0</v>
      </c>
      <c r="AV254">
        <v>0</v>
      </c>
      <c r="AW254" t="s">
        <v>41</v>
      </c>
      <c r="AX254" t="s">
        <v>56</v>
      </c>
      <c r="AY254">
        <v>0</v>
      </c>
      <c r="AZ254">
        <v>0</v>
      </c>
      <c r="BA254">
        <v>1</v>
      </c>
      <c r="BB254" t="s">
        <v>57</v>
      </c>
      <c r="BC254">
        <v>26.55</v>
      </c>
      <c r="BD254" t="s">
        <v>314</v>
      </c>
    </row>
    <row r="255" spans="1:56" x14ac:dyDescent="0.25">
      <c r="A255">
        <v>254</v>
      </c>
      <c r="B255">
        <v>1</v>
      </c>
      <c r="C255">
        <v>0</v>
      </c>
      <c r="D255">
        <v>0</v>
      </c>
      <c r="E255">
        <v>0</v>
      </c>
      <c r="F255" t="s">
        <v>7</v>
      </c>
      <c r="G255">
        <v>0</v>
      </c>
      <c r="H255">
        <v>1</v>
      </c>
      <c r="I255">
        <v>0</v>
      </c>
      <c r="J255">
        <v>0</v>
      </c>
      <c r="K255">
        <v>0</v>
      </c>
      <c r="L255">
        <v>1</v>
      </c>
      <c r="M255">
        <v>0</v>
      </c>
      <c r="N255">
        <v>0</v>
      </c>
      <c r="O255">
        <v>0</v>
      </c>
      <c r="P255">
        <v>30</v>
      </c>
      <c r="Q255" t="s">
        <v>20</v>
      </c>
      <c r="R255">
        <v>0</v>
      </c>
      <c r="S255">
        <v>0</v>
      </c>
      <c r="T255">
        <v>0</v>
      </c>
      <c r="U255">
        <v>1</v>
      </c>
      <c r="V255">
        <v>0</v>
      </c>
      <c r="W255">
        <v>0</v>
      </c>
      <c r="X255">
        <v>0</v>
      </c>
      <c r="Y255">
        <v>0</v>
      </c>
      <c r="Z255">
        <v>3</v>
      </c>
      <c r="AA255" t="s">
        <v>29</v>
      </c>
      <c r="AB255">
        <v>0</v>
      </c>
      <c r="AC255">
        <v>0</v>
      </c>
      <c r="AD255">
        <v>1</v>
      </c>
      <c r="AE255">
        <v>1</v>
      </c>
      <c r="AF255">
        <v>0</v>
      </c>
      <c r="AG255">
        <v>1</v>
      </c>
      <c r="AH255">
        <v>0</v>
      </c>
      <c r="AI255">
        <v>0</v>
      </c>
      <c r="AJ255">
        <v>0</v>
      </c>
      <c r="AK255">
        <v>0</v>
      </c>
      <c r="AL255">
        <v>0</v>
      </c>
      <c r="AM255">
        <v>0</v>
      </c>
      <c r="AN255" t="s">
        <v>32</v>
      </c>
      <c r="AO255">
        <v>0</v>
      </c>
      <c r="AP255">
        <v>1</v>
      </c>
      <c r="AQ255">
        <v>0</v>
      </c>
      <c r="AR255">
        <v>0</v>
      </c>
      <c r="AS255">
        <v>0</v>
      </c>
      <c r="AT255">
        <v>0</v>
      </c>
      <c r="AU255">
        <v>0</v>
      </c>
      <c r="AV255">
        <v>0</v>
      </c>
      <c r="AW255" t="s">
        <v>41</v>
      </c>
      <c r="AX255" t="s">
        <v>56</v>
      </c>
      <c r="AY255">
        <v>0</v>
      </c>
      <c r="AZ255">
        <v>0</v>
      </c>
      <c r="BA255">
        <v>1</v>
      </c>
      <c r="BB255" t="s">
        <v>57</v>
      </c>
      <c r="BC255">
        <v>16.100000000000001</v>
      </c>
      <c r="BD255" t="s">
        <v>315</v>
      </c>
    </row>
    <row r="256" spans="1:56" x14ac:dyDescent="0.25">
      <c r="A256">
        <v>255</v>
      </c>
      <c r="B256">
        <v>1</v>
      </c>
      <c r="C256">
        <v>0</v>
      </c>
      <c r="D256">
        <v>0</v>
      </c>
      <c r="E256">
        <v>0</v>
      </c>
      <c r="F256" t="s">
        <v>6</v>
      </c>
      <c r="G256">
        <v>1</v>
      </c>
      <c r="H256">
        <v>0</v>
      </c>
      <c r="I256">
        <v>1</v>
      </c>
      <c r="J256">
        <v>0</v>
      </c>
      <c r="K256">
        <v>0</v>
      </c>
      <c r="L256">
        <v>0</v>
      </c>
      <c r="M256">
        <v>0</v>
      </c>
      <c r="N256">
        <v>0</v>
      </c>
      <c r="O256">
        <v>0</v>
      </c>
      <c r="P256">
        <v>41</v>
      </c>
      <c r="Q256" t="s">
        <v>21</v>
      </c>
      <c r="R256">
        <v>0</v>
      </c>
      <c r="S256">
        <v>0</v>
      </c>
      <c r="T256">
        <v>0</v>
      </c>
      <c r="U256">
        <v>0</v>
      </c>
      <c r="V256">
        <v>1</v>
      </c>
      <c r="W256">
        <v>0</v>
      </c>
      <c r="X256">
        <v>0</v>
      </c>
      <c r="Y256">
        <v>0</v>
      </c>
      <c r="Z256">
        <v>3</v>
      </c>
      <c r="AA256" t="s">
        <v>29</v>
      </c>
      <c r="AB256">
        <v>0</v>
      </c>
      <c r="AC256">
        <v>0</v>
      </c>
      <c r="AD256">
        <v>1</v>
      </c>
      <c r="AE256">
        <v>0</v>
      </c>
      <c r="AF256">
        <v>1</v>
      </c>
      <c r="AG256">
        <v>0</v>
      </c>
      <c r="AH256">
        <v>0</v>
      </c>
      <c r="AI256">
        <v>0</v>
      </c>
      <c r="AJ256">
        <v>0</v>
      </c>
      <c r="AK256">
        <v>0</v>
      </c>
      <c r="AL256">
        <v>0</v>
      </c>
      <c r="AM256">
        <v>0</v>
      </c>
      <c r="AN256" t="s">
        <v>31</v>
      </c>
      <c r="AO256">
        <v>2</v>
      </c>
      <c r="AP256">
        <v>0</v>
      </c>
      <c r="AQ256">
        <v>0</v>
      </c>
      <c r="AR256">
        <v>1</v>
      </c>
      <c r="AS256">
        <v>0</v>
      </c>
      <c r="AT256">
        <v>0</v>
      </c>
      <c r="AU256">
        <v>0</v>
      </c>
      <c r="AV256">
        <v>0</v>
      </c>
      <c r="AW256" t="s">
        <v>43</v>
      </c>
      <c r="AX256" t="s">
        <v>56</v>
      </c>
      <c r="AY256">
        <v>0</v>
      </c>
      <c r="AZ256">
        <v>0</v>
      </c>
      <c r="BA256">
        <v>1</v>
      </c>
      <c r="BB256" t="s">
        <v>57</v>
      </c>
      <c r="BC256">
        <v>20.212499999999999</v>
      </c>
      <c r="BD256" t="s">
        <v>316</v>
      </c>
    </row>
    <row r="257" spans="1:56" x14ac:dyDescent="0.25">
      <c r="A257">
        <v>256</v>
      </c>
      <c r="B257">
        <v>1</v>
      </c>
      <c r="C257">
        <v>1</v>
      </c>
      <c r="D257">
        <v>1</v>
      </c>
      <c r="E257">
        <v>1</v>
      </c>
      <c r="F257" t="s">
        <v>6</v>
      </c>
      <c r="G257">
        <v>1</v>
      </c>
      <c r="H257">
        <v>0</v>
      </c>
      <c r="I257">
        <v>0</v>
      </c>
      <c r="J257">
        <v>0</v>
      </c>
      <c r="K257">
        <v>0</v>
      </c>
      <c r="L257">
        <v>0</v>
      </c>
      <c r="M257">
        <v>0</v>
      </c>
      <c r="N257">
        <v>0</v>
      </c>
      <c r="O257">
        <v>0</v>
      </c>
      <c r="P257">
        <v>29</v>
      </c>
      <c r="Q257" t="s">
        <v>19</v>
      </c>
      <c r="R257">
        <v>0</v>
      </c>
      <c r="S257">
        <v>0</v>
      </c>
      <c r="T257">
        <v>1</v>
      </c>
      <c r="U257">
        <v>0</v>
      </c>
      <c r="V257">
        <v>0</v>
      </c>
      <c r="W257">
        <v>0</v>
      </c>
      <c r="X257">
        <v>0</v>
      </c>
      <c r="Y257">
        <v>0</v>
      </c>
      <c r="Z257">
        <v>3</v>
      </c>
      <c r="AA257" t="s">
        <v>29</v>
      </c>
      <c r="AB257">
        <v>0</v>
      </c>
      <c r="AC257">
        <v>0</v>
      </c>
      <c r="AD257">
        <v>1</v>
      </c>
      <c r="AE257">
        <v>0</v>
      </c>
      <c r="AF257">
        <v>1</v>
      </c>
      <c r="AG257">
        <v>0</v>
      </c>
      <c r="AH257">
        <v>0</v>
      </c>
      <c r="AI257">
        <v>0</v>
      </c>
      <c r="AJ257">
        <v>0</v>
      </c>
      <c r="AK257">
        <v>0</v>
      </c>
      <c r="AL257">
        <v>0</v>
      </c>
      <c r="AM257">
        <v>0</v>
      </c>
      <c r="AN257" t="s">
        <v>31</v>
      </c>
      <c r="AO257">
        <v>2</v>
      </c>
      <c r="AP257">
        <v>0</v>
      </c>
      <c r="AQ257">
        <v>0</v>
      </c>
      <c r="AR257">
        <v>1</v>
      </c>
      <c r="AS257">
        <v>0</v>
      </c>
      <c r="AT257">
        <v>0</v>
      </c>
      <c r="AU257">
        <v>0</v>
      </c>
      <c r="AV257">
        <v>0</v>
      </c>
      <c r="AW257" t="s">
        <v>43</v>
      </c>
      <c r="AX257" t="s">
        <v>59</v>
      </c>
      <c r="AY257">
        <v>1</v>
      </c>
      <c r="AZ257">
        <v>0</v>
      </c>
      <c r="BA257">
        <v>0</v>
      </c>
      <c r="BB257" t="s">
        <v>60</v>
      </c>
      <c r="BC257">
        <v>15.245799999999999</v>
      </c>
      <c r="BD257" t="s">
        <v>317</v>
      </c>
    </row>
    <row r="258" spans="1:56" x14ac:dyDescent="0.25">
      <c r="A258">
        <v>257</v>
      </c>
      <c r="B258">
        <v>1</v>
      </c>
      <c r="C258">
        <v>1</v>
      </c>
      <c r="D258">
        <v>1</v>
      </c>
      <c r="E258">
        <v>1</v>
      </c>
      <c r="F258" t="s">
        <v>6</v>
      </c>
      <c r="G258">
        <v>1</v>
      </c>
      <c r="H258">
        <v>0</v>
      </c>
      <c r="I258">
        <v>0</v>
      </c>
      <c r="J258">
        <v>0</v>
      </c>
      <c r="K258">
        <v>0</v>
      </c>
      <c r="L258">
        <v>0</v>
      </c>
      <c r="M258">
        <v>0</v>
      </c>
      <c r="N258">
        <v>0</v>
      </c>
      <c r="O258">
        <v>0</v>
      </c>
      <c r="P258">
        <v>29.9</v>
      </c>
      <c r="Q258" t="s">
        <v>19</v>
      </c>
      <c r="R258">
        <v>0</v>
      </c>
      <c r="S258">
        <v>0</v>
      </c>
      <c r="T258">
        <v>1</v>
      </c>
      <c r="U258">
        <v>0</v>
      </c>
      <c r="V258">
        <v>0</v>
      </c>
      <c r="W258">
        <v>0</v>
      </c>
      <c r="X258">
        <v>0</v>
      </c>
      <c r="Y258">
        <v>0</v>
      </c>
      <c r="Z258">
        <v>1</v>
      </c>
      <c r="AA258" t="s">
        <v>27</v>
      </c>
      <c r="AB258">
        <v>1</v>
      </c>
      <c r="AC258">
        <v>0</v>
      </c>
      <c r="AD258">
        <v>0</v>
      </c>
      <c r="AE258">
        <v>0</v>
      </c>
      <c r="AF258">
        <v>1</v>
      </c>
      <c r="AG258">
        <v>0</v>
      </c>
      <c r="AH258">
        <v>0</v>
      </c>
      <c r="AI258">
        <v>0</v>
      </c>
      <c r="AJ258">
        <v>0</v>
      </c>
      <c r="AK258">
        <v>0</v>
      </c>
      <c r="AL258">
        <v>0</v>
      </c>
      <c r="AM258">
        <v>0</v>
      </c>
      <c r="AN258" t="s">
        <v>31</v>
      </c>
      <c r="AO258">
        <v>0</v>
      </c>
      <c r="AP258">
        <v>1</v>
      </c>
      <c r="AQ258">
        <v>0</v>
      </c>
      <c r="AR258">
        <v>0</v>
      </c>
      <c r="AS258">
        <v>0</v>
      </c>
      <c r="AT258">
        <v>0</v>
      </c>
      <c r="AU258">
        <v>0</v>
      </c>
      <c r="AV258">
        <v>0</v>
      </c>
      <c r="AW258" t="s">
        <v>41</v>
      </c>
      <c r="AX258" t="s">
        <v>59</v>
      </c>
      <c r="AY258">
        <v>1</v>
      </c>
      <c r="AZ258">
        <v>0</v>
      </c>
      <c r="BA258">
        <v>0</v>
      </c>
      <c r="BB258" t="s">
        <v>60</v>
      </c>
      <c r="BC258">
        <v>79.2</v>
      </c>
      <c r="BD258" t="s">
        <v>318</v>
      </c>
    </row>
    <row r="259" spans="1:56" x14ac:dyDescent="0.25">
      <c r="A259">
        <v>258</v>
      </c>
      <c r="B259">
        <v>1</v>
      </c>
      <c r="C259">
        <v>1</v>
      </c>
      <c r="D259">
        <v>1</v>
      </c>
      <c r="E259">
        <v>1</v>
      </c>
      <c r="F259" t="s">
        <v>6</v>
      </c>
      <c r="G259">
        <v>1</v>
      </c>
      <c r="H259">
        <v>0</v>
      </c>
      <c r="I259">
        <v>0</v>
      </c>
      <c r="J259">
        <v>0</v>
      </c>
      <c r="K259">
        <v>0</v>
      </c>
      <c r="L259">
        <v>0</v>
      </c>
      <c r="M259">
        <v>0</v>
      </c>
      <c r="N259">
        <v>0</v>
      </c>
      <c r="O259">
        <v>0</v>
      </c>
      <c r="P259">
        <v>30</v>
      </c>
      <c r="Q259" t="s">
        <v>20</v>
      </c>
      <c r="R259">
        <v>0</v>
      </c>
      <c r="S259">
        <v>0</v>
      </c>
      <c r="T259">
        <v>0</v>
      </c>
      <c r="U259">
        <v>1</v>
      </c>
      <c r="V259">
        <v>0</v>
      </c>
      <c r="W259">
        <v>0</v>
      </c>
      <c r="X259">
        <v>0</v>
      </c>
      <c r="Y259">
        <v>0</v>
      </c>
      <c r="Z259">
        <v>1</v>
      </c>
      <c r="AA259" t="s">
        <v>27</v>
      </c>
      <c r="AB259">
        <v>1</v>
      </c>
      <c r="AC259">
        <v>0</v>
      </c>
      <c r="AD259">
        <v>0</v>
      </c>
      <c r="AE259">
        <v>0</v>
      </c>
      <c r="AF259">
        <v>1</v>
      </c>
      <c r="AG259">
        <v>0</v>
      </c>
      <c r="AH259">
        <v>0</v>
      </c>
      <c r="AI259">
        <v>0</v>
      </c>
      <c r="AJ259">
        <v>0</v>
      </c>
      <c r="AK259">
        <v>0</v>
      </c>
      <c r="AL259">
        <v>0</v>
      </c>
      <c r="AM259">
        <v>0</v>
      </c>
      <c r="AN259" t="s">
        <v>31</v>
      </c>
      <c r="AO259">
        <v>0</v>
      </c>
      <c r="AP259">
        <v>1</v>
      </c>
      <c r="AQ259">
        <v>0</v>
      </c>
      <c r="AR259">
        <v>0</v>
      </c>
      <c r="AS259">
        <v>0</v>
      </c>
      <c r="AT259">
        <v>0</v>
      </c>
      <c r="AU259">
        <v>0</v>
      </c>
      <c r="AV259">
        <v>0</v>
      </c>
      <c r="AW259" t="s">
        <v>41</v>
      </c>
      <c r="AX259" t="s">
        <v>56</v>
      </c>
      <c r="AY259">
        <v>0</v>
      </c>
      <c r="AZ259">
        <v>0</v>
      </c>
      <c r="BA259">
        <v>1</v>
      </c>
      <c r="BB259" t="s">
        <v>57</v>
      </c>
      <c r="BC259">
        <v>86.5</v>
      </c>
      <c r="BD259" t="s">
        <v>319</v>
      </c>
    </row>
    <row r="260" spans="1:56" x14ac:dyDescent="0.25">
      <c r="A260">
        <v>259</v>
      </c>
      <c r="B260">
        <v>1</v>
      </c>
      <c r="C260">
        <v>1</v>
      </c>
      <c r="D260">
        <v>1</v>
      </c>
      <c r="E260">
        <v>1</v>
      </c>
      <c r="F260" t="s">
        <v>6</v>
      </c>
      <c r="G260">
        <v>1</v>
      </c>
      <c r="H260">
        <v>0</v>
      </c>
      <c r="I260">
        <v>0</v>
      </c>
      <c r="J260">
        <v>0</v>
      </c>
      <c r="K260">
        <v>0</v>
      </c>
      <c r="L260">
        <v>0</v>
      </c>
      <c r="M260">
        <v>0</v>
      </c>
      <c r="N260">
        <v>0</v>
      </c>
      <c r="O260">
        <v>0</v>
      </c>
      <c r="P260">
        <v>35</v>
      </c>
      <c r="Q260" t="s">
        <v>20</v>
      </c>
      <c r="R260">
        <v>0</v>
      </c>
      <c r="S260">
        <v>0</v>
      </c>
      <c r="T260">
        <v>0</v>
      </c>
      <c r="U260">
        <v>1</v>
      </c>
      <c r="V260">
        <v>0</v>
      </c>
      <c r="W260">
        <v>0</v>
      </c>
      <c r="X260">
        <v>0</v>
      </c>
      <c r="Y260">
        <v>0</v>
      </c>
      <c r="Z260">
        <v>1</v>
      </c>
      <c r="AA260" t="s">
        <v>27</v>
      </c>
      <c r="AB260">
        <v>1</v>
      </c>
      <c r="AC260">
        <v>0</v>
      </c>
      <c r="AD260">
        <v>0</v>
      </c>
      <c r="AE260">
        <v>0</v>
      </c>
      <c r="AF260">
        <v>1</v>
      </c>
      <c r="AG260">
        <v>0</v>
      </c>
      <c r="AH260">
        <v>0</v>
      </c>
      <c r="AI260">
        <v>0</v>
      </c>
      <c r="AJ260">
        <v>0</v>
      </c>
      <c r="AK260">
        <v>0</v>
      </c>
      <c r="AL260">
        <v>0</v>
      </c>
      <c r="AM260">
        <v>0</v>
      </c>
      <c r="AN260" t="s">
        <v>31</v>
      </c>
      <c r="AO260">
        <v>0</v>
      </c>
      <c r="AP260">
        <v>1</v>
      </c>
      <c r="AQ260">
        <v>0</v>
      </c>
      <c r="AR260">
        <v>0</v>
      </c>
      <c r="AS260">
        <v>0</v>
      </c>
      <c r="AT260">
        <v>0</v>
      </c>
      <c r="AU260">
        <v>0</v>
      </c>
      <c r="AV260">
        <v>0</v>
      </c>
      <c r="AW260" t="s">
        <v>41</v>
      </c>
      <c r="AX260" t="s">
        <v>59</v>
      </c>
      <c r="AY260">
        <v>1</v>
      </c>
      <c r="AZ260">
        <v>0</v>
      </c>
      <c r="BA260">
        <v>0</v>
      </c>
      <c r="BB260" t="s">
        <v>60</v>
      </c>
      <c r="BC260">
        <v>512.32920000000001</v>
      </c>
      <c r="BD260" t="s">
        <v>320</v>
      </c>
    </row>
    <row r="261" spans="1:56" x14ac:dyDescent="0.25">
      <c r="A261">
        <v>260</v>
      </c>
      <c r="B261">
        <v>1</v>
      </c>
      <c r="C261">
        <v>1</v>
      </c>
      <c r="D261">
        <v>1</v>
      </c>
      <c r="E261">
        <v>1</v>
      </c>
      <c r="F261" t="s">
        <v>6</v>
      </c>
      <c r="G261">
        <v>1</v>
      </c>
      <c r="H261">
        <v>0</v>
      </c>
      <c r="I261">
        <v>0</v>
      </c>
      <c r="J261">
        <v>0</v>
      </c>
      <c r="K261">
        <v>0</v>
      </c>
      <c r="L261">
        <v>0</v>
      </c>
      <c r="M261">
        <v>0</v>
      </c>
      <c r="N261">
        <v>0</v>
      </c>
      <c r="O261">
        <v>0</v>
      </c>
      <c r="P261">
        <v>50</v>
      </c>
      <c r="Q261" t="s">
        <v>22</v>
      </c>
      <c r="R261">
        <v>0</v>
      </c>
      <c r="S261">
        <v>0</v>
      </c>
      <c r="T261">
        <v>0</v>
      </c>
      <c r="U261">
        <v>0</v>
      </c>
      <c r="V261">
        <v>0</v>
      </c>
      <c r="W261">
        <v>1</v>
      </c>
      <c r="X261">
        <v>0</v>
      </c>
      <c r="Y261">
        <v>0</v>
      </c>
      <c r="Z261">
        <v>2</v>
      </c>
      <c r="AA261" t="s">
        <v>28</v>
      </c>
      <c r="AB261">
        <v>0</v>
      </c>
      <c r="AC261">
        <v>1</v>
      </c>
      <c r="AD261">
        <v>0</v>
      </c>
      <c r="AE261">
        <v>0</v>
      </c>
      <c r="AF261">
        <v>1</v>
      </c>
      <c r="AG261">
        <v>0</v>
      </c>
      <c r="AH261">
        <v>0</v>
      </c>
      <c r="AI261">
        <v>0</v>
      </c>
      <c r="AJ261">
        <v>0</v>
      </c>
      <c r="AK261">
        <v>0</v>
      </c>
      <c r="AL261">
        <v>0</v>
      </c>
      <c r="AM261">
        <v>0</v>
      </c>
      <c r="AN261" t="s">
        <v>31</v>
      </c>
      <c r="AO261">
        <v>1</v>
      </c>
      <c r="AP261">
        <v>0</v>
      </c>
      <c r="AQ261">
        <v>1</v>
      </c>
      <c r="AR261">
        <v>0</v>
      </c>
      <c r="AS261">
        <v>0</v>
      </c>
      <c r="AT261">
        <v>0</v>
      </c>
      <c r="AU261">
        <v>0</v>
      </c>
      <c r="AV261">
        <v>0</v>
      </c>
      <c r="AW261" t="s">
        <v>42</v>
      </c>
      <c r="AX261" t="s">
        <v>56</v>
      </c>
      <c r="AY261">
        <v>0</v>
      </c>
      <c r="AZ261">
        <v>0</v>
      </c>
      <c r="BA261">
        <v>1</v>
      </c>
      <c r="BB261" t="s">
        <v>57</v>
      </c>
      <c r="BC261">
        <v>26</v>
      </c>
      <c r="BD261" t="s">
        <v>321</v>
      </c>
    </row>
    <row r="262" spans="1:56" x14ac:dyDescent="0.25">
      <c r="A262">
        <v>261</v>
      </c>
      <c r="B262">
        <v>1</v>
      </c>
      <c r="C262">
        <v>0</v>
      </c>
      <c r="D262">
        <v>0</v>
      </c>
      <c r="E262">
        <v>0</v>
      </c>
      <c r="F262" t="s">
        <v>7</v>
      </c>
      <c r="G262">
        <v>0</v>
      </c>
      <c r="H262">
        <v>1</v>
      </c>
      <c r="I262">
        <v>0</v>
      </c>
      <c r="J262">
        <v>0</v>
      </c>
      <c r="K262">
        <v>1</v>
      </c>
      <c r="L262">
        <v>1</v>
      </c>
      <c r="M262">
        <v>0</v>
      </c>
      <c r="N262">
        <v>1</v>
      </c>
      <c r="O262">
        <v>1</v>
      </c>
      <c r="P262">
        <v>29.9</v>
      </c>
      <c r="Q262" t="s">
        <v>19</v>
      </c>
      <c r="R262">
        <v>0</v>
      </c>
      <c r="S262">
        <v>0</v>
      </c>
      <c r="T262">
        <v>1</v>
      </c>
      <c r="U262">
        <v>0</v>
      </c>
      <c r="V262">
        <v>0</v>
      </c>
      <c r="W262">
        <v>0</v>
      </c>
      <c r="X262">
        <v>0</v>
      </c>
      <c r="Y262">
        <v>0</v>
      </c>
      <c r="Z262">
        <v>3</v>
      </c>
      <c r="AA262" t="s">
        <v>29</v>
      </c>
      <c r="AB262">
        <v>0</v>
      </c>
      <c r="AC262">
        <v>0</v>
      </c>
      <c r="AD262">
        <v>1</v>
      </c>
      <c r="AE262">
        <v>0</v>
      </c>
      <c r="AF262">
        <v>1</v>
      </c>
      <c r="AG262">
        <v>0</v>
      </c>
      <c r="AH262">
        <v>0</v>
      </c>
      <c r="AI262">
        <v>0</v>
      </c>
      <c r="AJ262">
        <v>0</v>
      </c>
      <c r="AK262">
        <v>0</v>
      </c>
      <c r="AL262">
        <v>0</v>
      </c>
      <c r="AM262">
        <v>0</v>
      </c>
      <c r="AN262" t="s">
        <v>31</v>
      </c>
      <c r="AO262">
        <v>0</v>
      </c>
      <c r="AP262">
        <v>1</v>
      </c>
      <c r="AQ262">
        <v>0</v>
      </c>
      <c r="AR262">
        <v>0</v>
      </c>
      <c r="AS262">
        <v>0</v>
      </c>
      <c r="AT262">
        <v>0</v>
      </c>
      <c r="AU262">
        <v>0</v>
      </c>
      <c r="AV262">
        <v>0</v>
      </c>
      <c r="AW262" t="s">
        <v>41</v>
      </c>
      <c r="AX262" t="s">
        <v>65</v>
      </c>
      <c r="AY262">
        <v>0</v>
      </c>
      <c r="AZ262">
        <v>1</v>
      </c>
      <c r="BA262">
        <v>0</v>
      </c>
      <c r="BB262" t="s">
        <v>66</v>
      </c>
      <c r="BC262">
        <v>7.75</v>
      </c>
      <c r="BD262" t="s">
        <v>322</v>
      </c>
    </row>
    <row r="263" spans="1:56" x14ac:dyDescent="0.25">
      <c r="A263">
        <v>262</v>
      </c>
      <c r="B263">
        <v>1</v>
      </c>
      <c r="C263">
        <v>1</v>
      </c>
      <c r="D263">
        <v>1</v>
      </c>
      <c r="E263">
        <v>1</v>
      </c>
      <c r="F263" t="s">
        <v>7</v>
      </c>
      <c r="G263">
        <v>0</v>
      </c>
      <c r="H263">
        <v>1</v>
      </c>
      <c r="I263">
        <v>0</v>
      </c>
      <c r="J263">
        <v>0</v>
      </c>
      <c r="K263">
        <v>0</v>
      </c>
      <c r="L263">
        <v>0</v>
      </c>
      <c r="M263">
        <v>1</v>
      </c>
      <c r="N263">
        <v>0</v>
      </c>
      <c r="O263">
        <v>0</v>
      </c>
      <c r="P263">
        <v>3</v>
      </c>
      <c r="Q263" t="s">
        <v>17</v>
      </c>
      <c r="R263">
        <v>1</v>
      </c>
      <c r="S263">
        <v>0</v>
      </c>
      <c r="T263">
        <v>0</v>
      </c>
      <c r="U263">
        <v>0</v>
      </c>
      <c r="V263">
        <v>0</v>
      </c>
      <c r="W263">
        <v>0</v>
      </c>
      <c r="X263">
        <v>0</v>
      </c>
      <c r="Y263">
        <v>0</v>
      </c>
      <c r="Z263">
        <v>3</v>
      </c>
      <c r="AA263" t="s">
        <v>29</v>
      </c>
      <c r="AB263">
        <v>0</v>
      </c>
      <c r="AC263">
        <v>0</v>
      </c>
      <c r="AD263">
        <v>1</v>
      </c>
      <c r="AE263">
        <v>4</v>
      </c>
      <c r="AF263">
        <v>0</v>
      </c>
      <c r="AG263">
        <v>0</v>
      </c>
      <c r="AH263">
        <v>0</v>
      </c>
      <c r="AI263">
        <v>0</v>
      </c>
      <c r="AJ263">
        <v>1</v>
      </c>
      <c r="AK263">
        <v>0</v>
      </c>
      <c r="AL263">
        <v>0</v>
      </c>
      <c r="AM263">
        <v>1</v>
      </c>
      <c r="AN263" t="s">
        <v>35</v>
      </c>
      <c r="AO263">
        <v>2</v>
      </c>
      <c r="AP263">
        <v>0</v>
      </c>
      <c r="AQ263">
        <v>0</v>
      </c>
      <c r="AR263">
        <v>1</v>
      </c>
      <c r="AS263">
        <v>0</v>
      </c>
      <c r="AT263">
        <v>0</v>
      </c>
      <c r="AU263">
        <v>0</v>
      </c>
      <c r="AV263">
        <v>0</v>
      </c>
      <c r="AW263" t="s">
        <v>43</v>
      </c>
      <c r="AX263" t="s">
        <v>56</v>
      </c>
      <c r="AY263">
        <v>0</v>
      </c>
      <c r="AZ263">
        <v>0</v>
      </c>
      <c r="BA263">
        <v>1</v>
      </c>
      <c r="BB263" t="s">
        <v>57</v>
      </c>
      <c r="BC263">
        <v>31.387499999999999</v>
      </c>
      <c r="BD263" t="s">
        <v>323</v>
      </c>
    </row>
    <row r="264" spans="1:56" x14ac:dyDescent="0.25">
      <c r="A264">
        <v>263</v>
      </c>
      <c r="B264">
        <v>1</v>
      </c>
      <c r="C264">
        <v>0</v>
      </c>
      <c r="D264">
        <v>0</v>
      </c>
      <c r="E264">
        <v>0</v>
      </c>
      <c r="F264" t="s">
        <v>7</v>
      </c>
      <c r="G264">
        <v>0</v>
      </c>
      <c r="H264">
        <v>1</v>
      </c>
      <c r="I264">
        <v>0</v>
      </c>
      <c r="J264">
        <v>0</v>
      </c>
      <c r="K264">
        <v>0</v>
      </c>
      <c r="L264">
        <v>0</v>
      </c>
      <c r="M264">
        <v>0</v>
      </c>
      <c r="N264">
        <v>0</v>
      </c>
      <c r="O264">
        <v>0</v>
      </c>
      <c r="P264">
        <v>52</v>
      </c>
      <c r="Q264" t="s">
        <v>22</v>
      </c>
      <c r="R264">
        <v>0</v>
      </c>
      <c r="S264">
        <v>0</v>
      </c>
      <c r="T264">
        <v>0</v>
      </c>
      <c r="U264">
        <v>0</v>
      </c>
      <c r="V264">
        <v>0</v>
      </c>
      <c r="W264">
        <v>1</v>
      </c>
      <c r="X264">
        <v>0</v>
      </c>
      <c r="Y264">
        <v>0</v>
      </c>
      <c r="Z264">
        <v>1</v>
      </c>
      <c r="AA264" t="s">
        <v>27</v>
      </c>
      <c r="AB264">
        <v>1</v>
      </c>
      <c r="AC264">
        <v>0</v>
      </c>
      <c r="AD264">
        <v>0</v>
      </c>
      <c r="AE264">
        <v>1</v>
      </c>
      <c r="AF264">
        <v>0</v>
      </c>
      <c r="AG264">
        <v>1</v>
      </c>
      <c r="AH264">
        <v>0</v>
      </c>
      <c r="AI264">
        <v>0</v>
      </c>
      <c r="AJ264">
        <v>0</v>
      </c>
      <c r="AK264">
        <v>0</v>
      </c>
      <c r="AL264">
        <v>0</v>
      </c>
      <c r="AM264">
        <v>0</v>
      </c>
      <c r="AN264" t="s">
        <v>32</v>
      </c>
      <c r="AO264">
        <v>1</v>
      </c>
      <c r="AP264">
        <v>0</v>
      </c>
      <c r="AQ264">
        <v>1</v>
      </c>
      <c r="AR264">
        <v>0</v>
      </c>
      <c r="AS264">
        <v>0</v>
      </c>
      <c r="AT264">
        <v>0</v>
      </c>
      <c r="AU264">
        <v>0</v>
      </c>
      <c r="AV264">
        <v>0</v>
      </c>
      <c r="AW264" t="s">
        <v>42</v>
      </c>
      <c r="AX264" t="s">
        <v>56</v>
      </c>
      <c r="AY264">
        <v>0</v>
      </c>
      <c r="AZ264">
        <v>0</v>
      </c>
      <c r="BA264">
        <v>1</v>
      </c>
      <c r="BB264" t="s">
        <v>57</v>
      </c>
      <c r="BC264">
        <v>79.650000000000006</v>
      </c>
      <c r="BD264" t="s">
        <v>324</v>
      </c>
    </row>
    <row r="265" spans="1:56" x14ac:dyDescent="0.25">
      <c r="A265">
        <v>264</v>
      </c>
      <c r="B265">
        <v>1</v>
      </c>
      <c r="C265">
        <v>0</v>
      </c>
      <c r="D265">
        <v>0</v>
      </c>
      <c r="E265">
        <v>0</v>
      </c>
      <c r="F265" t="s">
        <v>7</v>
      </c>
      <c r="G265">
        <v>0</v>
      </c>
      <c r="H265">
        <v>1</v>
      </c>
      <c r="I265">
        <v>0</v>
      </c>
      <c r="J265">
        <v>0</v>
      </c>
      <c r="K265">
        <v>1</v>
      </c>
      <c r="L265">
        <v>1</v>
      </c>
      <c r="M265">
        <v>0</v>
      </c>
      <c r="N265">
        <v>0</v>
      </c>
      <c r="O265">
        <v>0</v>
      </c>
      <c r="P265">
        <v>40</v>
      </c>
      <c r="Q265" t="s">
        <v>21</v>
      </c>
      <c r="R265">
        <v>0</v>
      </c>
      <c r="S265">
        <v>0</v>
      </c>
      <c r="T265">
        <v>0</v>
      </c>
      <c r="U265">
        <v>0</v>
      </c>
      <c r="V265">
        <v>1</v>
      </c>
      <c r="W265">
        <v>0</v>
      </c>
      <c r="X265">
        <v>0</v>
      </c>
      <c r="Y265">
        <v>0</v>
      </c>
      <c r="Z265">
        <v>1</v>
      </c>
      <c r="AA265" t="s">
        <v>27</v>
      </c>
      <c r="AB265">
        <v>1</v>
      </c>
      <c r="AC265">
        <v>0</v>
      </c>
      <c r="AD265">
        <v>0</v>
      </c>
      <c r="AE265">
        <v>0</v>
      </c>
      <c r="AF265">
        <v>1</v>
      </c>
      <c r="AG265">
        <v>0</v>
      </c>
      <c r="AH265">
        <v>0</v>
      </c>
      <c r="AI265">
        <v>0</v>
      </c>
      <c r="AJ265">
        <v>0</v>
      </c>
      <c r="AK265">
        <v>0</v>
      </c>
      <c r="AL265">
        <v>0</v>
      </c>
      <c r="AM265">
        <v>0</v>
      </c>
      <c r="AN265" t="s">
        <v>31</v>
      </c>
      <c r="AO265">
        <v>0</v>
      </c>
      <c r="AP265">
        <v>1</v>
      </c>
      <c r="AQ265">
        <v>0</v>
      </c>
      <c r="AR265">
        <v>0</v>
      </c>
      <c r="AS265">
        <v>0</v>
      </c>
      <c r="AT265">
        <v>0</v>
      </c>
      <c r="AU265">
        <v>0</v>
      </c>
      <c r="AV265">
        <v>0</v>
      </c>
      <c r="AW265" t="s">
        <v>41</v>
      </c>
      <c r="AX265" t="s">
        <v>56</v>
      </c>
      <c r="AY265">
        <v>0</v>
      </c>
      <c r="AZ265">
        <v>0</v>
      </c>
      <c r="BA265">
        <v>1</v>
      </c>
      <c r="BB265" t="s">
        <v>57</v>
      </c>
      <c r="BC265">
        <v>0</v>
      </c>
      <c r="BD265" t="s">
        <v>325</v>
      </c>
    </row>
    <row r="266" spans="1:56" x14ac:dyDescent="0.25">
      <c r="A266">
        <v>265</v>
      </c>
      <c r="B266">
        <v>1</v>
      </c>
      <c r="C266">
        <v>0</v>
      </c>
      <c r="D266">
        <v>0</v>
      </c>
      <c r="E266">
        <v>0</v>
      </c>
      <c r="F266" t="s">
        <v>6</v>
      </c>
      <c r="G266">
        <v>1</v>
      </c>
      <c r="H266">
        <v>0</v>
      </c>
      <c r="I266">
        <v>0</v>
      </c>
      <c r="J266">
        <v>0</v>
      </c>
      <c r="K266">
        <v>0</v>
      </c>
      <c r="L266">
        <v>0</v>
      </c>
      <c r="M266">
        <v>0</v>
      </c>
      <c r="N266">
        <v>0</v>
      </c>
      <c r="O266">
        <v>0</v>
      </c>
      <c r="P266">
        <v>29.9</v>
      </c>
      <c r="Q266" t="s">
        <v>19</v>
      </c>
      <c r="R266">
        <v>0</v>
      </c>
      <c r="S266">
        <v>0</v>
      </c>
      <c r="T266">
        <v>1</v>
      </c>
      <c r="U266">
        <v>0</v>
      </c>
      <c r="V266">
        <v>0</v>
      </c>
      <c r="W266">
        <v>0</v>
      </c>
      <c r="X266">
        <v>0</v>
      </c>
      <c r="Y266">
        <v>0</v>
      </c>
      <c r="Z266">
        <v>3</v>
      </c>
      <c r="AA266" t="s">
        <v>29</v>
      </c>
      <c r="AB266">
        <v>0</v>
      </c>
      <c r="AC266">
        <v>0</v>
      </c>
      <c r="AD266">
        <v>1</v>
      </c>
      <c r="AE266">
        <v>0</v>
      </c>
      <c r="AF266">
        <v>1</v>
      </c>
      <c r="AG266">
        <v>0</v>
      </c>
      <c r="AH266">
        <v>0</v>
      </c>
      <c r="AI266">
        <v>0</v>
      </c>
      <c r="AJ266">
        <v>0</v>
      </c>
      <c r="AK266">
        <v>0</v>
      </c>
      <c r="AL266">
        <v>0</v>
      </c>
      <c r="AM266">
        <v>0</v>
      </c>
      <c r="AN266" t="s">
        <v>31</v>
      </c>
      <c r="AO266">
        <v>0</v>
      </c>
      <c r="AP266">
        <v>1</v>
      </c>
      <c r="AQ266">
        <v>0</v>
      </c>
      <c r="AR266">
        <v>0</v>
      </c>
      <c r="AS266">
        <v>0</v>
      </c>
      <c r="AT266">
        <v>0</v>
      </c>
      <c r="AU266">
        <v>0</v>
      </c>
      <c r="AV266">
        <v>0</v>
      </c>
      <c r="AW266" t="s">
        <v>41</v>
      </c>
      <c r="AX266" t="s">
        <v>65</v>
      </c>
      <c r="AY266">
        <v>0</v>
      </c>
      <c r="AZ266">
        <v>1</v>
      </c>
      <c r="BA266">
        <v>0</v>
      </c>
      <c r="BB266" t="s">
        <v>66</v>
      </c>
      <c r="BC266">
        <v>7.75</v>
      </c>
      <c r="BD266" t="s">
        <v>326</v>
      </c>
    </row>
    <row r="267" spans="1:56" x14ac:dyDescent="0.25">
      <c r="A267">
        <v>266</v>
      </c>
      <c r="B267">
        <v>1</v>
      </c>
      <c r="C267">
        <v>0</v>
      </c>
      <c r="D267">
        <v>0</v>
      </c>
      <c r="E267">
        <v>0</v>
      </c>
      <c r="F267" t="s">
        <v>7</v>
      </c>
      <c r="G267">
        <v>0</v>
      </c>
      <c r="H267">
        <v>1</v>
      </c>
      <c r="I267">
        <v>0</v>
      </c>
      <c r="J267">
        <v>1</v>
      </c>
      <c r="K267">
        <v>1</v>
      </c>
      <c r="L267">
        <v>1</v>
      </c>
      <c r="M267">
        <v>0</v>
      </c>
      <c r="N267">
        <v>0</v>
      </c>
      <c r="O267">
        <v>0</v>
      </c>
      <c r="P267">
        <v>36</v>
      </c>
      <c r="Q267" t="s">
        <v>20</v>
      </c>
      <c r="R267">
        <v>0</v>
      </c>
      <c r="S267">
        <v>0</v>
      </c>
      <c r="T267">
        <v>0</v>
      </c>
      <c r="U267">
        <v>1</v>
      </c>
      <c r="V267">
        <v>0</v>
      </c>
      <c r="W267">
        <v>0</v>
      </c>
      <c r="X267">
        <v>0</v>
      </c>
      <c r="Y267">
        <v>0</v>
      </c>
      <c r="Z267">
        <v>2</v>
      </c>
      <c r="AA267" t="s">
        <v>28</v>
      </c>
      <c r="AB267">
        <v>0</v>
      </c>
      <c r="AC267">
        <v>1</v>
      </c>
      <c r="AD267">
        <v>0</v>
      </c>
      <c r="AE267">
        <v>0</v>
      </c>
      <c r="AF267">
        <v>1</v>
      </c>
      <c r="AG267">
        <v>0</v>
      </c>
      <c r="AH267">
        <v>0</v>
      </c>
      <c r="AI267">
        <v>0</v>
      </c>
      <c r="AJ267">
        <v>0</v>
      </c>
      <c r="AK267">
        <v>0</v>
      </c>
      <c r="AL267">
        <v>0</v>
      </c>
      <c r="AM267">
        <v>0</v>
      </c>
      <c r="AN267" t="s">
        <v>31</v>
      </c>
      <c r="AO267">
        <v>0</v>
      </c>
      <c r="AP267">
        <v>1</v>
      </c>
      <c r="AQ267">
        <v>0</v>
      </c>
      <c r="AR267">
        <v>0</v>
      </c>
      <c r="AS267">
        <v>0</v>
      </c>
      <c r="AT267">
        <v>0</v>
      </c>
      <c r="AU267">
        <v>0</v>
      </c>
      <c r="AV267">
        <v>0</v>
      </c>
      <c r="AW267" t="s">
        <v>41</v>
      </c>
      <c r="AX267" t="s">
        <v>56</v>
      </c>
      <c r="AY267">
        <v>0</v>
      </c>
      <c r="AZ267">
        <v>0</v>
      </c>
      <c r="BA267">
        <v>1</v>
      </c>
      <c r="BB267" t="s">
        <v>57</v>
      </c>
      <c r="BC267">
        <v>10.5</v>
      </c>
      <c r="BD267" t="s">
        <v>327</v>
      </c>
    </row>
    <row r="268" spans="1:56" x14ac:dyDescent="0.25">
      <c r="A268">
        <v>267</v>
      </c>
      <c r="B268">
        <v>1</v>
      </c>
      <c r="C268">
        <v>0</v>
      </c>
      <c r="D268">
        <v>0</v>
      </c>
      <c r="E268">
        <v>0</v>
      </c>
      <c r="F268" t="s">
        <v>7</v>
      </c>
      <c r="G268">
        <v>0</v>
      </c>
      <c r="H268">
        <v>1</v>
      </c>
      <c r="I268">
        <v>0</v>
      </c>
      <c r="J268">
        <v>0</v>
      </c>
      <c r="K268">
        <v>0</v>
      </c>
      <c r="L268">
        <v>0</v>
      </c>
      <c r="M268">
        <v>0</v>
      </c>
      <c r="N268">
        <v>0</v>
      </c>
      <c r="O268">
        <v>0</v>
      </c>
      <c r="P268">
        <v>16</v>
      </c>
      <c r="Q268" t="s">
        <v>18</v>
      </c>
      <c r="R268">
        <v>0</v>
      </c>
      <c r="S268">
        <v>1</v>
      </c>
      <c r="T268">
        <v>0</v>
      </c>
      <c r="U268">
        <v>0</v>
      </c>
      <c r="V268">
        <v>0</v>
      </c>
      <c r="W268">
        <v>0</v>
      </c>
      <c r="X268">
        <v>0</v>
      </c>
      <c r="Y268">
        <v>0</v>
      </c>
      <c r="Z268">
        <v>3</v>
      </c>
      <c r="AA268" t="s">
        <v>29</v>
      </c>
      <c r="AB268">
        <v>0</v>
      </c>
      <c r="AC268">
        <v>0</v>
      </c>
      <c r="AD268">
        <v>1</v>
      </c>
      <c r="AE268">
        <v>4</v>
      </c>
      <c r="AF268">
        <v>0</v>
      </c>
      <c r="AG268">
        <v>0</v>
      </c>
      <c r="AH268">
        <v>0</v>
      </c>
      <c r="AI268">
        <v>0</v>
      </c>
      <c r="AJ268">
        <v>1</v>
      </c>
      <c r="AK268">
        <v>0</v>
      </c>
      <c r="AL268">
        <v>0</v>
      </c>
      <c r="AM268">
        <v>1</v>
      </c>
      <c r="AN268" t="s">
        <v>35</v>
      </c>
      <c r="AO268">
        <v>1</v>
      </c>
      <c r="AP268">
        <v>0</v>
      </c>
      <c r="AQ268">
        <v>1</v>
      </c>
      <c r="AR268">
        <v>0</v>
      </c>
      <c r="AS268">
        <v>0</v>
      </c>
      <c r="AT268">
        <v>0</v>
      </c>
      <c r="AU268">
        <v>0</v>
      </c>
      <c r="AV268">
        <v>0</v>
      </c>
      <c r="AW268" t="s">
        <v>42</v>
      </c>
      <c r="AX268" t="s">
        <v>56</v>
      </c>
      <c r="AY268">
        <v>0</v>
      </c>
      <c r="AZ268">
        <v>0</v>
      </c>
      <c r="BA268">
        <v>1</v>
      </c>
      <c r="BB268" t="s">
        <v>57</v>
      </c>
      <c r="BC268">
        <v>39.6875</v>
      </c>
      <c r="BD268" t="s">
        <v>328</v>
      </c>
    </row>
    <row r="269" spans="1:56" x14ac:dyDescent="0.25">
      <c r="A269">
        <v>268</v>
      </c>
      <c r="B269">
        <v>1</v>
      </c>
      <c r="C269">
        <v>1</v>
      </c>
      <c r="D269">
        <v>1</v>
      </c>
      <c r="E269">
        <v>1</v>
      </c>
      <c r="F269" t="s">
        <v>7</v>
      </c>
      <c r="G269">
        <v>0</v>
      </c>
      <c r="H269">
        <v>1</v>
      </c>
      <c r="I269">
        <v>0</v>
      </c>
      <c r="J269">
        <v>0</v>
      </c>
      <c r="K269">
        <v>0</v>
      </c>
      <c r="L269">
        <v>1</v>
      </c>
      <c r="M269">
        <v>0</v>
      </c>
      <c r="N269">
        <v>0</v>
      </c>
      <c r="O269">
        <v>0</v>
      </c>
      <c r="P269">
        <v>25</v>
      </c>
      <c r="Q269" t="s">
        <v>19</v>
      </c>
      <c r="R269">
        <v>0</v>
      </c>
      <c r="S269">
        <v>0</v>
      </c>
      <c r="T269">
        <v>1</v>
      </c>
      <c r="U269">
        <v>0</v>
      </c>
      <c r="V269">
        <v>0</v>
      </c>
      <c r="W269">
        <v>0</v>
      </c>
      <c r="X269">
        <v>0</v>
      </c>
      <c r="Y269">
        <v>0</v>
      </c>
      <c r="Z269">
        <v>3</v>
      </c>
      <c r="AA269" t="s">
        <v>29</v>
      </c>
      <c r="AB269">
        <v>0</v>
      </c>
      <c r="AC269">
        <v>0</v>
      </c>
      <c r="AD269">
        <v>1</v>
      </c>
      <c r="AE269">
        <v>1</v>
      </c>
      <c r="AF269">
        <v>0</v>
      </c>
      <c r="AG269">
        <v>1</v>
      </c>
      <c r="AH269">
        <v>0</v>
      </c>
      <c r="AI269">
        <v>0</v>
      </c>
      <c r="AJ269">
        <v>0</v>
      </c>
      <c r="AK269">
        <v>0</v>
      </c>
      <c r="AL269">
        <v>0</v>
      </c>
      <c r="AM269">
        <v>0</v>
      </c>
      <c r="AN269" t="s">
        <v>32</v>
      </c>
      <c r="AO269">
        <v>0</v>
      </c>
      <c r="AP269">
        <v>1</v>
      </c>
      <c r="AQ269">
        <v>0</v>
      </c>
      <c r="AR269">
        <v>0</v>
      </c>
      <c r="AS269">
        <v>0</v>
      </c>
      <c r="AT269">
        <v>0</v>
      </c>
      <c r="AU269">
        <v>0</v>
      </c>
      <c r="AV269">
        <v>0</v>
      </c>
      <c r="AW269" t="s">
        <v>41</v>
      </c>
      <c r="AX269" t="s">
        <v>56</v>
      </c>
      <c r="AY269">
        <v>0</v>
      </c>
      <c r="AZ269">
        <v>0</v>
      </c>
      <c r="BA269">
        <v>1</v>
      </c>
      <c r="BB269" t="s">
        <v>57</v>
      </c>
      <c r="BC269">
        <v>7.7750000000000004</v>
      </c>
      <c r="BD269" t="s">
        <v>329</v>
      </c>
    </row>
    <row r="270" spans="1:56" x14ac:dyDescent="0.25">
      <c r="A270">
        <v>269</v>
      </c>
      <c r="B270">
        <v>1</v>
      </c>
      <c r="C270">
        <v>1</v>
      </c>
      <c r="D270">
        <v>1</v>
      </c>
      <c r="E270">
        <v>1</v>
      </c>
      <c r="F270" t="s">
        <v>6</v>
      </c>
      <c r="G270">
        <v>1</v>
      </c>
      <c r="H270">
        <v>0</v>
      </c>
      <c r="I270">
        <v>0</v>
      </c>
      <c r="J270">
        <v>0</v>
      </c>
      <c r="K270">
        <v>0</v>
      </c>
      <c r="L270">
        <v>0</v>
      </c>
      <c r="M270">
        <v>0</v>
      </c>
      <c r="N270">
        <v>0</v>
      </c>
      <c r="O270">
        <v>0</v>
      </c>
      <c r="P270">
        <v>58</v>
      </c>
      <c r="Q270" t="s">
        <v>22</v>
      </c>
      <c r="R270">
        <v>0</v>
      </c>
      <c r="S270">
        <v>0</v>
      </c>
      <c r="T270">
        <v>0</v>
      </c>
      <c r="U270">
        <v>0</v>
      </c>
      <c r="V270">
        <v>0</v>
      </c>
      <c r="W270">
        <v>1</v>
      </c>
      <c r="X270">
        <v>0</v>
      </c>
      <c r="Y270">
        <v>0</v>
      </c>
      <c r="Z270">
        <v>1</v>
      </c>
      <c r="AA270" t="s">
        <v>27</v>
      </c>
      <c r="AB270">
        <v>1</v>
      </c>
      <c r="AC270">
        <v>0</v>
      </c>
      <c r="AD270">
        <v>0</v>
      </c>
      <c r="AE270">
        <v>0</v>
      </c>
      <c r="AF270">
        <v>1</v>
      </c>
      <c r="AG270">
        <v>0</v>
      </c>
      <c r="AH270">
        <v>0</v>
      </c>
      <c r="AI270">
        <v>0</v>
      </c>
      <c r="AJ270">
        <v>0</v>
      </c>
      <c r="AK270">
        <v>0</v>
      </c>
      <c r="AL270">
        <v>0</v>
      </c>
      <c r="AM270">
        <v>0</v>
      </c>
      <c r="AN270" t="s">
        <v>31</v>
      </c>
      <c r="AO270">
        <v>1</v>
      </c>
      <c r="AP270">
        <v>0</v>
      </c>
      <c r="AQ270">
        <v>1</v>
      </c>
      <c r="AR270">
        <v>0</v>
      </c>
      <c r="AS270">
        <v>0</v>
      </c>
      <c r="AT270">
        <v>0</v>
      </c>
      <c r="AU270">
        <v>0</v>
      </c>
      <c r="AV270">
        <v>0</v>
      </c>
      <c r="AW270" t="s">
        <v>42</v>
      </c>
      <c r="AX270" t="s">
        <v>56</v>
      </c>
      <c r="AY270">
        <v>0</v>
      </c>
      <c r="AZ270">
        <v>0</v>
      </c>
      <c r="BA270">
        <v>1</v>
      </c>
      <c r="BB270" t="s">
        <v>57</v>
      </c>
      <c r="BC270">
        <v>153.46250000000001</v>
      </c>
      <c r="BD270" t="s">
        <v>330</v>
      </c>
    </row>
    <row r="271" spans="1:56" x14ac:dyDescent="0.25">
      <c r="A271">
        <v>270</v>
      </c>
      <c r="B271">
        <v>1</v>
      </c>
      <c r="C271">
        <v>1</v>
      </c>
      <c r="D271">
        <v>1</v>
      </c>
      <c r="E271">
        <v>1</v>
      </c>
      <c r="F271" t="s">
        <v>6</v>
      </c>
      <c r="G271">
        <v>1</v>
      </c>
      <c r="H271">
        <v>0</v>
      </c>
      <c r="I271">
        <v>0</v>
      </c>
      <c r="J271">
        <v>0</v>
      </c>
      <c r="K271">
        <v>0</v>
      </c>
      <c r="L271">
        <v>0</v>
      </c>
      <c r="M271">
        <v>0</v>
      </c>
      <c r="N271">
        <v>0</v>
      </c>
      <c r="O271">
        <v>0</v>
      </c>
      <c r="P271">
        <v>35</v>
      </c>
      <c r="Q271" t="s">
        <v>20</v>
      </c>
      <c r="R271">
        <v>0</v>
      </c>
      <c r="S271">
        <v>0</v>
      </c>
      <c r="T271">
        <v>0</v>
      </c>
      <c r="U271">
        <v>1</v>
      </c>
      <c r="V271">
        <v>0</v>
      </c>
      <c r="W271">
        <v>0</v>
      </c>
      <c r="X271">
        <v>0</v>
      </c>
      <c r="Y271">
        <v>0</v>
      </c>
      <c r="Z271">
        <v>1</v>
      </c>
      <c r="AA271" t="s">
        <v>27</v>
      </c>
      <c r="AB271">
        <v>1</v>
      </c>
      <c r="AC271">
        <v>0</v>
      </c>
      <c r="AD271">
        <v>0</v>
      </c>
      <c r="AE271">
        <v>0</v>
      </c>
      <c r="AF271">
        <v>1</v>
      </c>
      <c r="AG271">
        <v>0</v>
      </c>
      <c r="AH271">
        <v>0</v>
      </c>
      <c r="AI271">
        <v>0</v>
      </c>
      <c r="AJ271">
        <v>0</v>
      </c>
      <c r="AK271">
        <v>0</v>
      </c>
      <c r="AL271">
        <v>0</v>
      </c>
      <c r="AM271">
        <v>0</v>
      </c>
      <c r="AN271" t="s">
        <v>31</v>
      </c>
      <c r="AO271">
        <v>0</v>
      </c>
      <c r="AP271">
        <v>1</v>
      </c>
      <c r="AQ271">
        <v>0</v>
      </c>
      <c r="AR271">
        <v>0</v>
      </c>
      <c r="AS271">
        <v>0</v>
      </c>
      <c r="AT271">
        <v>0</v>
      </c>
      <c r="AU271">
        <v>0</v>
      </c>
      <c r="AV271">
        <v>0</v>
      </c>
      <c r="AW271" t="s">
        <v>41</v>
      </c>
      <c r="AX271" t="s">
        <v>56</v>
      </c>
      <c r="AY271">
        <v>0</v>
      </c>
      <c r="AZ271">
        <v>0</v>
      </c>
      <c r="BA271">
        <v>1</v>
      </c>
      <c r="BB271" t="s">
        <v>57</v>
      </c>
      <c r="BC271">
        <v>135.63329999999999</v>
      </c>
      <c r="BD271" t="s">
        <v>331</v>
      </c>
    </row>
    <row r="272" spans="1:56" x14ac:dyDescent="0.25">
      <c r="A272">
        <v>271</v>
      </c>
      <c r="B272">
        <v>1</v>
      </c>
      <c r="C272">
        <v>0</v>
      </c>
      <c r="D272">
        <v>0</v>
      </c>
      <c r="E272">
        <v>0</v>
      </c>
      <c r="F272" t="s">
        <v>7</v>
      </c>
      <c r="G272">
        <v>0</v>
      </c>
      <c r="H272">
        <v>1</v>
      </c>
      <c r="I272">
        <v>0</v>
      </c>
      <c r="J272">
        <v>0</v>
      </c>
      <c r="K272">
        <v>1</v>
      </c>
      <c r="L272">
        <v>1</v>
      </c>
      <c r="M272">
        <v>0</v>
      </c>
      <c r="N272">
        <v>0</v>
      </c>
      <c r="O272">
        <v>0</v>
      </c>
      <c r="P272">
        <v>29.9</v>
      </c>
      <c r="Q272" t="s">
        <v>19</v>
      </c>
      <c r="R272">
        <v>0</v>
      </c>
      <c r="S272">
        <v>0</v>
      </c>
      <c r="T272">
        <v>1</v>
      </c>
      <c r="U272">
        <v>0</v>
      </c>
      <c r="V272">
        <v>0</v>
      </c>
      <c r="W272">
        <v>0</v>
      </c>
      <c r="X272">
        <v>0</v>
      </c>
      <c r="Y272">
        <v>0</v>
      </c>
      <c r="Z272">
        <v>1</v>
      </c>
      <c r="AA272" t="s">
        <v>27</v>
      </c>
      <c r="AB272">
        <v>1</v>
      </c>
      <c r="AC272">
        <v>0</v>
      </c>
      <c r="AD272">
        <v>0</v>
      </c>
      <c r="AE272">
        <v>0</v>
      </c>
      <c r="AF272">
        <v>1</v>
      </c>
      <c r="AG272">
        <v>0</v>
      </c>
      <c r="AH272">
        <v>0</v>
      </c>
      <c r="AI272">
        <v>0</v>
      </c>
      <c r="AJ272">
        <v>0</v>
      </c>
      <c r="AK272">
        <v>0</v>
      </c>
      <c r="AL272">
        <v>0</v>
      </c>
      <c r="AM272">
        <v>0</v>
      </c>
      <c r="AN272" t="s">
        <v>31</v>
      </c>
      <c r="AO272">
        <v>0</v>
      </c>
      <c r="AP272">
        <v>1</v>
      </c>
      <c r="AQ272">
        <v>0</v>
      </c>
      <c r="AR272">
        <v>0</v>
      </c>
      <c r="AS272">
        <v>0</v>
      </c>
      <c r="AT272">
        <v>0</v>
      </c>
      <c r="AU272">
        <v>0</v>
      </c>
      <c r="AV272">
        <v>0</v>
      </c>
      <c r="AW272" t="s">
        <v>41</v>
      </c>
      <c r="AX272" t="s">
        <v>56</v>
      </c>
      <c r="AY272">
        <v>0</v>
      </c>
      <c r="AZ272">
        <v>0</v>
      </c>
      <c r="BA272">
        <v>1</v>
      </c>
      <c r="BB272" t="s">
        <v>57</v>
      </c>
      <c r="BC272">
        <v>31</v>
      </c>
      <c r="BD272" t="s">
        <v>332</v>
      </c>
    </row>
    <row r="273" spans="1:56" x14ac:dyDescent="0.25">
      <c r="A273">
        <v>272</v>
      </c>
      <c r="B273">
        <v>1</v>
      </c>
      <c r="C273">
        <v>1</v>
      </c>
      <c r="D273">
        <v>1</v>
      </c>
      <c r="E273">
        <v>1</v>
      </c>
      <c r="F273" t="s">
        <v>7</v>
      </c>
      <c r="G273">
        <v>0</v>
      </c>
      <c r="H273">
        <v>1</v>
      </c>
      <c r="I273">
        <v>0</v>
      </c>
      <c r="J273">
        <v>0</v>
      </c>
      <c r="K273">
        <v>1</v>
      </c>
      <c r="L273">
        <v>1</v>
      </c>
      <c r="M273">
        <v>0</v>
      </c>
      <c r="N273">
        <v>0</v>
      </c>
      <c r="O273">
        <v>0</v>
      </c>
      <c r="P273">
        <v>25</v>
      </c>
      <c r="Q273" t="s">
        <v>19</v>
      </c>
      <c r="R273">
        <v>0</v>
      </c>
      <c r="S273">
        <v>0</v>
      </c>
      <c r="T273">
        <v>1</v>
      </c>
      <c r="U273">
        <v>0</v>
      </c>
      <c r="V273">
        <v>0</v>
      </c>
      <c r="W273">
        <v>0</v>
      </c>
      <c r="X273">
        <v>0</v>
      </c>
      <c r="Y273">
        <v>0</v>
      </c>
      <c r="Z273">
        <v>3</v>
      </c>
      <c r="AA273" t="s">
        <v>29</v>
      </c>
      <c r="AB273">
        <v>0</v>
      </c>
      <c r="AC273">
        <v>0</v>
      </c>
      <c r="AD273">
        <v>1</v>
      </c>
      <c r="AE273">
        <v>0</v>
      </c>
      <c r="AF273">
        <v>1</v>
      </c>
      <c r="AG273">
        <v>0</v>
      </c>
      <c r="AH273">
        <v>0</v>
      </c>
      <c r="AI273">
        <v>0</v>
      </c>
      <c r="AJ273">
        <v>0</v>
      </c>
      <c r="AK273">
        <v>0</v>
      </c>
      <c r="AL273">
        <v>0</v>
      </c>
      <c r="AM273">
        <v>0</v>
      </c>
      <c r="AN273" t="s">
        <v>31</v>
      </c>
      <c r="AO273">
        <v>0</v>
      </c>
      <c r="AP273">
        <v>1</v>
      </c>
      <c r="AQ273">
        <v>0</v>
      </c>
      <c r="AR273">
        <v>0</v>
      </c>
      <c r="AS273">
        <v>0</v>
      </c>
      <c r="AT273">
        <v>0</v>
      </c>
      <c r="AU273">
        <v>0</v>
      </c>
      <c r="AV273">
        <v>0</v>
      </c>
      <c r="AW273" t="s">
        <v>41</v>
      </c>
      <c r="AX273" t="s">
        <v>56</v>
      </c>
      <c r="AY273">
        <v>0</v>
      </c>
      <c r="AZ273">
        <v>0</v>
      </c>
      <c r="BA273">
        <v>1</v>
      </c>
      <c r="BB273" t="s">
        <v>57</v>
      </c>
      <c r="BC273">
        <v>0</v>
      </c>
      <c r="BD273" t="s">
        <v>333</v>
      </c>
    </row>
    <row r="274" spans="1:56" x14ac:dyDescent="0.25">
      <c r="A274">
        <v>273</v>
      </c>
      <c r="B274">
        <v>1</v>
      </c>
      <c r="C274">
        <v>1</v>
      </c>
      <c r="D274">
        <v>1</v>
      </c>
      <c r="E274">
        <v>1</v>
      </c>
      <c r="F274" t="s">
        <v>6</v>
      </c>
      <c r="G274">
        <v>1</v>
      </c>
      <c r="H274">
        <v>0</v>
      </c>
      <c r="I274">
        <v>0</v>
      </c>
      <c r="J274">
        <v>0</v>
      </c>
      <c r="K274">
        <v>0</v>
      </c>
      <c r="L274">
        <v>0</v>
      </c>
      <c r="M274">
        <v>0</v>
      </c>
      <c r="N274">
        <v>0</v>
      </c>
      <c r="O274">
        <v>0</v>
      </c>
      <c r="P274">
        <v>41</v>
      </c>
      <c r="Q274" t="s">
        <v>21</v>
      </c>
      <c r="R274">
        <v>0</v>
      </c>
      <c r="S274">
        <v>0</v>
      </c>
      <c r="T274">
        <v>0</v>
      </c>
      <c r="U274">
        <v>0</v>
      </c>
      <c r="V274">
        <v>1</v>
      </c>
      <c r="W274">
        <v>0</v>
      </c>
      <c r="X274">
        <v>0</v>
      </c>
      <c r="Y274">
        <v>0</v>
      </c>
      <c r="Z274">
        <v>2</v>
      </c>
      <c r="AA274" t="s">
        <v>28</v>
      </c>
      <c r="AB274">
        <v>0</v>
      </c>
      <c r="AC274">
        <v>1</v>
      </c>
      <c r="AD274">
        <v>0</v>
      </c>
      <c r="AE274">
        <v>0</v>
      </c>
      <c r="AF274">
        <v>1</v>
      </c>
      <c r="AG274">
        <v>0</v>
      </c>
      <c r="AH274">
        <v>0</v>
      </c>
      <c r="AI274">
        <v>0</v>
      </c>
      <c r="AJ274">
        <v>0</v>
      </c>
      <c r="AK274">
        <v>0</v>
      </c>
      <c r="AL274">
        <v>0</v>
      </c>
      <c r="AM274">
        <v>0</v>
      </c>
      <c r="AN274" t="s">
        <v>31</v>
      </c>
      <c r="AO274">
        <v>1</v>
      </c>
      <c r="AP274">
        <v>0</v>
      </c>
      <c r="AQ274">
        <v>1</v>
      </c>
      <c r="AR274">
        <v>0</v>
      </c>
      <c r="AS274">
        <v>0</v>
      </c>
      <c r="AT274">
        <v>0</v>
      </c>
      <c r="AU274">
        <v>0</v>
      </c>
      <c r="AV274">
        <v>0</v>
      </c>
      <c r="AW274" t="s">
        <v>42</v>
      </c>
      <c r="AX274" t="s">
        <v>56</v>
      </c>
      <c r="AY274">
        <v>0</v>
      </c>
      <c r="AZ274">
        <v>0</v>
      </c>
      <c r="BA274">
        <v>1</v>
      </c>
      <c r="BB274" t="s">
        <v>57</v>
      </c>
      <c r="BC274">
        <v>19.5</v>
      </c>
      <c r="BD274" t="s">
        <v>334</v>
      </c>
    </row>
    <row r="275" spans="1:56" x14ac:dyDescent="0.25">
      <c r="A275">
        <v>274</v>
      </c>
      <c r="B275">
        <v>1</v>
      </c>
      <c r="C275">
        <v>0</v>
      </c>
      <c r="D275">
        <v>0</v>
      </c>
      <c r="E275">
        <v>0</v>
      </c>
      <c r="F275" t="s">
        <v>7</v>
      </c>
      <c r="G275">
        <v>0</v>
      </c>
      <c r="H275">
        <v>1</v>
      </c>
      <c r="I275">
        <v>0</v>
      </c>
      <c r="J275">
        <v>0</v>
      </c>
      <c r="K275">
        <v>1</v>
      </c>
      <c r="L275">
        <v>0</v>
      </c>
      <c r="M275">
        <v>0</v>
      </c>
      <c r="N275">
        <v>0</v>
      </c>
      <c r="O275">
        <v>0</v>
      </c>
      <c r="P275">
        <v>37</v>
      </c>
      <c r="Q275" t="s">
        <v>20</v>
      </c>
      <c r="R275">
        <v>0</v>
      </c>
      <c r="S275">
        <v>0</v>
      </c>
      <c r="T275">
        <v>0</v>
      </c>
      <c r="U275">
        <v>1</v>
      </c>
      <c r="V275">
        <v>0</v>
      </c>
      <c r="W275">
        <v>0</v>
      </c>
      <c r="X275">
        <v>0</v>
      </c>
      <c r="Y275">
        <v>0</v>
      </c>
      <c r="Z275">
        <v>1</v>
      </c>
      <c r="AA275" t="s">
        <v>27</v>
      </c>
      <c r="AB275">
        <v>1</v>
      </c>
      <c r="AC275">
        <v>0</v>
      </c>
      <c r="AD275">
        <v>0</v>
      </c>
      <c r="AE275">
        <v>0</v>
      </c>
      <c r="AF275">
        <v>1</v>
      </c>
      <c r="AG275">
        <v>0</v>
      </c>
      <c r="AH275">
        <v>0</v>
      </c>
      <c r="AI275">
        <v>0</v>
      </c>
      <c r="AJ275">
        <v>0</v>
      </c>
      <c r="AK275">
        <v>0</v>
      </c>
      <c r="AL275">
        <v>0</v>
      </c>
      <c r="AM275">
        <v>0</v>
      </c>
      <c r="AN275" t="s">
        <v>31</v>
      </c>
      <c r="AO275">
        <v>1</v>
      </c>
      <c r="AP275">
        <v>0</v>
      </c>
      <c r="AQ275">
        <v>1</v>
      </c>
      <c r="AR275">
        <v>0</v>
      </c>
      <c r="AS275">
        <v>0</v>
      </c>
      <c r="AT275">
        <v>0</v>
      </c>
      <c r="AU275">
        <v>0</v>
      </c>
      <c r="AV275">
        <v>0</v>
      </c>
      <c r="AW275" t="s">
        <v>42</v>
      </c>
      <c r="AX275" t="s">
        <v>59</v>
      </c>
      <c r="AY275">
        <v>1</v>
      </c>
      <c r="AZ275">
        <v>0</v>
      </c>
      <c r="BA275">
        <v>0</v>
      </c>
      <c r="BB275" t="s">
        <v>60</v>
      </c>
      <c r="BC275">
        <v>29.7</v>
      </c>
      <c r="BD275" t="s">
        <v>335</v>
      </c>
    </row>
    <row r="276" spans="1:56" x14ac:dyDescent="0.25">
      <c r="A276">
        <v>275</v>
      </c>
      <c r="B276">
        <v>1</v>
      </c>
      <c r="C276">
        <v>1</v>
      </c>
      <c r="D276">
        <v>1</v>
      </c>
      <c r="E276">
        <v>1</v>
      </c>
      <c r="F276" t="s">
        <v>6</v>
      </c>
      <c r="G276">
        <v>1</v>
      </c>
      <c r="H276">
        <v>0</v>
      </c>
      <c r="I276">
        <v>0</v>
      </c>
      <c r="J276">
        <v>0</v>
      </c>
      <c r="K276">
        <v>0</v>
      </c>
      <c r="L276">
        <v>0</v>
      </c>
      <c r="M276">
        <v>0</v>
      </c>
      <c r="N276">
        <v>0</v>
      </c>
      <c r="O276">
        <v>0</v>
      </c>
      <c r="P276">
        <v>29.9</v>
      </c>
      <c r="Q276" t="s">
        <v>19</v>
      </c>
      <c r="R276">
        <v>0</v>
      </c>
      <c r="S276">
        <v>0</v>
      </c>
      <c r="T276">
        <v>1</v>
      </c>
      <c r="U276">
        <v>0</v>
      </c>
      <c r="V276">
        <v>0</v>
      </c>
      <c r="W276">
        <v>0</v>
      </c>
      <c r="X276">
        <v>0</v>
      </c>
      <c r="Y276">
        <v>0</v>
      </c>
      <c r="Z276">
        <v>3</v>
      </c>
      <c r="AA276" t="s">
        <v>29</v>
      </c>
      <c r="AB276">
        <v>0</v>
      </c>
      <c r="AC276">
        <v>0</v>
      </c>
      <c r="AD276">
        <v>1</v>
      </c>
      <c r="AE276">
        <v>0</v>
      </c>
      <c r="AF276">
        <v>1</v>
      </c>
      <c r="AG276">
        <v>0</v>
      </c>
      <c r="AH276">
        <v>0</v>
      </c>
      <c r="AI276">
        <v>0</v>
      </c>
      <c r="AJ276">
        <v>0</v>
      </c>
      <c r="AK276">
        <v>0</v>
      </c>
      <c r="AL276">
        <v>0</v>
      </c>
      <c r="AM276">
        <v>0</v>
      </c>
      <c r="AN276" t="s">
        <v>31</v>
      </c>
      <c r="AO276">
        <v>0</v>
      </c>
      <c r="AP276">
        <v>1</v>
      </c>
      <c r="AQ276">
        <v>0</v>
      </c>
      <c r="AR276">
        <v>0</v>
      </c>
      <c r="AS276">
        <v>0</v>
      </c>
      <c r="AT276">
        <v>0</v>
      </c>
      <c r="AU276">
        <v>0</v>
      </c>
      <c r="AV276">
        <v>0</v>
      </c>
      <c r="AW276" t="s">
        <v>41</v>
      </c>
      <c r="AX276" t="s">
        <v>65</v>
      </c>
      <c r="AY276">
        <v>0</v>
      </c>
      <c r="AZ276">
        <v>1</v>
      </c>
      <c r="BA276">
        <v>0</v>
      </c>
      <c r="BB276" t="s">
        <v>66</v>
      </c>
      <c r="BC276">
        <v>7.75</v>
      </c>
      <c r="BD276" t="s">
        <v>336</v>
      </c>
    </row>
    <row r="277" spans="1:56" x14ac:dyDescent="0.25">
      <c r="A277">
        <v>276</v>
      </c>
      <c r="B277">
        <v>1</v>
      </c>
      <c r="C277">
        <v>1</v>
      </c>
      <c r="D277">
        <v>1</v>
      </c>
      <c r="E277">
        <v>1</v>
      </c>
      <c r="F277" t="s">
        <v>6</v>
      </c>
      <c r="G277">
        <v>1</v>
      </c>
      <c r="H277">
        <v>0</v>
      </c>
      <c r="I277">
        <v>0</v>
      </c>
      <c r="J277">
        <v>0</v>
      </c>
      <c r="K277">
        <v>0</v>
      </c>
      <c r="L277">
        <v>0</v>
      </c>
      <c r="M277">
        <v>0</v>
      </c>
      <c r="N277">
        <v>0</v>
      </c>
      <c r="O277">
        <v>0</v>
      </c>
      <c r="P277">
        <v>63</v>
      </c>
      <c r="Q277" t="s">
        <v>23</v>
      </c>
      <c r="R277">
        <v>0</v>
      </c>
      <c r="S277">
        <v>0</v>
      </c>
      <c r="T277">
        <v>0</v>
      </c>
      <c r="U277">
        <v>0</v>
      </c>
      <c r="V277">
        <v>0</v>
      </c>
      <c r="W277">
        <v>0</v>
      </c>
      <c r="X277">
        <v>1</v>
      </c>
      <c r="Y277">
        <v>0</v>
      </c>
      <c r="Z277">
        <v>1</v>
      </c>
      <c r="AA277" t="s">
        <v>27</v>
      </c>
      <c r="AB277">
        <v>1</v>
      </c>
      <c r="AC277">
        <v>0</v>
      </c>
      <c r="AD277">
        <v>0</v>
      </c>
      <c r="AE277">
        <v>1</v>
      </c>
      <c r="AF277">
        <v>0</v>
      </c>
      <c r="AG277">
        <v>1</v>
      </c>
      <c r="AH277">
        <v>0</v>
      </c>
      <c r="AI277">
        <v>0</v>
      </c>
      <c r="AJ277">
        <v>0</v>
      </c>
      <c r="AK277">
        <v>0</v>
      </c>
      <c r="AL277">
        <v>0</v>
      </c>
      <c r="AM277">
        <v>0</v>
      </c>
      <c r="AN277" t="s">
        <v>32</v>
      </c>
      <c r="AO277">
        <v>0</v>
      </c>
      <c r="AP277">
        <v>1</v>
      </c>
      <c r="AQ277">
        <v>0</v>
      </c>
      <c r="AR277">
        <v>0</v>
      </c>
      <c r="AS277">
        <v>0</v>
      </c>
      <c r="AT277">
        <v>0</v>
      </c>
      <c r="AU277">
        <v>0</v>
      </c>
      <c r="AV277">
        <v>0</v>
      </c>
      <c r="AW277" t="s">
        <v>41</v>
      </c>
      <c r="AX277" t="s">
        <v>56</v>
      </c>
      <c r="AY277">
        <v>0</v>
      </c>
      <c r="AZ277">
        <v>0</v>
      </c>
      <c r="BA277">
        <v>1</v>
      </c>
      <c r="BB277" t="s">
        <v>57</v>
      </c>
      <c r="BC277">
        <v>77.958299999999994</v>
      </c>
      <c r="BD277" t="s">
        <v>337</v>
      </c>
    </row>
    <row r="278" spans="1:56" x14ac:dyDescent="0.25">
      <c r="A278">
        <v>277</v>
      </c>
      <c r="B278">
        <v>1</v>
      </c>
      <c r="C278">
        <v>0</v>
      </c>
      <c r="D278">
        <v>0</v>
      </c>
      <c r="E278">
        <v>0</v>
      </c>
      <c r="F278" t="s">
        <v>6</v>
      </c>
      <c r="G278">
        <v>1</v>
      </c>
      <c r="H278">
        <v>0</v>
      </c>
      <c r="I278">
        <v>1</v>
      </c>
      <c r="J278">
        <v>0</v>
      </c>
      <c r="K278">
        <v>0</v>
      </c>
      <c r="L278">
        <v>0</v>
      </c>
      <c r="M278">
        <v>0</v>
      </c>
      <c r="N278">
        <v>0</v>
      </c>
      <c r="O278">
        <v>0</v>
      </c>
      <c r="P278">
        <v>45</v>
      </c>
      <c r="Q278" t="s">
        <v>21</v>
      </c>
      <c r="R278">
        <v>0</v>
      </c>
      <c r="S278">
        <v>0</v>
      </c>
      <c r="T278">
        <v>0</v>
      </c>
      <c r="U278">
        <v>0</v>
      </c>
      <c r="V278">
        <v>1</v>
      </c>
      <c r="W278">
        <v>0</v>
      </c>
      <c r="X278">
        <v>0</v>
      </c>
      <c r="Y278">
        <v>0</v>
      </c>
      <c r="Z278">
        <v>3</v>
      </c>
      <c r="AA278" t="s">
        <v>29</v>
      </c>
      <c r="AB278">
        <v>0</v>
      </c>
      <c r="AC278">
        <v>0</v>
      </c>
      <c r="AD278">
        <v>1</v>
      </c>
      <c r="AE278">
        <v>0</v>
      </c>
      <c r="AF278">
        <v>1</v>
      </c>
      <c r="AG278">
        <v>0</v>
      </c>
      <c r="AH278">
        <v>0</v>
      </c>
      <c r="AI278">
        <v>0</v>
      </c>
      <c r="AJ278">
        <v>0</v>
      </c>
      <c r="AK278">
        <v>0</v>
      </c>
      <c r="AL278">
        <v>0</v>
      </c>
      <c r="AM278">
        <v>0</v>
      </c>
      <c r="AN278" t="s">
        <v>31</v>
      </c>
      <c r="AO278">
        <v>0</v>
      </c>
      <c r="AP278">
        <v>1</v>
      </c>
      <c r="AQ278">
        <v>0</v>
      </c>
      <c r="AR278">
        <v>0</v>
      </c>
      <c r="AS278">
        <v>0</v>
      </c>
      <c r="AT278">
        <v>0</v>
      </c>
      <c r="AU278">
        <v>0</v>
      </c>
      <c r="AV278">
        <v>0</v>
      </c>
      <c r="AW278" t="s">
        <v>41</v>
      </c>
      <c r="AX278" t="s">
        <v>56</v>
      </c>
      <c r="AY278">
        <v>0</v>
      </c>
      <c r="AZ278">
        <v>0</v>
      </c>
      <c r="BA278">
        <v>1</v>
      </c>
      <c r="BB278" t="s">
        <v>57</v>
      </c>
      <c r="BC278">
        <v>7.75</v>
      </c>
      <c r="BD278" t="s">
        <v>338</v>
      </c>
    </row>
    <row r="279" spans="1:56" x14ac:dyDescent="0.25">
      <c r="A279">
        <v>278</v>
      </c>
      <c r="B279">
        <v>1</v>
      </c>
      <c r="C279">
        <v>0</v>
      </c>
      <c r="D279">
        <v>0</v>
      </c>
      <c r="E279">
        <v>0</v>
      </c>
      <c r="F279" t="s">
        <v>7</v>
      </c>
      <c r="G279">
        <v>0</v>
      </c>
      <c r="H279">
        <v>1</v>
      </c>
      <c r="I279">
        <v>0</v>
      </c>
      <c r="J279">
        <v>1</v>
      </c>
      <c r="K279">
        <v>1</v>
      </c>
      <c r="L279">
        <v>1</v>
      </c>
      <c r="M279">
        <v>0</v>
      </c>
      <c r="N279">
        <v>0</v>
      </c>
      <c r="O279">
        <v>0</v>
      </c>
      <c r="P279">
        <v>29.9</v>
      </c>
      <c r="Q279" t="s">
        <v>19</v>
      </c>
      <c r="R279">
        <v>0</v>
      </c>
      <c r="S279">
        <v>0</v>
      </c>
      <c r="T279">
        <v>1</v>
      </c>
      <c r="U279">
        <v>0</v>
      </c>
      <c r="V279">
        <v>0</v>
      </c>
      <c r="W279">
        <v>0</v>
      </c>
      <c r="X279">
        <v>0</v>
      </c>
      <c r="Y279">
        <v>0</v>
      </c>
      <c r="Z279">
        <v>2</v>
      </c>
      <c r="AA279" t="s">
        <v>28</v>
      </c>
      <c r="AB279">
        <v>0</v>
      </c>
      <c r="AC279">
        <v>1</v>
      </c>
      <c r="AD279">
        <v>0</v>
      </c>
      <c r="AE279">
        <v>0</v>
      </c>
      <c r="AF279">
        <v>1</v>
      </c>
      <c r="AG279">
        <v>0</v>
      </c>
      <c r="AH279">
        <v>0</v>
      </c>
      <c r="AI279">
        <v>0</v>
      </c>
      <c r="AJ279">
        <v>0</v>
      </c>
      <c r="AK279">
        <v>0</v>
      </c>
      <c r="AL279">
        <v>0</v>
      </c>
      <c r="AM279">
        <v>0</v>
      </c>
      <c r="AN279" t="s">
        <v>31</v>
      </c>
      <c r="AO279">
        <v>0</v>
      </c>
      <c r="AP279">
        <v>1</v>
      </c>
      <c r="AQ279">
        <v>0</v>
      </c>
      <c r="AR279">
        <v>0</v>
      </c>
      <c r="AS279">
        <v>0</v>
      </c>
      <c r="AT279">
        <v>0</v>
      </c>
      <c r="AU279">
        <v>0</v>
      </c>
      <c r="AV279">
        <v>0</v>
      </c>
      <c r="AW279" t="s">
        <v>41</v>
      </c>
      <c r="AX279" t="s">
        <v>56</v>
      </c>
      <c r="AY279">
        <v>0</v>
      </c>
      <c r="AZ279">
        <v>0</v>
      </c>
      <c r="BA279">
        <v>1</v>
      </c>
      <c r="BB279" t="s">
        <v>57</v>
      </c>
      <c r="BC279">
        <v>0</v>
      </c>
      <c r="BD279" t="s">
        <v>339</v>
      </c>
    </row>
    <row r="280" spans="1:56" x14ac:dyDescent="0.25">
      <c r="A280">
        <v>279</v>
      </c>
      <c r="B280">
        <v>1</v>
      </c>
      <c r="C280">
        <v>0</v>
      </c>
      <c r="D280">
        <v>0</v>
      </c>
      <c r="E280">
        <v>0</v>
      </c>
      <c r="F280" t="s">
        <v>7</v>
      </c>
      <c r="G280">
        <v>0</v>
      </c>
      <c r="H280">
        <v>1</v>
      </c>
      <c r="I280">
        <v>0</v>
      </c>
      <c r="J280">
        <v>0</v>
      </c>
      <c r="K280">
        <v>0</v>
      </c>
      <c r="L280">
        <v>0</v>
      </c>
      <c r="M280">
        <v>1</v>
      </c>
      <c r="N280">
        <v>1</v>
      </c>
      <c r="O280">
        <v>1</v>
      </c>
      <c r="P280">
        <v>7</v>
      </c>
      <c r="Q280" t="s">
        <v>17</v>
      </c>
      <c r="R280">
        <v>1</v>
      </c>
      <c r="S280">
        <v>0</v>
      </c>
      <c r="T280">
        <v>0</v>
      </c>
      <c r="U280">
        <v>0</v>
      </c>
      <c r="V280">
        <v>0</v>
      </c>
      <c r="W280">
        <v>0</v>
      </c>
      <c r="X280">
        <v>0</v>
      </c>
      <c r="Y280">
        <v>0</v>
      </c>
      <c r="Z280">
        <v>3</v>
      </c>
      <c r="AA280" t="s">
        <v>29</v>
      </c>
      <c r="AB280">
        <v>0</v>
      </c>
      <c r="AC280">
        <v>0</v>
      </c>
      <c r="AD280">
        <v>1</v>
      </c>
      <c r="AE280">
        <v>4</v>
      </c>
      <c r="AF280">
        <v>0</v>
      </c>
      <c r="AG280">
        <v>0</v>
      </c>
      <c r="AH280">
        <v>0</v>
      </c>
      <c r="AI280">
        <v>0</v>
      </c>
      <c r="AJ280">
        <v>1</v>
      </c>
      <c r="AK280">
        <v>0</v>
      </c>
      <c r="AL280">
        <v>0</v>
      </c>
      <c r="AM280">
        <v>1</v>
      </c>
      <c r="AN280" t="s">
        <v>35</v>
      </c>
      <c r="AO280">
        <v>1</v>
      </c>
      <c r="AP280">
        <v>0</v>
      </c>
      <c r="AQ280">
        <v>1</v>
      </c>
      <c r="AR280">
        <v>0</v>
      </c>
      <c r="AS280">
        <v>0</v>
      </c>
      <c r="AT280">
        <v>0</v>
      </c>
      <c r="AU280">
        <v>0</v>
      </c>
      <c r="AV280">
        <v>0</v>
      </c>
      <c r="AW280" t="s">
        <v>42</v>
      </c>
      <c r="AX280" t="s">
        <v>65</v>
      </c>
      <c r="AY280">
        <v>0</v>
      </c>
      <c r="AZ280">
        <v>1</v>
      </c>
      <c r="BA280">
        <v>0</v>
      </c>
      <c r="BB280" t="s">
        <v>66</v>
      </c>
      <c r="BC280">
        <v>29.125</v>
      </c>
      <c r="BD280" t="s">
        <v>340</v>
      </c>
    </row>
    <row r="281" spans="1:56" x14ac:dyDescent="0.25">
      <c r="A281">
        <v>280</v>
      </c>
      <c r="B281">
        <v>1</v>
      </c>
      <c r="C281">
        <v>1</v>
      </c>
      <c r="D281">
        <v>1</v>
      </c>
      <c r="E281">
        <v>1</v>
      </c>
      <c r="F281" t="s">
        <v>6</v>
      </c>
      <c r="G281">
        <v>1</v>
      </c>
      <c r="H281">
        <v>0</v>
      </c>
      <c r="I281">
        <v>1</v>
      </c>
      <c r="J281">
        <v>0</v>
      </c>
      <c r="K281">
        <v>0</v>
      </c>
      <c r="L281">
        <v>0</v>
      </c>
      <c r="M281">
        <v>0</v>
      </c>
      <c r="N281">
        <v>0</v>
      </c>
      <c r="O281">
        <v>0</v>
      </c>
      <c r="P281">
        <v>35</v>
      </c>
      <c r="Q281" t="s">
        <v>20</v>
      </c>
      <c r="R281">
        <v>0</v>
      </c>
      <c r="S281">
        <v>0</v>
      </c>
      <c r="T281">
        <v>0</v>
      </c>
      <c r="U281">
        <v>1</v>
      </c>
      <c r="V281">
        <v>0</v>
      </c>
      <c r="W281">
        <v>0</v>
      </c>
      <c r="X281">
        <v>0</v>
      </c>
      <c r="Y281">
        <v>0</v>
      </c>
      <c r="Z281">
        <v>3</v>
      </c>
      <c r="AA281" t="s">
        <v>29</v>
      </c>
      <c r="AB281">
        <v>0</v>
      </c>
      <c r="AC281">
        <v>0</v>
      </c>
      <c r="AD281">
        <v>1</v>
      </c>
      <c r="AE281">
        <v>1</v>
      </c>
      <c r="AF281">
        <v>0</v>
      </c>
      <c r="AG281">
        <v>1</v>
      </c>
      <c r="AH281">
        <v>0</v>
      </c>
      <c r="AI281">
        <v>0</v>
      </c>
      <c r="AJ281">
        <v>0</v>
      </c>
      <c r="AK281">
        <v>0</v>
      </c>
      <c r="AL281">
        <v>0</v>
      </c>
      <c r="AM281">
        <v>0</v>
      </c>
      <c r="AN281" t="s">
        <v>32</v>
      </c>
      <c r="AO281">
        <v>1</v>
      </c>
      <c r="AP281">
        <v>0</v>
      </c>
      <c r="AQ281">
        <v>1</v>
      </c>
      <c r="AR281">
        <v>0</v>
      </c>
      <c r="AS281">
        <v>0</v>
      </c>
      <c r="AT281">
        <v>0</v>
      </c>
      <c r="AU281">
        <v>0</v>
      </c>
      <c r="AV281">
        <v>0</v>
      </c>
      <c r="AW281" t="s">
        <v>42</v>
      </c>
      <c r="AX281" t="s">
        <v>56</v>
      </c>
      <c r="AY281">
        <v>0</v>
      </c>
      <c r="AZ281">
        <v>0</v>
      </c>
      <c r="BA281">
        <v>1</v>
      </c>
      <c r="BB281" t="s">
        <v>57</v>
      </c>
      <c r="BC281">
        <v>20.25</v>
      </c>
      <c r="BD281" t="s">
        <v>341</v>
      </c>
    </row>
    <row r="282" spans="1:56" x14ac:dyDescent="0.25">
      <c r="A282">
        <v>281</v>
      </c>
      <c r="B282">
        <v>1</v>
      </c>
      <c r="C282">
        <v>0</v>
      </c>
      <c r="D282">
        <v>0</v>
      </c>
      <c r="E282">
        <v>0</v>
      </c>
      <c r="F282" t="s">
        <v>7</v>
      </c>
      <c r="G282">
        <v>0</v>
      </c>
      <c r="H282">
        <v>1</v>
      </c>
      <c r="I282">
        <v>0</v>
      </c>
      <c r="J282">
        <v>0</v>
      </c>
      <c r="K282">
        <v>1</v>
      </c>
      <c r="L282">
        <v>1</v>
      </c>
      <c r="M282">
        <v>0</v>
      </c>
      <c r="N282">
        <v>1</v>
      </c>
      <c r="O282">
        <v>1</v>
      </c>
      <c r="P282">
        <v>65</v>
      </c>
      <c r="Q282" t="s">
        <v>23</v>
      </c>
      <c r="R282">
        <v>0</v>
      </c>
      <c r="S282">
        <v>0</v>
      </c>
      <c r="T282">
        <v>0</v>
      </c>
      <c r="U282">
        <v>0</v>
      </c>
      <c r="V282">
        <v>0</v>
      </c>
      <c r="W282">
        <v>0</v>
      </c>
      <c r="X282">
        <v>1</v>
      </c>
      <c r="Y282">
        <v>0</v>
      </c>
      <c r="Z282">
        <v>3</v>
      </c>
      <c r="AA282" t="s">
        <v>29</v>
      </c>
      <c r="AB282">
        <v>0</v>
      </c>
      <c r="AC282">
        <v>0</v>
      </c>
      <c r="AD282">
        <v>1</v>
      </c>
      <c r="AE282">
        <v>0</v>
      </c>
      <c r="AF282">
        <v>1</v>
      </c>
      <c r="AG282">
        <v>0</v>
      </c>
      <c r="AH282">
        <v>0</v>
      </c>
      <c r="AI282">
        <v>0</v>
      </c>
      <c r="AJ282">
        <v>0</v>
      </c>
      <c r="AK282">
        <v>0</v>
      </c>
      <c r="AL282">
        <v>0</v>
      </c>
      <c r="AM282">
        <v>0</v>
      </c>
      <c r="AN282" t="s">
        <v>31</v>
      </c>
      <c r="AO282">
        <v>0</v>
      </c>
      <c r="AP282">
        <v>1</v>
      </c>
      <c r="AQ282">
        <v>0</v>
      </c>
      <c r="AR282">
        <v>0</v>
      </c>
      <c r="AS282">
        <v>0</v>
      </c>
      <c r="AT282">
        <v>0</v>
      </c>
      <c r="AU282">
        <v>0</v>
      </c>
      <c r="AV282">
        <v>0</v>
      </c>
      <c r="AW282" t="s">
        <v>41</v>
      </c>
      <c r="AX282" t="s">
        <v>65</v>
      </c>
      <c r="AY282">
        <v>0</v>
      </c>
      <c r="AZ282">
        <v>1</v>
      </c>
      <c r="BA282">
        <v>0</v>
      </c>
      <c r="BB282" t="s">
        <v>66</v>
      </c>
      <c r="BC282">
        <v>7.75</v>
      </c>
      <c r="BD282" t="s">
        <v>342</v>
      </c>
    </row>
    <row r="283" spans="1:56" x14ac:dyDescent="0.25">
      <c r="A283">
        <v>282</v>
      </c>
      <c r="B283">
        <v>1</v>
      </c>
      <c r="C283">
        <v>0</v>
      </c>
      <c r="D283">
        <v>0</v>
      </c>
      <c r="E283">
        <v>0</v>
      </c>
      <c r="F283" t="s">
        <v>7</v>
      </c>
      <c r="G283">
        <v>0</v>
      </c>
      <c r="H283">
        <v>1</v>
      </c>
      <c r="I283">
        <v>0</v>
      </c>
      <c r="J283">
        <v>0</v>
      </c>
      <c r="K283">
        <v>1</v>
      </c>
      <c r="L283">
        <v>1</v>
      </c>
      <c r="M283">
        <v>0</v>
      </c>
      <c r="N283">
        <v>0</v>
      </c>
      <c r="O283">
        <v>0</v>
      </c>
      <c r="P283">
        <v>28</v>
      </c>
      <c r="Q283" t="s">
        <v>19</v>
      </c>
      <c r="R283">
        <v>0</v>
      </c>
      <c r="S283">
        <v>0</v>
      </c>
      <c r="T283">
        <v>1</v>
      </c>
      <c r="U283">
        <v>0</v>
      </c>
      <c r="V283">
        <v>0</v>
      </c>
      <c r="W283">
        <v>0</v>
      </c>
      <c r="X283">
        <v>0</v>
      </c>
      <c r="Y283">
        <v>0</v>
      </c>
      <c r="Z283">
        <v>3</v>
      </c>
      <c r="AA283" t="s">
        <v>29</v>
      </c>
      <c r="AB283">
        <v>0</v>
      </c>
      <c r="AC283">
        <v>0</v>
      </c>
      <c r="AD283">
        <v>1</v>
      </c>
      <c r="AE283">
        <v>0</v>
      </c>
      <c r="AF283">
        <v>1</v>
      </c>
      <c r="AG283">
        <v>0</v>
      </c>
      <c r="AH283">
        <v>0</v>
      </c>
      <c r="AI283">
        <v>0</v>
      </c>
      <c r="AJ283">
        <v>0</v>
      </c>
      <c r="AK283">
        <v>0</v>
      </c>
      <c r="AL283">
        <v>0</v>
      </c>
      <c r="AM283">
        <v>0</v>
      </c>
      <c r="AN283" t="s">
        <v>31</v>
      </c>
      <c r="AO283">
        <v>0</v>
      </c>
      <c r="AP283">
        <v>1</v>
      </c>
      <c r="AQ283">
        <v>0</v>
      </c>
      <c r="AR283">
        <v>0</v>
      </c>
      <c r="AS283">
        <v>0</v>
      </c>
      <c r="AT283">
        <v>0</v>
      </c>
      <c r="AU283">
        <v>0</v>
      </c>
      <c r="AV283">
        <v>0</v>
      </c>
      <c r="AW283" t="s">
        <v>41</v>
      </c>
      <c r="AX283" t="s">
        <v>56</v>
      </c>
      <c r="AY283">
        <v>0</v>
      </c>
      <c r="AZ283">
        <v>0</v>
      </c>
      <c r="BA283">
        <v>1</v>
      </c>
      <c r="BB283" t="s">
        <v>57</v>
      </c>
      <c r="BC283">
        <v>7.8541999999999996</v>
      </c>
      <c r="BD283" t="s">
        <v>343</v>
      </c>
    </row>
    <row r="284" spans="1:56" x14ac:dyDescent="0.25">
      <c r="A284">
        <v>283</v>
      </c>
      <c r="B284">
        <v>1</v>
      </c>
      <c r="C284">
        <v>0</v>
      </c>
      <c r="D284">
        <v>0</v>
      </c>
      <c r="E284">
        <v>0</v>
      </c>
      <c r="F284" t="s">
        <v>7</v>
      </c>
      <c r="G284">
        <v>0</v>
      </c>
      <c r="H284">
        <v>1</v>
      </c>
      <c r="I284">
        <v>0</v>
      </c>
      <c r="J284">
        <v>0</v>
      </c>
      <c r="K284">
        <v>1</v>
      </c>
      <c r="L284">
        <v>1</v>
      </c>
      <c r="M284">
        <v>0</v>
      </c>
      <c r="N284">
        <v>0</v>
      </c>
      <c r="O284">
        <v>0</v>
      </c>
      <c r="P284">
        <v>16</v>
      </c>
      <c r="Q284" t="s">
        <v>18</v>
      </c>
      <c r="R284">
        <v>0</v>
      </c>
      <c r="S284">
        <v>1</v>
      </c>
      <c r="T284">
        <v>0</v>
      </c>
      <c r="U284">
        <v>0</v>
      </c>
      <c r="V284">
        <v>0</v>
      </c>
      <c r="W284">
        <v>0</v>
      </c>
      <c r="X284">
        <v>0</v>
      </c>
      <c r="Y284">
        <v>0</v>
      </c>
      <c r="Z284">
        <v>3</v>
      </c>
      <c r="AA284" t="s">
        <v>29</v>
      </c>
      <c r="AB284">
        <v>0</v>
      </c>
      <c r="AC284">
        <v>0</v>
      </c>
      <c r="AD284">
        <v>1</v>
      </c>
      <c r="AE284">
        <v>0</v>
      </c>
      <c r="AF284">
        <v>1</v>
      </c>
      <c r="AG284">
        <v>0</v>
      </c>
      <c r="AH284">
        <v>0</v>
      </c>
      <c r="AI284">
        <v>0</v>
      </c>
      <c r="AJ284">
        <v>0</v>
      </c>
      <c r="AK284">
        <v>0</v>
      </c>
      <c r="AL284">
        <v>0</v>
      </c>
      <c r="AM284">
        <v>0</v>
      </c>
      <c r="AN284" t="s">
        <v>31</v>
      </c>
      <c r="AO284">
        <v>0</v>
      </c>
      <c r="AP284">
        <v>1</v>
      </c>
      <c r="AQ284">
        <v>0</v>
      </c>
      <c r="AR284">
        <v>0</v>
      </c>
      <c r="AS284">
        <v>0</v>
      </c>
      <c r="AT284">
        <v>0</v>
      </c>
      <c r="AU284">
        <v>0</v>
      </c>
      <c r="AV284">
        <v>0</v>
      </c>
      <c r="AW284" t="s">
        <v>41</v>
      </c>
      <c r="AX284" t="s">
        <v>56</v>
      </c>
      <c r="AY284">
        <v>0</v>
      </c>
      <c r="AZ284">
        <v>0</v>
      </c>
      <c r="BA284">
        <v>1</v>
      </c>
      <c r="BB284" t="s">
        <v>57</v>
      </c>
      <c r="BC284">
        <v>9.5</v>
      </c>
      <c r="BD284" t="s">
        <v>344</v>
      </c>
    </row>
    <row r="285" spans="1:56" x14ac:dyDescent="0.25">
      <c r="A285">
        <v>284</v>
      </c>
      <c r="B285">
        <v>1</v>
      </c>
      <c r="C285">
        <v>1</v>
      </c>
      <c r="D285">
        <v>1</v>
      </c>
      <c r="E285">
        <v>1</v>
      </c>
      <c r="F285" t="s">
        <v>7</v>
      </c>
      <c r="G285">
        <v>0</v>
      </c>
      <c r="H285">
        <v>1</v>
      </c>
      <c r="I285">
        <v>0</v>
      </c>
      <c r="J285">
        <v>0</v>
      </c>
      <c r="K285">
        <v>1</v>
      </c>
      <c r="L285">
        <v>1</v>
      </c>
      <c r="M285">
        <v>0</v>
      </c>
      <c r="N285">
        <v>0</v>
      </c>
      <c r="O285">
        <v>0</v>
      </c>
      <c r="P285">
        <v>19</v>
      </c>
      <c r="Q285" t="s">
        <v>18</v>
      </c>
      <c r="R285">
        <v>0</v>
      </c>
      <c r="S285">
        <v>1</v>
      </c>
      <c r="T285">
        <v>0</v>
      </c>
      <c r="U285">
        <v>0</v>
      </c>
      <c r="V285">
        <v>0</v>
      </c>
      <c r="W285">
        <v>0</v>
      </c>
      <c r="X285">
        <v>0</v>
      </c>
      <c r="Y285">
        <v>0</v>
      </c>
      <c r="Z285">
        <v>3</v>
      </c>
      <c r="AA285" t="s">
        <v>29</v>
      </c>
      <c r="AB285">
        <v>0</v>
      </c>
      <c r="AC285">
        <v>0</v>
      </c>
      <c r="AD285">
        <v>1</v>
      </c>
      <c r="AE285">
        <v>0</v>
      </c>
      <c r="AF285">
        <v>1</v>
      </c>
      <c r="AG285">
        <v>0</v>
      </c>
      <c r="AH285">
        <v>0</v>
      </c>
      <c r="AI285">
        <v>0</v>
      </c>
      <c r="AJ285">
        <v>0</v>
      </c>
      <c r="AK285">
        <v>0</v>
      </c>
      <c r="AL285">
        <v>0</v>
      </c>
      <c r="AM285">
        <v>0</v>
      </c>
      <c r="AN285" t="s">
        <v>31</v>
      </c>
      <c r="AO285">
        <v>0</v>
      </c>
      <c r="AP285">
        <v>1</v>
      </c>
      <c r="AQ285">
        <v>0</v>
      </c>
      <c r="AR285">
        <v>0</v>
      </c>
      <c r="AS285">
        <v>0</v>
      </c>
      <c r="AT285">
        <v>0</v>
      </c>
      <c r="AU285">
        <v>0</v>
      </c>
      <c r="AV285">
        <v>0</v>
      </c>
      <c r="AW285" t="s">
        <v>41</v>
      </c>
      <c r="AX285" t="s">
        <v>56</v>
      </c>
      <c r="AY285">
        <v>0</v>
      </c>
      <c r="AZ285">
        <v>0</v>
      </c>
      <c r="BA285">
        <v>1</v>
      </c>
      <c r="BB285" t="s">
        <v>57</v>
      </c>
      <c r="BC285">
        <v>8.0500000000000007</v>
      </c>
      <c r="BD285" t="s">
        <v>345</v>
      </c>
    </row>
    <row r="286" spans="1:56" x14ac:dyDescent="0.25">
      <c r="A286">
        <v>285</v>
      </c>
      <c r="B286">
        <v>1</v>
      </c>
      <c r="C286">
        <v>0</v>
      </c>
      <c r="D286">
        <v>0</v>
      </c>
      <c r="E286">
        <v>0</v>
      </c>
      <c r="F286" t="s">
        <v>7</v>
      </c>
      <c r="G286">
        <v>0</v>
      </c>
      <c r="H286">
        <v>1</v>
      </c>
      <c r="I286">
        <v>0</v>
      </c>
      <c r="J286">
        <v>0</v>
      </c>
      <c r="K286">
        <v>1</v>
      </c>
      <c r="L286">
        <v>1</v>
      </c>
      <c r="M286">
        <v>0</v>
      </c>
      <c r="N286">
        <v>0</v>
      </c>
      <c r="O286">
        <v>0</v>
      </c>
      <c r="P286">
        <v>29.9</v>
      </c>
      <c r="Q286" t="s">
        <v>19</v>
      </c>
      <c r="R286">
        <v>0</v>
      </c>
      <c r="S286">
        <v>0</v>
      </c>
      <c r="T286">
        <v>1</v>
      </c>
      <c r="U286">
        <v>0</v>
      </c>
      <c r="V286">
        <v>0</v>
      </c>
      <c r="W286">
        <v>0</v>
      </c>
      <c r="X286">
        <v>0</v>
      </c>
      <c r="Y286">
        <v>0</v>
      </c>
      <c r="Z286">
        <v>1</v>
      </c>
      <c r="AA286" t="s">
        <v>27</v>
      </c>
      <c r="AB286">
        <v>1</v>
      </c>
      <c r="AC286">
        <v>0</v>
      </c>
      <c r="AD286">
        <v>0</v>
      </c>
      <c r="AE286">
        <v>0</v>
      </c>
      <c r="AF286">
        <v>1</v>
      </c>
      <c r="AG286">
        <v>0</v>
      </c>
      <c r="AH286">
        <v>0</v>
      </c>
      <c r="AI286">
        <v>0</v>
      </c>
      <c r="AJ286">
        <v>0</v>
      </c>
      <c r="AK286">
        <v>0</v>
      </c>
      <c r="AL286">
        <v>0</v>
      </c>
      <c r="AM286">
        <v>0</v>
      </c>
      <c r="AN286" t="s">
        <v>31</v>
      </c>
      <c r="AO286">
        <v>0</v>
      </c>
      <c r="AP286">
        <v>1</v>
      </c>
      <c r="AQ286">
        <v>0</v>
      </c>
      <c r="AR286">
        <v>0</v>
      </c>
      <c r="AS286">
        <v>0</v>
      </c>
      <c r="AT286">
        <v>0</v>
      </c>
      <c r="AU286">
        <v>0</v>
      </c>
      <c r="AV286">
        <v>0</v>
      </c>
      <c r="AW286" t="s">
        <v>41</v>
      </c>
      <c r="AX286" t="s">
        <v>56</v>
      </c>
      <c r="AY286">
        <v>0</v>
      </c>
      <c r="AZ286">
        <v>0</v>
      </c>
      <c r="BA286">
        <v>1</v>
      </c>
      <c r="BB286" t="s">
        <v>57</v>
      </c>
      <c r="BC286">
        <v>26</v>
      </c>
      <c r="BD286" t="s">
        <v>346</v>
      </c>
    </row>
    <row r="287" spans="1:56" x14ac:dyDescent="0.25">
      <c r="A287">
        <v>286</v>
      </c>
      <c r="B287">
        <v>1</v>
      </c>
      <c r="C287">
        <v>0</v>
      </c>
      <c r="D287">
        <v>0</v>
      </c>
      <c r="E287">
        <v>0</v>
      </c>
      <c r="F287" t="s">
        <v>7</v>
      </c>
      <c r="G287">
        <v>0</v>
      </c>
      <c r="H287">
        <v>1</v>
      </c>
      <c r="I287">
        <v>0</v>
      </c>
      <c r="J287">
        <v>0</v>
      </c>
      <c r="K287">
        <v>1</v>
      </c>
      <c r="L287">
        <v>1</v>
      </c>
      <c r="M287">
        <v>0</v>
      </c>
      <c r="N287">
        <v>0</v>
      </c>
      <c r="O287">
        <v>0</v>
      </c>
      <c r="P287">
        <v>33</v>
      </c>
      <c r="Q287" t="s">
        <v>20</v>
      </c>
      <c r="R287">
        <v>0</v>
      </c>
      <c r="S287">
        <v>0</v>
      </c>
      <c r="T287">
        <v>0</v>
      </c>
      <c r="U287">
        <v>1</v>
      </c>
      <c r="V287">
        <v>0</v>
      </c>
      <c r="W287">
        <v>0</v>
      </c>
      <c r="X287">
        <v>0</v>
      </c>
      <c r="Y287">
        <v>0</v>
      </c>
      <c r="Z287">
        <v>3</v>
      </c>
      <c r="AA287" t="s">
        <v>29</v>
      </c>
      <c r="AB287">
        <v>0</v>
      </c>
      <c r="AC287">
        <v>0</v>
      </c>
      <c r="AD287">
        <v>1</v>
      </c>
      <c r="AE287">
        <v>0</v>
      </c>
      <c r="AF287">
        <v>1</v>
      </c>
      <c r="AG287">
        <v>0</v>
      </c>
      <c r="AH287">
        <v>0</v>
      </c>
      <c r="AI287">
        <v>0</v>
      </c>
      <c r="AJ287">
        <v>0</v>
      </c>
      <c r="AK287">
        <v>0</v>
      </c>
      <c r="AL287">
        <v>0</v>
      </c>
      <c r="AM287">
        <v>0</v>
      </c>
      <c r="AN287" t="s">
        <v>31</v>
      </c>
      <c r="AO287">
        <v>0</v>
      </c>
      <c r="AP287">
        <v>1</v>
      </c>
      <c r="AQ287">
        <v>0</v>
      </c>
      <c r="AR287">
        <v>0</v>
      </c>
      <c r="AS287">
        <v>0</v>
      </c>
      <c r="AT287">
        <v>0</v>
      </c>
      <c r="AU287">
        <v>0</v>
      </c>
      <c r="AV287">
        <v>0</v>
      </c>
      <c r="AW287" t="s">
        <v>41</v>
      </c>
      <c r="AX287" t="s">
        <v>59</v>
      </c>
      <c r="AY287">
        <v>1</v>
      </c>
      <c r="AZ287">
        <v>0</v>
      </c>
      <c r="BA287">
        <v>0</v>
      </c>
      <c r="BB287" t="s">
        <v>60</v>
      </c>
      <c r="BC287">
        <v>8.6624999999999996</v>
      </c>
      <c r="BD287" t="s">
        <v>347</v>
      </c>
    </row>
    <row r="288" spans="1:56" x14ac:dyDescent="0.25">
      <c r="A288">
        <v>287</v>
      </c>
      <c r="B288">
        <v>1</v>
      </c>
      <c r="C288">
        <v>1</v>
      </c>
      <c r="D288">
        <v>1</v>
      </c>
      <c r="E288">
        <v>1</v>
      </c>
      <c r="F288" t="s">
        <v>7</v>
      </c>
      <c r="G288">
        <v>0</v>
      </c>
      <c r="H288">
        <v>1</v>
      </c>
      <c r="I288">
        <v>0</v>
      </c>
      <c r="J288">
        <v>0</v>
      </c>
      <c r="K288">
        <v>1</v>
      </c>
      <c r="L288">
        <v>1</v>
      </c>
      <c r="M288">
        <v>0</v>
      </c>
      <c r="N288">
        <v>0</v>
      </c>
      <c r="O288">
        <v>0</v>
      </c>
      <c r="P288">
        <v>30</v>
      </c>
      <c r="Q288" t="s">
        <v>20</v>
      </c>
      <c r="R288">
        <v>0</v>
      </c>
      <c r="S288">
        <v>0</v>
      </c>
      <c r="T288">
        <v>0</v>
      </c>
      <c r="U288">
        <v>1</v>
      </c>
      <c r="V288">
        <v>0</v>
      </c>
      <c r="W288">
        <v>0</v>
      </c>
      <c r="X288">
        <v>0</v>
      </c>
      <c r="Y288">
        <v>0</v>
      </c>
      <c r="Z288">
        <v>3</v>
      </c>
      <c r="AA288" t="s">
        <v>29</v>
      </c>
      <c r="AB288">
        <v>0</v>
      </c>
      <c r="AC288">
        <v>0</v>
      </c>
      <c r="AD288">
        <v>1</v>
      </c>
      <c r="AE288">
        <v>0</v>
      </c>
      <c r="AF288">
        <v>1</v>
      </c>
      <c r="AG288">
        <v>0</v>
      </c>
      <c r="AH288">
        <v>0</v>
      </c>
      <c r="AI288">
        <v>0</v>
      </c>
      <c r="AJ288">
        <v>0</v>
      </c>
      <c r="AK288">
        <v>0</v>
      </c>
      <c r="AL288">
        <v>0</v>
      </c>
      <c r="AM288">
        <v>0</v>
      </c>
      <c r="AN288" t="s">
        <v>31</v>
      </c>
      <c r="AO288">
        <v>0</v>
      </c>
      <c r="AP288">
        <v>1</v>
      </c>
      <c r="AQ288">
        <v>0</v>
      </c>
      <c r="AR288">
        <v>0</v>
      </c>
      <c r="AS288">
        <v>0</v>
      </c>
      <c r="AT288">
        <v>0</v>
      </c>
      <c r="AU288">
        <v>0</v>
      </c>
      <c r="AV288">
        <v>0</v>
      </c>
      <c r="AW288" t="s">
        <v>41</v>
      </c>
      <c r="AX288" t="s">
        <v>56</v>
      </c>
      <c r="AY288">
        <v>0</v>
      </c>
      <c r="AZ288">
        <v>0</v>
      </c>
      <c r="BA288">
        <v>1</v>
      </c>
      <c r="BB288" t="s">
        <v>57</v>
      </c>
      <c r="BC288">
        <v>9.5</v>
      </c>
      <c r="BD288" t="s">
        <v>348</v>
      </c>
    </row>
    <row r="289" spans="1:56" x14ac:dyDescent="0.25">
      <c r="A289">
        <v>288</v>
      </c>
      <c r="B289">
        <v>1</v>
      </c>
      <c r="C289">
        <v>0</v>
      </c>
      <c r="D289">
        <v>0</v>
      </c>
      <c r="E289">
        <v>0</v>
      </c>
      <c r="F289" t="s">
        <v>7</v>
      </c>
      <c r="G289">
        <v>0</v>
      </c>
      <c r="H289">
        <v>1</v>
      </c>
      <c r="I289">
        <v>0</v>
      </c>
      <c r="J289">
        <v>0</v>
      </c>
      <c r="K289">
        <v>1</v>
      </c>
      <c r="L289">
        <v>1</v>
      </c>
      <c r="M289">
        <v>0</v>
      </c>
      <c r="N289">
        <v>0</v>
      </c>
      <c r="O289">
        <v>0</v>
      </c>
      <c r="P289">
        <v>22</v>
      </c>
      <c r="Q289" t="s">
        <v>19</v>
      </c>
      <c r="R289">
        <v>0</v>
      </c>
      <c r="S289">
        <v>0</v>
      </c>
      <c r="T289">
        <v>1</v>
      </c>
      <c r="U289">
        <v>0</v>
      </c>
      <c r="V289">
        <v>0</v>
      </c>
      <c r="W289">
        <v>0</v>
      </c>
      <c r="X289">
        <v>0</v>
      </c>
      <c r="Y289">
        <v>0</v>
      </c>
      <c r="Z289">
        <v>3</v>
      </c>
      <c r="AA289" t="s">
        <v>29</v>
      </c>
      <c r="AB289">
        <v>0</v>
      </c>
      <c r="AC289">
        <v>0</v>
      </c>
      <c r="AD289">
        <v>1</v>
      </c>
      <c r="AE289">
        <v>0</v>
      </c>
      <c r="AF289">
        <v>1</v>
      </c>
      <c r="AG289">
        <v>0</v>
      </c>
      <c r="AH289">
        <v>0</v>
      </c>
      <c r="AI289">
        <v>0</v>
      </c>
      <c r="AJ289">
        <v>0</v>
      </c>
      <c r="AK289">
        <v>0</v>
      </c>
      <c r="AL289">
        <v>0</v>
      </c>
      <c r="AM289">
        <v>0</v>
      </c>
      <c r="AN289" t="s">
        <v>31</v>
      </c>
      <c r="AO289">
        <v>0</v>
      </c>
      <c r="AP289">
        <v>1</v>
      </c>
      <c r="AQ289">
        <v>0</v>
      </c>
      <c r="AR289">
        <v>0</v>
      </c>
      <c r="AS289">
        <v>0</v>
      </c>
      <c r="AT289">
        <v>0</v>
      </c>
      <c r="AU289">
        <v>0</v>
      </c>
      <c r="AV289">
        <v>0</v>
      </c>
      <c r="AW289" t="s">
        <v>41</v>
      </c>
      <c r="AX289" t="s">
        <v>56</v>
      </c>
      <c r="AY289">
        <v>0</v>
      </c>
      <c r="AZ289">
        <v>0</v>
      </c>
      <c r="BA289">
        <v>1</v>
      </c>
      <c r="BB289" t="s">
        <v>57</v>
      </c>
      <c r="BC289">
        <v>7.8958000000000004</v>
      </c>
      <c r="BD289" t="s">
        <v>349</v>
      </c>
    </row>
    <row r="290" spans="1:56" x14ac:dyDescent="0.25">
      <c r="A290">
        <v>289</v>
      </c>
      <c r="B290">
        <v>1</v>
      </c>
      <c r="C290">
        <v>1</v>
      </c>
      <c r="D290">
        <v>1</v>
      </c>
      <c r="E290">
        <v>1</v>
      </c>
      <c r="F290" t="s">
        <v>7</v>
      </c>
      <c r="G290">
        <v>0</v>
      </c>
      <c r="H290">
        <v>1</v>
      </c>
      <c r="I290">
        <v>0</v>
      </c>
      <c r="J290">
        <v>1</v>
      </c>
      <c r="K290">
        <v>1</v>
      </c>
      <c r="L290">
        <v>1</v>
      </c>
      <c r="M290">
        <v>0</v>
      </c>
      <c r="N290">
        <v>0</v>
      </c>
      <c r="O290">
        <v>0</v>
      </c>
      <c r="P290">
        <v>42</v>
      </c>
      <c r="Q290" t="s">
        <v>21</v>
      </c>
      <c r="R290">
        <v>0</v>
      </c>
      <c r="S290">
        <v>0</v>
      </c>
      <c r="T290">
        <v>0</v>
      </c>
      <c r="U290">
        <v>0</v>
      </c>
      <c r="V290">
        <v>1</v>
      </c>
      <c r="W290">
        <v>0</v>
      </c>
      <c r="X290">
        <v>0</v>
      </c>
      <c r="Y290">
        <v>0</v>
      </c>
      <c r="Z290">
        <v>2</v>
      </c>
      <c r="AA290" t="s">
        <v>28</v>
      </c>
      <c r="AB290">
        <v>0</v>
      </c>
      <c r="AC290">
        <v>1</v>
      </c>
      <c r="AD290">
        <v>0</v>
      </c>
      <c r="AE290">
        <v>0</v>
      </c>
      <c r="AF290">
        <v>1</v>
      </c>
      <c r="AG290">
        <v>0</v>
      </c>
      <c r="AH290">
        <v>0</v>
      </c>
      <c r="AI290">
        <v>0</v>
      </c>
      <c r="AJ290">
        <v>0</v>
      </c>
      <c r="AK290">
        <v>0</v>
      </c>
      <c r="AL290">
        <v>0</v>
      </c>
      <c r="AM290">
        <v>0</v>
      </c>
      <c r="AN290" t="s">
        <v>31</v>
      </c>
      <c r="AO290">
        <v>0</v>
      </c>
      <c r="AP290">
        <v>1</v>
      </c>
      <c r="AQ290">
        <v>0</v>
      </c>
      <c r="AR290">
        <v>0</v>
      </c>
      <c r="AS290">
        <v>0</v>
      </c>
      <c r="AT290">
        <v>0</v>
      </c>
      <c r="AU290">
        <v>0</v>
      </c>
      <c r="AV290">
        <v>0</v>
      </c>
      <c r="AW290" t="s">
        <v>41</v>
      </c>
      <c r="AX290" t="s">
        <v>56</v>
      </c>
      <c r="AY290">
        <v>0</v>
      </c>
      <c r="AZ290">
        <v>0</v>
      </c>
      <c r="BA290">
        <v>1</v>
      </c>
      <c r="BB290" t="s">
        <v>57</v>
      </c>
      <c r="BC290">
        <v>13</v>
      </c>
      <c r="BD290" t="s">
        <v>350</v>
      </c>
    </row>
    <row r="291" spans="1:56" x14ac:dyDescent="0.25">
      <c r="A291">
        <v>290</v>
      </c>
      <c r="B291">
        <v>1</v>
      </c>
      <c r="C291">
        <v>1</v>
      </c>
      <c r="D291">
        <v>1</v>
      </c>
      <c r="E291">
        <v>1</v>
      </c>
      <c r="F291" t="s">
        <v>6</v>
      </c>
      <c r="G291">
        <v>1</v>
      </c>
      <c r="H291">
        <v>0</v>
      </c>
      <c r="I291">
        <v>0</v>
      </c>
      <c r="J291">
        <v>0</v>
      </c>
      <c r="K291">
        <v>0</v>
      </c>
      <c r="L291">
        <v>0</v>
      </c>
      <c r="M291">
        <v>0</v>
      </c>
      <c r="N291">
        <v>0</v>
      </c>
      <c r="O291">
        <v>0</v>
      </c>
      <c r="P291">
        <v>22</v>
      </c>
      <c r="Q291" t="s">
        <v>19</v>
      </c>
      <c r="R291">
        <v>0</v>
      </c>
      <c r="S291">
        <v>0</v>
      </c>
      <c r="T291">
        <v>1</v>
      </c>
      <c r="U291">
        <v>0</v>
      </c>
      <c r="V291">
        <v>0</v>
      </c>
      <c r="W291">
        <v>0</v>
      </c>
      <c r="X291">
        <v>0</v>
      </c>
      <c r="Y291">
        <v>0</v>
      </c>
      <c r="Z291">
        <v>3</v>
      </c>
      <c r="AA291" t="s">
        <v>29</v>
      </c>
      <c r="AB291">
        <v>0</v>
      </c>
      <c r="AC291">
        <v>0</v>
      </c>
      <c r="AD291">
        <v>1</v>
      </c>
      <c r="AE291">
        <v>0</v>
      </c>
      <c r="AF291">
        <v>1</v>
      </c>
      <c r="AG291">
        <v>0</v>
      </c>
      <c r="AH291">
        <v>0</v>
      </c>
      <c r="AI291">
        <v>0</v>
      </c>
      <c r="AJ291">
        <v>0</v>
      </c>
      <c r="AK291">
        <v>0</v>
      </c>
      <c r="AL291">
        <v>0</v>
      </c>
      <c r="AM291">
        <v>0</v>
      </c>
      <c r="AN291" t="s">
        <v>31</v>
      </c>
      <c r="AO291">
        <v>0</v>
      </c>
      <c r="AP291">
        <v>1</v>
      </c>
      <c r="AQ291">
        <v>0</v>
      </c>
      <c r="AR291">
        <v>0</v>
      </c>
      <c r="AS291">
        <v>0</v>
      </c>
      <c r="AT291">
        <v>0</v>
      </c>
      <c r="AU291">
        <v>0</v>
      </c>
      <c r="AV291">
        <v>0</v>
      </c>
      <c r="AW291" t="s">
        <v>41</v>
      </c>
      <c r="AX291" t="s">
        <v>65</v>
      </c>
      <c r="AY291">
        <v>0</v>
      </c>
      <c r="AZ291">
        <v>1</v>
      </c>
      <c r="BA291">
        <v>0</v>
      </c>
      <c r="BB291" t="s">
        <v>66</v>
      </c>
      <c r="BC291">
        <v>7.75</v>
      </c>
      <c r="BD291" t="s">
        <v>351</v>
      </c>
    </row>
    <row r="292" spans="1:56" x14ac:dyDescent="0.25">
      <c r="A292">
        <v>291</v>
      </c>
      <c r="B292">
        <v>1</v>
      </c>
      <c r="C292">
        <v>1</v>
      </c>
      <c r="D292">
        <v>1</v>
      </c>
      <c r="E292">
        <v>1</v>
      </c>
      <c r="F292" t="s">
        <v>6</v>
      </c>
      <c r="G292">
        <v>1</v>
      </c>
      <c r="H292">
        <v>0</v>
      </c>
      <c r="I292">
        <v>0</v>
      </c>
      <c r="J292">
        <v>0</v>
      </c>
      <c r="K292">
        <v>0</v>
      </c>
      <c r="L292">
        <v>0</v>
      </c>
      <c r="M292">
        <v>0</v>
      </c>
      <c r="N292">
        <v>0</v>
      </c>
      <c r="O292">
        <v>0</v>
      </c>
      <c r="P292">
        <v>26</v>
      </c>
      <c r="Q292" t="s">
        <v>19</v>
      </c>
      <c r="R292">
        <v>0</v>
      </c>
      <c r="S292">
        <v>0</v>
      </c>
      <c r="T292">
        <v>1</v>
      </c>
      <c r="U292">
        <v>0</v>
      </c>
      <c r="V292">
        <v>0</v>
      </c>
      <c r="W292">
        <v>0</v>
      </c>
      <c r="X292">
        <v>0</v>
      </c>
      <c r="Y292">
        <v>0</v>
      </c>
      <c r="Z292">
        <v>1</v>
      </c>
      <c r="AA292" t="s">
        <v>27</v>
      </c>
      <c r="AB292">
        <v>1</v>
      </c>
      <c r="AC292">
        <v>0</v>
      </c>
      <c r="AD292">
        <v>0</v>
      </c>
      <c r="AE292">
        <v>0</v>
      </c>
      <c r="AF292">
        <v>1</v>
      </c>
      <c r="AG292">
        <v>0</v>
      </c>
      <c r="AH292">
        <v>0</v>
      </c>
      <c r="AI292">
        <v>0</v>
      </c>
      <c r="AJ292">
        <v>0</v>
      </c>
      <c r="AK292">
        <v>0</v>
      </c>
      <c r="AL292">
        <v>0</v>
      </c>
      <c r="AM292">
        <v>0</v>
      </c>
      <c r="AN292" t="s">
        <v>31</v>
      </c>
      <c r="AO292">
        <v>0</v>
      </c>
      <c r="AP292">
        <v>1</v>
      </c>
      <c r="AQ292">
        <v>0</v>
      </c>
      <c r="AR292">
        <v>0</v>
      </c>
      <c r="AS292">
        <v>0</v>
      </c>
      <c r="AT292">
        <v>0</v>
      </c>
      <c r="AU292">
        <v>0</v>
      </c>
      <c r="AV292">
        <v>0</v>
      </c>
      <c r="AW292" t="s">
        <v>41</v>
      </c>
      <c r="AX292" t="s">
        <v>56</v>
      </c>
      <c r="AY292">
        <v>0</v>
      </c>
      <c r="AZ292">
        <v>0</v>
      </c>
      <c r="BA292">
        <v>1</v>
      </c>
      <c r="BB292" t="s">
        <v>57</v>
      </c>
      <c r="BC292">
        <v>78.849999999999994</v>
      </c>
      <c r="BD292" t="s">
        <v>352</v>
      </c>
    </row>
    <row r="293" spans="1:56" x14ac:dyDescent="0.25">
      <c r="A293">
        <v>292</v>
      </c>
      <c r="B293">
        <v>1</v>
      </c>
      <c r="C293">
        <v>1</v>
      </c>
      <c r="D293">
        <v>1</v>
      </c>
      <c r="E293">
        <v>1</v>
      </c>
      <c r="F293" t="s">
        <v>6</v>
      </c>
      <c r="G293">
        <v>1</v>
      </c>
      <c r="H293">
        <v>0</v>
      </c>
      <c r="I293">
        <v>0</v>
      </c>
      <c r="J293">
        <v>0</v>
      </c>
      <c r="K293">
        <v>0</v>
      </c>
      <c r="L293">
        <v>0</v>
      </c>
      <c r="M293">
        <v>0</v>
      </c>
      <c r="N293">
        <v>0</v>
      </c>
      <c r="O293">
        <v>0</v>
      </c>
      <c r="P293">
        <v>19</v>
      </c>
      <c r="Q293" t="s">
        <v>18</v>
      </c>
      <c r="R293">
        <v>0</v>
      </c>
      <c r="S293">
        <v>1</v>
      </c>
      <c r="T293">
        <v>0</v>
      </c>
      <c r="U293">
        <v>0</v>
      </c>
      <c r="V293">
        <v>0</v>
      </c>
      <c r="W293">
        <v>0</v>
      </c>
      <c r="X293">
        <v>0</v>
      </c>
      <c r="Y293">
        <v>0</v>
      </c>
      <c r="Z293">
        <v>1</v>
      </c>
      <c r="AA293" t="s">
        <v>27</v>
      </c>
      <c r="AB293">
        <v>1</v>
      </c>
      <c r="AC293">
        <v>0</v>
      </c>
      <c r="AD293">
        <v>0</v>
      </c>
      <c r="AE293">
        <v>1</v>
      </c>
      <c r="AF293">
        <v>0</v>
      </c>
      <c r="AG293">
        <v>1</v>
      </c>
      <c r="AH293">
        <v>0</v>
      </c>
      <c r="AI293">
        <v>0</v>
      </c>
      <c r="AJ293">
        <v>0</v>
      </c>
      <c r="AK293">
        <v>0</v>
      </c>
      <c r="AL293">
        <v>0</v>
      </c>
      <c r="AM293">
        <v>0</v>
      </c>
      <c r="AN293" t="s">
        <v>32</v>
      </c>
      <c r="AO293">
        <v>0</v>
      </c>
      <c r="AP293">
        <v>1</v>
      </c>
      <c r="AQ293">
        <v>0</v>
      </c>
      <c r="AR293">
        <v>0</v>
      </c>
      <c r="AS293">
        <v>0</v>
      </c>
      <c r="AT293">
        <v>0</v>
      </c>
      <c r="AU293">
        <v>0</v>
      </c>
      <c r="AV293">
        <v>0</v>
      </c>
      <c r="AW293" t="s">
        <v>41</v>
      </c>
      <c r="AX293" t="s">
        <v>59</v>
      </c>
      <c r="AY293">
        <v>1</v>
      </c>
      <c r="AZ293">
        <v>0</v>
      </c>
      <c r="BA293">
        <v>0</v>
      </c>
      <c r="BB293" t="s">
        <v>60</v>
      </c>
      <c r="BC293">
        <v>91.0792</v>
      </c>
      <c r="BD293" t="s">
        <v>353</v>
      </c>
    </row>
    <row r="294" spans="1:56" x14ac:dyDescent="0.25">
      <c r="A294">
        <v>293</v>
      </c>
      <c r="B294">
        <v>1</v>
      </c>
      <c r="C294">
        <v>0</v>
      </c>
      <c r="D294">
        <v>0</v>
      </c>
      <c r="E294">
        <v>0</v>
      </c>
      <c r="F294" t="s">
        <v>7</v>
      </c>
      <c r="G294">
        <v>0</v>
      </c>
      <c r="H294">
        <v>1</v>
      </c>
      <c r="I294">
        <v>0</v>
      </c>
      <c r="J294">
        <v>1</v>
      </c>
      <c r="K294">
        <v>1</v>
      </c>
      <c r="L294">
        <v>1</v>
      </c>
      <c r="M294">
        <v>0</v>
      </c>
      <c r="N294">
        <v>0</v>
      </c>
      <c r="O294">
        <v>0</v>
      </c>
      <c r="P294">
        <v>36</v>
      </c>
      <c r="Q294" t="s">
        <v>20</v>
      </c>
      <c r="R294">
        <v>0</v>
      </c>
      <c r="S294">
        <v>0</v>
      </c>
      <c r="T294">
        <v>0</v>
      </c>
      <c r="U294">
        <v>1</v>
      </c>
      <c r="V294">
        <v>0</v>
      </c>
      <c r="W294">
        <v>0</v>
      </c>
      <c r="X294">
        <v>0</v>
      </c>
      <c r="Y294">
        <v>0</v>
      </c>
      <c r="Z294">
        <v>2</v>
      </c>
      <c r="AA294" t="s">
        <v>28</v>
      </c>
      <c r="AB294">
        <v>0</v>
      </c>
      <c r="AC294">
        <v>1</v>
      </c>
      <c r="AD294">
        <v>0</v>
      </c>
      <c r="AE294">
        <v>0</v>
      </c>
      <c r="AF294">
        <v>1</v>
      </c>
      <c r="AG294">
        <v>0</v>
      </c>
      <c r="AH294">
        <v>0</v>
      </c>
      <c r="AI294">
        <v>0</v>
      </c>
      <c r="AJ294">
        <v>0</v>
      </c>
      <c r="AK294">
        <v>0</v>
      </c>
      <c r="AL294">
        <v>0</v>
      </c>
      <c r="AM294">
        <v>0</v>
      </c>
      <c r="AN294" t="s">
        <v>31</v>
      </c>
      <c r="AO294">
        <v>0</v>
      </c>
      <c r="AP294">
        <v>1</v>
      </c>
      <c r="AQ294">
        <v>0</v>
      </c>
      <c r="AR294">
        <v>0</v>
      </c>
      <c r="AS294">
        <v>0</v>
      </c>
      <c r="AT294">
        <v>0</v>
      </c>
      <c r="AU294">
        <v>0</v>
      </c>
      <c r="AV294">
        <v>0</v>
      </c>
      <c r="AW294" t="s">
        <v>41</v>
      </c>
      <c r="AX294" t="s">
        <v>59</v>
      </c>
      <c r="AY294">
        <v>1</v>
      </c>
      <c r="AZ294">
        <v>0</v>
      </c>
      <c r="BA294">
        <v>0</v>
      </c>
      <c r="BB294" t="s">
        <v>60</v>
      </c>
      <c r="BC294">
        <v>12.875</v>
      </c>
      <c r="BD294" t="s">
        <v>354</v>
      </c>
    </row>
    <row r="295" spans="1:56" x14ac:dyDescent="0.25">
      <c r="A295">
        <v>294</v>
      </c>
      <c r="B295">
        <v>1</v>
      </c>
      <c r="C295">
        <v>0</v>
      </c>
      <c r="D295">
        <v>0</v>
      </c>
      <c r="E295">
        <v>0</v>
      </c>
      <c r="F295" t="s">
        <v>6</v>
      </c>
      <c r="G295">
        <v>1</v>
      </c>
      <c r="H295">
        <v>0</v>
      </c>
      <c r="I295">
        <v>1</v>
      </c>
      <c r="J295">
        <v>0</v>
      </c>
      <c r="K295">
        <v>0</v>
      </c>
      <c r="L295">
        <v>0</v>
      </c>
      <c r="M295">
        <v>0</v>
      </c>
      <c r="N295">
        <v>0</v>
      </c>
      <c r="O295">
        <v>0</v>
      </c>
      <c r="P295">
        <v>24</v>
      </c>
      <c r="Q295" t="s">
        <v>19</v>
      </c>
      <c r="R295">
        <v>0</v>
      </c>
      <c r="S295">
        <v>0</v>
      </c>
      <c r="T295">
        <v>1</v>
      </c>
      <c r="U295">
        <v>0</v>
      </c>
      <c r="V295">
        <v>0</v>
      </c>
      <c r="W295">
        <v>0</v>
      </c>
      <c r="X295">
        <v>0</v>
      </c>
      <c r="Y295">
        <v>0</v>
      </c>
      <c r="Z295">
        <v>3</v>
      </c>
      <c r="AA295" t="s">
        <v>29</v>
      </c>
      <c r="AB295">
        <v>0</v>
      </c>
      <c r="AC295">
        <v>0</v>
      </c>
      <c r="AD295">
        <v>1</v>
      </c>
      <c r="AE295">
        <v>0</v>
      </c>
      <c r="AF295">
        <v>1</v>
      </c>
      <c r="AG295">
        <v>0</v>
      </c>
      <c r="AH295">
        <v>0</v>
      </c>
      <c r="AI295">
        <v>0</v>
      </c>
      <c r="AJ295">
        <v>0</v>
      </c>
      <c r="AK295">
        <v>0</v>
      </c>
      <c r="AL295">
        <v>0</v>
      </c>
      <c r="AM295">
        <v>0</v>
      </c>
      <c r="AN295" t="s">
        <v>31</v>
      </c>
      <c r="AO295">
        <v>0</v>
      </c>
      <c r="AP295">
        <v>1</v>
      </c>
      <c r="AQ295">
        <v>0</v>
      </c>
      <c r="AR295">
        <v>0</v>
      </c>
      <c r="AS295">
        <v>0</v>
      </c>
      <c r="AT295">
        <v>0</v>
      </c>
      <c r="AU295">
        <v>0</v>
      </c>
      <c r="AV295">
        <v>0</v>
      </c>
      <c r="AW295" t="s">
        <v>41</v>
      </c>
      <c r="AX295" t="s">
        <v>56</v>
      </c>
      <c r="AY295">
        <v>0</v>
      </c>
      <c r="AZ295">
        <v>0</v>
      </c>
      <c r="BA295">
        <v>1</v>
      </c>
      <c r="BB295" t="s">
        <v>57</v>
      </c>
      <c r="BC295">
        <v>8.85</v>
      </c>
      <c r="BD295" t="s">
        <v>355</v>
      </c>
    </row>
    <row r="296" spans="1:56" x14ac:dyDescent="0.25">
      <c r="A296">
        <v>295</v>
      </c>
      <c r="B296">
        <v>1</v>
      </c>
      <c r="C296">
        <v>0</v>
      </c>
      <c r="D296">
        <v>0</v>
      </c>
      <c r="E296">
        <v>0</v>
      </c>
      <c r="F296" t="s">
        <v>7</v>
      </c>
      <c r="G296">
        <v>0</v>
      </c>
      <c r="H296">
        <v>1</v>
      </c>
      <c r="I296">
        <v>0</v>
      </c>
      <c r="J296">
        <v>0</v>
      </c>
      <c r="K296">
        <v>1</v>
      </c>
      <c r="L296">
        <v>1</v>
      </c>
      <c r="M296">
        <v>0</v>
      </c>
      <c r="N296">
        <v>0</v>
      </c>
      <c r="O296">
        <v>0</v>
      </c>
      <c r="P296">
        <v>24</v>
      </c>
      <c r="Q296" t="s">
        <v>19</v>
      </c>
      <c r="R296">
        <v>0</v>
      </c>
      <c r="S296">
        <v>0</v>
      </c>
      <c r="T296">
        <v>1</v>
      </c>
      <c r="U296">
        <v>0</v>
      </c>
      <c r="V296">
        <v>0</v>
      </c>
      <c r="W296">
        <v>0</v>
      </c>
      <c r="X296">
        <v>0</v>
      </c>
      <c r="Y296">
        <v>0</v>
      </c>
      <c r="Z296">
        <v>3</v>
      </c>
      <c r="AA296" t="s">
        <v>29</v>
      </c>
      <c r="AB296">
        <v>0</v>
      </c>
      <c r="AC296">
        <v>0</v>
      </c>
      <c r="AD296">
        <v>1</v>
      </c>
      <c r="AE296">
        <v>0</v>
      </c>
      <c r="AF296">
        <v>1</v>
      </c>
      <c r="AG296">
        <v>0</v>
      </c>
      <c r="AH296">
        <v>0</v>
      </c>
      <c r="AI296">
        <v>0</v>
      </c>
      <c r="AJ296">
        <v>0</v>
      </c>
      <c r="AK296">
        <v>0</v>
      </c>
      <c r="AL296">
        <v>0</v>
      </c>
      <c r="AM296">
        <v>0</v>
      </c>
      <c r="AN296" t="s">
        <v>31</v>
      </c>
      <c r="AO296">
        <v>0</v>
      </c>
      <c r="AP296">
        <v>1</v>
      </c>
      <c r="AQ296">
        <v>0</v>
      </c>
      <c r="AR296">
        <v>0</v>
      </c>
      <c r="AS296">
        <v>0</v>
      </c>
      <c r="AT296">
        <v>0</v>
      </c>
      <c r="AU296">
        <v>0</v>
      </c>
      <c r="AV296">
        <v>0</v>
      </c>
      <c r="AW296" t="s">
        <v>41</v>
      </c>
      <c r="AX296" t="s">
        <v>56</v>
      </c>
      <c r="AY296">
        <v>0</v>
      </c>
      <c r="AZ296">
        <v>0</v>
      </c>
      <c r="BA296">
        <v>1</v>
      </c>
      <c r="BB296" t="s">
        <v>57</v>
      </c>
      <c r="BC296">
        <v>7.8958000000000004</v>
      </c>
      <c r="BD296" t="s">
        <v>356</v>
      </c>
    </row>
    <row r="297" spans="1:56" x14ac:dyDescent="0.25">
      <c r="A297">
        <v>296</v>
      </c>
      <c r="B297">
        <v>1</v>
      </c>
      <c r="C297">
        <v>0</v>
      </c>
      <c r="D297">
        <v>0</v>
      </c>
      <c r="E297">
        <v>0</v>
      </c>
      <c r="F297" t="s">
        <v>7</v>
      </c>
      <c r="G297">
        <v>0</v>
      </c>
      <c r="H297">
        <v>1</v>
      </c>
      <c r="I297">
        <v>0</v>
      </c>
      <c r="J297">
        <v>0</v>
      </c>
      <c r="K297">
        <v>1</v>
      </c>
      <c r="L297">
        <v>1</v>
      </c>
      <c r="M297">
        <v>0</v>
      </c>
      <c r="N297">
        <v>0</v>
      </c>
      <c r="O297">
        <v>0</v>
      </c>
      <c r="P297">
        <v>29.9</v>
      </c>
      <c r="Q297" t="s">
        <v>19</v>
      </c>
      <c r="R297">
        <v>0</v>
      </c>
      <c r="S297">
        <v>0</v>
      </c>
      <c r="T297">
        <v>1</v>
      </c>
      <c r="U297">
        <v>0</v>
      </c>
      <c r="V297">
        <v>0</v>
      </c>
      <c r="W297">
        <v>0</v>
      </c>
      <c r="X297">
        <v>0</v>
      </c>
      <c r="Y297">
        <v>0</v>
      </c>
      <c r="Z297">
        <v>1</v>
      </c>
      <c r="AA297" t="s">
        <v>27</v>
      </c>
      <c r="AB297">
        <v>1</v>
      </c>
      <c r="AC297">
        <v>0</v>
      </c>
      <c r="AD297">
        <v>0</v>
      </c>
      <c r="AE297">
        <v>0</v>
      </c>
      <c r="AF297">
        <v>1</v>
      </c>
      <c r="AG297">
        <v>0</v>
      </c>
      <c r="AH297">
        <v>0</v>
      </c>
      <c r="AI297">
        <v>0</v>
      </c>
      <c r="AJ297">
        <v>0</v>
      </c>
      <c r="AK297">
        <v>0</v>
      </c>
      <c r="AL297">
        <v>0</v>
      </c>
      <c r="AM297">
        <v>0</v>
      </c>
      <c r="AN297" t="s">
        <v>31</v>
      </c>
      <c r="AO297">
        <v>0</v>
      </c>
      <c r="AP297">
        <v>1</v>
      </c>
      <c r="AQ297">
        <v>0</v>
      </c>
      <c r="AR297">
        <v>0</v>
      </c>
      <c r="AS297">
        <v>0</v>
      </c>
      <c r="AT297">
        <v>0</v>
      </c>
      <c r="AU297">
        <v>0</v>
      </c>
      <c r="AV297">
        <v>0</v>
      </c>
      <c r="AW297" t="s">
        <v>41</v>
      </c>
      <c r="AX297" t="s">
        <v>59</v>
      </c>
      <c r="AY297">
        <v>1</v>
      </c>
      <c r="AZ297">
        <v>0</v>
      </c>
      <c r="BA297">
        <v>0</v>
      </c>
      <c r="BB297" t="s">
        <v>60</v>
      </c>
      <c r="BC297">
        <v>27.720800000000001</v>
      </c>
      <c r="BD297" t="s">
        <v>357</v>
      </c>
    </row>
    <row r="298" spans="1:56" x14ac:dyDescent="0.25">
      <c r="A298">
        <v>297</v>
      </c>
      <c r="B298">
        <v>1</v>
      </c>
      <c r="C298">
        <v>0</v>
      </c>
      <c r="D298">
        <v>0</v>
      </c>
      <c r="E298">
        <v>0</v>
      </c>
      <c r="F298" t="s">
        <v>7</v>
      </c>
      <c r="G298">
        <v>0</v>
      </c>
      <c r="H298">
        <v>1</v>
      </c>
      <c r="I298">
        <v>0</v>
      </c>
      <c r="J298">
        <v>0</v>
      </c>
      <c r="K298">
        <v>1</v>
      </c>
      <c r="L298">
        <v>1</v>
      </c>
      <c r="M298">
        <v>0</v>
      </c>
      <c r="N298">
        <v>0</v>
      </c>
      <c r="O298">
        <v>0</v>
      </c>
      <c r="P298">
        <v>23.5</v>
      </c>
      <c r="Q298" t="s">
        <v>19</v>
      </c>
      <c r="R298">
        <v>0</v>
      </c>
      <c r="S298">
        <v>0</v>
      </c>
      <c r="T298">
        <v>1</v>
      </c>
      <c r="U298">
        <v>0</v>
      </c>
      <c r="V298">
        <v>0</v>
      </c>
      <c r="W298">
        <v>0</v>
      </c>
      <c r="X298">
        <v>0</v>
      </c>
      <c r="Y298">
        <v>0</v>
      </c>
      <c r="Z298">
        <v>3</v>
      </c>
      <c r="AA298" t="s">
        <v>29</v>
      </c>
      <c r="AB298">
        <v>0</v>
      </c>
      <c r="AC298">
        <v>0</v>
      </c>
      <c r="AD298">
        <v>1</v>
      </c>
      <c r="AE298">
        <v>0</v>
      </c>
      <c r="AF298">
        <v>1</v>
      </c>
      <c r="AG298">
        <v>0</v>
      </c>
      <c r="AH298">
        <v>0</v>
      </c>
      <c r="AI298">
        <v>0</v>
      </c>
      <c r="AJ298">
        <v>0</v>
      </c>
      <c r="AK298">
        <v>0</v>
      </c>
      <c r="AL298">
        <v>0</v>
      </c>
      <c r="AM298">
        <v>0</v>
      </c>
      <c r="AN298" t="s">
        <v>31</v>
      </c>
      <c r="AO298">
        <v>0</v>
      </c>
      <c r="AP298">
        <v>1</v>
      </c>
      <c r="AQ298">
        <v>0</v>
      </c>
      <c r="AR298">
        <v>0</v>
      </c>
      <c r="AS298">
        <v>0</v>
      </c>
      <c r="AT298">
        <v>0</v>
      </c>
      <c r="AU298">
        <v>0</v>
      </c>
      <c r="AV298">
        <v>0</v>
      </c>
      <c r="AW298" t="s">
        <v>41</v>
      </c>
      <c r="AX298" t="s">
        <v>59</v>
      </c>
      <c r="AY298">
        <v>1</v>
      </c>
      <c r="AZ298">
        <v>0</v>
      </c>
      <c r="BA298">
        <v>0</v>
      </c>
      <c r="BB298" t="s">
        <v>60</v>
      </c>
      <c r="BC298">
        <v>7.2291999999999996</v>
      </c>
      <c r="BD298" t="s">
        <v>358</v>
      </c>
    </row>
    <row r="299" spans="1:56" x14ac:dyDescent="0.25">
      <c r="A299">
        <v>298</v>
      </c>
      <c r="B299">
        <v>1</v>
      </c>
      <c r="C299">
        <v>0</v>
      </c>
      <c r="D299">
        <v>0</v>
      </c>
      <c r="E299">
        <v>0</v>
      </c>
      <c r="F299" t="s">
        <v>6</v>
      </c>
      <c r="G299">
        <v>1</v>
      </c>
      <c r="H299">
        <v>0</v>
      </c>
      <c r="I299">
        <v>0</v>
      </c>
      <c r="J299">
        <v>0</v>
      </c>
      <c r="K299">
        <v>0</v>
      </c>
      <c r="L299">
        <v>0</v>
      </c>
      <c r="M299">
        <v>0</v>
      </c>
      <c r="N299">
        <v>0</v>
      </c>
      <c r="O299">
        <v>0</v>
      </c>
      <c r="P299">
        <v>2</v>
      </c>
      <c r="Q299" t="s">
        <v>17</v>
      </c>
      <c r="R299">
        <v>1</v>
      </c>
      <c r="S299">
        <v>0</v>
      </c>
      <c r="T299">
        <v>0</v>
      </c>
      <c r="U299">
        <v>0</v>
      </c>
      <c r="V299">
        <v>0</v>
      </c>
      <c r="W299">
        <v>0</v>
      </c>
      <c r="X299">
        <v>0</v>
      </c>
      <c r="Y299">
        <v>0</v>
      </c>
      <c r="Z299">
        <v>1</v>
      </c>
      <c r="AA299" t="s">
        <v>27</v>
      </c>
      <c r="AB299">
        <v>1</v>
      </c>
      <c r="AC299">
        <v>0</v>
      </c>
      <c r="AD299">
        <v>0</v>
      </c>
      <c r="AE299">
        <v>1</v>
      </c>
      <c r="AF299">
        <v>0</v>
      </c>
      <c r="AG299">
        <v>1</v>
      </c>
      <c r="AH299">
        <v>0</v>
      </c>
      <c r="AI299">
        <v>0</v>
      </c>
      <c r="AJ299">
        <v>0</v>
      </c>
      <c r="AK299">
        <v>0</v>
      </c>
      <c r="AL299">
        <v>0</v>
      </c>
      <c r="AM299">
        <v>0</v>
      </c>
      <c r="AN299" t="s">
        <v>32</v>
      </c>
      <c r="AO299">
        <v>2</v>
      </c>
      <c r="AP299">
        <v>0</v>
      </c>
      <c r="AQ299">
        <v>0</v>
      </c>
      <c r="AR299">
        <v>1</v>
      </c>
      <c r="AS299">
        <v>0</v>
      </c>
      <c r="AT299">
        <v>0</v>
      </c>
      <c r="AU299">
        <v>0</v>
      </c>
      <c r="AV299">
        <v>0</v>
      </c>
      <c r="AW299" t="s">
        <v>43</v>
      </c>
      <c r="AX299" t="s">
        <v>56</v>
      </c>
      <c r="AY299">
        <v>0</v>
      </c>
      <c r="AZ299">
        <v>0</v>
      </c>
      <c r="BA299">
        <v>1</v>
      </c>
      <c r="BB299" t="s">
        <v>57</v>
      </c>
      <c r="BC299">
        <v>151.55000000000001</v>
      </c>
      <c r="BD299" t="s">
        <v>359</v>
      </c>
    </row>
    <row r="300" spans="1:56" x14ac:dyDescent="0.25">
      <c r="A300">
        <v>299</v>
      </c>
      <c r="B300">
        <v>1</v>
      </c>
      <c r="C300">
        <v>1</v>
      </c>
      <c r="D300">
        <v>1</v>
      </c>
      <c r="E300">
        <v>1</v>
      </c>
      <c r="F300" t="s">
        <v>7</v>
      </c>
      <c r="G300">
        <v>0</v>
      </c>
      <c r="H300">
        <v>1</v>
      </c>
      <c r="I300">
        <v>0</v>
      </c>
      <c r="J300">
        <v>0</v>
      </c>
      <c r="K300">
        <v>1</v>
      </c>
      <c r="L300">
        <v>1</v>
      </c>
      <c r="M300">
        <v>0</v>
      </c>
      <c r="N300">
        <v>0</v>
      </c>
      <c r="O300">
        <v>0</v>
      </c>
      <c r="P300">
        <v>29.9</v>
      </c>
      <c r="Q300" t="s">
        <v>19</v>
      </c>
      <c r="R300">
        <v>0</v>
      </c>
      <c r="S300">
        <v>0</v>
      </c>
      <c r="T300">
        <v>1</v>
      </c>
      <c r="U300">
        <v>0</v>
      </c>
      <c r="V300">
        <v>0</v>
      </c>
      <c r="W300">
        <v>0</v>
      </c>
      <c r="X300">
        <v>0</v>
      </c>
      <c r="Y300">
        <v>0</v>
      </c>
      <c r="Z300">
        <v>1</v>
      </c>
      <c r="AA300" t="s">
        <v>27</v>
      </c>
      <c r="AB300">
        <v>1</v>
      </c>
      <c r="AC300">
        <v>0</v>
      </c>
      <c r="AD300">
        <v>0</v>
      </c>
      <c r="AE300">
        <v>0</v>
      </c>
      <c r="AF300">
        <v>1</v>
      </c>
      <c r="AG300">
        <v>0</v>
      </c>
      <c r="AH300">
        <v>0</v>
      </c>
      <c r="AI300">
        <v>0</v>
      </c>
      <c r="AJ300">
        <v>0</v>
      </c>
      <c r="AK300">
        <v>0</v>
      </c>
      <c r="AL300">
        <v>0</v>
      </c>
      <c r="AM300">
        <v>0</v>
      </c>
      <c r="AN300" t="s">
        <v>31</v>
      </c>
      <c r="AO300">
        <v>0</v>
      </c>
      <c r="AP300">
        <v>1</v>
      </c>
      <c r="AQ300">
        <v>0</v>
      </c>
      <c r="AR300">
        <v>0</v>
      </c>
      <c r="AS300">
        <v>0</v>
      </c>
      <c r="AT300">
        <v>0</v>
      </c>
      <c r="AU300">
        <v>0</v>
      </c>
      <c r="AV300">
        <v>0</v>
      </c>
      <c r="AW300" t="s">
        <v>41</v>
      </c>
      <c r="AX300" t="s">
        <v>56</v>
      </c>
      <c r="AY300">
        <v>0</v>
      </c>
      <c r="AZ300">
        <v>0</v>
      </c>
      <c r="BA300">
        <v>1</v>
      </c>
      <c r="BB300" t="s">
        <v>57</v>
      </c>
      <c r="BC300">
        <v>30.5</v>
      </c>
      <c r="BD300" t="s">
        <v>360</v>
      </c>
    </row>
    <row r="301" spans="1:56" x14ac:dyDescent="0.25">
      <c r="A301">
        <v>300</v>
      </c>
      <c r="B301">
        <v>1</v>
      </c>
      <c r="C301">
        <v>1</v>
      </c>
      <c r="D301">
        <v>1</v>
      </c>
      <c r="E301">
        <v>1</v>
      </c>
      <c r="F301" t="s">
        <v>6</v>
      </c>
      <c r="G301">
        <v>1</v>
      </c>
      <c r="H301">
        <v>0</v>
      </c>
      <c r="I301">
        <v>0</v>
      </c>
      <c r="J301">
        <v>0</v>
      </c>
      <c r="K301">
        <v>0</v>
      </c>
      <c r="L301">
        <v>0</v>
      </c>
      <c r="M301">
        <v>0</v>
      </c>
      <c r="N301">
        <v>0</v>
      </c>
      <c r="O301">
        <v>0</v>
      </c>
      <c r="P301">
        <v>50</v>
      </c>
      <c r="Q301" t="s">
        <v>22</v>
      </c>
      <c r="R301">
        <v>0</v>
      </c>
      <c r="S301">
        <v>0</v>
      </c>
      <c r="T301">
        <v>0</v>
      </c>
      <c r="U301">
        <v>0</v>
      </c>
      <c r="V301">
        <v>0</v>
      </c>
      <c r="W301">
        <v>1</v>
      </c>
      <c r="X301">
        <v>0</v>
      </c>
      <c r="Y301">
        <v>0</v>
      </c>
      <c r="Z301">
        <v>1</v>
      </c>
      <c r="AA301" t="s">
        <v>27</v>
      </c>
      <c r="AB301">
        <v>1</v>
      </c>
      <c r="AC301">
        <v>0</v>
      </c>
      <c r="AD301">
        <v>0</v>
      </c>
      <c r="AE301">
        <v>0</v>
      </c>
      <c r="AF301">
        <v>1</v>
      </c>
      <c r="AG301">
        <v>0</v>
      </c>
      <c r="AH301">
        <v>0</v>
      </c>
      <c r="AI301">
        <v>0</v>
      </c>
      <c r="AJ301">
        <v>0</v>
      </c>
      <c r="AK301">
        <v>0</v>
      </c>
      <c r="AL301">
        <v>0</v>
      </c>
      <c r="AM301">
        <v>0</v>
      </c>
      <c r="AN301" t="s">
        <v>31</v>
      </c>
      <c r="AO301">
        <v>1</v>
      </c>
      <c r="AP301">
        <v>0</v>
      </c>
      <c r="AQ301">
        <v>1</v>
      </c>
      <c r="AR301">
        <v>0</v>
      </c>
      <c r="AS301">
        <v>0</v>
      </c>
      <c r="AT301">
        <v>0</v>
      </c>
      <c r="AU301">
        <v>0</v>
      </c>
      <c r="AV301">
        <v>0</v>
      </c>
      <c r="AW301" t="s">
        <v>42</v>
      </c>
      <c r="AX301" t="s">
        <v>59</v>
      </c>
      <c r="AY301">
        <v>1</v>
      </c>
      <c r="AZ301">
        <v>0</v>
      </c>
      <c r="BA301">
        <v>0</v>
      </c>
      <c r="BB301" t="s">
        <v>60</v>
      </c>
      <c r="BC301">
        <v>247.52080000000001</v>
      </c>
      <c r="BD301" t="s">
        <v>361</v>
      </c>
    </row>
    <row r="302" spans="1:56" x14ac:dyDescent="0.25">
      <c r="A302">
        <v>301</v>
      </c>
      <c r="B302">
        <v>1</v>
      </c>
      <c r="C302">
        <v>1</v>
      </c>
      <c r="D302">
        <v>1</v>
      </c>
      <c r="E302">
        <v>1</v>
      </c>
      <c r="F302" t="s">
        <v>6</v>
      </c>
      <c r="G302">
        <v>1</v>
      </c>
      <c r="H302">
        <v>0</v>
      </c>
      <c r="I302">
        <v>0</v>
      </c>
      <c r="J302">
        <v>0</v>
      </c>
      <c r="K302">
        <v>0</v>
      </c>
      <c r="L302">
        <v>0</v>
      </c>
      <c r="M302">
        <v>0</v>
      </c>
      <c r="N302">
        <v>0</v>
      </c>
      <c r="O302">
        <v>0</v>
      </c>
      <c r="P302">
        <v>29.9</v>
      </c>
      <c r="Q302" t="s">
        <v>19</v>
      </c>
      <c r="R302">
        <v>0</v>
      </c>
      <c r="S302">
        <v>0</v>
      </c>
      <c r="T302">
        <v>1</v>
      </c>
      <c r="U302">
        <v>0</v>
      </c>
      <c r="V302">
        <v>0</v>
      </c>
      <c r="W302">
        <v>0</v>
      </c>
      <c r="X302">
        <v>0</v>
      </c>
      <c r="Y302">
        <v>0</v>
      </c>
      <c r="Z302">
        <v>3</v>
      </c>
      <c r="AA302" t="s">
        <v>29</v>
      </c>
      <c r="AB302">
        <v>0</v>
      </c>
      <c r="AC302">
        <v>0</v>
      </c>
      <c r="AD302">
        <v>1</v>
      </c>
      <c r="AE302">
        <v>0</v>
      </c>
      <c r="AF302">
        <v>1</v>
      </c>
      <c r="AG302">
        <v>0</v>
      </c>
      <c r="AH302">
        <v>0</v>
      </c>
      <c r="AI302">
        <v>0</v>
      </c>
      <c r="AJ302">
        <v>0</v>
      </c>
      <c r="AK302">
        <v>0</v>
      </c>
      <c r="AL302">
        <v>0</v>
      </c>
      <c r="AM302">
        <v>0</v>
      </c>
      <c r="AN302" t="s">
        <v>31</v>
      </c>
      <c r="AO302">
        <v>0</v>
      </c>
      <c r="AP302">
        <v>1</v>
      </c>
      <c r="AQ302">
        <v>0</v>
      </c>
      <c r="AR302">
        <v>0</v>
      </c>
      <c r="AS302">
        <v>0</v>
      </c>
      <c r="AT302">
        <v>0</v>
      </c>
      <c r="AU302">
        <v>0</v>
      </c>
      <c r="AV302">
        <v>0</v>
      </c>
      <c r="AW302" t="s">
        <v>41</v>
      </c>
      <c r="AX302" t="s">
        <v>65</v>
      </c>
      <c r="AY302">
        <v>0</v>
      </c>
      <c r="AZ302">
        <v>1</v>
      </c>
      <c r="BA302">
        <v>0</v>
      </c>
      <c r="BB302" t="s">
        <v>66</v>
      </c>
      <c r="BC302">
        <v>7.75</v>
      </c>
      <c r="BD302" t="s">
        <v>362</v>
      </c>
    </row>
    <row r="303" spans="1:56" x14ac:dyDescent="0.25">
      <c r="A303">
        <v>302</v>
      </c>
      <c r="B303">
        <v>1</v>
      </c>
      <c r="C303">
        <v>1</v>
      </c>
      <c r="D303">
        <v>1</v>
      </c>
      <c r="E303">
        <v>1</v>
      </c>
      <c r="F303" t="s">
        <v>7</v>
      </c>
      <c r="G303">
        <v>0</v>
      </c>
      <c r="H303">
        <v>1</v>
      </c>
      <c r="I303">
        <v>0</v>
      </c>
      <c r="J303">
        <v>0</v>
      </c>
      <c r="K303">
        <v>0</v>
      </c>
      <c r="L303">
        <v>1</v>
      </c>
      <c r="M303">
        <v>0</v>
      </c>
      <c r="N303">
        <v>1</v>
      </c>
      <c r="O303">
        <v>1</v>
      </c>
      <c r="P303">
        <v>29.9</v>
      </c>
      <c r="Q303" t="s">
        <v>19</v>
      </c>
      <c r="R303">
        <v>0</v>
      </c>
      <c r="S303">
        <v>0</v>
      </c>
      <c r="T303">
        <v>1</v>
      </c>
      <c r="U303">
        <v>0</v>
      </c>
      <c r="V303">
        <v>0</v>
      </c>
      <c r="W303">
        <v>0</v>
      </c>
      <c r="X303">
        <v>0</v>
      </c>
      <c r="Y303">
        <v>0</v>
      </c>
      <c r="Z303">
        <v>3</v>
      </c>
      <c r="AA303" t="s">
        <v>29</v>
      </c>
      <c r="AB303">
        <v>0</v>
      </c>
      <c r="AC303">
        <v>0</v>
      </c>
      <c r="AD303">
        <v>1</v>
      </c>
      <c r="AE303">
        <v>2</v>
      </c>
      <c r="AF303">
        <v>0</v>
      </c>
      <c r="AG303">
        <v>0</v>
      </c>
      <c r="AH303">
        <v>1</v>
      </c>
      <c r="AI303">
        <v>0</v>
      </c>
      <c r="AJ303">
        <v>0</v>
      </c>
      <c r="AK303">
        <v>0</v>
      </c>
      <c r="AL303">
        <v>0</v>
      </c>
      <c r="AM303">
        <v>0</v>
      </c>
      <c r="AN303" t="s">
        <v>33</v>
      </c>
      <c r="AO303">
        <v>0</v>
      </c>
      <c r="AP303">
        <v>1</v>
      </c>
      <c r="AQ303">
        <v>0</v>
      </c>
      <c r="AR303">
        <v>0</v>
      </c>
      <c r="AS303">
        <v>0</v>
      </c>
      <c r="AT303">
        <v>0</v>
      </c>
      <c r="AU303">
        <v>0</v>
      </c>
      <c r="AV303">
        <v>0</v>
      </c>
      <c r="AW303" t="s">
        <v>41</v>
      </c>
      <c r="AX303" t="s">
        <v>65</v>
      </c>
      <c r="AY303">
        <v>0</v>
      </c>
      <c r="AZ303">
        <v>1</v>
      </c>
      <c r="BA303">
        <v>0</v>
      </c>
      <c r="BB303" t="s">
        <v>66</v>
      </c>
      <c r="BC303">
        <v>23.25</v>
      </c>
      <c r="BD303" t="s">
        <v>363</v>
      </c>
    </row>
    <row r="304" spans="1:56" x14ac:dyDescent="0.25">
      <c r="A304">
        <v>303</v>
      </c>
      <c r="B304">
        <v>1</v>
      </c>
      <c r="C304">
        <v>0</v>
      </c>
      <c r="D304">
        <v>0</v>
      </c>
      <c r="E304">
        <v>0</v>
      </c>
      <c r="F304" t="s">
        <v>7</v>
      </c>
      <c r="G304">
        <v>0</v>
      </c>
      <c r="H304">
        <v>1</v>
      </c>
      <c r="I304">
        <v>0</v>
      </c>
      <c r="J304">
        <v>0</v>
      </c>
      <c r="K304">
        <v>1</v>
      </c>
      <c r="L304">
        <v>1</v>
      </c>
      <c r="M304">
        <v>0</v>
      </c>
      <c r="N304">
        <v>0</v>
      </c>
      <c r="O304">
        <v>0</v>
      </c>
      <c r="P304">
        <v>19</v>
      </c>
      <c r="Q304" t="s">
        <v>18</v>
      </c>
      <c r="R304">
        <v>0</v>
      </c>
      <c r="S304">
        <v>1</v>
      </c>
      <c r="T304">
        <v>0</v>
      </c>
      <c r="U304">
        <v>0</v>
      </c>
      <c r="V304">
        <v>0</v>
      </c>
      <c r="W304">
        <v>0</v>
      </c>
      <c r="X304">
        <v>0</v>
      </c>
      <c r="Y304">
        <v>0</v>
      </c>
      <c r="Z304">
        <v>3</v>
      </c>
      <c r="AA304" t="s">
        <v>29</v>
      </c>
      <c r="AB304">
        <v>0</v>
      </c>
      <c r="AC304">
        <v>0</v>
      </c>
      <c r="AD304">
        <v>1</v>
      </c>
      <c r="AE304">
        <v>0</v>
      </c>
      <c r="AF304">
        <v>1</v>
      </c>
      <c r="AG304">
        <v>0</v>
      </c>
      <c r="AH304">
        <v>0</v>
      </c>
      <c r="AI304">
        <v>0</v>
      </c>
      <c r="AJ304">
        <v>0</v>
      </c>
      <c r="AK304">
        <v>0</v>
      </c>
      <c r="AL304">
        <v>0</v>
      </c>
      <c r="AM304">
        <v>0</v>
      </c>
      <c r="AN304" t="s">
        <v>31</v>
      </c>
      <c r="AO304">
        <v>0</v>
      </c>
      <c r="AP304">
        <v>1</v>
      </c>
      <c r="AQ304">
        <v>0</v>
      </c>
      <c r="AR304">
        <v>0</v>
      </c>
      <c r="AS304">
        <v>0</v>
      </c>
      <c r="AT304">
        <v>0</v>
      </c>
      <c r="AU304">
        <v>0</v>
      </c>
      <c r="AV304">
        <v>0</v>
      </c>
      <c r="AW304" t="s">
        <v>41</v>
      </c>
      <c r="AX304" t="s">
        <v>56</v>
      </c>
      <c r="AY304">
        <v>0</v>
      </c>
      <c r="AZ304">
        <v>0</v>
      </c>
      <c r="BA304">
        <v>1</v>
      </c>
      <c r="BB304" t="s">
        <v>57</v>
      </c>
      <c r="BC304">
        <v>0</v>
      </c>
      <c r="BD304" t="s">
        <v>364</v>
      </c>
    </row>
    <row r="305" spans="1:56" x14ac:dyDescent="0.25">
      <c r="A305">
        <v>304</v>
      </c>
      <c r="B305">
        <v>1</v>
      </c>
      <c r="C305">
        <v>1</v>
      </c>
      <c r="D305">
        <v>1</v>
      </c>
      <c r="E305">
        <v>1</v>
      </c>
      <c r="F305" t="s">
        <v>6</v>
      </c>
      <c r="G305">
        <v>1</v>
      </c>
      <c r="H305">
        <v>0</v>
      </c>
      <c r="I305">
        <v>0</v>
      </c>
      <c r="J305">
        <v>0</v>
      </c>
      <c r="K305">
        <v>0</v>
      </c>
      <c r="L305">
        <v>0</v>
      </c>
      <c r="M305">
        <v>0</v>
      </c>
      <c r="N305">
        <v>0</v>
      </c>
      <c r="O305">
        <v>0</v>
      </c>
      <c r="P305">
        <v>29.9</v>
      </c>
      <c r="Q305" t="s">
        <v>19</v>
      </c>
      <c r="R305">
        <v>0</v>
      </c>
      <c r="S305">
        <v>0</v>
      </c>
      <c r="T305">
        <v>1</v>
      </c>
      <c r="U305">
        <v>0</v>
      </c>
      <c r="V305">
        <v>0</v>
      </c>
      <c r="W305">
        <v>0</v>
      </c>
      <c r="X305">
        <v>0</v>
      </c>
      <c r="Y305">
        <v>0</v>
      </c>
      <c r="Z305">
        <v>2</v>
      </c>
      <c r="AA305" t="s">
        <v>28</v>
      </c>
      <c r="AB305">
        <v>0</v>
      </c>
      <c r="AC305">
        <v>1</v>
      </c>
      <c r="AD305">
        <v>0</v>
      </c>
      <c r="AE305">
        <v>0</v>
      </c>
      <c r="AF305">
        <v>1</v>
      </c>
      <c r="AG305">
        <v>0</v>
      </c>
      <c r="AH305">
        <v>0</v>
      </c>
      <c r="AI305">
        <v>0</v>
      </c>
      <c r="AJ305">
        <v>0</v>
      </c>
      <c r="AK305">
        <v>0</v>
      </c>
      <c r="AL305">
        <v>0</v>
      </c>
      <c r="AM305">
        <v>0</v>
      </c>
      <c r="AN305" t="s">
        <v>31</v>
      </c>
      <c r="AO305">
        <v>0</v>
      </c>
      <c r="AP305">
        <v>1</v>
      </c>
      <c r="AQ305">
        <v>0</v>
      </c>
      <c r="AR305">
        <v>0</v>
      </c>
      <c r="AS305">
        <v>0</v>
      </c>
      <c r="AT305">
        <v>0</v>
      </c>
      <c r="AU305">
        <v>0</v>
      </c>
      <c r="AV305">
        <v>0</v>
      </c>
      <c r="AW305" t="s">
        <v>41</v>
      </c>
      <c r="AX305" t="s">
        <v>65</v>
      </c>
      <c r="AY305">
        <v>0</v>
      </c>
      <c r="AZ305">
        <v>1</v>
      </c>
      <c r="BA305">
        <v>0</v>
      </c>
      <c r="BB305" t="s">
        <v>66</v>
      </c>
      <c r="BC305">
        <v>12.35</v>
      </c>
      <c r="BD305" t="s">
        <v>365</v>
      </c>
    </row>
    <row r="306" spans="1:56" x14ac:dyDescent="0.25">
      <c r="A306">
        <v>305</v>
      </c>
      <c r="B306">
        <v>1</v>
      </c>
      <c r="C306">
        <v>0</v>
      </c>
      <c r="D306">
        <v>0</v>
      </c>
      <c r="E306">
        <v>0</v>
      </c>
      <c r="F306" t="s">
        <v>7</v>
      </c>
      <c r="G306">
        <v>0</v>
      </c>
      <c r="H306">
        <v>1</v>
      </c>
      <c r="I306">
        <v>0</v>
      </c>
      <c r="J306">
        <v>0</v>
      </c>
      <c r="K306">
        <v>1</v>
      </c>
      <c r="L306">
        <v>1</v>
      </c>
      <c r="M306">
        <v>0</v>
      </c>
      <c r="N306">
        <v>0</v>
      </c>
      <c r="O306">
        <v>0</v>
      </c>
      <c r="P306">
        <v>29.9</v>
      </c>
      <c r="Q306" t="s">
        <v>19</v>
      </c>
      <c r="R306">
        <v>0</v>
      </c>
      <c r="S306">
        <v>0</v>
      </c>
      <c r="T306">
        <v>1</v>
      </c>
      <c r="U306">
        <v>0</v>
      </c>
      <c r="V306">
        <v>0</v>
      </c>
      <c r="W306">
        <v>0</v>
      </c>
      <c r="X306">
        <v>0</v>
      </c>
      <c r="Y306">
        <v>0</v>
      </c>
      <c r="Z306">
        <v>3</v>
      </c>
      <c r="AA306" t="s">
        <v>29</v>
      </c>
      <c r="AB306">
        <v>0</v>
      </c>
      <c r="AC306">
        <v>0</v>
      </c>
      <c r="AD306">
        <v>1</v>
      </c>
      <c r="AE306">
        <v>0</v>
      </c>
      <c r="AF306">
        <v>1</v>
      </c>
      <c r="AG306">
        <v>0</v>
      </c>
      <c r="AH306">
        <v>0</v>
      </c>
      <c r="AI306">
        <v>0</v>
      </c>
      <c r="AJ306">
        <v>0</v>
      </c>
      <c r="AK306">
        <v>0</v>
      </c>
      <c r="AL306">
        <v>0</v>
      </c>
      <c r="AM306">
        <v>0</v>
      </c>
      <c r="AN306" t="s">
        <v>31</v>
      </c>
      <c r="AO306">
        <v>0</v>
      </c>
      <c r="AP306">
        <v>1</v>
      </c>
      <c r="AQ306">
        <v>0</v>
      </c>
      <c r="AR306">
        <v>0</v>
      </c>
      <c r="AS306">
        <v>0</v>
      </c>
      <c r="AT306">
        <v>0</v>
      </c>
      <c r="AU306">
        <v>0</v>
      </c>
      <c r="AV306">
        <v>0</v>
      </c>
      <c r="AW306" t="s">
        <v>41</v>
      </c>
      <c r="AX306" t="s">
        <v>56</v>
      </c>
      <c r="AY306">
        <v>0</v>
      </c>
      <c r="AZ306">
        <v>0</v>
      </c>
      <c r="BA306">
        <v>1</v>
      </c>
      <c r="BB306" t="s">
        <v>57</v>
      </c>
      <c r="BC306">
        <v>8.0500000000000007</v>
      </c>
      <c r="BD306" t="s">
        <v>366</v>
      </c>
    </row>
    <row r="307" spans="1:56" x14ac:dyDescent="0.25">
      <c r="A307">
        <v>306</v>
      </c>
      <c r="B307">
        <v>1</v>
      </c>
      <c r="C307">
        <v>1</v>
      </c>
      <c r="D307">
        <v>1</v>
      </c>
      <c r="E307">
        <v>1</v>
      </c>
      <c r="F307" t="s">
        <v>7</v>
      </c>
      <c r="G307">
        <v>0</v>
      </c>
      <c r="H307">
        <v>1</v>
      </c>
      <c r="I307">
        <v>0</v>
      </c>
      <c r="J307">
        <v>0</v>
      </c>
      <c r="K307">
        <v>0</v>
      </c>
      <c r="L307">
        <v>0</v>
      </c>
      <c r="M307">
        <v>1</v>
      </c>
      <c r="N307">
        <v>0</v>
      </c>
      <c r="O307">
        <v>0</v>
      </c>
      <c r="P307">
        <v>0.92</v>
      </c>
      <c r="Q307" t="s">
        <v>17</v>
      </c>
      <c r="R307">
        <v>1</v>
      </c>
      <c r="S307">
        <v>0</v>
      </c>
      <c r="T307">
        <v>0</v>
      </c>
      <c r="U307">
        <v>0</v>
      </c>
      <c r="V307">
        <v>0</v>
      </c>
      <c r="W307">
        <v>0</v>
      </c>
      <c r="X307">
        <v>0</v>
      </c>
      <c r="Y307">
        <v>0</v>
      </c>
      <c r="Z307">
        <v>1</v>
      </c>
      <c r="AA307" t="s">
        <v>27</v>
      </c>
      <c r="AB307">
        <v>1</v>
      </c>
      <c r="AC307">
        <v>0</v>
      </c>
      <c r="AD307">
        <v>0</v>
      </c>
      <c r="AE307">
        <v>1</v>
      </c>
      <c r="AF307">
        <v>0</v>
      </c>
      <c r="AG307">
        <v>1</v>
      </c>
      <c r="AH307">
        <v>0</v>
      </c>
      <c r="AI307">
        <v>0</v>
      </c>
      <c r="AJ307">
        <v>0</v>
      </c>
      <c r="AK307">
        <v>0</v>
      </c>
      <c r="AL307">
        <v>0</v>
      </c>
      <c r="AM307">
        <v>0</v>
      </c>
      <c r="AN307" t="s">
        <v>32</v>
      </c>
      <c r="AO307">
        <v>2</v>
      </c>
      <c r="AP307">
        <v>0</v>
      </c>
      <c r="AQ307">
        <v>0</v>
      </c>
      <c r="AR307">
        <v>1</v>
      </c>
      <c r="AS307">
        <v>0</v>
      </c>
      <c r="AT307">
        <v>0</v>
      </c>
      <c r="AU307">
        <v>0</v>
      </c>
      <c r="AV307">
        <v>0</v>
      </c>
      <c r="AW307" t="s">
        <v>43</v>
      </c>
      <c r="AX307" t="s">
        <v>56</v>
      </c>
      <c r="AY307">
        <v>0</v>
      </c>
      <c r="AZ307">
        <v>0</v>
      </c>
      <c r="BA307">
        <v>1</v>
      </c>
      <c r="BB307" t="s">
        <v>57</v>
      </c>
      <c r="BC307">
        <v>151.55000000000001</v>
      </c>
      <c r="BD307" t="s">
        <v>367</v>
      </c>
    </row>
    <row r="308" spans="1:56" x14ac:dyDescent="0.25">
      <c r="A308">
        <v>307</v>
      </c>
      <c r="B308">
        <v>1</v>
      </c>
      <c r="C308">
        <v>1</v>
      </c>
      <c r="D308">
        <v>1</v>
      </c>
      <c r="E308">
        <v>1</v>
      </c>
      <c r="F308" t="s">
        <v>6</v>
      </c>
      <c r="G308">
        <v>1</v>
      </c>
      <c r="H308">
        <v>0</v>
      </c>
      <c r="I308">
        <v>0</v>
      </c>
      <c r="J308">
        <v>0</v>
      </c>
      <c r="K308">
        <v>0</v>
      </c>
      <c r="L308">
        <v>0</v>
      </c>
      <c r="M308">
        <v>0</v>
      </c>
      <c r="N308">
        <v>0</v>
      </c>
      <c r="O308">
        <v>0</v>
      </c>
      <c r="P308">
        <v>29.9</v>
      </c>
      <c r="Q308" t="s">
        <v>19</v>
      </c>
      <c r="R308">
        <v>0</v>
      </c>
      <c r="S308">
        <v>0</v>
      </c>
      <c r="T308">
        <v>1</v>
      </c>
      <c r="U308">
        <v>0</v>
      </c>
      <c r="V308">
        <v>0</v>
      </c>
      <c r="W308">
        <v>0</v>
      </c>
      <c r="X308">
        <v>0</v>
      </c>
      <c r="Y308">
        <v>0</v>
      </c>
      <c r="Z308">
        <v>1</v>
      </c>
      <c r="AA308" t="s">
        <v>27</v>
      </c>
      <c r="AB308">
        <v>1</v>
      </c>
      <c r="AC308">
        <v>0</v>
      </c>
      <c r="AD308">
        <v>0</v>
      </c>
      <c r="AE308">
        <v>0</v>
      </c>
      <c r="AF308">
        <v>1</v>
      </c>
      <c r="AG308">
        <v>0</v>
      </c>
      <c r="AH308">
        <v>0</v>
      </c>
      <c r="AI308">
        <v>0</v>
      </c>
      <c r="AJ308">
        <v>0</v>
      </c>
      <c r="AK308">
        <v>0</v>
      </c>
      <c r="AL308">
        <v>0</v>
      </c>
      <c r="AM308">
        <v>0</v>
      </c>
      <c r="AN308" t="s">
        <v>31</v>
      </c>
      <c r="AO308">
        <v>0</v>
      </c>
      <c r="AP308">
        <v>1</v>
      </c>
      <c r="AQ308">
        <v>0</v>
      </c>
      <c r="AR308">
        <v>0</v>
      </c>
      <c r="AS308">
        <v>0</v>
      </c>
      <c r="AT308">
        <v>0</v>
      </c>
      <c r="AU308">
        <v>0</v>
      </c>
      <c r="AV308">
        <v>0</v>
      </c>
      <c r="AW308" t="s">
        <v>41</v>
      </c>
      <c r="AX308" t="s">
        <v>59</v>
      </c>
      <c r="AY308">
        <v>1</v>
      </c>
      <c r="AZ308">
        <v>0</v>
      </c>
      <c r="BA308">
        <v>0</v>
      </c>
      <c r="BB308" t="s">
        <v>60</v>
      </c>
      <c r="BC308">
        <v>110.88330000000001</v>
      </c>
      <c r="BD308" t="s">
        <v>368</v>
      </c>
    </row>
    <row r="309" spans="1:56" x14ac:dyDescent="0.25">
      <c r="A309">
        <v>308</v>
      </c>
      <c r="B309">
        <v>1</v>
      </c>
      <c r="C309">
        <v>1</v>
      </c>
      <c r="D309">
        <v>1</v>
      </c>
      <c r="E309">
        <v>1</v>
      </c>
      <c r="F309" t="s">
        <v>6</v>
      </c>
      <c r="G309">
        <v>1</v>
      </c>
      <c r="H309">
        <v>0</v>
      </c>
      <c r="I309">
        <v>0</v>
      </c>
      <c r="J309">
        <v>0</v>
      </c>
      <c r="K309">
        <v>0</v>
      </c>
      <c r="L309">
        <v>0</v>
      </c>
      <c r="M309">
        <v>0</v>
      </c>
      <c r="N309">
        <v>0</v>
      </c>
      <c r="O309">
        <v>0</v>
      </c>
      <c r="P309">
        <v>17</v>
      </c>
      <c r="Q309" t="s">
        <v>18</v>
      </c>
      <c r="R309">
        <v>0</v>
      </c>
      <c r="S309">
        <v>1</v>
      </c>
      <c r="T309">
        <v>0</v>
      </c>
      <c r="U309">
        <v>0</v>
      </c>
      <c r="V309">
        <v>0</v>
      </c>
      <c r="W309">
        <v>0</v>
      </c>
      <c r="X309">
        <v>0</v>
      </c>
      <c r="Y309">
        <v>0</v>
      </c>
      <c r="Z309">
        <v>1</v>
      </c>
      <c r="AA309" t="s">
        <v>27</v>
      </c>
      <c r="AB309">
        <v>1</v>
      </c>
      <c r="AC309">
        <v>0</v>
      </c>
      <c r="AD309">
        <v>0</v>
      </c>
      <c r="AE309">
        <v>1</v>
      </c>
      <c r="AF309">
        <v>0</v>
      </c>
      <c r="AG309">
        <v>1</v>
      </c>
      <c r="AH309">
        <v>0</v>
      </c>
      <c r="AI309">
        <v>0</v>
      </c>
      <c r="AJ309">
        <v>0</v>
      </c>
      <c r="AK309">
        <v>0</v>
      </c>
      <c r="AL309">
        <v>0</v>
      </c>
      <c r="AM309">
        <v>0</v>
      </c>
      <c r="AN309" t="s">
        <v>32</v>
      </c>
      <c r="AO309">
        <v>0</v>
      </c>
      <c r="AP309">
        <v>1</v>
      </c>
      <c r="AQ309">
        <v>0</v>
      </c>
      <c r="AR309">
        <v>0</v>
      </c>
      <c r="AS309">
        <v>0</v>
      </c>
      <c r="AT309">
        <v>0</v>
      </c>
      <c r="AU309">
        <v>0</v>
      </c>
      <c r="AV309">
        <v>0</v>
      </c>
      <c r="AW309" t="s">
        <v>41</v>
      </c>
      <c r="AX309" t="s">
        <v>59</v>
      </c>
      <c r="AY309">
        <v>1</v>
      </c>
      <c r="AZ309">
        <v>0</v>
      </c>
      <c r="BA309">
        <v>0</v>
      </c>
      <c r="BB309" t="s">
        <v>60</v>
      </c>
      <c r="BC309">
        <v>108.9</v>
      </c>
      <c r="BD309" t="s">
        <v>369</v>
      </c>
    </row>
    <row r="310" spans="1:56" x14ac:dyDescent="0.25">
      <c r="A310">
        <v>309</v>
      </c>
      <c r="B310">
        <v>1</v>
      </c>
      <c r="C310">
        <v>0</v>
      </c>
      <c r="D310">
        <v>0</v>
      </c>
      <c r="E310">
        <v>0</v>
      </c>
      <c r="F310" t="s">
        <v>7</v>
      </c>
      <c r="G310">
        <v>0</v>
      </c>
      <c r="H310">
        <v>1</v>
      </c>
      <c r="I310">
        <v>0</v>
      </c>
      <c r="J310">
        <v>1</v>
      </c>
      <c r="K310">
        <v>0</v>
      </c>
      <c r="L310">
        <v>1</v>
      </c>
      <c r="M310">
        <v>0</v>
      </c>
      <c r="N310">
        <v>0</v>
      </c>
      <c r="O310">
        <v>0</v>
      </c>
      <c r="P310">
        <v>30</v>
      </c>
      <c r="Q310" t="s">
        <v>20</v>
      </c>
      <c r="R310">
        <v>0</v>
      </c>
      <c r="S310">
        <v>0</v>
      </c>
      <c r="T310">
        <v>0</v>
      </c>
      <c r="U310">
        <v>1</v>
      </c>
      <c r="V310">
        <v>0</v>
      </c>
      <c r="W310">
        <v>0</v>
      </c>
      <c r="X310">
        <v>0</v>
      </c>
      <c r="Y310">
        <v>0</v>
      </c>
      <c r="Z310">
        <v>2</v>
      </c>
      <c r="AA310" t="s">
        <v>28</v>
      </c>
      <c r="AB310">
        <v>0</v>
      </c>
      <c r="AC310">
        <v>1</v>
      </c>
      <c r="AD310">
        <v>0</v>
      </c>
      <c r="AE310">
        <v>1</v>
      </c>
      <c r="AF310">
        <v>0</v>
      </c>
      <c r="AG310">
        <v>1</v>
      </c>
      <c r="AH310">
        <v>0</v>
      </c>
      <c r="AI310">
        <v>0</v>
      </c>
      <c r="AJ310">
        <v>0</v>
      </c>
      <c r="AK310">
        <v>0</v>
      </c>
      <c r="AL310">
        <v>0</v>
      </c>
      <c r="AM310">
        <v>0</v>
      </c>
      <c r="AN310" t="s">
        <v>32</v>
      </c>
      <c r="AO310">
        <v>0</v>
      </c>
      <c r="AP310">
        <v>1</v>
      </c>
      <c r="AQ310">
        <v>0</v>
      </c>
      <c r="AR310">
        <v>0</v>
      </c>
      <c r="AS310">
        <v>0</v>
      </c>
      <c r="AT310">
        <v>0</v>
      </c>
      <c r="AU310">
        <v>0</v>
      </c>
      <c r="AV310">
        <v>0</v>
      </c>
      <c r="AW310" t="s">
        <v>41</v>
      </c>
      <c r="AX310" t="s">
        <v>59</v>
      </c>
      <c r="AY310">
        <v>1</v>
      </c>
      <c r="AZ310">
        <v>0</v>
      </c>
      <c r="BA310">
        <v>0</v>
      </c>
      <c r="BB310" t="s">
        <v>60</v>
      </c>
      <c r="BC310">
        <v>24</v>
      </c>
      <c r="BD310" t="s">
        <v>370</v>
      </c>
    </row>
    <row r="311" spans="1:56" x14ac:dyDescent="0.25">
      <c r="A311">
        <v>310</v>
      </c>
      <c r="B311">
        <v>1</v>
      </c>
      <c r="C311">
        <v>1</v>
      </c>
      <c r="D311">
        <v>1</v>
      </c>
      <c r="E311">
        <v>1</v>
      </c>
      <c r="F311" t="s">
        <v>6</v>
      </c>
      <c r="G311">
        <v>1</v>
      </c>
      <c r="H311">
        <v>0</v>
      </c>
      <c r="I311">
        <v>0</v>
      </c>
      <c r="J311">
        <v>0</v>
      </c>
      <c r="K311">
        <v>0</v>
      </c>
      <c r="L311">
        <v>0</v>
      </c>
      <c r="M311">
        <v>0</v>
      </c>
      <c r="N311">
        <v>0</v>
      </c>
      <c r="O311">
        <v>0</v>
      </c>
      <c r="P311">
        <v>30</v>
      </c>
      <c r="Q311" t="s">
        <v>20</v>
      </c>
      <c r="R311">
        <v>0</v>
      </c>
      <c r="S311">
        <v>0</v>
      </c>
      <c r="T311">
        <v>0</v>
      </c>
      <c r="U311">
        <v>1</v>
      </c>
      <c r="V311">
        <v>0</v>
      </c>
      <c r="W311">
        <v>0</v>
      </c>
      <c r="X311">
        <v>0</v>
      </c>
      <c r="Y311">
        <v>0</v>
      </c>
      <c r="Z311">
        <v>1</v>
      </c>
      <c r="AA311" t="s">
        <v>27</v>
      </c>
      <c r="AB311">
        <v>1</v>
      </c>
      <c r="AC311">
        <v>0</v>
      </c>
      <c r="AD311">
        <v>0</v>
      </c>
      <c r="AE311">
        <v>0</v>
      </c>
      <c r="AF311">
        <v>1</v>
      </c>
      <c r="AG311">
        <v>0</v>
      </c>
      <c r="AH311">
        <v>0</v>
      </c>
      <c r="AI311">
        <v>0</v>
      </c>
      <c r="AJ311">
        <v>0</v>
      </c>
      <c r="AK311">
        <v>0</v>
      </c>
      <c r="AL311">
        <v>0</v>
      </c>
      <c r="AM311">
        <v>0</v>
      </c>
      <c r="AN311" t="s">
        <v>31</v>
      </c>
      <c r="AO311">
        <v>0</v>
      </c>
      <c r="AP311">
        <v>1</v>
      </c>
      <c r="AQ311">
        <v>0</v>
      </c>
      <c r="AR311">
        <v>0</v>
      </c>
      <c r="AS311">
        <v>0</v>
      </c>
      <c r="AT311">
        <v>0</v>
      </c>
      <c r="AU311">
        <v>0</v>
      </c>
      <c r="AV311">
        <v>0</v>
      </c>
      <c r="AW311" t="s">
        <v>41</v>
      </c>
      <c r="AX311" t="s">
        <v>59</v>
      </c>
      <c r="AY311">
        <v>1</v>
      </c>
      <c r="AZ311">
        <v>0</v>
      </c>
      <c r="BA311">
        <v>0</v>
      </c>
      <c r="BB311" t="s">
        <v>60</v>
      </c>
      <c r="BC311">
        <v>56.929200000000002</v>
      </c>
      <c r="BD311" t="s">
        <v>371</v>
      </c>
    </row>
    <row r="312" spans="1:56" x14ac:dyDescent="0.25">
      <c r="A312">
        <v>311</v>
      </c>
      <c r="B312">
        <v>1</v>
      </c>
      <c r="C312">
        <v>1</v>
      </c>
      <c r="D312">
        <v>1</v>
      </c>
      <c r="E312">
        <v>1</v>
      </c>
      <c r="F312" t="s">
        <v>6</v>
      </c>
      <c r="G312">
        <v>1</v>
      </c>
      <c r="H312">
        <v>0</v>
      </c>
      <c r="I312">
        <v>0</v>
      </c>
      <c r="J312">
        <v>0</v>
      </c>
      <c r="K312">
        <v>0</v>
      </c>
      <c r="L312">
        <v>0</v>
      </c>
      <c r="M312">
        <v>0</v>
      </c>
      <c r="N312">
        <v>0</v>
      </c>
      <c r="O312">
        <v>0</v>
      </c>
      <c r="P312">
        <v>24</v>
      </c>
      <c r="Q312" t="s">
        <v>19</v>
      </c>
      <c r="R312">
        <v>0</v>
      </c>
      <c r="S312">
        <v>0</v>
      </c>
      <c r="T312">
        <v>1</v>
      </c>
      <c r="U312">
        <v>0</v>
      </c>
      <c r="V312">
        <v>0</v>
      </c>
      <c r="W312">
        <v>0</v>
      </c>
      <c r="X312">
        <v>0</v>
      </c>
      <c r="Y312">
        <v>0</v>
      </c>
      <c r="Z312">
        <v>1</v>
      </c>
      <c r="AA312" t="s">
        <v>27</v>
      </c>
      <c r="AB312">
        <v>1</v>
      </c>
      <c r="AC312">
        <v>0</v>
      </c>
      <c r="AD312">
        <v>0</v>
      </c>
      <c r="AE312">
        <v>0</v>
      </c>
      <c r="AF312">
        <v>1</v>
      </c>
      <c r="AG312">
        <v>0</v>
      </c>
      <c r="AH312">
        <v>0</v>
      </c>
      <c r="AI312">
        <v>0</v>
      </c>
      <c r="AJ312">
        <v>0</v>
      </c>
      <c r="AK312">
        <v>0</v>
      </c>
      <c r="AL312">
        <v>0</v>
      </c>
      <c r="AM312">
        <v>0</v>
      </c>
      <c r="AN312" t="s">
        <v>31</v>
      </c>
      <c r="AO312">
        <v>0</v>
      </c>
      <c r="AP312">
        <v>1</v>
      </c>
      <c r="AQ312">
        <v>0</v>
      </c>
      <c r="AR312">
        <v>0</v>
      </c>
      <c r="AS312">
        <v>0</v>
      </c>
      <c r="AT312">
        <v>0</v>
      </c>
      <c r="AU312">
        <v>0</v>
      </c>
      <c r="AV312">
        <v>0</v>
      </c>
      <c r="AW312" t="s">
        <v>41</v>
      </c>
      <c r="AX312" t="s">
        <v>59</v>
      </c>
      <c r="AY312">
        <v>1</v>
      </c>
      <c r="AZ312">
        <v>0</v>
      </c>
      <c r="BA312">
        <v>0</v>
      </c>
      <c r="BB312" t="s">
        <v>60</v>
      </c>
      <c r="BC312">
        <v>83.158299999999997</v>
      </c>
      <c r="BD312" t="s">
        <v>372</v>
      </c>
    </row>
    <row r="313" spans="1:56" x14ac:dyDescent="0.25">
      <c r="A313">
        <v>312</v>
      </c>
      <c r="B313">
        <v>1</v>
      </c>
      <c r="C313">
        <v>1</v>
      </c>
      <c r="D313">
        <v>1</v>
      </c>
      <c r="E313">
        <v>1</v>
      </c>
      <c r="F313" t="s">
        <v>6</v>
      </c>
      <c r="G313">
        <v>1</v>
      </c>
      <c r="H313">
        <v>0</v>
      </c>
      <c r="I313">
        <v>0</v>
      </c>
      <c r="J313">
        <v>0</v>
      </c>
      <c r="K313">
        <v>0</v>
      </c>
      <c r="L313">
        <v>0</v>
      </c>
      <c r="M313">
        <v>0</v>
      </c>
      <c r="N313">
        <v>0</v>
      </c>
      <c r="O313">
        <v>0</v>
      </c>
      <c r="P313">
        <v>18</v>
      </c>
      <c r="Q313" t="s">
        <v>18</v>
      </c>
      <c r="R313">
        <v>0</v>
      </c>
      <c r="S313">
        <v>1</v>
      </c>
      <c r="T313">
        <v>0</v>
      </c>
      <c r="U313">
        <v>0</v>
      </c>
      <c r="V313">
        <v>0</v>
      </c>
      <c r="W313">
        <v>0</v>
      </c>
      <c r="X313">
        <v>0</v>
      </c>
      <c r="Y313">
        <v>0</v>
      </c>
      <c r="Z313">
        <v>1</v>
      </c>
      <c r="AA313" t="s">
        <v>27</v>
      </c>
      <c r="AB313">
        <v>1</v>
      </c>
      <c r="AC313">
        <v>0</v>
      </c>
      <c r="AD313">
        <v>0</v>
      </c>
      <c r="AE313">
        <v>2</v>
      </c>
      <c r="AF313">
        <v>0</v>
      </c>
      <c r="AG313">
        <v>0</v>
      </c>
      <c r="AH313">
        <v>1</v>
      </c>
      <c r="AI313">
        <v>0</v>
      </c>
      <c r="AJ313">
        <v>0</v>
      </c>
      <c r="AK313">
        <v>0</v>
      </c>
      <c r="AL313">
        <v>0</v>
      </c>
      <c r="AM313">
        <v>0</v>
      </c>
      <c r="AN313" t="s">
        <v>33</v>
      </c>
      <c r="AO313">
        <v>2</v>
      </c>
      <c r="AP313">
        <v>0</v>
      </c>
      <c r="AQ313">
        <v>0</v>
      </c>
      <c r="AR313">
        <v>1</v>
      </c>
      <c r="AS313">
        <v>0</v>
      </c>
      <c r="AT313">
        <v>0</v>
      </c>
      <c r="AU313">
        <v>0</v>
      </c>
      <c r="AV313">
        <v>0</v>
      </c>
      <c r="AW313" t="s">
        <v>43</v>
      </c>
      <c r="AX313" t="s">
        <v>59</v>
      </c>
      <c r="AY313">
        <v>1</v>
      </c>
      <c r="AZ313">
        <v>0</v>
      </c>
      <c r="BA313">
        <v>0</v>
      </c>
      <c r="BB313" t="s">
        <v>60</v>
      </c>
      <c r="BC313">
        <v>262.375</v>
      </c>
      <c r="BD313" t="s">
        <v>373</v>
      </c>
    </row>
    <row r="314" spans="1:56" x14ac:dyDescent="0.25">
      <c r="A314">
        <v>313</v>
      </c>
      <c r="B314">
        <v>1</v>
      </c>
      <c r="C314">
        <v>0</v>
      </c>
      <c r="D314">
        <v>0</v>
      </c>
      <c r="E314">
        <v>0</v>
      </c>
      <c r="F314" t="s">
        <v>6</v>
      </c>
      <c r="G314">
        <v>1</v>
      </c>
      <c r="H314">
        <v>0</v>
      </c>
      <c r="I314">
        <v>0</v>
      </c>
      <c r="J314">
        <v>0</v>
      </c>
      <c r="K314">
        <v>0</v>
      </c>
      <c r="L314">
        <v>0</v>
      </c>
      <c r="M314">
        <v>0</v>
      </c>
      <c r="N314">
        <v>0</v>
      </c>
      <c r="O314">
        <v>0</v>
      </c>
      <c r="P314">
        <v>26</v>
      </c>
      <c r="Q314" t="s">
        <v>19</v>
      </c>
      <c r="R314">
        <v>0</v>
      </c>
      <c r="S314">
        <v>0</v>
      </c>
      <c r="T314">
        <v>1</v>
      </c>
      <c r="U314">
        <v>0</v>
      </c>
      <c r="V314">
        <v>0</v>
      </c>
      <c r="W314">
        <v>0</v>
      </c>
      <c r="X314">
        <v>0</v>
      </c>
      <c r="Y314">
        <v>0</v>
      </c>
      <c r="Z314">
        <v>2</v>
      </c>
      <c r="AA314" t="s">
        <v>28</v>
      </c>
      <c r="AB314">
        <v>0</v>
      </c>
      <c r="AC314">
        <v>1</v>
      </c>
      <c r="AD314">
        <v>0</v>
      </c>
      <c r="AE314">
        <v>1</v>
      </c>
      <c r="AF314">
        <v>0</v>
      </c>
      <c r="AG314">
        <v>1</v>
      </c>
      <c r="AH314">
        <v>0</v>
      </c>
      <c r="AI314">
        <v>0</v>
      </c>
      <c r="AJ314">
        <v>0</v>
      </c>
      <c r="AK314">
        <v>0</v>
      </c>
      <c r="AL314">
        <v>0</v>
      </c>
      <c r="AM314">
        <v>0</v>
      </c>
      <c r="AN314" t="s">
        <v>32</v>
      </c>
      <c r="AO314">
        <v>1</v>
      </c>
      <c r="AP314">
        <v>0</v>
      </c>
      <c r="AQ314">
        <v>1</v>
      </c>
      <c r="AR314">
        <v>0</v>
      </c>
      <c r="AS314">
        <v>0</v>
      </c>
      <c r="AT314">
        <v>0</v>
      </c>
      <c r="AU314">
        <v>0</v>
      </c>
      <c r="AV314">
        <v>0</v>
      </c>
      <c r="AW314" t="s">
        <v>42</v>
      </c>
      <c r="AX314" t="s">
        <v>56</v>
      </c>
      <c r="AY314">
        <v>0</v>
      </c>
      <c r="AZ314">
        <v>0</v>
      </c>
      <c r="BA314">
        <v>1</v>
      </c>
      <c r="BB314" t="s">
        <v>57</v>
      </c>
      <c r="BC314">
        <v>26</v>
      </c>
      <c r="BD314" t="s">
        <v>374</v>
      </c>
    </row>
    <row r="315" spans="1:56" x14ac:dyDescent="0.25">
      <c r="A315">
        <v>314</v>
      </c>
      <c r="B315">
        <v>1</v>
      </c>
      <c r="C315">
        <v>0</v>
      </c>
      <c r="D315">
        <v>0</v>
      </c>
      <c r="E315">
        <v>0</v>
      </c>
      <c r="F315" t="s">
        <v>7</v>
      </c>
      <c r="G315">
        <v>0</v>
      </c>
      <c r="H315">
        <v>1</v>
      </c>
      <c r="I315">
        <v>0</v>
      </c>
      <c r="J315">
        <v>0</v>
      </c>
      <c r="K315">
        <v>1</v>
      </c>
      <c r="L315">
        <v>1</v>
      </c>
      <c r="M315">
        <v>0</v>
      </c>
      <c r="N315">
        <v>0</v>
      </c>
      <c r="O315">
        <v>0</v>
      </c>
      <c r="P315">
        <v>28</v>
      </c>
      <c r="Q315" t="s">
        <v>19</v>
      </c>
      <c r="R315">
        <v>0</v>
      </c>
      <c r="S315">
        <v>0</v>
      </c>
      <c r="T315">
        <v>1</v>
      </c>
      <c r="U315">
        <v>0</v>
      </c>
      <c r="V315">
        <v>0</v>
      </c>
      <c r="W315">
        <v>0</v>
      </c>
      <c r="X315">
        <v>0</v>
      </c>
      <c r="Y315">
        <v>0</v>
      </c>
      <c r="Z315">
        <v>3</v>
      </c>
      <c r="AA315" t="s">
        <v>29</v>
      </c>
      <c r="AB315">
        <v>0</v>
      </c>
      <c r="AC315">
        <v>0</v>
      </c>
      <c r="AD315">
        <v>1</v>
      </c>
      <c r="AE315">
        <v>0</v>
      </c>
      <c r="AF315">
        <v>1</v>
      </c>
      <c r="AG315">
        <v>0</v>
      </c>
      <c r="AH315">
        <v>0</v>
      </c>
      <c r="AI315">
        <v>0</v>
      </c>
      <c r="AJ315">
        <v>0</v>
      </c>
      <c r="AK315">
        <v>0</v>
      </c>
      <c r="AL315">
        <v>0</v>
      </c>
      <c r="AM315">
        <v>0</v>
      </c>
      <c r="AN315" t="s">
        <v>31</v>
      </c>
      <c r="AO315">
        <v>0</v>
      </c>
      <c r="AP315">
        <v>1</v>
      </c>
      <c r="AQ315">
        <v>0</v>
      </c>
      <c r="AR315">
        <v>0</v>
      </c>
      <c r="AS315">
        <v>0</v>
      </c>
      <c r="AT315">
        <v>0</v>
      </c>
      <c r="AU315">
        <v>0</v>
      </c>
      <c r="AV315">
        <v>0</v>
      </c>
      <c r="AW315" t="s">
        <v>41</v>
      </c>
      <c r="AX315" t="s">
        <v>56</v>
      </c>
      <c r="AY315">
        <v>0</v>
      </c>
      <c r="AZ315">
        <v>0</v>
      </c>
      <c r="BA315">
        <v>1</v>
      </c>
      <c r="BB315" t="s">
        <v>57</v>
      </c>
      <c r="BC315">
        <v>7.8958000000000004</v>
      </c>
      <c r="BD315" t="s">
        <v>375</v>
      </c>
    </row>
    <row r="316" spans="1:56" x14ac:dyDescent="0.25">
      <c r="A316">
        <v>315</v>
      </c>
      <c r="B316">
        <v>1</v>
      </c>
      <c r="C316">
        <v>0</v>
      </c>
      <c r="D316">
        <v>0</v>
      </c>
      <c r="E316">
        <v>0</v>
      </c>
      <c r="F316" t="s">
        <v>7</v>
      </c>
      <c r="G316">
        <v>0</v>
      </c>
      <c r="H316">
        <v>1</v>
      </c>
      <c r="I316">
        <v>0</v>
      </c>
      <c r="J316">
        <v>1</v>
      </c>
      <c r="K316">
        <v>0</v>
      </c>
      <c r="L316">
        <v>0</v>
      </c>
      <c r="M316">
        <v>0</v>
      </c>
      <c r="N316">
        <v>0</v>
      </c>
      <c r="O316">
        <v>0</v>
      </c>
      <c r="P316">
        <v>43</v>
      </c>
      <c r="Q316" t="s">
        <v>21</v>
      </c>
      <c r="R316">
        <v>0</v>
      </c>
      <c r="S316">
        <v>0</v>
      </c>
      <c r="T316">
        <v>0</v>
      </c>
      <c r="U316">
        <v>0</v>
      </c>
      <c r="V316">
        <v>1</v>
      </c>
      <c r="W316">
        <v>0</v>
      </c>
      <c r="X316">
        <v>0</v>
      </c>
      <c r="Y316">
        <v>0</v>
      </c>
      <c r="Z316">
        <v>2</v>
      </c>
      <c r="AA316" t="s">
        <v>28</v>
      </c>
      <c r="AB316">
        <v>0</v>
      </c>
      <c r="AC316">
        <v>1</v>
      </c>
      <c r="AD316">
        <v>0</v>
      </c>
      <c r="AE316">
        <v>1</v>
      </c>
      <c r="AF316">
        <v>0</v>
      </c>
      <c r="AG316">
        <v>1</v>
      </c>
      <c r="AH316">
        <v>0</v>
      </c>
      <c r="AI316">
        <v>0</v>
      </c>
      <c r="AJ316">
        <v>0</v>
      </c>
      <c r="AK316">
        <v>0</v>
      </c>
      <c r="AL316">
        <v>0</v>
      </c>
      <c r="AM316">
        <v>0</v>
      </c>
      <c r="AN316" t="s">
        <v>32</v>
      </c>
      <c r="AO316">
        <v>1</v>
      </c>
      <c r="AP316">
        <v>0</v>
      </c>
      <c r="AQ316">
        <v>1</v>
      </c>
      <c r="AR316">
        <v>0</v>
      </c>
      <c r="AS316">
        <v>0</v>
      </c>
      <c r="AT316">
        <v>0</v>
      </c>
      <c r="AU316">
        <v>0</v>
      </c>
      <c r="AV316">
        <v>0</v>
      </c>
      <c r="AW316" t="s">
        <v>42</v>
      </c>
      <c r="AX316" t="s">
        <v>56</v>
      </c>
      <c r="AY316">
        <v>0</v>
      </c>
      <c r="AZ316">
        <v>0</v>
      </c>
      <c r="BA316">
        <v>1</v>
      </c>
      <c r="BB316" t="s">
        <v>57</v>
      </c>
      <c r="BC316">
        <v>26.25</v>
      </c>
      <c r="BD316" t="s">
        <v>376</v>
      </c>
    </row>
    <row r="317" spans="1:56" x14ac:dyDescent="0.25">
      <c r="A317">
        <v>316</v>
      </c>
      <c r="B317">
        <v>1</v>
      </c>
      <c r="C317">
        <v>1</v>
      </c>
      <c r="D317">
        <v>1</v>
      </c>
      <c r="E317">
        <v>1</v>
      </c>
      <c r="F317" t="s">
        <v>6</v>
      </c>
      <c r="G317">
        <v>1</v>
      </c>
      <c r="H317">
        <v>0</v>
      </c>
      <c r="I317">
        <v>1</v>
      </c>
      <c r="J317">
        <v>0</v>
      </c>
      <c r="K317">
        <v>0</v>
      </c>
      <c r="L317">
        <v>0</v>
      </c>
      <c r="M317">
        <v>0</v>
      </c>
      <c r="N317">
        <v>0</v>
      </c>
      <c r="O317">
        <v>0</v>
      </c>
      <c r="P317">
        <v>26</v>
      </c>
      <c r="Q317" t="s">
        <v>19</v>
      </c>
      <c r="R317">
        <v>0</v>
      </c>
      <c r="S317">
        <v>0</v>
      </c>
      <c r="T317">
        <v>1</v>
      </c>
      <c r="U317">
        <v>0</v>
      </c>
      <c r="V317">
        <v>0</v>
      </c>
      <c r="W317">
        <v>0</v>
      </c>
      <c r="X317">
        <v>0</v>
      </c>
      <c r="Y317">
        <v>0</v>
      </c>
      <c r="Z317">
        <v>3</v>
      </c>
      <c r="AA317" t="s">
        <v>29</v>
      </c>
      <c r="AB317">
        <v>0</v>
      </c>
      <c r="AC317">
        <v>0</v>
      </c>
      <c r="AD317">
        <v>1</v>
      </c>
      <c r="AE317">
        <v>0</v>
      </c>
      <c r="AF317">
        <v>1</v>
      </c>
      <c r="AG317">
        <v>0</v>
      </c>
      <c r="AH317">
        <v>0</v>
      </c>
      <c r="AI317">
        <v>0</v>
      </c>
      <c r="AJ317">
        <v>0</v>
      </c>
      <c r="AK317">
        <v>0</v>
      </c>
      <c r="AL317">
        <v>0</v>
      </c>
      <c r="AM317">
        <v>0</v>
      </c>
      <c r="AN317" t="s">
        <v>31</v>
      </c>
      <c r="AO317">
        <v>0</v>
      </c>
      <c r="AP317">
        <v>1</v>
      </c>
      <c r="AQ317">
        <v>0</v>
      </c>
      <c r="AR317">
        <v>0</v>
      </c>
      <c r="AS317">
        <v>0</v>
      </c>
      <c r="AT317">
        <v>0</v>
      </c>
      <c r="AU317">
        <v>0</v>
      </c>
      <c r="AV317">
        <v>0</v>
      </c>
      <c r="AW317" t="s">
        <v>41</v>
      </c>
      <c r="AX317" t="s">
        <v>56</v>
      </c>
      <c r="AY317">
        <v>0</v>
      </c>
      <c r="AZ317">
        <v>0</v>
      </c>
      <c r="BA317">
        <v>1</v>
      </c>
      <c r="BB317" t="s">
        <v>57</v>
      </c>
      <c r="BC317">
        <v>7.8541999999999996</v>
      </c>
      <c r="BD317" t="s">
        <v>377</v>
      </c>
    </row>
    <row r="318" spans="1:56" x14ac:dyDescent="0.25">
      <c r="A318">
        <v>317</v>
      </c>
      <c r="B318">
        <v>1</v>
      </c>
      <c r="C318">
        <v>1</v>
      </c>
      <c r="D318">
        <v>1</v>
      </c>
      <c r="E318">
        <v>1</v>
      </c>
      <c r="F318" t="s">
        <v>6</v>
      </c>
      <c r="G318">
        <v>1</v>
      </c>
      <c r="H318">
        <v>0</v>
      </c>
      <c r="I318">
        <v>0</v>
      </c>
      <c r="J318">
        <v>0</v>
      </c>
      <c r="K318">
        <v>0</v>
      </c>
      <c r="L318">
        <v>0</v>
      </c>
      <c r="M318">
        <v>0</v>
      </c>
      <c r="N318">
        <v>0</v>
      </c>
      <c r="O318">
        <v>0</v>
      </c>
      <c r="P318">
        <v>24</v>
      </c>
      <c r="Q318" t="s">
        <v>19</v>
      </c>
      <c r="R318">
        <v>0</v>
      </c>
      <c r="S318">
        <v>0</v>
      </c>
      <c r="T318">
        <v>1</v>
      </c>
      <c r="U318">
        <v>0</v>
      </c>
      <c r="V318">
        <v>0</v>
      </c>
      <c r="W318">
        <v>0</v>
      </c>
      <c r="X318">
        <v>0</v>
      </c>
      <c r="Y318">
        <v>0</v>
      </c>
      <c r="Z318">
        <v>2</v>
      </c>
      <c r="AA318" t="s">
        <v>28</v>
      </c>
      <c r="AB318">
        <v>0</v>
      </c>
      <c r="AC318">
        <v>1</v>
      </c>
      <c r="AD318">
        <v>0</v>
      </c>
      <c r="AE318">
        <v>1</v>
      </c>
      <c r="AF318">
        <v>0</v>
      </c>
      <c r="AG318">
        <v>1</v>
      </c>
      <c r="AH318">
        <v>0</v>
      </c>
      <c r="AI318">
        <v>0</v>
      </c>
      <c r="AJ318">
        <v>0</v>
      </c>
      <c r="AK318">
        <v>0</v>
      </c>
      <c r="AL318">
        <v>0</v>
      </c>
      <c r="AM318">
        <v>0</v>
      </c>
      <c r="AN318" t="s">
        <v>32</v>
      </c>
      <c r="AO318">
        <v>0</v>
      </c>
      <c r="AP318">
        <v>1</v>
      </c>
      <c r="AQ318">
        <v>0</v>
      </c>
      <c r="AR318">
        <v>0</v>
      </c>
      <c r="AS318">
        <v>0</v>
      </c>
      <c r="AT318">
        <v>0</v>
      </c>
      <c r="AU318">
        <v>0</v>
      </c>
      <c r="AV318">
        <v>0</v>
      </c>
      <c r="AW318" t="s">
        <v>41</v>
      </c>
      <c r="AX318" t="s">
        <v>56</v>
      </c>
      <c r="AY318">
        <v>0</v>
      </c>
      <c r="AZ318">
        <v>0</v>
      </c>
      <c r="BA318">
        <v>1</v>
      </c>
      <c r="BB318" t="s">
        <v>57</v>
      </c>
      <c r="BC318">
        <v>26</v>
      </c>
      <c r="BD318" t="s">
        <v>378</v>
      </c>
    </row>
    <row r="319" spans="1:56" x14ac:dyDescent="0.25">
      <c r="A319">
        <v>318</v>
      </c>
      <c r="B319">
        <v>1</v>
      </c>
      <c r="C319">
        <v>0</v>
      </c>
      <c r="D319">
        <v>0</v>
      </c>
      <c r="E319">
        <v>0</v>
      </c>
      <c r="F319" t="s">
        <v>7</v>
      </c>
      <c r="G319">
        <v>0</v>
      </c>
      <c r="H319">
        <v>1</v>
      </c>
      <c r="I319">
        <v>0</v>
      </c>
      <c r="J319">
        <v>1</v>
      </c>
      <c r="K319">
        <v>1</v>
      </c>
      <c r="L319">
        <v>1</v>
      </c>
      <c r="M319">
        <v>0</v>
      </c>
      <c r="N319">
        <v>0</v>
      </c>
      <c r="O319">
        <v>0</v>
      </c>
      <c r="P319">
        <v>54</v>
      </c>
      <c r="Q319" t="s">
        <v>22</v>
      </c>
      <c r="R319">
        <v>0</v>
      </c>
      <c r="S319">
        <v>0</v>
      </c>
      <c r="T319">
        <v>0</v>
      </c>
      <c r="U319">
        <v>0</v>
      </c>
      <c r="V319">
        <v>0</v>
      </c>
      <c r="W319">
        <v>1</v>
      </c>
      <c r="X319">
        <v>0</v>
      </c>
      <c r="Y319">
        <v>0</v>
      </c>
      <c r="Z319">
        <v>2</v>
      </c>
      <c r="AA319" t="s">
        <v>28</v>
      </c>
      <c r="AB319">
        <v>0</v>
      </c>
      <c r="AC319">
        <v>1</v>
      </c>
      <c r="AD319">
        <v>0</v>
      </c>
      <c r="AE319">
        <v>0</v>
      </c>
      <c r="AF319">
        <v>1</v>
      </c>
      <c r="AG319">
        <v>0</v>
      </c>
      <c r="AH319">
        <v>0</v>
      </c>
      <c r="AI319">
        <v>0</v>
      </c>
      <c r="AJ319">
        <v>0</v>
      </c>
      <c r="AK319">
        <v>0</v>
      </c>
      <c r="AL319">
        <v>0</v>
      </c>
      <c r="AM319">
        <v>0</v>
      </c>
      <c r="AN319" t="s">
        <v>31</v>
      </c>
      <c r="AO319">
        <v>0</v>
      </c>
      <c r="AP319">
        <v>1</v>
      </c>
      <c r="AQ319">
        <v>0</v>
      </c>
      <c r="AR319">
        <v>0</v>
      </c>
      <c r="AS319">
        <v>0</v>
      </c>
      <c r="AT319">
        <v>0</v>
      </c>
      <c r="AU319">
        <v>0</v>
      </c>
      <c r="AV319">
        <v>0</v>
      </c>
      <c r="AW319" t="s">
        <v>41</v>
      </c>
      <c r="AX319" t="s">
        <v>56</v>
      </c>
      <c r="AY319">
        <v>0</v>
      </c>
      <c r="AZ319">
        <v>0</v>
      </c>
      <c r="BA319">
        <v>1</v>
      </c>
      <c r="BB319" t="s">
        <v>57</v>
      </c>
      <c r="BC319">
        <v>14</v>
      </c>
      <c r="BD319" t="s">
        <v>379</v>
      </c>
    </row>
    <row r="320" spans="1:56" x14ac:dyDescent="0.25">
      <c r="A320">
        <v>319</v>
      </c>
      <c r="B320">
        <v>1</v>
      </c>
      <c r="C320">
        <v>1</v>
      </c>
      <c r="D320">
        <v>1</v>
      </c>
      <c r="E320">
        <v>1</v>
      </c>
      <c r="F320" t="s">
        <v>6</v>
      </c>
      <c r="G320">
        <v>1</v>
      </c>
      <c r="H320">
        <v>0</v>
      </c>
      <c r="I320">
        <v>0</v>
      </c>
      <c r="J320">
        <v>0</v>
      </c>
      <c r="K320">
        <v>0</v>
      </c>
      <c r="L320">
        <v>0</v>
      </c>
      <c r="M320">
        <v>0</v>
      </c>
      <c r="N320">
        <v>0</v>
      </c>
      <c r="O320">
        <v>0</v>
      </c>
      <c r="P320">
        <v>31</v>
      </c>
      <c r="Q320" t="s">
        <v>20</v>
      </c>
      <c r="R320">
        <v>0</v>
      </c>
      <c r="S320">
        <v>0</v>
      </c>
      <c r="T320">
        <v>0</v>
      </c>
      <c r="U320">
        <v>1</v>
      </c>
      <c r="V320">
        <v>0</v>
      </c>
      <c r="W320">
        <v>0</v>
      </c>
      <c r="X320">
        <v>0</v>
      </c>
      <c r="Y320">
        <v>0</v>
      </c>
      <c r="Z320">
        <v>1</v>
      </c>
      <c r="AA320" t="s">
        <v>27</v>
      </c>
      <c r="AB320">
        <v>1</v>
      </c>
      <c r="AC320">
        <v>0</v>
      </c>
      <c r="AD320">
        <v>0</v>
      </c>
      <c r="AE320">
        <v>0</v>
      </c>
      <c r="AF320">
        <v>1</v>
      </c>
      <c r="AG320">
        <v>0</v>
      </c>
      <c r="AH320">
        <v>0</v>
      </c>
      <c r="AI320">
        <v>0</v>
      </c>
      <c r="AJ320">
        <v>0</v>
      </c>
      <c r="AK320">
        <v>0</v>
      </c>
      <c r="AL320">
        <v>0</v>
      </c>
      <c r="AM320">
        <v>0</v>
      </c>
      <c r="AN320" t="s">
        <v>31</v>
      </c>
      <c r="AO320">
        <v>2</v>
      </c>
      <c r="AP320">
        <v>0</v>
      </c>
      <c r="AQ320">
        <v>0</v>
      </c>
      <c r="AR320">
        <v>1</v>
      </c>
      <c r="AS320">
        <v>0</v>
      </c>
      <c r="AT320">
        <v>0</v>
      </c>
      <c r="AU320">
        <v>0</v>
      </c>
      <c r="AV320">
        <v>0</v>
      </c>
      <c r="AW320" t="s">
        <v>43</v>
      </c>
      <c r="AX320" t="s">
        <v>56</v>
      </c>
      <c r="AY320">
        <v>0</v>
      </c>
      <c r="AZ320">
        <v>0</v>
      </c>
      <c r="BA320">
        <v>1</v>
      </c>
      <c r="BB320" t="s">
        <v>57</v>
      </c>
      <c r="BC320">
        <v>164.86670000000001</v>
      </c>
      <c r="BD320" t="s">
        <v>380</v>
      </c>
    </row>
    <row r="321" spans="1:56" x14ac:dyDescent="0.25">
      <c r="A321">
        <v>320</v>
      </c>
      <c r="B321">
        <v>1</v>
      </c>
      <c r="C321">
        <v>1</v>
      </c>
      <c r="D321">
        <v>1</v>
      </c>
      <c r="E321">
        <v>1</v>
      </c>
      <c r="F321" t="s">
        <v>6</v>
      </c>
      <c r="G321">
        <v>1</v>
      </c>
      <c r="H321">
        <v>0</v>
      </c>
      <c r="I321">
        <v>0</v>
      </c>
      <c r="J321">
        <v>0</v>
      </c>
      <c r="K321">
        <v>0</v>
      </c>
      <c r="L321">
        <v>0</v>
      </c>
      <c r="M321">
        <v>0</v>
      </c>
      <c r="N321">
        <v>0</v>
      </c>
      <c r="O321">
        <v>0</v>
      </c>
      <c r="P321">
        <v>40</v>
      </c>
      <c r="Q321" t="s">
        <v>21</v>
      </c>
      <c r="R321">
        <v>0</v>
      </c>
      <c r="S321">
        <v>0</v>
      </c>
      <c r="T321">
        <v>0</v>
      </c>
      <c r="U321">
        <v>0</v>
      </c>
      <c r="V321">
        <v>1</v>
      </c>
      <c r="W321">
        <v>0</v>
      </c>
      <c r="X321">
        <v>0</v>
      </c>
      <c r="Y321">
        <v>0</v>
      </c>
      <c r="Z321">
        <v>1</v>
      </c>
      <c r="AA321" t="s">
        <v>27</v>
      </c>
      <c r="AB321">
        <v>1</v>
      </c>
      <c r="AC321">
        <v>0</v>
      </c>
      <c r="AD321">
        <v>0</v>
      </c>
      <c r="AE321">
        <v>1</v>
      </c>
      <c r="AF321">
        <v>0</v>
      </c>
      <c r="AG321">
        <v>1</v>
      </c>
      <c r="AH321">
        <v>0</v>
      </c>
      <c r="AI321">
        <v>0</v>
      </c>
      <c r="AJ321">
        <v>0</v>
      </c>
      <c r="AK321">
        <v>0</v>
      </c>
      <c r="AL321">
        <v>0</v>
      </c>
      <c r="AM321">
        <v>0</v>
      </c>
      <c r="AN321" t="s">
        <v>32</v>
      </c>
      <c r="AO321">
        <v>1</v>
      </c>
      <c r="AP321">
        <v>0</v>
      </c>
      <c r="AQ321">
        <v>1</v>
      </c>
      <c r="AR321">
        <v>0</v>
      </c>
      <c r="AS321">
        <v>0</v>
      </c>
      <c r="AT321">
        <v>0</v>
      </c>
      <c r="AU321">
        <v>0</v>
      </c>
      <c r="AV321">
        <v>0</v>
      </c>
      <c r="AW321" t="s">
        <v>42</v>
      </c>
      <c r="AX321" t="s">
        <v>59</v>
      </c>
      <c r="AY321">
        <v>1</v>
      </c>
      <c r="AZ321">
        <v>0</v>
      </c>
      <c r="BA321">
        <v>0</v>
      </c>
      <c r="BB321" t="s">
        <v>60</v>
      </c>
      <c r="BC321">
        <v>134.5</v>
      </c>
      <c r="BD321" t="s">
        <v>381</v>
      </c>
    </row>
    <row r="322" spans="1:56" x14ac:dyDescent="0.25">
      <c r="A322">
        <v>321</v>
      </c>
      <c r="B322">
        <v>1</v>
      </c>
      <c r="C322">
        <v>0</v>
      </c>
      <c r="D322">
        <v>0</v>
      </c>
      <c r="E322">
        <v>0</v>
      </c>
      <c r="F322" t="s">
        <v>7</v>
      </c>
      <c r="G322">
        <v>0</v>
      </c>
      <c r="H322">
        <v>1</v>
      </c>
      <c r="I322">
        <v>0</v>
      </c>
      <c r="J322">
        <v>0</v>
      </c>
      <c r="K322">
        <v>1</v>
      </c>
      <c r="L322">
        <v>1</v>
      </c>
      <c r="M322">
        <v>0</v>
      </c>
      <c r="N322">
        <v>0</v>
      </c>
      <c r="O322">
        <v>0</v>
      </c>
      <c r="P322">
        <v>22</v>
      </c>
      <c r="Q322" t="s">
        <v>19</v>
      </c>
      <c r="R322">
        <v>0</v>
      </c>
      <c r="S322">
        <v>0</v>
      </c>
      <c r="T322">
        <v>1</v>
      </c>
      <c r="U322">
        <v>0</v>
      </c>
      <c r="V322">
        <v>0</v>
      </c>
      <c r="W322">
        <v>0</v>
      </c>
      <c r="X322">
        <v>0</v>
      </c>
      <c r="Y322">
        <v>0</v>
      </c>
      <c r="Z322">
        <v>3</v>
      </c>
      <c r="AA322" t="s">
        <v>29</v>
      </c>
      <c r="AB322">
        <v>0</v>
      </c>
      <c r="AC322">
        <v>0</v>
      </c>
      <c r="AD322">
        <v>1</v>
      </c>
      <c r="AE322">
        <v>0</v>
      </c>
      <c r="AF322">
        <v>1</v>
      </c>
      <c r="AG322">
        <v>0</v>
      </c>
      <c r="AH322">
        <v>0</v>
      </c>
      <c r="AI322">
        <v>0</v>
      </c>
      <c r="AJ322">
        <v>0</v>
      </c>
      <c r="AK322">
        <v>0</v>
      </c>
      <c r="AL322">
        <v>0</v>
      </c>
      <c r="AM322">
        <v>0</v>
      </c>
      <c r="AN322" t="s">
        <v>31</v>
      </c>
      <c r="AO322">
        <v>0</v>
      </c>
      <c r="AP322">
        <v>1</v>
      </c>
      <c r="AQ322">
        <v>0</v>
      </c>
      <c r="AR322">
        <v>0</v>
      </c>
      <c r="AS322">
        <v>0</v>
      </c>
      <c r="AT322">
        <v>0</v>
      </c>
      <c r="AU322">
        <v>0</v>
      </c>
      <c r="AV322">
        <v>0</v>
      </c>
      <c r="AW322" t="s">
        <v>41</v>
      </c>
      <c r="AX322" t="s">
        <v>56</v>
      </c>
      <c r="AY322">
        <v>0</v>
      </c>
      <c r="AZ322">
        <v>0</v>
      </c>
      <c r="BA322">
        <v>1</v>
      </c>
      <c r="BB322" t="s">
        <v>57</v>
      </c>
      <c r="BC322">
        <v>7.25</v>
      </c>
      <c r="BD322" t="s">
        <v>382</v>
      </c>
    </row>
    <row r="323" spans="1:56" x14ac:dyDescent="0.25">
      <c r="A323">
        <v>322</v>
      </c>
      <c r="B323">
        <v>1</v>
      </c>
      <c r="C323">
        <v>0</v>
      </c>
      <c r="D323">
        <v>0</v>
      </c>
      <c r="E323">
        <v>0</v>
      </c>
      <c r="F323" t="s">
        <v>7</v>
      </c>
      <c r="G323">
        <v>0</v>
      </c>
      <c r="H323">
        <v>1</v>
      </c>
      <c r="I323">
        <v>0</v>
      </c>
      <c r="J323">
        <v>0</v>
      </c>
      <c r="K323">
        <v>1</v>
      </c>
      <c r="L323">
        <v>1</v>
      </c>
      <c r="M323">
        <v>0</v>
      </c>
      <c r="N323">
        <v>0</v>
      </c>
      <c r="O323">
        <v>0</v>
      </c>
      <c r="P323">
        <v>27</v>
      </c>
      <c r="Q323" t="s">
        <v>19</v>
      </c>
      <c r="R323">
        <v>0</v>
      </c>
      <c r="S323">
        <v>0</v>
      </c>
      <c r="T323">
        <v>1</v>
      </c>
      <c r="U323">
        <v>0</v>
      </c>
      <c r="V323">
        <v>0</v>
      </c>
      <c r="W323">
        <v>0</v>
      </c>
      <c r="X323">
        <v>0</v>
      </c>
      <c r="Y323">
        <v>0</v>
      </c>
      <c r="Z323">
        <v>3</v>
      </c>
      <c r="AA323" t="s">
        <v>29</v>
      </c>
      <c r="AB323">
        <v>0</v>
      </c>
      <c r="AC323">
        <v>0</v>
      </c>
      <c r="AD323">
        <v>1</v>
      </c>
      <c r="AE323">
        <v>0</v>
      </c>
      <c r="AF323">
        <v>1</v>
      </c>
      <c r="AG323">
        <v>0</v>
      </c>
      <c r="AH323">
        <v>0</v>
      </c>
      <c r="AI323">
        <v>0</v>
      </c>
      <c r="AJ323">
        <v>0</v>
      </c>
      <c r="AK323">
        <v>0</v>
      </c>
      <c r="AL323">
        <v>0</v>
      </c>
      <c r="AM323">
        <v>0</v>
      </c>
      <c r="AN323" t="s">
        <v>31</v>
      </c>
      <c r="AO323">
        <v>0</v>
      </c>
      <c r="AP323">
        <v>1</v>
      </c>
      <c r="AQ323">
        <v>0</v>
      </c>
      <c r="AR323">
        <v>0</v>
      </c>
      <c r="AS323">
        <v>0</v>
      </c>
      <c r="AT323">
        <v>0</v>
      </c>
      <c r="AU323">
        <v>0</v>
      </c>
      <c r="AV323">
        <v>0</v>
      </c>
      <c r="AW323" t="s">
        <v>41</v>
      </c>
      <c r="AX323" t="s">
        <v>56</v>
      </c>
      <c r="AY323">
        <v>0</v>
      </c>
      <c r="AZ323">
        <v>0</v>
      </c>
      <c r="BA323">
        <v>1</v>
      </c>
      <c r="BB323" t="s">
        <v>57</v>
      </c>
      <c r="BC323">
        <v>7.8958000000000004</v>
      </c>
      <c r="BD323" t="s">
        <v>383</v>
      </c>
    </row>
    <row r="324" spans="1:56" x14ac:dyDescent="0.25">
      <c r="A324">
        <v>323</v>
      </c>
      <c r="B324">
        <v>1</v>
      </c>
      <c r="C324">
        <v>1</v>
      </c>
      <c r="D324">
        <v>1</v>
      </c>
      <c r="E324">
        <v>1</v>
      </c>
      <c r="F324" t="s">
        <v>6</v>
      </c>
      <c r="G324">
        <v>1</v>
      </c>
      <c r="H324">
        <v>0</v>
      </c>
      <c r="I324">
        <v>0</v>
      </c>
      <c r="J324">
        <v>0</v>
      </c>
      <c r="K324">
        <v>0</v>
      </c>
      <c r="L324">
        <v>0</v>
      </c>
      <c r="M324">
        <v>0</v>
      </c>
      <c r="N324">
        <v>0</v>
      </c>
      <c r="O324">
        <v>0</v>
      </c>
      <c r="P324">
        <v>30</v>
      </c>
      <c r="Q324" t="s">
        <v>20</v>
      </c>
      <c r="R324">
        <v>0</v>
      </c>
      <c r="S324">
        <v>0</v>
      </c>
      <c r="T324">
        <v>0</v>
      </c>
      <c r="U324">
        <v>1</v>
      </c>
      <c r="V324">
        <v>0</v>
      </c>
      <c r="W324">
        <v>0</v>
      </c>
      <c r="X324">
        <v>0</v>
      </c>
      <c r="Y324">
        <v>0</v>
      </c>
      <c r="Z324">
        <v>2</v>
      </c>
      <c r="AA324" t="s">
        <v>28</v>
      </c>
      <c r="AB324">
        <v>0</v>
      </c>
      <c r="AC324">
        <v>1</v>
      </c>
      <c r="AD324">
        <v>0</v>
      </c>
      <c r="AE324">
        <v>0</v>
      </c>
      <c r="AF324">
        <v>1</v>
      </c>
      <c r="AG324">
        <v>0</v>
      </c>
      <c r="AH324">
        <v>0</v>
      </c>
      <c r="AI324">
        <v>0</v>
      </c>
      <c r="AJ324">
        <v>0</v>
      </c>
      <c r="AK324">
        <v>0</v>
      </c>
      <c r="AL324">
        <v>0</v>
      </c>
      <c r="AM324">
        <v>0</v>
      </c>
      <c r="AN324" t="s">
        <v>31</v>
      </c>
      <c r="AO324">
        <v>0</v>
      </c>
      <c r="AP324">
        <v>1</v>
      </c>
      <c r="AQ324">
        <v>0</v>
      </c>
      <c r="AR324">
        <v>0</v>
      </c>
      <c r="AS324">
        <v>0</v>
      </c>
      <c r="AT324">
        <v>0</v>
      </c>
      <c r="AU324">
        <v>0</v>
      </c>
      <c r="AV324">
        <v>0</v>
      </c>
      <c r="AW324" t="s">
        <v>41</v>
      </c>
      <c r="AX324" t="s">
        <v>65</v>
      </c>
      <c r="AY324">
        <v>0</v>
      </c>
      <c r="AZ324">
        <v>1</v>
      </c>
      <c r="BA324">
        <v>0</v>
      </c>
      <c r="BB324" t="s">
        <v>66</v>
      </c>
      <c r="BC324">
        <v>12.35</v>
      </c>
      <c r="BD324" t="s">
        <v>384</v>
      </c>
    </row>
    <row r="325" spans="1:56" x14ac:dyDescent="0.25">
      <c r="A325">
        <v>324</v>
      </c>
      <c r="B325">
        <v>1</v>
      </c>
      <c r="C325">
        <v>1</v>
      </c>
      <c r="D325">
        <v>1</v>
      </c>
      <c r="E325">
        <v>1</v>
      </c>
      <c r="F325" t="s">
        <v>6</v>
      </c>
      <c r="G325">
        <v>1</v>
      </c>
      <c r="H325">
        <v>0</v>
      </c>
      <c r="I325">
        <v>0</v>
      </c>
      <c r="J325">
        <v>0</v>
      </c>
      <c r="K325">
        <v>0</v>
      </c>
      <c r="L325">
        <v>0</v>
      </c>
      <c r="M325">
        <v>0</v>
      </c>
      <c r="N325">
        <v>0</v>
      </c>
      <c r="O325">
        <v>0</v>
      </c>
      <c r="P325">
        <v>22</v>
      </c>
      <c r="Q325" t="s">
        <v>19</v>
      </c>
      <c r="R325">
        <v>0</v>
      </c>
      <c r="S325">
        <v>0</v>
      </c>
      <c r="T325">
        <v>1</v>
      </c>
      <c r="U325">
        <v>0</v>
      </c>
      <c r="V325">
        <v>0</v>
      </c>
      <c r="W325">
        <v>0</v>
      </c>
      <c r="X325">
        <v>0</v>
      </c>
      <c r="Y325">
        <v>0</v>
      </c>
      <c r="Z325">
        <v>2</v>
      </c>
      <c r="AA325" t="s">
        <v>28</v>
      </c>
      <c r="AB325">
        <v>0</v>
      </c>
      <c r="AC325">
        <v>1</v>
      </c>
      <c r="AD325">
        <v>0</v>
      </c>
      <c r="AE325">
        <v>1</v>
      </c>
      <c r="AF325">
        <v>0</v>
      </c>
      <c r="AG325">
        <v>1</v>
      </c>
      <c r="AH325">
        <v>0</v>
      </c>
      <c r="AI325">
        <v>0</v>
      </c>
      <c r="AJ325">
        <v>0</v>
      </c>
      <c r="AK325">
        <v>0</v>
      </c>
      <c r="AL325">
        <v>0</v>
      </c>
      <c r="AM325">
        <v>0</v>
      </c>
      <c r="AN325" t="s">
        <v>32</v>
      </c>
      <c r="AO325">
        <v>1</v>
      </c>
      <c r="AP325">
        <v>0</v>
      </c>
      <c r="AQ325">
        <v>1</v>
      </c>
      <c r="AR325">
        <v>0</v>
      </c>
      <c r="AS325">
        <v>0</v>
      </c>
      <c r="AT325">
        <v>0</v>
      </c>
      <c r="AU325">
        <v>0</v>
      </c>
      <c r="AV325">
        <v>0</v>
      </c>
      <c r="AW325" t="s">
        <v>42</v>
      </c>
      <c r="AX325" t="s">
        <v>56</v>
      </c>
      <c r="AY325">
        <v>0</v>
      </c>
      <c r="AZ325">
        <v>0</v>
      </c>
      <c r="BA325">
        <v>1</v>
      </c>
      <c r="BB325" t="s">
        <v>57</v>
      </c>
      <c r="BC325">
        <v>29</v>
      </c>
      <c r="BD325" t="s">
        <v>385</v>
      </c>
    </row>
    <row r="326" spans="1:56" x14ac:dyDescent="0.25">
      <c r="A326">
        <v>325</v>
      </c>
      <c r="B326">
        <v>1</v>
      </c>
      <c r="C326">
        <v>0</v>
      </c>
      <c r="D326">
        <v>0</v>
      </c>
      <c r="E326">
        <v>0</v>
      </c>
      <c r="F326" t="s">
        <v>7</v>
      </c>
      <c r="G326">
        <v>0</v>
      </c>
      <c r="H326">
        <v>1</v>
      </c>
      <c r="I326">
        <v>0</v>
      </c>
      <c r="J326">
        <v>0</v>
      </c>
      <c r="K326">
        <v>0</v>
      </c>
      <c r="L326">
        <v>0</v>
      </c>
      <c r="M326">
        <v>0</v>
      </c>
      <c r="N326">
        <v>0</v>
      </c>
      <c r="O326">
        <v>0</v>
      </c>
      <c r="P326">
        <v>29.9</v>
      </c>
      <c r="Q326" t="s">
        <v>19</v>
      </c>
      <c r="R326">
        <v>0</v>
      </c>
      <c r="S326">
        <v>0</v>
      </c>
      <c r="T326">
        <v>1</v>
      </c>
      <c r="U326">
        <v>0</v>
      </c>
      <c r="V326">
        <v>0</v>
      </c>
      <c r="W326">
        <v>0</v>
      </c>
      <c r="X326">
        <v>0</v>
      </c>
      <c r="Y326">
        <v>0</v>
      </c>
      <c r="Z326">
        <v>3</v>
      </c>
      <c r="AA326" t="s">
        <v>29</v>
      </c>
      <c r="AB326">
        <v>0</v>
      </c>
      <c r="AC326">
        <v>0</v>
      </c>
      <c r="AD326">
        <v>1</v>
      </c>
      <c r="AE326">
        <v>8</v>
      </c>
      <c r="AF326">
        <v>0</v>
      </c>
      <c r="AG326">
        <v>0</v>
      </c>
      <c r="AH326">
        <v>0</v>
      </c>
      <c r="AI326">
        <v>0</v>
      </c>
      <c r="AJ326">
        <v>0</v>
      </c>
      <c r="AK326">
        <v>0</v>
      </c>
      <c r="AL326">
        <v>1</v>
      </c>
      <c r="AM326">
        <v>1</v>
      </c>
      <c r="AN326" t="s">
        <v>37</v>
      </c>
      <c r="AO326">
        <v>2</v>
      </c>
      <c r="AP326">
        <v>0</v>
      </c>
      <c r="AQ326">
        <v>0</v>
      </c>
      <c r="AR326">
        <v>1</v>
      </c>
      <c r="AS326">
        <v>0</v>
      </c>
      <c r="AT326">
        <v>0</v>
      </c>
      <c r="AU326">
        <v>0</v>
      </c>
      <c r="AV326">
        <v>0</v>
      </c>
      <c r="AW326" t="s">
        <v>43</v>
      </c>
      <c r="AX326" t="s">
        <v>56</v>
      </c>
      <c r="AY326">
        <v>0</v>
      </c>
      <c r="AZ326">
        <v>0</v>
      </c>
      <c r="BA326">
        <v>1</v>
      </c>
      <c r="BB326" t="s">
        <v>57</v>
      </c>
      <c r="BC326">
        <v>69.55</v>
      </c>
      <c r="BD326" t="s">
        <v>386</v>
      </c>
    </row>
    <row r="327" spans="1:56" x14ac:dyDescent="0.25">
      <c r="A327">
        <v>326</v>
      </c>
      <c r="B327">
        <v>1</v>
      </c>
      <c r="C327">
        <v>1</v>
      </c>
      <c r="D327">
        <v>1</v>
      </c>
      <c r="E327">
        <v>1</v>
      </c>
      <c r="F327" t="s">
        <v>6</v>
      </c>
      <c r="G327">
        <v>1</v>
      </c>
      <c r="H327">
        <v>0</v>
      </c>
      <c r="I327">
        <v>0</v>
      </c>
      <c r="J327">
        <v>0</v>
      </c>
      <c r="K327">
        <v>0</v>
      </c>
      <c r="L327">
        <v>0</v>
      </c>
      <c r="M327">
        <v>0</v>
      </c>
      <c r="N327">
        <v>0</v>
      </c>
      <c r="O327">
        <v>0</v>
      </c>
      <c r="P327">
        <v>36</v>
      </c>
      <c r="Q327" t="s">
        <v>20</v>
      </c>
      <c r="R327">
        <v>0</v>
      </c>
      <c r="S327">
        <v>0</v>
      </c>
      <c r="T327">
        <v>0</v>
      </c>
      <c r="U327">
        <v>1</v>
      </c>
      <c r="V327">
        <v>0</v>
      </c>
      <c r="W327">
        <v>0</v>
      </c>
      <c r="X327">
        <v>0</v>
      </c>
      <c r="Y327">
        <v>0</v>
      </c>
      <c r="Z327">
        <v>1</v>
      </c>
      <c r="AA327" t="s">
        <v>27</v>
      </c>
      <c r="AB327">
        <v>1</v>
      </c>
      <c r="AC327">
        <v>0</v>
      </c>
      <c r="AD327">
        <v>0</v>
      </c>
      <c r="AE327">
        <v>0</v>
      </c>
      <c r="AF327">
        <v>1</v>
      </c>
      <c r="AG327">
        <v>0</v>
      </c>
      <c r="AH327">
        <v>0</v>
      </c>
      <c r="AI327">
        <v>0</v>
      </c>
      <c r="AJ327">
        <v>0</v>
      </c>
      <c r="AK327">
        <v>0</v>
      </c>
      <c r="AL327">
        <v>0</v>
      </c>
      <c r="AM327">
        <v>0</v>
      </c>
      <c r="AN327" t="s">
        <v>31</v>
      </c>
      <c r="AO327">
        <v>0</v>
      </c>
      <c r="AP327">
        <v>1</v>
      </c>
      <c r="AQ327">
        <v>0</v>
      </c>
      <c r="AR327">
        <v>0</v>
      </c>
      <c r="AS327">
        <v>0</v>
      </c>
      <c r="AT327">
        <v>0</v>
      </c>
      <c r="AU327">
        <v>0</v>
      </c>
      <c r="AV327">
        <v>0</v>
      </c>
      <c r="AW327" t="s">
        <v>41</v>
      </c>
      <c r="AX327" t="s">
        <v>59</v>
      </c>
      <c r="AY327">
        <v>1</v>
      </c>
      <c r="AZ327">
        <v>0</v>
      </c>
      <c r="BA327">
        <v>0</v>
      </c>
      <c r="BB327" t="s">
        <v>60</v>
      </c>
      <c r="BC327">
        <v>135.63329999999999</v>
      </c>
      <c r="BD327" t="s">
        <v>387</v>
      </c>
    </row>
    <row r="328" spans="1:56" x14ac:dyDescent="0.25">
      <c r="A328">
        <v>327</v>
      </c>
      <c r="B328">
        <v>1</v>
      </c>
      <c r="C328">
        <v>0</v>
      </c>
      <c r="D328">
        <v>0</v>
      </c>
      <c r="E328">
        <v>0</v>
      </c>
      <c r="F328" t="s">
        <v>7</v>
      </c>
      <c r="G328">
        <v>0</v>
      </c>
      <c r="H328">
        <v>1</v>
      </c>
      <c r="I328">
        <v>0</v>
      </c>
      <c r="J328">
        <v>0</v>
      </c>
      <c r="K328">
        <v>1</v>
      </c>
      <c r="L328">
        <v>1</v>
      </c>
      <c r="M328">
        <v>0</v>
      </c>
      <c r="N328">
        <v>0</v>
      </c>
      <c r="O328">
        <v>0</v>
      </c>
      <c r="P328">
        <v>61</v>
      </c>
      <c r="Q328" t="s">
        <v>23</v>
      </c>
      <c r="R328">
        <v>0</v>
      </c>
      <c r="S328">
        <v>0</v>
      </c>
      <c r="T328">
        <v>0</v>
      </c>
      <c r="U328">
        <v>0</v>
      </c>
      <c r="V328">
        <v>0</v>
      </c>
      <c r="W328">
        <v>0</v>
      </c>
      <c r="X328">
        <v>1</v>
      </c>
      <c r="Y328">
        <v>0</v>
      </c>
      <c r="Z328">
        <v>3</v>
      </c>
      <c r="AA328" t="s">
        <v>29</v>
      </c>
      <c r="AB328">
        <v>0</v>
      </c>
      <c r="AC328">
        <v>0</v>
      </c>
      <c r="AD328">
        <v>1</v>
      </c>
      <c r="AE328">
        <v>0</v>
      </c>
      <c r="AF328">
        <v>1</v>
      </c>
      <c r="AG328">
        <v>0</v>
      </c>
      <c r="AH328">
        <v>0</v>
      </c>
      <c r="AI328">
        <v>0</v>
      </c>
      <c r="AJ328">
        <v>0</v>
      </c>
      <c r="AK328">
        <v>0</v>
      </c>
      <c r="AL328">
        <v>0</v>
      </c>
      <c r="AM328">
        <v>0</v>
      </c>
      <c r="AN328" t="s">
        <v>31</v>
      </c>
      <c r="AO328">
        <v>0</v>
      </c>
      <c r="AP328">
        <v>1</v>
      </c>
      <c r="AQ328">
        <v>0</v>
      </c>
      <c r="AR328">
        <v>0</v>
      </c>
      <c r="AS328">
        <v>0</v>
      </c>
      <c r="AT328">
        <v>0</v>
      </c>
      <c r="AU328">
        <v>0</v>
      </c>
      <c r="AV328">
        <v>0</v>
      </c>
      <c r="AW328" t="s">
        <v>41</v>
      </c>
      <c r="AX328" t="s">
        <v>56</v>
      </c>
      <c r="AY328">
        <v>0</v>
      </c>
      <c r="AZ328">
        <v>0</v>
      </c>
      <c r="BA328">
        <v>1</v>
      </c>
      <c r="BB328" t="s">
        <v>57</v>
      </c>
      <c r="BC328">
        <v>6.2374999999999998</v>
      </c>
      <c r="BD328" t="s">
        <v>388</v>
      </c>
    </row>
    <row r="329" spans="1:56" x14ac:dyDescent="0.25">
      <c r="A329">
        <v>328</v>
      </c>
      <c r="B329">
        <v>1</v>
      </c>
      <c r="C329">
        <v>1</v>
      </c>
      <c r="D329">
        <v>1</v>
      </c>
      <c r="E329">
        <v>1</v>
      </c>
      <c r="F329" t="s">
        <v>6</v>
      </c>
      <c r="G329">
        <v>1</v>
      </c>
      <c r="H329">
        <v>0</v>
      </c>
      <c r="I329">
        <v>0</v>
      </c>
      <c r="J329">
        <v>0</v>
      </c>
      <c r="K329">
        <v>0</v>
      </c>
      <c r="L329">
        <v>0</v>
      </c>
      <c r="M329">
        <v>0</v>
      </c>
      <c r="N329">
        <v>0</v>
      </c>
      <c r="O329">
        <v>0</v>
      </c>
      <c r="P329">
        <v>36</v>
      </c>
      <c r="Q329" t="s">
        <v>20</v>
      </c>
      <c r="R329">
        <v>0</v>
      </c>
      <c r="S329">
        <v>0</v>
      </c>
      <c r="T329">
        <v>0</v>
      </c>
      <c r="U329">
        <v>1</v>
      </c>
      <c r="V329">
        <v>0</v>
      </c>
      <c r="W329">
        <v>0</v>
      </c>
      <c r="X329">
        <v>0</v>
      </c>
      <c r="Y329">
        <v>0</v>
      </c>
      <c r="Z329">
        <v>2</v>
      </c>
      <c r="AA329" t="s">
        <v>28</v>
      </c>
      <c r="AB329">
        <v>0</v>
      </c>
      <c r="AC329">
        <v>1</v>
      </c>
      <c r="AD329">
        <v>0</v>
      </c>
      <c r="AE329">
        <v>0</v>
      </c>
      <c r="AF329">
        <v>1</v>
      </c>
      <c r="AG329">
        <v>0</v>
      </c>
      <c r="AH329">
        <v>0</v>
      </c>
      <c r="AI329">
        <v>0</v>
      </c>
      <c r="AJ329">
        <v>0</v>
      </c>
      <c r="AK329">
        <v>0</v>
      </c>
      <c r="AL329">
        <v>0</v>
      </c>
      <c r="AM329">
        <v>0</v>
      </c>
      <c r="AN329" t="s">
        <v>31</v>
      </c>
      <c r="AO329">
        <v>0</v>
      </c>
      <c r="AP329">
        <v>1</v>
      </c>
      <c r="AQ329">
        <v>0</v>
      </c>
      <c r="AR329">
        <v>0</v>
      </c>
      <c r="AS329">
        <v>0</v>
      </c>
      <c r="AT329">
        <v>0</v>
      </c>
      <c r="AU329">
        <v>0</v>
      </c>
      <c r="AV329">
        <v>0</v>
      </c>
      <c r="AW329" t="s">
        <v>41</v>
      </c>
      <c r="AX329" t="s">
        <v>56</v>
      </c>
      <c r="AY329">
        <v>0</v>
      </c>
      <c r="AZ329">
        <v>0</v>
      </c>
      <c r="BA329">
        <v>1</v>
      </c>
      <c r="BB329" t="s">
        <v>57</v>
      </c>
      <c r="BC329">
        <v>13</v>
      </c>
      <c r="BD329" t="s">
        <v>389</v>
      </c>
    </row>
    <row r="330" spans="1:56" x14ac:dyDescent="0.25">
      <c r="A330">
        <v>329</v>
      </c>
      <c r="B330">
        <v>1</v>
      </c>
      <c r="C330">
        <v>1</v>
      </c>
      <c r="D330">
        <v>1</v>
      </c>
      <c r="E330">
        <v>1</v>
      </c>
      <c r="F330" t="s">
        <v>6</v>
      </c>
      <c r="G330">
        <v>1</v>
      </c>
      <c r="H330">
        <v>0</v>
      </c>
      <c r="I330">
        <v>1</v>
      </c>
      <c r="J330">
        <v>0</v>
      </c>
      <c r="K330">
        <v>0</v>
      </c>
      <c r="L330">
        <v>0</v>
      </c>
      <c r="M330">
        <v>0</v>
      </c>
      <c r="N330">
        <v>0</v>
      </c>
      <c r="O330">
        <v>0</v>
      </c>
      <c r="P330">
        <v>31</v>
      </c>
      <c r="Q330" t="s">
        <v>20</v>
      </c>
      <c r="R330">
        <v>0</v>
      </c>
      <c r="S330">
        <v>0</v>
      </c>
      <c r="T330">
        <v>0</v>
      </c>
      <c r="U330">
        <v>1</v>
      </c>
      <c r="V330">
        <v>0</v>
      </c>
      <c r="W330">
        <v>0</v>
      </c>
      <c r="X330">
        <v>0</v>
      </c>
      <c r="Y330">
        <v>0</v>
      </c>
      <c r="Z330">
        <v>3</v>
      </c>
      <c r="AA330" t="s">
        <v>29</v>
      </c>
      <c r="AB330">
        <v>0</v>
      </c>
      <c r="AC330">
        <v>0</v>
      </c>
      <c r="AD330">
        <v>1</v>
      </c>
      <c r="AE330">
        <v>1</v>
      </c>
      <c r="AF330">
        <v>0</v>
      </c>
      <c r="AG330">
        <v>1</v>
      </c>
      <c r="AH330">
        <v>0</v>
      </c>
      <c r="AI330">
        <v>0</v>
      </c>
      <c r="AJ330">
        <v>0</v>
      </c>
      <c r="AK330">
        <v>0</v>
      </c>
      <c r="AL330">
        <v>0</v>
      </c>
      <c r="AM330">
        <v>0</v>
      </c>
      <c r="AN330" t="s">
        <v>32</v>
      </c>
      <c r="AO330">
        <v>1</v>
      </c>
      <c r="AP330">
        <v>0</v>
      </c>
      <c r="AQ330">
        <v>1</v>
      </c>
      <c r="AR330">
        <v>0</v>
      </c>
      <c r="AS330">
        <v>0</v>
      </c>
      <c r="AT330">
        <v>0</v>
      </c>
      <c r="AU330">
        <v>0</v>
      </c>
      <c r="AV330">
        <v>0</v>
      </c>
      <c r="AW330" t="s">
        <v>42</v>
      </c>
      <c r="AX330" t="s">
        <v>56</v>
      </c>
      <c r="AY330">
        <v>0</v>
      </c>
      <c r="AZ330">
        <v>0</v>
      </c>
      <c r="BA330">
        <v>1</v>
      </c>
      <c r="BB330" t="s">
        <v>57</v>
      </c>
      <c r="BC330">
        <v>20.524999999999999</v>
      </c>
      <c r="BD330" t="s">
        <v>390</v>
      </c>
    </row>
    <row r="331" spans="1:56" x14ac:dyDescent="0.25">
      <c r="A331">
        <v>330</v>
      </c>
      <c r="B331">
        <v>1</v>
      </c>
      <c r="C331">
        <v>1</v>
      </c>
      <c r="D331">
        <v>1</v>
      </c>
      <c r="E331">
        <v>1</v>
      </c>
      <c r="F331" t="s">
        <v>6</v>
      </c>
      <c r="G331">
        <v>1</v>
      </c>
      <c r="H331">
        <v>0</v>
      </c>
      <c r="I331">
        <v>0</v>
      </c>
      <c r="J331">
        <v>0</v>
      </c>
      <c r="K331">
        <v>0</v>
      </c>
      <c r="L331">
        <v>0</v>
      </c>
      <c r="M331">
        <v>0</v>
      </c>
      <c r="N331">
        <v>0</v>
      </c>
      <c r="O331">
        <v>0</v>
      </c>
      <c r="P331">
        <v>16</v>
      </c>
      <c r="Q331" t="s">
        <v>18</v>
      </c>
      <c r="R331">
        <v>0</v>
      </c>
      <c r="S331">
        <v>1</v>
      </c>
      <c r="T331">
        <v>0</v>
      </c>
      <c r="U331">
        <v>0</v>
      </c>
      <c r="V331">
        <v>0</v>
      </c>
      <c r="W331">
        <v>0</v>
      </c>
      <c r="X331">
        <v>0</v>
      </c>
      <c r="Y331">
        <v>0</v>
      </c>
      <c r="Z331">
        <v>1</v>
      </c>
      <c r="AA331" t="s">
        <v>27</v>
      </c>
      <c r="AB331">
        <v>1</v>
      </c>
      <c r="AC331">
        <v>0</v>
      </c>
      <c r="AD331">
        <v>0</v>
      </c>
      <c r="AE331">
        <v>0</v>
      </c>
      <c r="AF331">
        <v>1</v>
      </c>
      <c r="AG331">
        <v>0</v>
      </c>
      <c r="AH331">
        <v>0</v>
      </c>
      <c r="AI331">
        <v>0</v>
      </c>
      <c r="AJ331">
        <v>0</v>
      </c>
      <c r="AK331">
        <v>0</v>
      </c>
      <c r="AL331">
        <v>0</v>
      </c>
      <c r="AM331">
        <v>0</v>
      </c>
      <c r="AN331" t="s">
        <v>31</v>
      </c>
      <c r="AO331">
        <v>1</v>
      </c>
      <c r="AP331">
        <v>0</v>
      </c>
      <c r="AQ331">
        <v>1</v>
      </c>
      <c r="AR331">
        <v>0</v>
      </c>
      <c r="AS331">
        <v>0</v>
      </c>
      <c r="AT331">
        <v>0</v>
      </c>
      <c r="AU331">
        <v>0</v>
      </c>
      <c r="AV331">
        <v>0</v>
      </c>
      <c r="AW331" t="s">
        <v>42</v>
      </c>
      <c r="AX331" t="s">
        <v>59</v>
      </c>
      <c r="AY331">
        <v>1</v>
      </c>
      <c r="AZ331">
        <v>0</v>
      </c>
      <c r="BA331">
        <v>0</v>
      </c>
      <c r="BB331" t="s">
        <v>60</v>
      </c>
      <c r="BC331">
        <v>57.979199999999999</v>
      </c>
      <c r="BD331" t="s">
        <v>391</v>
      </c>
    </row>
    <row r="332" spans="1:56" x14ac:dyDescent="0.25">
      <c r="A332">
        <v>331</v>
      </c>
      <c r="B332">
        <v>1</v>
      </c>
      <c r="C332">
        <v>1</v>
      </c>
      <c r="D332">
        <v>1</v>
      </c>
      <c r="E332">
        <v>1</v>
      </c>
      <c r="F332" t="s">
        <v>6</v>
      </c>
      <c r="G332">
        <v>1</v>
      </c>
      <c r="H332">
        <v>0</v>
      </c>
      <c r="I332">
        <v>0</v>
      </c>
      <c r="J332">
        <v>0</v>
      </c>
      <c r="K332">
        <v>0</v>
      </c>
      <c r="L332">
        <v>0</v>
      </c>
      <c r="M332">
        <v>0</v>
      </c>
      <c r="N332">
        <v>0</v>
      </c>
      <c r="O332">
        <v>0</v>
      </c>
      <c r="P332">
        <v>29.9</v>
      </c>
      <c r="Q332" t="s">
        <v>19</v>
      </c>
      <c r="R332">
        <v>0</v>
      </c>
      <c r="S332">
        <v>0</v>
      </c>
      <c r="T332">
        <v>1</v>
      </c>
      <c r="U332">
        <v>0</v>
      </c>
      <c r="V332">
        <v>0</v>
      </c>
      <c r="W332">
        <v>0</v>
      </c>
      <c r="X332">
        <v>0</v>
      </c>
      <c r="Y332">
        <v>0</v>
      </c>
      <c r="Z332">
        <v>3</v>
      </c>
      <c r="AA332" t="s">
        <v>29</v>
      </c>
      <c r="AB332">
        <v>0</v>
      </c>
      <c r="AC332">
        <v>0</v>
      </c>
      <c r="AD332">
        <v>1</v>
      </c>
      <c r="AE332">
        <v>2</v>
      </c>
      <c r="AF332">
        <v>0</v>
      </c>
      <c r="AG332">
        <v>0</v>
      </c>
      <c r="AH332">
        <v>1</v>
      </c>
      <c r="AI332">
        <v>0</v>
      </c>
      <c r="AJ332">
        <v>0</v>
      </c>
      <c r="AK332">
        <v>0</v>
      </c>
      <c r="AL332">
        <v>0</v>
      </c>
      <c r="AM332">
        <v>0</v>
      </c>
      <c r="AN332" t="s">
        <v>33</v>
      </c>
      <c r="AO332">
        <v>0</v>
      </c>
      <c r="AP332">
        <v>1</v>
      </c>
      <c r="AQ332">
        <v>0</v>
      </c>
      <c r="AR332">
        <v>0</v>
      </c>
      <c r="AS332">
        <v>0</v>
      </c>
      <c r="AT332">
        <v>0</v>
      </c>
      <c r="AU332">
        <v>0</v>
      </c>
      <c r="AV332">
        <v>0</v>
      </c>
      <c r="AW332" t="s">
        <v>41</v>
      </c>
      <c r="AX332" t="s">
        <v>65</v>
      </c>
      <c r="AY332">
        <v>0</v>
      </c>
      <c r="AZ332">
        <v>1</v>
      </c>
      <c r="BA332">
        <v>0</v>
      </c>
      <c r="BB332" t="s">
        <v>66</v>
      </c>
      <c r="BC332">
        <v>23.25</v>
      </c>
      <c r="BD332" t="s">
        <v>392</v>
      </c>
    </row>
    <row r="333" spans="1:56" x14ac:dyDescent="0.25">
      <c r="A333">
        <v>332</v>
      </c>
      <c r="B333">
        <v>1</v>
      </c>
      <c r="C333">
        <v>0</v>
      </c>
      <c r="D333">
        <v>0</v>
      </c>
      <c r="E333">
        <v>0</v>
      </c>
      <c r="F333" t="s">
        <v>7</v>
      </c>
      <c r="G333">
        <v>0</v>
      </c>
      <c r="H333">
        <v>1</v>
      </c>
      <c r="I333">
        <v>0</v>
      </c>
      <c r="J333">
        <v>0</v>
      </c>
      <c r="K333">
        <v>1</v>
      </c>
      <c r="L333">
        <v>1</v>
      </c>
      <c r="M333">
        <v>0</v>
      </c>
      <c r="N333">
        <v>0</v>
      </c>
      <c r="O333">
        <v>0</v>
      </c>
      <c r="P333">
        <v>45.5</v>
      </c>
      <c r="Q333" t="s">
        <v>21</v>
      </c>
      <c r="R333">
        <v>0</v>
      </c>
      <c r="S333">
        <v>0</v>
      </c>
      <c r="T333">
        <v>0</v>
      </c>
      <c r="U333">
        <v>0</v>
      </c>
      <c r="V333">
        <v>1</v>
      </c>
      <c r="W333">
        <v>0</v>
      </c>
      <c r="X333">
        <v>0</v>
      </c>
      <c r="Y333">
        <v>0</v>
      </c>
      <c r="Z333">
        <v>1</v>
      </c>
      <c r="AA333" t="s">
        <v>27</v>
      </c>
      <c r="AB333">
        <v>1</v>
      </c>
      <c r="AC333">
        <v>0</v>
      </c>
      <c r="AD333">
        <v>0</v>
      </c>
      <c r="AE333">
        <v>0</v>
      </c>
      <c r="AF333">
        <v>1</v>
      </c>
      <c r="AG333">
        <v>0</v>
      </c>
      <c r="AH333">
        <v>0</v>
      </c>
      <c r="AI333">
        <v>0</v>
      </c>
      <c r="AJ333">
        <v>0</v>
      </c>
      <c r="AK333">
        <v>0</v>
      </c>
      <c r="AL333">
        <v>0</v>
      </c>
      <c r="AM333">
        <v>0</v>
      </c>
      <c r="AN333" t="s">
        <v>31</v>
      </c>
      <c r="AO333">
        <v>0</v>
      </c>
      <c r="AP333">
        <v>1</v>
      </c>
      <c r="AQ333">
        <v>0</v>
      </c>
      <c r="AR333">
        <v>0</v>
      </c>
      <c r="AS333">
        <v>0</v>
      </c>
      <c r="AT333">
        <v>0</v>
      </c>
      <c r="AU333">
        <v>0</v>
      </c>
      <c r="AV333">
        <v>0</v>
      </c>
      <c r="AW333" t="s">
        <v>41</v>
      </c>
      <c r="AX333" t="s">
        <v>56</v>
      </c>
      <c r="AY333">
        <v>0</v>
      </c>
      <c r="AZ333">
        <v>0</v>
      </c>
      <c r="BA333">
        <v>1</v>
      </c>
      <c r="BB333" t="s">
        <v>57</v>
      </c>
      <c r="BC333">
        <v>28.5</v>
      </c>
      <c r="BD333" t="s">
        <v>393</v>
      </c>
    </row>
    <row r="334" spans="1:56" x14ac:dyDescent="0.25">
      <c r="A334">
        <v>333</v>
      </c>
      <c r="B334">
        <v>1</v>
      </c>
      <c r="C334">
        <v>0</v>
      </c>
      <c r="D334">
        <v>0</v>
      </c>
      <c r="E334">
        <v>0</v>
      </c>
      <c r="F334" t="s">
        <v>7</v>
      </c>
      <c r="G334">
        <v>0</v>
      </c>
      <c r="H334">
        <v>1</v>
      </c>
      <c r="I334">
        <v>0</v>
      </c>
      <c r="J334">
        <v>0</v>
      </c>
      <c r="K334">
        <v>1</v>
      </c>
      <c r="L334">
        <v>0</v>
      </c>
      <c r="M334">
        <v>0</v>
      </c>
      <c r="N334">
        <v>0</v>
      </c>
      <c r="O334">
        <v>0</v>
      </c>
      <c r="P334">
        <v>38</v>
      </c>
      <c r="Q334" t="s">
        <v>20</v>
      </c>
      <c r="R334">
        <v>0</v>
      </c>
      <c r="S334">
        <v>0</v>
      </c>
      <c r="T334">
        <v>0</v>
      </c>
      <c r="U334">
        <v>1</v>
      </c>
      <c r="V334">
        <v>0</v>
      </c>
      <c r="W334">
        <v>0</v>
      </c>
      <c r="X334">
        <v>0</v>
      </c>
      <c r="Y334">
        <v>0</v>
      </c>
      <c r="Z334">
        <v>1</v>
      </c>
      <c r="AA334" t="s">
        <v>27</v>
      </c>
      <c r="AB334">
        <v>1</v>
      </c>
      <c r="AC334">
        <v>0</v>
      </c>
      <c r="AD334">
        <v>0</v>
      </c>
      <c r="AE334">
        <v>0</v>
      </c>
      <c r="AF334">
        <v>1</v>
      </c>
      <c r="AG334">
        <v>0</v>
      </c>
      <c r="AH334">
        <v>0</v>
      </c>
      <c r="AI334">
        <v>0</v>
      </c>
      <c r="AJ334">
        <v>0</v>
      </c>
      <c r="AK334">
        <v>0</v>
      </c>
      <c r="AL334">
        <v>0</v>
      </c>
      <c r="AM334">
        <v>0</v>
      </c>
      <c r="AN334" t="s">
        <v>31</v>
      </c>
      <c r="AO334">
        <v>1</v>
      </c>
      <c r="AP334">
        <v>0</v>
      </c>
      <c r="AQ334">
        <v>1</v>
      </c>
      <c r="AR334">
        <v>0</v>
      </c>
      <c r="AS334">
        <v>0</v>
      </c>
      <c r="AT334">
        <v>0</v>
      </c>
      <c r="AU334">
        <v>0</v>
      </c>
      <c r="AV334">
        <v>0</v>
      </c>
      <c r="AW334" t="s">
        <v>42</v>
      </c>
      <c r="AX334" t="s">
        <v>56</v>
      </c>
      <c r="AY334">
        <v>0</v>
      </c>
      <c r="AZ334">
        <v>0</v>
      </c>
      <c r="BA334">
        <v>1</v>
      </c>
      <c r="BB334" t="s">
        <v>57</v>
      </c>
      <c r="BC334">
        <v>153.46250000000001</v>
      </c>
      <c r="BD334" t="s">
        <v>394</v>
      </c>
    </row>
    <row r="335" spans="1:56" x14ac:dyDescent="0.25">
      <c r="A335">
        <v>334</v>
      </c>
      <c r="B335">
        <v>1</v>
      </c>
      <c r="C335">
        <v>0</v>
      </c>
      <c r="D335">
        <v>0</v>
      </c>
      <c r="E335">
        <v>0</v>
      </c>
      <c r="F335" t="s">
        <v>7</v>
      </c>
      <c r="G335">
        <v>0</v>
      </c>
      <c r="H335">
        <v>1</v>
      </c>
      <c r="I335">
        <v>0</v>
      </c>
      <c r="J335">
        <v>0</v>
      </c>
      <c r="K335">
        <v>0</v>
      </c>
      <c r="L335">
        <v>1</v>
      </c>
      <c r="M335">
        <v>0</v>
      </c>
      <c r="N335">
        <v>0</v>
      </c>
      <c r="O335">
        <v>0</v>
      </c>
      <c r="P335">
        <v>16</v>
      </c>
      <c r="Q335" t="s">
        <v>18</v>
      </c>
      <c r="R335">
        <v>0</v>
      </c>
      <c r="S335">
        <v>1</v>
      </c>
      <c r="T335">
        <v>0</v>
      </c>
      <c r="U335">
        <v>0</v>
      </c>
      <c r="V335">
        <v>0</v>
      </c>
      <c r="W335">
        <v>0</v>
      </c>
      <c r="X335">
        <v>0</v>
      </c>
      <c r="Y335">
        <v>0</v>
      </c>
      <c r="Z335">
        <v>3</v>
      </c>
      <c r="AA335" t="s">
        <v>29</v>
      </c>
      <c r="AB335">
        <v>0</v>
      </c>
      <c r="AC335">
        <v>0</v>
      </c>
      <c r="AD335">
        <v>1</v>
      </c>
      <c r="AE335">
        <v>2</v>
      </c>
      <c r="AF335">
        <v>0</v>
      </c>
      <c r="AG335">
        <v>0</v>
      </c>
      <c r="AH335">
        <v>1</v>
      </c>
      <c r="AI335">
        <v>0</v>
      </c>
      <c r="AJ335">
        <v>0</v>
      </c>
      <c r="AK335">
        <v>0</v>
      </c>
      <c r="AL335">
        <v>0</v>
      </c>
      <c r="AM335">
        <v>0</v>
      </c>
      <c r="AN335" t="s">
        <v>33</v>
      </c>
      <c r="AO335">
        <v>0</v>
      </c>
      <c r="AP335">
        <v>1</v>
      </c>
      <c r="AQ335">
        <v>0</v>
      </c>
      <c r="AR335">
        <v>0</v>
      </c>
      <c r="AS335">
        <v>0</v>
      </c>
      <c r="AT335">
        <v>0</v>
      </c>
      <c r="AU335">
        <v>0</v>
      </c>
      <c r="AV335">
        <v>0</v>
      </c>
      <c r="AW335" t="s">
        <v>41</v>
      </c>
      <c r="AX335" t="s">
        <v>56</v>
      </c>
      <c r="AY335">
        <v>0</v>
      </c>
      <c r="AZ335">
        <v>0</v>
      </c>
      <c r="BA335">
        <v>1</v>
      </c>
      <c r="BB335" t="s">
        <v>57</v>
      </c>
      <c r="BC335">
        <v>18</v>
      </c>
      <c r="BD335" t="s">
        <v>395</v>
      </c>
    </row>
    <row r="336" spans="1:56" x14ac:dyDescent="0.25">
      <c r="A336">
        <v>335</v>
      </c>
      <c r="B336">
        <v>1</v>
      </c>
      <c r="C336">
        <v>1</v>
      </c>
      <c r="D336">
        <v>1</v>
      </c>
      <c r="E336">
        <v>1</v>
      </c>
      <c r="F336" t="s">
        <v>6</v>
      </c>
      <c r="G336">
        <v>1</v>
      </c>
      <c r="H336">
        <v>0</v>
      </c>
      <c r="I336">
        <v>0</v>
      </c>
      <c r="J336">
        <v>0</v>
      </c>
      <c r="K336">
        <v>0</v>
      </c>
      <c r="L336">
        <v>0</v>
      </c>
      <c r="M336">
        <v>0</v>
      </c>
      <c r="N336">
        <v>0</v>
      </c>
      <c r="O336">
        <v>0</v>
      </c>
      <c r="P336">
        <v>29.9</v>
      </c>
      <c r="Q336" t="s">
        <v>19</v>
      </c>
      <c r="R336">
        <v>0</v>
      </c>
      <c r="S336">
        <v>0</v>
      </c>
      <c r="T336">
        <v>1</v>
      </c>
      <c r="U336">
        <v>0</v>
      </c>
      <c r="V336">
        <v>0</v>
      </c>
      <c r="W336">
        <v>0</v>
      </c>
      <c r="X336">
        <v>0</v>
      </c>
      <c r="Y336">
        <v>0</v>
      </c>
      <c r="Z336">
        <v>1</v>
      </c>
      <c r="AA336" t="s">
        <v>27</v>
      </c>
      <c r="AB336">
        <v>1</v>
      </c>
      <c r="AC336">
        <v>0</v>
      </c>
      <c r="AD336">
        <v>0</v>
      </c>
      <c r="AE336">
        <v>1</v>
      </c>
      <c r="AF336">
        <v>0</v>
      </c>
      <c r="AG336">
        <v>1</v>
      </c>
      <c r="AH336">
        <v>0</v>
      </c>
      <c r="AI336">
        <v>0</v>
      </c>
      <c r="AJ336">
        <v>0</v>
      </c>
      <c r="AK336">
        <v>0</v>
      </c>
      <c r="AL336">
        <v>0</v>
      </c>
      <c r="AM336">
        <v>0</v>
      </c>
      <c r="AN336" t="s">
        <v>32</v>
      </c>
      <c r="AO336">
        <v>0</v>
      </c>
      <c r="AP336">
        <v>1</v>
      </c>
      <c r="AQ336">
        <v>0</v>
      </c>
      <c r="AR336">
        <v>0</v>
      </c>
      <c r="AS336">
        <v>0</v>
      </c>
      <c r="AT336">
        <v>0</v>
      </c>
      <c r="AU336">
        <v>0</v>
      </c>
      <c r="AV336">
        <v>0</v>
      </c>
      <c r="AW336" t="s">
        <v>41</v>
      </c>
      <c r="AX336" t="s">
        <v>56</v>
      </c>
      <c r="AY336">
        <v>0</v>
      </c>
      <c r="AZ336">
        <v>0</v>
      </c>
      <c r="BA336">
        <v>1</v>
      </c>
      <c r="BB336" t="s">
        <v>57</v>
      </c>
      <c r="BC336">
        <v>133.65</v>
      </c>
      <c r="BD336" t="s">
        <v>396</v>
      </c>
    </row>
    <row r="337" spans="1:56" x14ac:dyDescent="0.25">
      <c r="A337">
        <v>336</v>
      </c>
      <c r="B337">
        <v>1</v>
      </c>
      <c r="C337">
        <v>0</v>
      </c>
      <c r="D337">
        <v>0</v>
      </c>
      <c r="E337">
        <v>0</v>
      </c>
      <c r="F337" t="s">
        <v>7</v>
      </c>
      <c r="G337">
        <v>0</v>
      </c>
      <c r="H337">
        <v>1</v>
      </c>
      <c r="I337">
        <v>0</v>
      </c>
      <c r="J337">
        <v>0</v>
      </c>
      <c r="K337">
        <v>1</v>
      </c>
      <c r="L337">
        <v>1</v>
      </c>
      <c r="M337">
        <v>0</v>
      </c>
      <c r="N337">
        <v>0</v>
      </c>
      <c r="O337">
        <v>0</v>
      </c>
      <c r="P337">
        <v>29.9</v>
      </c>
      <c r="Q337" t="s">
        <v>19</v>
      </c>
      <c r="R337">
        <v>0</v>
      </c>
      <c r="S337">
        <v>0</v>
      </c>
      <c r="T337">
        <v>1</v>
      </c>
      <c r="U337">
        <v>0</v>
      </c>
      <c r="V337">
        <v>0</v>
      </c>
      <c r="W337">
        <v>0</v>
      </c>
      <c r="X337">
        <v>0</v>
      </c>
      <c r="Y337">
        <v>0</v>
      </c>
      <c r="Z337">
        <v>3</v>
      </c>
      <c r="AA337" t="s">
        <v>29</v>
      </c>
      <c r="AB337">
        <v>0</v>
      </c>
      <c r="AC337">
        <v>0</v>
      </c>
      <c r="AD337">
        <v>1</v>
      </c>
      <c r="AE337">
        <v>0</v>
      </c>
      <c r="AF337">
        <v>1</v>
      </c>
      <c r="AG337">
        <v>0</v>
      </c>
      <c r="AH337">
        <v>0</v>
      </c>
      <c r="AI337">
        <v>0</v>
      </c>
      <c r="AJ337">
        <v>0</v>
      </c>
      <c r="AK337">
        <v>0</v>
      </c>
      <c r="AL337">
        <v>0</v>
      </c>
      <c r="AM337">
        <v>0</v>
      </c>
      <c r="AN337" t="s">
        <v>31</v>
      </c>
      <c r="AO337">
        <v>0</v>
      </c>
      <c r="AP337">
        <v>1</v>
      </c>
      <c r="AQ337">
        <v>0</v>
      </c>
      <c r="AR337">
        <v>0</v>
      </c>
      <c r="AS337">
        <v>0</v>
      </c>
      <c r="AT337">
        <v>0</v>
      </c>
      <c r="AU337">
        <v>0</v>
      </c>
      <c r="AV337">
        <v>0</v>
      </c>
      <c r="AW337" t="s">
        <v>41</v>
      </c>
      <c r="AX337" t="s">
        <v>56</v>
      </c>
      <c r="AY337">
        <v>0</v>
      </c>
      <c r="AZ337">
        <v>0</v>
      </c>
      <c r="BA337">
        <v>1</v>
      </c>
      <c r="BB337" t="s">
        <v>57</v>
      </c>
      <c r="BC337">
        <v>7.8958000000000004</v>
      </c>
      <c r="BD337" t="s">
        <v>397</v>
      </c>
    </row>
    <row r="338" spans="1:56" x14ac:dyDescent="0.25">
      <c r="A338">
        <v>337</v>
      </c>
      <c r="B338">
        <v>1</v>
      </c>
      <c r="C338">
        <v>0</v>
      </c>
      <c r="D338">
        <v>0</v>
      </c>
      <c r="E338">
        <v>0</v>
      </c>
      <c r="F338" t="s">
        <v>7</v>
      </c>
      <c r="G338">
        <v>0</v>
      </c>
      <c r="H338">
        <v>1</v>
      </c>
      <c r="I338">
        <v>0</v>
      </c>
      <c r="J338">
        <v>0</v>
      </c>
      <c r="K338">
        <v>0</v>
      </c>
      <c r="L338">
        <v>1</v>
      </c>
      <c r="M338">
        <v>0</v>
      </c>
      <c r="N338">
        <v>0</v>
      </c>
      <c r="O338">
        <v>0</v>
      </c>
      <c r="P338">
        <v>29</v>
      </c>
      <c r="Q338" t="s">
        <v>19</v>
      </c>
      <c r="R338">
        <v>0</v>
      </c>
      <c r="S338">
        <v>0</v>
      </c>
      <c r="T338">
        <v>1</v>
      </c>
      <c r="U338">
        <v>0</v>
      </c>
      <c r="V338">
        <v>0</v>
      </c>
      <c r="W338">
        <v>0</v>
      </c>
      <c r="X338">
        <v>0</v>
      </c>
      <c r="Y338">
        <v>0</v>
      </c>
      <c r="Z338">
        <v>1</v>
      </c>
      <c r="AA338" t="s">
        <v>27</v>
      </c>
      <c r="AB338">
        <v>1</v>
      </c>
      <c r="AC338">
        <v>0</v>
      </c>
      <c r="AD338">
        <v>0</v>
      </c>
      <c r="AE338">
        <v>1</v>
      </c>
      <c r="AF338">
        <v>0</v>
      </c>
      <c r="AG338">
        <v>1</v>
      </c>
      <c r="AH338">
        <v>0</v>
      </c>
      <c r="AI338">
        <v>0</v>
      </c>
      <c r="AJ338">
        <v>0</v>
      </c>
      <c r="AK338">
        <v>0</v>
      </c>
      <c r="AL338">
        <v>0</v>
      </c>
      <c r="AM338">
        <v>0</v>
      </c>
      <c r="AN338" t="s">
        <v>32</v>
      </c>
      <c r="AO338">
        <v>0</v>
      </c>
      <c r="AP338">
        <v>1</v>
      </c>
      <c r="AQ338">
        <v>0</v>
      </c>
      <c r="AR338">
        <v>0</v>
      </c>
      <c r="AS338">
        <v>0</v>
      </c>
      <c r="AT338">
        <v>0</v>
      </c>
      <c r="AU338">
        <v>0</v>
      </c>
      <c r="AV338">
        <v>0</v>
      </c>
      <c r="AW338" t="s">
        <v>41</v>
      </c>
      <c r="AX338" t="s">
        <v>56</v>
      </c>
      <c r="AY338">
        <v>0</v>
      </c>
      <c r="AZ338">
        <v>0</v>
      </c>
      <c r="BA338">
        <v>1</v>
      </c>
      <c r="BB338" t="s">
        <v>57</v>
      </c>
      <c r="BC338">
        <v>66.599999999999994</v>
      </c>
      <c r="BD338" t="s">
        <v>398</v>
      </c>
    </row>
    <row r="339" spans="1:56" x14ac:dyDescent="0.25">
      <c r="A339">
        <v>338</v>
      </c>
      <c r="B339">
        <v>1</v>
      </c>
      <c r="C339">
        <v>1</v>
      </c>
      <c r="D339">
        <v>1</v>
      </c>
      <c r="E339">
        <v>1</v>
      </c>
      <c r="F339" t="s">
        <v>6</v>
      </c>
      <c r="G339">
        <v>1</v>
      </c>
      <c r="H339">
        <v>0</v>
      </c>
      <c r="I339">
        <v>0</v>
      </c>
      <c r="J339">
        <v>0</v>
      </c>
      <c r="K339">
        <v>0</v>
      </c>
      <c r="L339">
        <v>0</v>
      </c>
      <c r="M339">
        <v>0</v>
      </c>
      <c r="N339">
        <v>0</v>
      </c>
      <c r="O339">
        <v>0</v>
      </c>
      <c r="P339">
        <v>41</v>
      </c>
      <c r="Q339" t="s">
        <v>21</v>
      </c>
      <c r="R339">
        <v>0</v>
      </c>
      <c r="S339">
        <v>0</v>
      </c>
      <c r="T339">
        <v>0</v>
      </c>
      <c r="U339">
        <v>0</v>
      </c>
      <c r="V339">
        <v>1</v>
      </c>
      <c r="W339">
        <v>0</v>
      </c>
      <c r="X339">
        <v>0</v>
      </c>
      <c r="Y339">
        <v>0</v>
      </c>
      <c r="Z339">
        <v>1</v>
      </c>
      <c r="AA339" t="s">
        <v>27</v>
      </c>
      <c r="AB339">
        <v>1</v>
      </c>
      <c r="AC339">
        <v>0</v>
      </c>
      <c r="AD339">
        <v>0</v>
      </c>
      <c r="AE339">
        <v>0</v>
      </c>
      <c r="AF339">
        <v>1</v>
      </c>
      <c r="AG339">
        <v>0</v>
      </c>
      <c r="AH339">
        <v>0</v>
      </c>
      <c r="AI339">
        <v>0</v>
      </c>
      <c r="AJ339">
        <v>0</v>
      </c>
      <c r="AK339">
        <v>0</v>
      </c>
      <c r="AL339">
        <v>0</v>
      </c>
      <c r="AM339">
        <v>0</v>
      </c>
      <c r="AN339" t="s">
        <v>31</v>
      </c>
      <c r="AO339">
        <v>0</v>
      </c>
      <c r="AP339">
        <v>1</v>
      </c>
      <c r="AQ339">
        <v>0</v>
      </c>
      <c r="AR339">
        <v>0</v>
      </c>
      <c r="AS339">
        <v>0</v>
      </c>
      <c r="AT339">
        <v>0</v>
      </c>
      <c r="AU339">
        <v>0</v>
      </c>
      <c r="AV339">
        <v>0</v>
      </c>
      <c r="AW339" t="s">
        <v>41</v>
      </c>
      <c r="AX339" t="s">
        <v>59</v>
      </c>
      <c r="AY339">
        <v>1</v>
      </c>
      <c r="AZ339">
        <v>0</v>
      </c>
      <c r="BA339">
        <v>0</v>
      </c>
      <c r="BB339" t="s">
        <v>60</v>
      </c>
      <c r="BC339">
        <v>134.5</v>
      </c>
      <c r="BD339" t="s">
        <v>399</v>
      </c>
    </row>
    <row r="340" spans="1:56" x14ac:dyDescent="0.25">
      <c r="A340">
        <v>339</v>
      </c>
      <c r="B340">
        <v>1</v>
      </c>
      <c r="C340">
        <v>1</v>
      </c>
      <c r="D340">
        <v>1</v>
      </c>
      <c r="E340">
        <v>1</v>
      </c>
      <c r="F340" t="s">
        <v>7</v>
      </c>
      <c r="G340">
        <v>0</v>
      </c>
      <c r="H340">
        <v>1</v>
      </c>
      <c r="I340">
        <v>0</v>
      </c>
      <c r="J340">
        <v>0</v>
      </c>
      <c r="K340">
        <v>1</v>
      </c>
      <c r="L340">
        <v>1</v>
      </c>
      <c r="M340">
        <v>0</v>
      </c>
      <c r="N340">
        <v>0</v>
      </c>
      <c r="O340">
        <v>0</v>
      </c>
      <c r="P340">
        <v>45</v>
      </c>
      <c r="Q340" t="s">
        <v>21</v>
      </c>
      <c r="R340">
        <v>0</v>
      </c>
      <c r="S340">
        <v>0</v>
      </c>
      <c r="T340">
        <v>0</v>
      </c>
      <c r="U340">
        <v>0</v>
      </c>
      <c r="V340">
        <v>1</v>
      </c>
      <c r="W340">
        <v>0</v>
      </c>
      <c r="X340">
        <v>0</v>
      </c>
      <c r="Y340">
        <v>0</v>
      </c>
      <c r="Z340">
        <v>3</v>
      </c>
      <c r="AA340" t="s">
        <v>29</v>
      </c>
      <c r="AB340">
        <v>0</v>
      </c>
      <c r="AC340">
        <v>0</v>
      </c>
      <c r="AD340">
        <v>1</v>
      </c>
      <c r="AE340">
        <v>0</v>
      </c>
      <c r="AF340">
        <v>1</v>
      </c>
      <c r="AG340">
        <v>0</v>
      </c>
      <c r="AH340">
        <v>0</v>
      </c>
      <c r="AI340">
        <v>0</v>
      </c>
      <c r="AJ340">
        <v>0</v>
      </c>
      <c r="AK340">
        <v>0</v>
      </c>
      <c r="AL340">
        <v>0</v>
      </c>
      <c r="AM340">
        <v>0</v>
      </c>
      <c r="AN340" t="s">
        <v>31</v>
      </c>
      <c r="AO340">
        <v>0</v>
      </c>
      <c r="AP340">
        <v>1</v>
      </c>
      <c r="AQ340">
        <v>0</v>
      </c>
      <c r="AR340">
        <v>0</v>
      </c>
      <c r="AS340">
        <v>0</v>
      </c>
      <c r="AT340">
        <v>0</v>
      </c>
      <c r="AU340">
        <v>0</v>
      </c>
      <c r="AV340">
        <v>0</v>
      </c>
      <c r="AW340" t="s">
        <v>41</v>
      </c>
      <c r="AX340" t="s">
        <v>56</v>
      </c>
      <c r="AY340">
        <v>0</v>
      </c>
      <c r="AZ340">
        <v>0</v>
      </c>
      <c r="BA340">
        <v>1</v>
      </c>
      <c r="BB340" t="s">
        <v>57</v>
      </c>
      <c r="BC340">
        <v>8.0500000000000007</v>
      </c>
      <c r="BD340" t="s">
        <v>400</v>
      </c>
    </row>
    <row r="341" spans="1:56" x14ac:dyDescent="0.25">
      <c r="A341">
        <v>340</v>
      </c>
      <c r="B341">
        <v>1</v>
      </c>
      <c r="C341">
        <v>0</v>
      </c>
      <c r="D341">
        <v>0</v>
      </c>
      <c r="E341">
        <v>0</v>
      </c>
      <c r="F341" t="s">
        <v>7</v>
      </c>
      <c r="G341">
        <v>0</v>
      </c>
      <c r="H341">
        <v>1</v>
      </c>
      <c r="I341">
        <v>0</v>
      </c>
      <c r="J341">
        <v>0</v>
      </c>
      <c r="K341">
        <v>1</v>
      </c>
      <c r="L341">
        <v>1</v>
      </c>
      <c r="M341">
        <v>0</v>
      </c>
      <c r="N341">
        <v>0</v>
      </c>
      <c r="O341">
        <v>0</v>
      </c>
      <c r="P341">
        <v>45</v>
      </c>
      <c r="Q341" t="s">
        <v>21</v>
      </c>
      <c r="R341">
        <v>0</v>
      </c>
      <c r="S341">
        <v>0</v>
      </c>
      <c r="T341">
        <v>0</v>
      </c>
      <c r="U341">
        <v>0</v>
      </c>
      <c r="V341">
        <v>1</v>
      </c>
      <c r="W341">
        <v>0</v>
      </c>
      <c r="X341">
        <v>0</v>
      </c>
      <c r="Y341">
        <v>0</v>
      </c>
      <c r="Z341">
        <v>1</v>
      </c>
      <c r="AA341" t="s">
        <v>27</v>
      </c>
      <c r="AB341">
        <v>1</v>
      </c>
      <c r="AC341">
        <v>0</v>
      </c>
      <c r="AD341">
        <v>0</v>
      </c>
      <c r="AE341">
        <v>0</v>
      </c>
      <c r="AF341">
        <v>1</v>
      </c>
      <c r="AG341">
        <v>0</v>
      </c>
      <c r="AH341">
        <v>0</v>
      </c>
      <c r="AI341">
        <v>0</v>
      </c>
      <c r="AJ341">
        <v>0</v>
      </c>
      <c r="AK341">
        <v>0</v>
      </c>
      <c r="AL341">
        <v>0</v>
      </c>
      <c r="AM341">
        <v>0</v>
      </c>
      <c r="AN341" t="s">
        <v>31</v>
      </c>
      <c r="AO341">
        <v>0</v>
      </c>
      <c r="AP341">
        <v>1</v>
      </c>
      <c r="AQ341">
        <v>0</v>
      </c>
      <c r="AR341">
        <v>0</v>
      </c>
      <c r="AS341">
        <v>0</v>
      </c>
      <c r="AT341">
        <v>0</v>
      </c>
      <c r="AU341">
        <v>0</v>
      </c>
      <c r="AV341">
        <v>0</v>
      </c>
      <c r="AW341" t="s">
        <v>41</v>
      </c>
      <c r="AX341" t="s">
        <v>56</v>
      </c>
      <c r="AY341">
        <v>0</v>
      </c>
      <c r="AZ341">
        <v>0</v>
      </c>
      <c r="BA341">
        <v>1</v>
      </c>
      <c r="BB341" t="s">
        <v>57</v>
      </c>
      <c r="BC341">
        <v>35.5</v>
      </c>
      <c r="BD341" t="s">
        <v>401</v>
      </c>
    </row>
    <row r="342" spans="1:56" x14ac:dyDescent="0.25">
      <c r="A342">
        <v>341</v>
      </c>
      <c r="B342">
        <v>1</v>
      </c>
      <c r="C342">
        <v>1</v>
      </c>
      <c r="D342">
        <v>1</v>
      </c>
      <c r="E342">
        <v>1</v>
      </c>
      <c r="F342" t="s">
        <v>7</v>
      </c>
      <c r="G342">
        <v>0</v>
      </c>
      <c r="H342">
        <v>1</v>
      </c>
      <c r="I342">
        <v>0</v>
      </c>
      <c r="J342">
        <v>1</v>
      </c>
      <c r="K342">
        <v>0</v>
      </c>
      <c r="L342">
        <v>0</v>
      </c>
      <c r="M342">
        <v>1</v>
      </c>
      <c r="N342">
        <v>0</v>
      </c>
      <c r="O342">
        <v>0</v>
      </c>
      <c r="P342">
        <v>2</v>
      </c>
      <c r="Q342" t="s">
        <v>17</v>
      </c>
      <c r="R342">
        <v>1</v>
      </c>
      <c r="S342">
        <v>0</v>
      </c>
      <c r="T342">
        <v>0</v>
      </c>
      <c r="U342">
        <v>0</v>
      </c>
      <c r="V342">
        <v>0</v>
      </c>
      <c r="W342">
        <v>0</v>
      </c>
      <c r="X342">
        <v>0</v>
      </c>
      <c r="Y342">
        <v>0</v>
      </c>
      <c r="Z342">
        <v>2</v>
      </c>
      <c r="AA342" t="s">
        <v>28</v>
      </c>
      <c r="AB342">
        <v>0</v>
      </c>
      <c r="AC342">
        <v>1</v>
      </c>
      <c r="AD342">
        <v>0</v>
      </c>
      <c r="AE342">
        <v>1</v>
      </c>
      <c r="AF342">
        <v>0</v>
      </c>
      <c r="AG342">
        <v>1</v>
      </c>
      <c r="AH342">
        <v>0</v>
      </c>
      <c r="AI342">
        <v>0</v>
      </c>
      <c r="AJ342">
        <v>0</v>
      </c>
      <c r="AK342">
        <v>0</v>
      </c>
      <c r="AL342">
        <v>0</v>
      </c>
      <c r="AM342">
        <v>0</v>
      </c>
      <c r="AN342" t="s">
        <v>32</v>
      </c>
      <c r="AO342">
        <v>1</v>
      </c>
      <c r="AP342">
        <v>0</v>
      </c>
      <c r="AQ342">
        <v>1</v>
      </c>
      <c r="AR342">
        <v>0</v>
      </c>
      <c r="AS342">
        <v>0</v>
      </c>
      <c r="AT342">
        <v>0</v>
      </c>
      <c r="AU342">
        <v>0</v>
      </c>
      <c r="AV342">
        <v>0</v>
      </c>
      <c r="AW342" t="s">
        <v>42</v>
      </c>
      <c r="AX342" t="s">
        <v>56</v>
      </c>
      <c r="AY342">
        <v>0</v>
      </c>
      <c r="AZ342">
        <v>0</v>
      </c>
      <c r="BA342">
        <v>1</v>
      </c>
      <c r="BB342" t="s">
        <v>57</v>
      </c>
      <c r="BC342">
        <v>26</v>
      </c>
      <c r="BD342" t="s">
        <v>402</v>
      </c>
    </row>
    <row r="343" spans="1:56" x14ac:dyDescent="0.25">
      <c r="A343">
        <v>342</v>
      </c>
      <c r="B343">
        <v>1</v>
      </c>
      <c r="C343">
        <v>1</v>
      </c>
      <c r="D343">
        <v>1</v>
      </c>
      <c r="E343">
        <v>1</v>
      </c>
      <c r="F343" t="s">
        <v>6</v>
      </c>
      <c r="G343">
        <v>1</v>
      </c>
      <c r="H343">
        <v>0</v>
      </c>
      <c r="I343">
        <v>0</v>
      </c>
      <c r="J343">
        <v>0</v>
      </c>
      <c r="K343">
        <v>0</v>
      </c>
      <c r="L343">
        <v>0</v>
      </c>
      <c r="M343">
        <v>0</v>
      </c>
      <c r="N343">
        <v>0</v>
      </c>
      <c r="O343">
        <v>0</v>
      </c>
      <c r="P343">
        <v>24</v>
      </c>
      <c r="Q343" t="s">
        <v>19</v>
      </c>
      <c r="R343">
        <v>0</v>
      </c>
      <c r="S343">
        <v>0</v>
      </c>
      <c r="T343">
        <v>1</v>
      </c>
      <c r="U343">
        <v>0</v>
      </c>
      <c r="V343">
        <v>0</v>
      </c>
      <c r="W343">
        <v>0</v>
      </c>
      <c r="X343">
        <v>0</v>
      </c>
      <c r="Y343">
        <v>0</v>
      </c>
      <c r="Z343">
        <v>1</v>
      </c>
      <c r="AA343" t="s">
        <v>27</v>
      </c>
      <c r="AB343">
        <v>1</v>
      </c>
      <c r="AC343">
        <v>0</v>
      </c>
      <c r="AD343">
        <v>0</v>
      </c>
      <c r="AE343">
        <v>3</v>
      </c>
      <c r="AF343">
        <v>0</v>
      </c>
      <c r="AG343">
        <v>0</v>
      </c>
      <c r="AH343">
        <v>0</v>
      </c>
      <c r="AI343">
        <v>1</v>
      </c>
      <c r="AJ343">
        <v>0</v>
      </c>
      <c r="AK343">
        <v>0</v>
      </c>
      <c r="AL343">
        <v>0</v>
      </c>
      <c r="AM343">
        <v>1</v>
      </c>
      <c r="AN343" t="s">
        <v>34</v>
      </c>
      <c r="AO343">
        <v>2</v>
      </c>
      <c r="AP343">
        <v>0</v>
      </c>
      <c r="AQ343">
        <v>0</v>
      </c>
      <c r="AR343">
        <v>1</v>
      </c>
      <c r="AS343">
        <v>0</v>
      </c>
      <c r="AT343">
        <v>0</v>
      </c>
      <c r="AU343">
        <v>0</v>
      </c>
      <c r="AV343">
        <v>0</v>
      </c>
      <c r="AW343" t="s">
        <v>43</v>
      </c>
      <c r="AX343" t="s">
        <v>56</v>
      </c>
      <c r="AY343">
        <v>0</v>
      </c>
      <c r="AZ343">
        <v>0</v>
      </c>
      <c r="BA343">
        <v>1</v>
      </c>
      <c r="BB343" t="s">
        <v>57</v>
      </c>
      <c r="BC343">
        <v>263</v>
      </c>
      <c r="BD343" t="s">
        <v>403</v>
      </c>
    </row>
    <row r="344" spans="1:56" x14ac:dyDescent="0.25">
      <c r="A344">
        <v>343</v>
      </c>
      <c r="B344">
        <v>1</v>
      </c>
      <c r="C344">
        <v>0</v>
      </c>
      <c r="D344">
        <v>0</v>
      </c>
      <c r="E344">
        <v>0</v>
      </c>
      <c r="F344" t="s">
        <v>7</v>
      </c>
      <c r="G344">
        <v>0</v>
      </c>
      <c r="H344">
        <v>1</v>
      </c>
      <c r="I344">
        <v>0</v>
      </c>
      <c r="J344">
        <v>1</v>
      </c>
      <c r="K344">
        <v>1</v>
      </c>
      <c r="L344">
        <v>1</v>
      </c>
      <c r="M344">
        <v>0</v>
      </c>
      <c r="N344">
        <v>0</v>
      </c>
      <c r="O344">
        <v>0</v>
      </c>
      <c r="P344">
        <v>28</v>
      </c>
      <c r="Q344" t="s">
        <v>19</v>
      </c>
      <c r="R344">
        <v>0</v>
      </c>
      <c r="S344">
        <v>0</v>
      </c>
      <c r="T344">
        <v>1</v>
      </c>
      <c r="U344">
        <v>0</v>
      </c>
      <c r="V344">
        <v>0</v>
      </c>
      <c r="W344">
        <v>0</v>
      </c>
      <c r="X344">
        <v>0</v>
      </c>
      <c r="Y344">
        <v>0</v>
      </c>
      <c r="Z344">
        <v>2</v>
      </c>
      <c r="AA344" t="s">
        <v>28</v>
      </c>
      <c r="AB344">
        <v>0</v>
      </c>
      <c r="AC344">
        <v>1</v>
      </c>
      <c r="AD344">
        <v>0</v>
      </c>
      <c r="AE344">
        <v>0</v>
      </c>
      <c r="AF344">
        <v>1</v>
      </c>
      <c r="AG344">
        <v>0</v>
      </c>
      <c r="AH344">
        <v>0</v>
      </c>
      <c r="AI344">
        <v>0</v>
      </c>
      <c r="AJ344">
        <v>0</v>
      </c>
      <c r="AK344">
        <v>0</v>
      </c>
      <c r="AL344">
        <v>0</v>
      </c>
      <c r="AM344">
        <v>0</v>
      </c>
      <c r="AN344" t="s">
        <v>31</v>
      </c>
      <c r="AO344">
        <v>0</v>
      </c>
      <c r="AP344">
        <v>1</v>
      </c>
      <c r="AQ344">
        <v>0</v>
      </c>
      <c r="AR344">
        <v>0</v>
      </c>
      <c r="AS344">
        <v>0</v>
      </c>
      <c r="AT344">
        <v>0</v>
      </c>
      <c r="AU344">
        <v>0</v>
      </c>
      <c r="AV344">
        <v>0</v>
      </c>
      <c r="AW344" t="s">
        <v>41</v>
      </c>
      <c r="AX344" t="s">
        <v>56</v>
      </c>
      <c r="AY344">
        <v>0</v>
      </c>
      <c r="AZ344">
        <v>0</v>
      </c>
      <c r="BA344">
        <v>1</v>
      </c>
      <c r="BB344" t="s">
        <v>57</v>
      </c>
      <c r="BC344">
        <v>13</v>
      </c>
      <c r="BD344" t="s">
        <v>404</v>
      </c>
    </row>
    <row r="345" spans="1:56" x14ac:dyDescent="0.25">
      <c r="A345">
        <v>344</v>
      </c>
      <c r="B345">
        <v>1</v>
      </c>
      <c r="C345">
        <v>0</v>
      </c>
      <c r="D345">
        <v>0</v>
      </c>
      <c r="E345">
        <v>0</v>
      </c>
      <c r="F345" t="s">
        <v>7</v>
      </c>
      <c r="G345">
        <v>0</v>
      </c>
      <c r="H345">
        <v>1</v>
      </c>
      <c r="I345">
        <v>0</v>
      </c>
      <c r="J345">
        <v>1</v>
      </c>
      <c r="K345">
        <v>1</v>
      </c>
      <c r="L345">
        <v>1</v>
      </c>
      <c r="M345">
        <v>0</v>
      </c>
      <c r="N345">
        <v>0</v>
      </c>
      <c r="O345">
        <v>0</v>
      </c>
      <c r="P345">
        <v>25</v>
      </c>
      <c r="Q345" t="s">
        <v>19</v>
      </c>
      <c r="R345">
        <v>0</v>
      </c>
      <c r="S345">
        <v>0</v>
      </c>
      <c r="T345">
        <v>1</v>
      </c>
      <c r="U345">
        <v>0</v>
      </c>
      <c r="V345">
        <v>0</v>
      </c>
      <c r="W345">
        <v>0</v>
      </c>
      <c r="X345">
        <v>0</v>
      </c>
      <c r="Y345">
        <v>0</v>
      </c>
      <c r="Z345">
        <v>2</v>
      </c>
      <c r="AA345" t="s">
        <v>28</v>
      </c>
      <c r="AB345">
        <v>0</v>
      </c>
      <c r="AC345">
        <v>1</v>
      </c>
      <c r="AD345">
        <v>0</v>
      </c>
      <c r="AE345">
        <v>0</v>
      </c>
      <c r="AF345">
        <v>1</v>
      </c>
      <c r="AG345">
        <v>0</v>
      </c>
      <c r="AH345">
        <v>0</v>
      </c>
      <c r="AI345">
        <v>0</v>
      </c>
      <c r="AJ345">
        <v>0</v>
      </c>
      <c r="AK345">
        <v>0</v>
      </c>
      <c r="AL345">
        <v>0</v>
      </c>
      <c r="AM345">
        <v>0</v>
      </c>
      <c r="AN345" t="s">
        <v>31</v>
      </c>
      <c r="AO345">
        <v>0</v>
      </c>
      <c r="AP345">
        <v>1</v>
      </c>
      <c r="AQ345">
        <v>0</v>
      </c>
      <c r="AR345">
        <v>0</v>
      </c>
      <c r="AS345">
        <v>0</v>
      </c>
      <c r="AT345">
        <v>0</v>
      </c>
      <c r="AU345">
        <v>0</v>
      </c>
      <c r="AV345">
        <v>0</v>
      </c>
      <c r="AW345" t="s">
        <v>41</v>
      </c>
      <c r="AX345" t="s">
        <v>56</v>
      </c>
      <c r="AY345">
        <v>0</v>
      </c>
      <c r="AZ345">
        <v>0</v>
      </c>
      <c r="BA345">
        <v>1</v>
      </c>
      <c r="BB345" t="s">
        <v>57</v>
      </c>
      <c r="BC345">
        <v>13</v>
      </c>
      <c r="BD345" t="s">
        <v>405</v>
      </c>
    </row>
    <row r="346" spans="1:56" x14ac:dyDescent="0.25">
      <c r="A346">
        <v>345</v>
      </c>
      <c r="B346">
        <v>1</v>
      </c>
      <c r="C346">
        <v>0</v>
      </c>
      <c r="D346">
        <v>0</v>
      </c>
      <c r="E346">
        <v>0</v>
      </c>
      <c r="F346" t="s">
        <v>7</v>
      </c>
      <c r="G346">
        <v>0</v>
      </c>
      <c r="H346">
        <v>1</v>
      </c>
      <c r="I346">
        <v>0</v>
      </c>
      <c r="J346">
        <v>1</v>
      </c>
      <c r="K346">
        <v>1</v>
      </c>
      <c r="L346">
        <v>1</v>
      </c>
      <c r="M346">
        <v>0</v>
      </c>
      <c r="N346">
        <v>0</v>
      </c>
      <c r="O346">
        <v>0</v>
      </c>
      <c r="P346">
        <v>36</v>
      </c>
      <c r="Q346" t="s">
        <v>20</v>
      </c>
      <c r="R346">
        <v>0</v>
      </c>
      <c r="S346">
        <v>0</v>
      </c>
      <c r="T346">
        <v>0</v>
      </c>
      <c r="U346">
        <v>1</v>
      </c>
      <c r="V346">
        <v>0</v>
      </c>
      <c r="W346">
        <v>0</v>
      </c>
      <c r="X346">
        <v>0</v>
      </c>
      <c r="Y346">
        <v>0</v>
      </c>
      <c r="Z346">
        <v>2</v>
      </c>
      <c r="AA346" t="s">
        <v>28</v>
      </c>
      <c r="AB346">
        <v>0</v>
      </c>
      <c r="AC346">
        <v>1</v>
      </c>
      <c r="AD346">
        <v>0</v>
      </c>
      <c r="AE346">
        <v>0</v>
      </c>
      <c r="AF346">
        <v>1</v>
      </c>
      <c r="AG346">
        <v>0</v>
      </c>
      <c r="AH346">
        <v>0</v>
      </c>
      <c r="AI346">
        <v>0</v>
      </c>
      <c r="AJ346">
        <v>0</v>
      </c>
      <c r="AK346">
        <v>0</v>
      </c>
      <c r="AL346">
        <v>0</v>
      </c>
      <c r="AM346">
        <v>0</v>
      </c>
      <c r="AN346" t="s">
        <v>31</v>
      </c>
      <c r="AO346">
        <v>0</v>
      </c>
      <c r="AP346">
        <v>1</v>
      </c>
      <c r="AQ346">
        <v>0</v>
      </c>
      <c r="AR346">
        <v>0</v>
      </c>
      <c r="AS346">
        <v>0</v>
      </c>
      <c r="AT346">
        <v>0</v>
      </c>
      <c r="AU346">
        <v>0</v>
      </c>
      <c r="AV346">
        <v>0</v>
      </c>
      <c r="AW346" t="s">
        <v>41</v>
      </c>
      <c r="AX346" t="s">
        <v>56</v>
      </c>
      <c r="AY346">
        <v>0</v>
      </c>
      <c r="AZ346">
        <v>0</v>
      </c>
      <c r="BA346">
        <v>1</v>
      </c>
      <c r="BB346" t="s">
        <v>57</v>
      </c>
      <c r="BC346">
        <v>13</v>
      </c>
      <c r="BD346" t="s">
        <v>406</v>
      </c>
    </row>
    <row r="347" spans="1:56" x14ac:dyDescent="0.25">
      <c r="A347">
        <v>346</v>
      </c>
      <c r="B347">
        <v>1</v>
      </c>
      <c r="C347">
        <v>1</v>
      </c>
      <c r="D347">
        <v>1</v>
      </c>
      <c r="E347">
        <v>1</v>
      </c>
      <c r="F347" t="s">
        <v>6</v>
      </c>
      <c r="G347">
        <v>1</v>
      </c>
      <c r="H347">
        <v>0</v>
      </c>
      <c r="I347">
        <v>0</v>
      </c>
      <c r="J347">
        <v>0</v>
      </c>
      <c r="K347">
        <v>0</v>
      </c>
      <c r="L347">
        <v>0</v>
      </c>
      <c r="M347">
        <v>0</v>
      </c>
      <c r="N347">
        <v>0</v>
      </c>
      <c r="O347">
        <v>0</v>
      </c>
      <c r="P347">
        <v>24</v>
      </c>
      <c r="Q347" t="s">
        <v>19</v>
      </c>
      <c r="R347">
        <v>0</v>
      </c>
      <c r="S347">
        <v>0</v>
      </c>
      <c r="T347">
        <v>1</v>
      </c>
      <c r="U347">
        <v>0</v>
      </c>
      <c r="V347">
        <v>0</v>
      </c>
      <c r="W347">
        <v>0</v>
      </c>
      <c r="X347">
        <v>0</v>
      </c>
      <c r="Y347">
        <v>0</v>
      </c>
      <c r="Z347">
        <v>2</v>
      </c>
      <c r="AA347" t="s">
        <v>28</v>
      </c>
      <c r="AB347">
        <v>0</v>
      </c>
      <c r="AC347">
        <v>1</v>
      </c>
      <c r="AD347">
        <v>0</v>
      </c>
      <c r="AE347">
        <v>0</v>
      </c>
      <c r="AF347">
        <v>1</v>
      </c>
      <c r="AG347">
        <v>0</v>
      </c>
      <c r="AH347">
        <v>0</v>
      </c>
      <c r="AI347">
        <v>0</v>
      </c>
      <c r="AJ347">
        <v>0</v>
      </c>
      <c r="AK347">
        <v>0</v>
      </c>
      <c r="AL347">
        <v>0</v>
      </c>
      <c r="AM347">
        <v>0</v>
      </c>
      <c r="AN347" t="s">
        <v>31</v>
      </c>
      <c r="AO347">
        <v>0</v>
      </c>
      <c r="AP347">
        <v>1</v>
      </c>
      <c r="AQ347">
        <v>0</v>
      </c>
      <c r="AR347">
        <v>0</v>
      </c>
      <c r="AS347">
        <v>0</v>
      </c>
      <c r="AT347">
        <v>0</v>
      </c>
      <c r="AU347">
        <v>0</v>
      </c>
      <c r="AV347">
        <v>0</v>
      </c>
      <c r="AW347" t="s">
        <v>41</v>
      </c>
      <c r="AX347" t="s">
        <v>56</v>
      </c>
      <c r="AY347">
        <v>0</v>
      </c>
      <c r="AZ347">
        <v>0</v>
      </c>
      <c r="BA347">
        <v>1</v>
      </c>
      <c r="BB347" t="s">
        <v>57</v>
      </c>
      <c r="BC347">
        <v>13</v>
      </c>
      <c r="BD347" t="s">
        <v>407</v>
      </c>
    </row>
    <row r="348" spans="1:56" x14ac:dyDescent="0.25">
      <c r="A348">
        <v>347</v>
      </c>
      <c r="B348">
        <v>1</v>
      </c>
      <c r="C348">
        <v>1</v>
      </c>
      <c r="D348">
        <v>1</v>
      </c>
      <c r="E348">
        <v>1</v>
      </c>
      <c r="F348" t="s">
        <v>6</v>
      </c>
      <c r="G348">
        <v>1</v>
      </c>
      <c r="H348">
        <v>0</v>
      </c>
      <c r="I348">
        <v>0</v>
      </c>
      <c r="J348">
        <v>0</v>
      </c>
      <c r="K348">
        <v>0</v>
      </c>
      <c r="L348">
        <v>0</v>
      </c>
      <c r="M348">
        <v>0</v>
      </c>
      <c r="N348">
        <v>0</v>
      </c>
      <c r="O348">
        <v>0</v>
      </c>
      <c r="P348">
        <v>40</v>
      </c>
      <c r="Q348" t="s">
        <v>21</v>
      </c>
      <c r="R348">
        <v>0</v>
      </c>
      <c r="S348">
        <v>0</v>
      </c>
      <c r="T348">
        <v>0</v>
      </c>
      <c r="U348">
        <v>0</v>
      </c>
      <c r="V348">
        <v>1</v>
      </c>
      <c r="W348">
        <v>0</v>
      </c>
      <c r="X348">
        <v>0</v>
      </c>
      <c r="Y348">
        <v>0</v>
      </c>
      <c r="Z348">
        <v>2</v>
      </c>
      <c r="AA348" t="s">
        <v>28</v>
      </c>
      <c r="AB348">
        <v>0</v>
      </c>
      <c r="AC348">
        <v>1</v>
      </c>
      <c r="AD348">
        <v>0</v>
      </c>
      <c r="AE348">
        <v>0</v>
      </c>
      <c r="AF348">
        <v>1</v>
      </c>
      <c r="AG348">
        <v>0</v>
      </c>
      <c r="AH348">
        <v>0</v>
      </c>
      <c r="AI348">
        <v>0</v>
      </c>
      <c r="AJ348">
        <v>0</v>
      </c>
      <c r="AK348">
        <v>0</v>
      </c>
      <c r="AL348">
        <v>0</v>
      </c>
      <c r="AM348">
        <v>0</v>
      </c>
      <c r="AN348" t="s">
        <v>31</v>
      </c>
      <c r="AO348">
        <v>0</v>
      </c>
      <c r="AP348">
        <v>1</v>
      </c>
      <c r="AQ348">
        <v>0</v>
      </c>
      <c r="AR348">
        <v>0</v>
      </c>
      <c r="AS348">
        <v>0</v>
      </c>
      <c r="AT348">
        <v>0</v>
      </c>
      <c r="AU348">
        <v>0</v>
      </c>
      <c r="AV348">
        <v>0</v>
      </c>
      <c r="AW348" t="s">
        <v>41</v>
      </c>
      <c r="AX348" t="s">
        <v>56</v>
      </c>
      <c r="AY348">
        <v>0</v>
      </c>
      <c r="AZ348">
        <v>0</v>
      </c>
      <c r="BA348">
        <v>1</v>
      </c>
      <c r="BB348" t="s">
        <v>57</v>
      </c>
      <c r="BC348">
        <v>13</v>
      </c>
      <c r="BD348" t="s">
        <v>408</v>
      </c>
    </row>
    <row r="349" spans="1:56" x14ac:dyDescent="0.25">
      <c r="A349">
        <v>348</v>
      </c>
      <c r="B349">
        <v>1</v>
      </c>
      <c r="C349">
        <v>1</v>
      </c>
      <c r="D349">
        <v>1</v>
      </c>
      <c r="E349">
        <v>1</v>
      </c>
      <c r="F349" t="s">
        <v>6</v>
      </c>
      <c r="G349">
        <v>1</v>
      </c>
      <c r="H349">
        <v>0</v>
      </c>
      <c r="I349">
        <v>1</v>
      </c>
      <c r="J349">
        <v>0</v>
      </c>
      <c r="K349">
        <v>0</v>
      </c>
      <c r="L349">
        <v>0</v>
      </c>
      <c r="M349">
        <v>0</v>
      </c>
      <c r="N349">
        <v>0</v>
      </c>
      <c r="O349">
        <v>0</v>
      </c>
      <c r="P349">
        <v>29.9</v>
      </c>
      <c r="Q349" t="s">
        <v>19</v>
      </c>
      <c r="R349">
        <v>0</v>
      </c>
      <c r="S349">
        <v>0</v>
      </c>
      <c r="T349">
        <v>1</v>
      </c>
      <c r="U349">
        <v>0</v>
      </c>
      <c r="V349">
        <v>0</v>
      </c>
      <c r="W349">
        <v>0</v>
      </c>
      <c r="X349">
        <v>0</v>
      </c>
      <c r="Y349">
        <v>0</v>
      </c>
      <c r="Z349">
        <v>3</v>
      </c>
      <c r="AA349" t="s">
        <v>29</v>
      </c>
      <c r="AB349">
        <v>0</v>
      </c>
      <c r="AC349">
        <v>0</v>
      </c>
      <c r="AD349">
        <v>1</v>
      </c>
      <c r="AE349">
        <v>1</v>
      </c>
      <c r="AF349">
        <v>0</v>
      </c>
      <c r="AG349">
        <v>1</v>
      </c>
      <c r="AH349">
        <v>0</v>
      </c>
      <c r="AI349">
        <v>0</v>
      </c>
      <c r="AJ349">
        <v>0</v>
      </c>
      <c r="AK349">
        <v>0</v>
      </c>
      <c r="AL349">
        <v>0</v>
      </c>
      <c r="AM349">
        <v>0</v>
      </c>
      <c r="AN349" t="s">
        <v>32</v>
      </c>
      <c r="AO349">
        <v>0</v>
      </c>
      <c r="AP349">
        <v>1</v>
      </c>
      <c r="AQ349">
        <v>0</v>
      </c>
      <c r="AR349">
        <v>0</v>
      </c>
      <c r="AS349">
        <v>0</v>
      </c>
      <c r="AT349">
        <v>0</v>
      </c>
      <c r="AU349">
        <v>0</v>
      </c>
      <c r="AV349">
        <v>0</v>
      </c>
      <c r="AW349" t="s">
        <v>41</v>
      </c>
      <c r="AX349" t="s">
        <v>56</v>
      </c>
      <c r="AY349">
        <v>0</v>
      </c>
      <c r="AZ349">
        <v>0</v>
      </c>
      <c r="BA349">
        <v>1</v>
      </c>
      <c r="BB349" t="s">
        <v>57</v>
      </c>
      <c r="BC349">
        <v>16.100000000000001</v>
      </c>
      <c r="BD349" t="s">
        <v>409</v>
      </c>
    </row>
    <row r="350" spans="1:56" x14ac:dyDescent="0.25">
      <c r="A350">
        <v>349</v>
      </c>
      <c r="B350">
        <v>1</v>
      </c>
      <c r="C350">
        <v>1</v>
      </c>
      <c r="D350">
        <v>1</v>
      </c>
      <c r="E350">
        <v>1</v>
      </c>
      <c r="F350" t="s">
        <v>7</v>
      </c>
      <c r="G350">
        <v>0</v>
      </c>
      <c r="H350">
        <v>1</v>
      </c>
      <c r="I350">
        <v>0</v>
      </c>
      <c r="J350">
        <v>0</v>
      </c>
      <c r="K350">
        <v>0</v>
      </c>
      <c r="L350">
        <v>0</v>
      </c>
      <c r="M350">
        <v>1</v>
      </c>
      <c r="N350">
        <v>0</v>
      </c>
      <c r="O350">
        <v>0</v>
      </c>
      <c r="P350">
        <v>3</v>
      </c>
      <c r="Q350" t="s">
        <v>17</v>
      </c>
      <c r="R350">
        <v>1</v>
      </c>
      <c r="S350">
        <v>0</v>
      </c>
      <c r="T350">
        <v>0</v>
      </c>
      <c r="U350">
        <v>0</v>
      </c>
      <c r="V350">
        <v>0</v>
      </c>
      <c r="W350">
        <v>0</v>
      </c>
      <c r="X350">
        <v>0</v>
      </c>
      <c r="Y350">
        <v>0</v>
      </c>
      <c r="Z350">
        <v>3</v>
      </c>
      <c r="AA350" t="s">
        <v>29</v>
      </c>
      <c r="AB350">
        <v>0</v>
      </c>
      <c r="AC350">
        <v>0</v>
      </c>
      <c r="AD350">
        <v>1</v>
      </c>
      <c r="AE350">
        <v>1</v>
      </c>
      <c r="AF350">
        <v>0</v>
      </c>
      <c r="AG350">
        <v>1</v>
      </c>
      <c r="AH350">
        <v>0</v>
      </c>
      <c r="AI350">
        <v>0</v>
      </c>
      <c r="AJ350">
        <v>0</v>
      </c>
      <c r="AK350">
        <v>0</v>
      </c>
      <c r="AL350">
        <v>0</v>
      </c>
      <c r="AM350">
        <v>0</v>
      </c>
      <c r="AN350" t="s">
        <v>32</v>
      </c>
      <c r="AO350">
        <v>1</v>
      </c>
      <c r="AP350">
        <v>0</v>
      </c>
      <c r="AQ350">
        <v>1</v>
      </c>
      <c r="AR350">
        <v>0</v>
      </c>
      <c r="AS350">
        <v>0</v>
      </c>
      <c r="AT350">
        <v>0</v>
      </c>
      <c r="AU350">
        <v>0</v>
      </c>
      <c r="AV350">
        <v>0</v>
      </c>
      <c r="AW350" t="s">
        <v>42</v>
      </c>
      <c r="AX350" t="s">
        <v>56</v>
      </c>
      <c r="AY350">
        <v>0</v>
      </c>
      <c r="AZ350">
        <v>0</v>
      </c>
      <c r="BA350">
        <v>1</v>
      </c>
      <c r="BB350" t="s">
        <v>57</v>
      </c>
      <c r="BC350">
        <v>15.9</v>
      </c>
      <c r="BD350" t="s">
        <v>410</v>
      </c>
    </row>
    <row r="351" spans="1:56" x14ac:dyDescent="0.25">
      <c r="A351">
        <v>350</v>
      </c>
      <c r="B351">
        <v>1</v>
      </c>
      <c r="C351">
        <v>0</v>
      </c>
      <c r="D351">
        <v>0</v>
      </c>
      <c r="E351">
        <v>0</v>
      </c>
      <c r="F351" t="s">
        <v>7</v>
      </c>
      <c r="G351">
        <v>0</v>
      </c>
      <c r="H351">
        <v>1</v>
      </c>
      <c r="I351">
        <v>0</v>
      </c>
      <c r="J351">
        <v>0</v>
      </c>
      <c r="K351">
        <v>1</v>
      </c>
      <c r="L351">
        <v>1</v>
      </c>
      <c r="M351">
        <v>0</v>
      </c>
      <c r="N351">
        <v>0</v>
      </c>
      <c r="O351">
        <v>0</v>
      </c>
      <c r="P351">
        <v>42</v>
      </c>
      <c r="Q351" t="s">
        <v>21</v>
      </c>
      <c r="R351">
        <v>0</v>
      </c>
      <c r="S351">
        <v>0</v>
      </c>
      <c r="T351">
        <v>0</v>
      </c>
      <c r="U351">
        <v>0</v>
      </c>
      <c r="V351">
        <v>1</v>
      </c>
      <c r="W351">
        <v>0</v>
      </c>
      <c r="X351">
        <v>0</v>
      </c>
      <c r="Y351">
        <v>0</v>
      </c>
      <c r="Z351">
        <v>3</v>
      </c>
      <c r="AA351" t="s">
        <v>29</v>
      </c>
      <c r="AB351">
        <v>0</v>
      </c>
      <c r="AC351">
        <v>0</v>
      </c>
      <c r="AD351">
        <v>1</v>
      </c>
      <c r="AE351">
        <v>0</v>
      </c>
      <c r="AF351">
        <v>1</v>
      </c>
      <c r="AG351">
        <v>0</v>
      </c>
      <c r="AH351">
        <v>0</v>
      </c>
      <c r="AI351">
        <v>0</v>
      </c>
      <c r="AJ351">
        <v>0</v>
      </c>
      <c r="AK351">
        <v>0</v>
      </c>
      <c r="AL351">
        <v>0</v>
      </c>
      <c r="AM351">
        <v>0</v>
      </c>
      <c r="AN351" t="s">
        <v>31</v>
      </c>
      <c r="AO351">
        <v>0</v>
      </c>
      <c r="AP351">
        <v>1</v>
      </c>
      <c r="AQ351">
        <v>0</v>
      </c>
      <c r="AR351">
        <v>0</v>
      </c>
      <c r="AS351">
        <v>0</v>
      </c>
      <c r="AT351">
        <v>0</v>
      </c>
      <c r="AU351">
        <v>0</v>
      </c>
      <c r="AV351">
        <v>0</v>
      </c>
      <c r="AW351" t="s">
        <v>41</v>
      </c>
      <c r="AX351" t="s">
        <v>56</v>
      </c>
      <c r="AY351">
        <v>0</v>
      </c>
      <c r="AZ351">
        <v>0</v>
      </c>
      <c r="BA351">
        <v>1</v>
      </c>
      <c r="BB351" t="s">
        <v>57</v>
      </c>
      <c r="BC351">
        <v>8.6624999999999996</v>
      </c>
      <c r="BD351" t="s">
        <v>411</v>
      </c>
    </row>
    <row r="352" spans="1:56" x14ac:dyDescent="0.25">
      <c r="A352">
        <v>351</v>
      </c>
      <c r="B352">
        <v>1</v>
      </c>
      <c r="C352">
        <v>0</v>
      </c>
      <c r="D352">
        <v>0</v>
      </c>
      <c r="E352">
        <v>0</v>
      </c>
      <c r="F352" t="s">
        <v>7</v>
      </c>
      <c r="G352">
        <v>0</v>
      </c>
      <c r="H352">
        <v>1</v>
      </c>
      <c r="I352">
        <v>0</v>
      </c>
      <c r="J352">
        <v>0</v>
      </c>
      <c r="K352">
        <v>1</v>
      </c>
      <c r="L352">
        <v>1</v>
      </c>
      <c r="M352">
        <v>0</v>
      </c>
      <c r="N352">
        <v>0</v>
      </c>
      <c r="O352">
        <v>0</v>
      </c>
      <c r="P352">
        <v>23</v>
      </c>
      <c r="Q352" t="s">
        <v>19</v>
      </c>
      <c r="R352">
        <v>0</v>
      </c>
      <c r="S352">
        <v>0</v>
      </c>
      <c r="T352">
        <v>1</v>
      </c>
      <c r="U352">
        <v>0</v>
      </c>
      <c r="V352">
        <v>0</v>
      </c>
      <c r="W352">
        <v>0</v>
      </c>
      <c r="X352">
        <v>0</v>
      </c>
      <c r="Y352">
        <v>0</v>
      </c>
      <c r="Z352">
        <v>3</v>
      </c>
      <c r="AA352" t="s">
        <v>29</v>
      </c>
      <c r="AB352">
        <v>0</v>
      </c>
      <c r="AC352">
        <v>0</v>
      </c>
      <c r="AD352">
        <v>1</v>
      </c>
      <c r="AE352">
        <v>0</v>
      </c>
      <c r="AF352">
        <v>1</v>
      </c>
      <c r="AG352">
        <v>0</v>
      </c>
      <c r="AH352">
        <v>0</v>
      </c>
      <c r="AI352">
        <v>0</v>
      </c>
      <c r="AJ352">
        <v>0</v>
      </c>
      <c r="AK352">
        <v>0</v>
      </c>
      <c r="AL352">
        <v>0</v>
      </c>
      <c r="AM352">
        <v>0</v>
      </c>
      <c r="AN352" t="s">
        <v>31</v>
      </c>
      <c r="AO352">
        <v>0</v>
      </c>
      <c r="AP352">
        <v>1</v>
      </c>
      <c r="AQ352">
        <v>0</v>
      </c>
      <c r="AR352">
        <v>0</v>
      </c>
      <c r="AS352">
        <v>0</v>
      </c>
      <c r="AT352">
        <v>0</v>
      </c>
      <c r="AU352">
        <v>0</v>
      </c>
      <c r="AV352">
        <v>0</v>
      </c>
      <c r="AW352" t="s">
        <v>41</v>
      </c>
      <c r="AX352" t="s">
        <v>56</v>
      </c>
      <c r="AY352">
        <v>0</v>
      </c>
      <c r="AZ352">
        <v>0</v>
      </c>
      <c r="BA352">
        <v>1</v>
      </c>
      <c r="BB352" t="s">
        <v>57</v>
      </c>
      <c r="BC352">
        <v>9.2249999999999996</v>
      </c>
      <c r="BD352" t="s">
        <v>412</v>
      </c>
    </row>
    <row r="353" spans="1:56" x14ac:dyDescent="0.25">
      <c r="A353">
        <v>352</v>
      </c>
      <c r="B353">
        <v>1</v>
      </c>
      <c r="C353">
        <v>0</v>
      </c>
      <c r="D353">
        <v>0</v>
      </c>
      <c r="E353">
        <v>0</v>
      </c>
      <c r="F353" t="s">
        <v>7</v>
      </c>
      <c r="G353">
        <v>0</v>
      </c>
      <c r="H353">
        <v>1</v>
      </c>
      <c r="I353">
        <v>0</v>
      </c>
      <c r="J353">
        <v>0</v>
      </c>
      <c r="K353">
        <v>1</v>
      </c>
      <c r="L353">
        <v>1</v>
      </c>
      <c r="M353">
        <v>0</v>
      </c>
      <c r="N353">
        <v>0</v>
      </c>
      <c r="O353">
        <v>0</v>
      </c>
      <c r="P353">
        <v>29.9</v>
      </c>
      <c r="Q353" t="s">
        <v>19</v>
      </c>
      <c r="R353">
        <v>0</v>
      </c>
      <c r="S353">
        <v>0</v>
      </c>
      <c r="T353">
        <v>1</v>
      </c>
      <c r="U353">
        <v>0</v>
      </c>
      <c r="V353">
        <v>0</v>
      </c>
      <c r="W353">
        <v>0</v>
      </c>
      <c r="X353">
        <v>0</v>
      </c>
      <c r="Y353">
        <v>0</v>
      </c>
      <c r="Z353">
        <v>1</v>
      </c>
      <c r="AA353" t="s">
        <v>27</v>
      </c>
      <c r="AB353">
        <v>1</v>
      </c>
      <c r="AC353">
        <v>0</v>
      </c>
      <c r="AD353">
        <v>0</v>
      </c>
      <c r="AE353">
        <v>0</v>
      </c>
      <c r="AF353">
        <v>1</v>
      </c>
      <c r="AG353">
        <v>0</v>
      </c>
      <c r="AH353">
        <v>0</v>
      </c>
      <c r="AI353">
        <v>0</v>
      </c>
      <c r="AJ353">
        <v>0</v>
      </c>
      <c r="AK353">
        <v>0</v>
      </c>
      <c r="AL353">
        <v>0</v>
      </c>
      <c r="AM353">
        <v>0</v>
      </c>
      <c r="AN353" t="s">
        <v>31</v>
      </c>
      <c r="AO353">
        <v>0</v>
      </c>
      <c r="AP353">
        <v>1</v>
      </c>
      <c r="AQ353">
        <v>0</v>
      </c>
      <c r="AR353">
        <v>0</v>
      </c>
      <c r="AS353">
        <v>0</v>
      </c>
      <c r="AT353">
        <v>0</v>
      </c>
      <c r="AU353">
        <v>0</v>
      </c>
      <c r="AV353">
        <v>0</v>
      </c>
      <c r="AW353" t="s">
        <v>41</v>
      </c>
      <c r="AX353" t="s">
        <v>56</v>
      </c>
      <c r="AY353">
        <v>0</v>
      </c>
      <c r="AZ353">
        <v>0</v>
      </c>
      <c r="BA353">
        <v>1</v>
      </c>
      <c r="BB353" t="s">
        <v>57</v>
      </c>
      <c r="BC353">
        <v>35</v>
      </c>
      <c r="BD353" t="s">
        <v>413</v>
      </c>
    </row>
    <row r="354" spans="1:56" x14ac:dyDescent="0.25">
      <c r="A354">
        <v>353</v>
      </c>
      <c r="B354">
        <v>1</v>
      </c>
      <c r="C354">
        <v>0</v>
      </c>
      <c r="D354">
        <v>0</v>
      </c>
      <c r="E354">
        <v>0</v>
      </c>
      <c r="F354" t="s">
        <v>7</v>
      </c>
      <c r="G354">
        <v>0</v>
      </c>
      <c r="H354">
        <v>1</v>
      </c>
      <c r="I354">
        <v>0</v>
      </c>
      <c r="J354">
        <v>0</v>
      </c>
      <c r="K354">
        <v>0</v>
      </c>
      <c r="L354">
        <v>0</v>
      </c>
      <c r="M354">
        <v>0</v>
      </c>
      <c r="N354">
        <v>0</v>
      </c>
      <c r="O354">
        <v>0</v>
      </c>
      <c r="P354">
        <v>15</v>
      </c>
      <c r="Q354" t="s">
        <v>18</v>
      </c>
      <c r="R354">
        <v>0</v>
      </c>
      <c r="S354">
        <v>1</v>
      </c>
      <c r="T354">
        <v>0</v>
      </c>
      <c r="U354">
        <v>0</v>
      </c>
      <c r="V354">
        <v>0</v>
      </c>
      <c r="W354">
        <v>0</v>
      </c>
      <c r="X354">
        <v>0</v>
      </c>
      <c r="Y354">
        <v>0</v>
      </c>
      <c r="Z354">
        <v>3</v>
      </c>
      <c r="AA354" t="s">
        <v>29</v>
      </c>
      <c r="AB354">
        <v>0</v>
      </c>
      <c r="AC354">
        <v>0</v>
      </c>
      <c r="AD354">
        <v>1</v>
      </c>
      <c r="AE354">
        <v>1</v>
      </c>
      <c r="AF354">
        <v>0</v>
      </c>
      <c r="AG354">
        <v>1</v>
      </c>
      <c r="AH354">
        <v>0</v>
      </c>
      <c r="AI354">
        <v>0</v>
      </c>
      <c r="AJ354">
        <v>0</v>
      </c>
      <c r="AK354">
        <v>0</v>
      </c>
      <c r="AL354">
        <v>0</v>
      </c>
      <c r="AM354">
        <v>0</v>
      </c>
      <c r="AN354" t="s">
        <v>32</v>
      </c>
      <c r="AO354">
        <v>1</v>
      </c>
      <c r="AP354">
        <v>0</v>
      </c>
      <c r="AQ354">
        <v>1</v>
      </c>
      <c r="AR354">
        <v>0</v>
      </c>
      <c r="AS354">
        <v>0</v>
      </c>
      <c r="AT354">
        <v>0</v>
      </c>
      <c r="AU354">
        <v>0</v>
      </c>
      <c r="AV354">
        <v>0</v>
      </c>
      <c r="AW354" t="s">
        <v>42</v>
      </c>
      <c r="AX354" t="s">
        <v>59</v>
      </c>
      <c r="AY354">
        <v>1</v>
      </c>
      <c r="AZ354">
        <v>0</v>
      </c>
      <c r="BA354">
        <v>0</v>
      </c>
      <c r="BB354" t="s">
        <v>60</v>
      </c>
      <c r="BC354">
        <v>7.2291999999999996</v>
      </c>
      <c r="BD354" t="s">
        <v>414</v>
      </c>
    </row>
    <row r="355" spans="1:56" x14ac:dyDescent="0.25">
      <c r="A355">
        <v>354</v>
      </c>
      <c r="B355">
        <v>1</v>
      </c>
      <c r="C355">
        <v>0</v>
      </c>
      <c r="D355">
        <v>0</v>
      </c>
      <c r="E355">
        <v>0</v>
      </c>
      <c r="F355" t="s">
        <v>7</v>
      </c>
      <c r="G355">
        <v>0</v>
      </c>
      <c r="H355">
        <v>1</v>
      </c>
      <c r="I355">
        <v>0</v>
      </c>
      <c r="J355">
        <v>0</v>
      </c>
      <c r="K355">
        <v>0</v>
      </c>
      <c r="L355">
        <v>1</v>
      </c>
      <c r="M355">
        <v>0</v>
      </c>
      <c r="N355">
        <v>0</v>
      </c>
      <c r="O355">
        <v>0</v>
      </c>
      <c r="P355">
        <v>25</v>
      </c>
      <c r="Q355" t="s">
        <v>19</v>
      </c>
      <c r="R355">
        <v>0</v>
      </c>
      <c r="S355">
        <v>0</v>
      </c>
      <c r="T355">
        <v>1</v>
      </c>
      <c r="U355">
        <v>0</v>
      </c>
      <c r="V355">
        <v>0</v>
      </c>
      <c r="W355">
        <v>0</v>
      </c>
      <c r="X355">
        <v>0</v>
      </c>
      <c r="Y355">
        <v>0</v>
      </c>
      <c r="Z355">
        <v>3</v>
      </c>
      <c r="AA355" t="s">
        <v>29</v>
      </c>
      <c r="AB355">
        <v>0</v>
      </c>
      <c r="AC355">
        <v>0</v>
      </c>
      <c r="AD355">
        <v>1</v>
      </c>
      <c r="AE355">
        <v>1</v>
      </c>
      <c r="AF355">
        <v>0</v>
      </c>
      <c r="AG355">
        <v>1</v>
      </c>
      <c r="AH355">
        <v>0</v>
      </c>
      <c r="AI355">
        <v>0</v>
      </c>
      <c r="AJ355">
        <v>0</v>
      </c>
      <c r="AK355">
        <v>0</v>
      </c>
      <c r="AL355">
        <v>0</v>
      </c>
      <c r="AM355">
        <v>0</v>
      </c>
      <c r="AN355" t="s">
        <v>32</v>
      </c>
      <c r="AO355">
        <v>0</v>
      </c>
      <c r="AP355">
        <v>1</v>
      </c>
      <c r="AQ355">
        <v>0</v>
      </c>
      <c r="AR355">
        <v>0</v>
      </c>
      <c r="AS355">
        <v>0</v>
      </c>
      <c r="AT355">
        <v>0</v>
      </c>
      <c r="AU355">
        <v>0</v>
      </c>
      <c r="AV355">
        <v>0</v>
      </c>
      <c r="AW355" t="s">
        <v>41</v>
      </c>
      <c r="AX355" t="s">
        <v>56</v>
      </c>
      <c r="AY355">
        <v>0</v>
      </c>
      <c r="AZ355">
        <v>0</v>
      </c>
      <c r="BA355">
        <v>1</v>
      </c>
      <c r="BB355" t="s">
        <v>57</v>
      </c>
      <c r="BC355">
        <v>17.8</v>
      </c>
      <c r="BD355" t="s">
        <v>415</v>
      </c>
    </row>
    <row r="356" spans="1:56" x14ac:dyDescent="0.25">
      <c r="A356">
        <v>355</v>
      </c>
      <c r="B356">
        <v>1</v>
      </c>
      <c r="C356">
        <v>0</v>
      </c>
      <c r="D356">
        <v>0</v>
      </c>
      <c r="E356">
        <v>0</v>
      </c>
      <c r="F356" t="s">
        <v>7</v>
      </c>
      <c r="G356">
        <v>0</v>
      </c>
      <c r="H356">
        <v>1</v>
      </c>
      <c r="I356">
        <v>0</v>
      </c>
      <c r="J356">
        <v>0</v>
      </c>
      <c r="K356">
        <v>1</v>
      </c>
      <c r="L356">
        <v>1</v>
      </c>
      <c r="M356">
        <v>0</v>
      </c>
      <c r="N356">
        <v>0</v>
      </c>
      <c r="O356">
        <v>0</v>
      </c>
      <c r="P356">
        <v>29.9</v>
      </c>
      <c r="Q356" t="s">
        <v>19</v>
      </c>
      <c r="R356">
        <v>0</v>
      </c>
      <c r="S356">
        <v>0</v>
      </c>
      <c r="T356">
        <v>1</v>
      </c>
      <c r="U356">
        <v>0</v>
      </c>
      <c r="V356">
        <v>0</v>
      </c>
      <c r="W356">
        <v>0</v>
      </c>
      <c r="X356">
        <v>0</v>
      </c>
      <c r="Y356">
        <v>0</v>
      </c>
      <c r="Z356">
        <v>3</v>
      </c>
      <c r="AA356" t="s">
        <v>29</v>
      </c>
      <c r="AB356">
        <v>0</v>
      </c>
      <c r="AC356">
        <v>0</v>
      </c>
      <c r="AD356">
        <v>1</v>
      </c>
      <c r="AE356">
        <v>0</v>
      </c>
      <c r="AF356">
        <v>1</v>
      </c>
      <c r="AG356">
        <v>0</v>
      </c>
      <c r="AH356">
        <v>0</v>
      </c>
      <c r="AI356">
        <v>0</v>
      </c>
      <c r="AJ356">
        <v>0</v>
      </c>
      <c r="AK356">
        <v>0</v>
      </c>
      <c r="AL356">
        <v>0</v>
      </c>
      <c r="AM356">
        <v>0</v>
      </c>
      <c r="AN356" t="s">
        <v>31</v>
      </c>
      <c r="AO356">
        <v>0</v>
      </c>
      <c r="AP356">
        <v>1</v>
      </c>
      <c r="AQ356">
        <v>0</v>
      </c>
      <c r="AR356">
        <v>0</v>
      </c>
      <c r="AS356">
        <v>0</v>
      </c>
      <c r="AT356">
        <v>0</v>
      </c>
      <c r="AU356">
        <v>0</v>
      </c>
      <c r="AV356">
        <v>0</v>
      </c>
      <c r="AW356" t="s">
        <v>41</v>
      </c>
      <c r="AX356" t="s">
        <v>59</v>
      </c>
      <c r="AY356">
        <v>1</v>
      </c>
      <c r="AZ356">
        <v>0</v>
      </c>
      <c r="BA356">
        <v>0</v>
      </c>
      <c r="BB356" t="s">
        <v>60</v>
      </c>
      <c r="BC356">
        <v>7.2249999999999996</v>
      </c>
      <c r="BD356" t="s">
        <v>416</v>
      </c>
    </row>
    <row r="357" spans="1:56" x14ac:dyDescent="0.25">
      <c r="A357">
        <v>356</v>
      </c>
      <c r="B357">
        <v>1</v>
      </c>
      <c r="C357">
        <v>0</v>
      </c>
      <c r="D357">
        <v>0</v>
      </c>
      <c r="E357">
        <v>0</v>
      </c>
      <c r="F357" t="s">
        <v>7</v>
      </c>
      <c r="G357">
        <v>0</v>
      </c>
      <c r="H357">
        <v>1</v>
      </c>
      <c r="I357">
        <v>0</v>
      </c>
      <c r="J357">
        <v>0</v>
      </c>
      <c r="K357">
        <v>1</v>
      </c>
      <c r="L357">
        <v>1</v>
      </c>
      <c r="M357">
        <v>0</v>
      </c>
      <c r="N357">
        <v>0</v>
      </c>
      <c r="O357">
        <v>0</v>
      </c>
      <c r="P357">
        <v>28</v>
      </c>
      <c r="Q357" t="s">
        <v>19</v>
      </c>
      <c r="R357">
        <v>0</v>
      </c>
      <c r="S357">
        <v>0</v>
      </c>
      <c r="T357">
        <v>1</v>
      </c>
      <c r="U357">
        <v>0</v>
      </c>
      <c r="V357">
        <v>0</v>
      </c>
      <c r="W357">
        <v>0</v>
      </c>
      <c r="X357">
        <v>0</v>
      </c>
      <c r="Y357">
        <v>0</v>
      </c>
      <c r="Z357">
        <v>3</v>
      </c>
      <c r="AA357" t="s">
        <v>29</v>
      </c>
      <c r="AB357">
        <v>0</v>
      </c>
      <c r="AC357">
        <v>0</v>
      </c>
      <c r="AD357">
        <v>1</v>
      </c>
      <c r="AE357">
        <v>0</v>
      </c>
      <c r="AF357">
        <v>1</v>
      </c>
      <c r="AG357">
        <v>0</v>
      </c>
      <c r="AH357">
        <v>0</v>
      </c>
      <c r="AI357">
        <v>0</v>
      </c>
      <c r="AJ357">
        <v>0</v>
      </c>
      <c r="AK357">
        <v>0</v>
      </c>
      <c r="AL357">
        <v>0</v>
      </c>
      <c r="AM357">
        <v>0</v>
      </c>
      <c r="AN357" t="s">
        <v>31</v>
      </c>
      <c r="AO357">
        <v>0</v>
      </c>
      <c r="AP357">
        <v>1</v>
      </c>
      <c r="AQ357">
        <v>0</v>
      </c>
      <c r="AR357">
        <v>0</v>
      </c>
      <c r="AS357">
        <v>0</v>
      </c>
      <c r="AT357">
        <v>0</v>
      </c>
      <c r="AU357">
        <v>0</v>
      </c>
      <c r="AV357">
        <v>0</v>
      </c>
      <c r="AW357" t="s">
        <v>41</v>
      </c>
      <c r="AX357" t="s">
        <v>56</v>
      </c>
      <c r="AY357">
        <v>0</v>
      </c>
      <c r="AZ357">
        <v>0</v>
      </c>
      <c r="BA357">
        <v>1</v>
      </c>
      <c r="BB357" t="s">
        <v>57</v>
      </c>
      <c r="BC357">
        <v>9.5</v>
      </c>
      <c r="BD357" t="s">
        <v>417</v>
      </c>
    </row>
    <row r="358" spans="1:56" x14ac:dyDescent="0.25">
      <c r="A358">
        <v>357</v>
      </c>
      <c r="B358">
        <v>1</v>
      </c>
      <c r="C358">
        <v>1</v>
      </c>
      <c r="D358">
        <v>1</v>
      </c>
      <c r="E358">
        <v>1</v>
      </c>
      <c r="F358" t="s">
        <v>6</v>
      </c>
      <c r="G358">
        <v>1</v>
      </c>
      <c r="H358">
        <v>0</v>
      </c>
      <c r="I358">
        <v>0</v>
      </c>
      <c r="J358">
        <v>0</v>
      </c>
      <c r="K358">
        <v>0</v>
      </c>
      <c r="L358">
        <v>0</v>
      </c>
      <c r="M358">
        <v>0</v>
      </c>
      <c r="N358">
        <v>0</v>
      </c>
      <c r="O358">
        <v>0</v>
      </c>
      <c r="P358">
        <v>22</v>
      </c>
      <c r="Q358" t="s">
        <v>19</v>
      </c>
      <c r="R358">
        <v>0</v>
      </c>
      <c r="S358">
        <v>0</v>
      </c>
      <c r="T358">
        <v>1</v>
      </c>
      <c r="U358">
        <v>0</v>
      </c>
      <c r="V358">
        <v>0</v>
      </c>
      <c r="W358">
        <v>0</v>
      </c>
      <c r="X358">
        <v>0</v>
      </c>
      <c r="Y358">
        <v>0</v>
      </c>
      <c r="Z358">
        <v>1</v>
      </c>
      <c r="AA358" t="s">
        <v>27</v>
      </c>
      <c r="AB358">
        <v>1</v>
      </c>
      <c r="AC358">
        <v>0</v>
      </c>
      <c r="AD358">
        <v>0</v>
      </c>
      <c r="AE358">
        <v>0</v>
      </c>
      <c r="AF358">
        <v>1</v>
      </c>
      <c r="AG358">
        <v>0</v>
      </c>
      <c r="AH358">
        <v>0</v>
      </c>
      <c r="AI358">
        <v>0</v>
      </c>
      <c r="AJ358">
        <v>0</v>
      </c>
      <c r="AK358">
        <v>0</v>
      </c>
      <c r="AL358">
        <v>0</v>
      </c>
      <c r="AM358">
        <v>0</v>
      </c>
      <c r="AN358" t="s">
        <v>31</v>
      </c>
      <c r="AO358">
        <v>1</v>
      </c>
      <c r="AP358">
        <v>0</v>
      </c>
      <c r="AQ358">
        <v>1</v>
      </c>
      <c r="AR358">
        <v>0</v>
      </c>
      <c r="AS358">
        <v>0</v>
      </c>
      <c r="AT358">
        <v>0</v>
      </c>
      <c r="AU358">
        <v>0</v>
      </c>
      <c r="AV358">
        <v>0</v>
      </c>
      <c r="AW358" t="s">
        <v>42</v>
      </c>
      <c r="AX358" t="s">
        <v>56</v>
      </c>
      <c r="AY358">
        <v>0</v>
      </c>
      <c r="AZ358">
        <v>0</v>
      </c>
      <c r="BA358">
        <v>1</v>
      </c>
      <c r="BB358" t="s">
        <v>57</v>
      </c>
      <c r="BC358">
        <v>55</v>
      </c>
      <c r="BD358" t="s">
        <v>418</v>
      </c>
    </row>
    <row r="359" spans="1:56" x14ac:dyDescent="0.25">
      <c r="A359">
        <v>358</v>
      </c>
      <c r="B359">
        <v>1</v>
      </c>
      <c r="C359">
        <v>0</v>
      </c>
      <c r="D359">
        <v>0</v>
      </c>
      <c r="E359">
        <v>0</v>
      </c>
      <c r="F359" t="s">
        <v>6</v>
      </c>
      <c r="G359">
        <v>1</v>
      </c>
      <c r="H359">
        <v>0</v>
      </c>
      <c r="I359">
        <v>0</v>
      </c>
      <c r="J359">
        <v>0</v>
      </c>
      <c r="K359">
        <v>0</v>
      </c>
      <c r="L359">
        <v>0</v>
      </c>
      <c r="M359">
        <v>0</v>
      </c>
      <c r="N359">
        <v>0</v>
      </c>
      <c r="O359">
        <v>0</v>
      </c>
      <c r="P359">
        <v>38</v>
      </c>
      <c r="Q359" t="s">
        <v>20</v>
      </c>
      <c r="R359">
        <v>0</v>
      </c>
      <c r="S359">
        <v>0</v>
      </c>
      <c r="T359">
        <v>0</v>
      </c>
      <c r="U359">
        <v>1</v>
      </c>
      <c r="V359">
        <v>0</v>
      </c>
      <c r="W359">
        <v>0</v>
      </c>
      <c r="X359">
        <v>0</v>
      </c>
      <c r="Y359">
        <v>0</v>
      </c>
      <c r="Z359">
        <v>2</v>
      </c>
      <c r="AA359" t="s">
        <v>28</v>
      </c>
      <c r="AB359">
        <v>0</v>
      </c>
      <c r="AC359">
        <v>1</v>
      </c>
      <c r="AD359">
        <v>0</v>
      </c>
      <c r="AE359">
        <v>0</v>
      </c>
      <c r="AF359">
        <v>1</v>
      </c>
      <c r="AG359">
        <v>0</v>
      </c>
      <c r="AH359">
        <v>0</v>
      </c>
      <c r="AI359">
        <v>0</v>
      </c>
      <c r="AJ359">
        <v>0</v>
      </c>
      <c r="AK359">
        <v>0</v>
      </c>
      <c r="AL359">
        <v>0</v>
      </c>
      <c r="AM359">
        <v>0</v>
      </c>
      <c r="AN359" t="s">
        <v>31</v>
      </c>
      <c r="AO359">
        <v>0</v>
      </c>
      <c r="AP359">
        <v>1</v>
      </c>
      <c r="AQ359">
        <v>0</v>
      </c>
      <c r="AR359">
        <v>0</v>
      </c>
      <c r="AS359">
        <v>0</v>
      </c>
      <c r="AT359">
        <v>0</v>
      </c>
      <c r="AU359">
        <v>0</v>
      </c>
      <c r="AV359">
        <v>0</v>
      </c>
      <c r="AW359" t="s">
        <v>41</v>
      </c>
      <c r="AX359" t="s">
        <v>56</v>
      </c>
      <c r="AY359">
        <v>0</v>
      </c>
      <c r="AZ359">
        <v>0</v>
      </c>
      <c r="BA359">
        <v>1</v>
      </c>
      <c r="BB359" t="s">
        <v>57</v>
      </c>
      <c r="BC359">
        <v>13</v>
      </c>
      <c r="BD359" t="s">
        <v>419</v>
      </c>
    </row>
    <row r="360" spans="1:56" x14ac:dyDescent="0.25">
      <c r="A360">
        <v>359</v>
      </c>
      <c r="B360">
        <v>1</v>
      </c>
      <c r="C360">
        <v>1</v>
      </c>
      <c r="D360">
        <v>1</v>
      </c>
      <c r="E360">
        <v>1</v>
      </c>
      <c r="F360" t="s">
        <v>6</v>
      </c>
      <c r="G360">
        <v>1</v>
      </c>
      <c r="H360">
        <v>0</v>
      </c>
      <c r="I360">
        <v>0</v>
      </c>
      <c r="J360">
        <v>0</v>
      </c>
      <c r="K360">
        <v>0</v>
      </c>
      <c r="L360">
        <v>0</v>
      </c>
      <c r="M360">
        <v>0</v>
      </c>
      <c r="N360">
        <v>0</v>
      </c>
      <c r="O360">
        <v>0</v>
      </c>
      <c r="P360">
        <v>29.9</v>
      </c>
      <c r="Q360" t="s">
        <v>19</v>
      </c>
      <c r="R360">
        <v>0</v>
      </c>
      <c r="S360">
        <v>0</v>
      </c>
      <c r="T360">
        <v>1</v>
      </c>
      <c r="U360">
        <v>0</v>
      </c>
      <c r="V360">
        <v>0</v>
      </c>
      <c r="W360">
        <v>0</v>
      </c>
      <c r="X360">
        <v>0</v>
      </c>
      <c r="Y360">
        <v>0</v>
      </c>
      <c r="Z360">
        <v>3</v>
      </c>
      <c r="AA360" t="s">
        <v>29</v>
      </c>
      <c r="AB360">
        <v>0</v>
      </c>
      <c r="AC360">
        <v>0</v>
      </c>
      <c r="AD360">
        <v>1</v>
      </c>
      <c r="AE360">
        <v>0</v>
      </c>
      <c r="AF360">
        <v>1</v>
      </c>
      <c r="AG360">
        <v>0</v>
      </c>
      <c r="AH360">
        <v>0</v>
      </c>
      <c r="AI360">
        <v>0</v>
      </c>
      <c r="AJ360">
        <v>0</v>
      </c>
      <c r="AK360">
        <v>0</v>
      </c>
      <c r="AL360">
        <v>0</v>
      </c>
      <c r="AM360">
        <v>0</v>
      </c>
      <c r="AN360" t="s">
        <v>31</v>
      </c>
      <c r="AO360">
        <v>0</v>
      </c>
      <c r="AP360">
        <v>1</v>
      </c>
      <c r="AQ360">
        <v>0</v>
      </c>
      <c r="AR360">
        <v>0</v>
      </c>
      <c r="AS360">
        <v>0</v>
      </c>
      <c r="AT360">
        <v>0</v>
      </c>
      <c r="AU360">
        <v>0</v>
      </c>
      <c r="AV360">
        <v>0</v>
      </c>
      <c r="AW360" t="s">
        <v>41</v>
      </c>
      <c r="AX360" t="s">
        <v>65</v>
      </c>
      <c r="AY360">
        <v>0</v>
      </c>
      <c r="AZ360">
        <v>1</v>
      </c>
      <c r="BA360">
        <v>0</v>
      </c>
      <c r="BB360" t="s">
        <v>66</v>
      </c>
      <c r="BC360">
        <v>7.8792</v>
      </c>
      <c r="BD360" t="s">
        <v>420</v>
      </c>
    </row>
    <row r="361" spans="1:56" x14ac:dyDescent="0.25">
      <c r="A361">
        <v>360</v>
      </c>
      <c r="B361">
        <v>1</v>
      </c>
      <c r="C361">
        <v>1</v>
      </c>
      <c r="D361">
        <v>1</v>
      </c>
      <c r="E361">
        <v>1</v>
      </c>
      <c r="F361" t="s">
        <v>6</v>
      </c>
      <c r="G361">
        <v>1</v>
      </c>
      <c r="H361">
        <v>0</v>
      </c>
      <c r="I361">
        <v>0</v>
      </c>
      <c r="J361">
        <v>0</v>
      </c>
      <c r="K361">
        <v>0</v>
      </c>
      <c r="L361">
        <v>0</v>
      </c>
      <c r="M361">
        <v>0</v>
      </c>
      <c r="N361">
        <v>0</v>
      </c>
      <c r="O361">
        <v>0</v>
      </c>
      <c r="P361">
        <v>29.9</v>
      </c>
      <c r="Q361" t="s">
        <v>19</v>
      </c>
      <c r="R361">
        <v>0</v>
      </c>
      <c r="S361">
        <v>0</v>
      </c>
      <c r="T361">
        <v>1</v>
      </c>
      <c r="U361">
        <v>0</v>
      </c>
      <c r="V361">
        <v>0</v>
      </c>
      <c r="W361">
        <v>0</v>
      </c>
      <c r="X361">
        <v>0</v>
      </c>
      <c r="Y361">
        <v>0</v>
      </c>
      <c r="Z361">
        <v>3</v>
      </c>
      <c r="AA361" t="s">
        <v>29</v>
      </c>
      <c r="AB361">
        <v>0</v>
      </c>
      <c r="AC361">
        <v>0</v>
      </c>
      <c r="AD361">
        <v>1</v>
      </c>
      <c r="AE361">
        <v>0</v>
      </c>
      <c r="AF361">
        <v>1</v>
      </c>
      <c r="AG361">
        <v>0</v>
      </c>
      <c r="AH361">
        <v>0</v>
      </c>
      <c r="AI361">
        <v>0</v>
      </c>
      <c r="AJ361">
        <v>0</v>
      </c>
      <c r="AK361">
        <v>0</v>
      </c>
      <c r="AL361">
        <v>0</v>
      </c>
      <c r="AM361">
        <v>0</v>
      </c>
      <c r="AN361" t="s">
        <v>31</v>
      </c>
      <c r="AO361">
        <v>0</v>
      </c>
      <c r="AP361">
        <v>1</v>
      </c>
      <c r="AQ361">
        <v>0</v>
      </c>
      <c r="AR361">
        <v>0</v>
      </c>
      <c r="AS361">
        <v>0</v>
      </c>
      <c r="AT361">
        <v>0</v>
      </c>
      <c r="AU361">
        <v>0</v>
      </c>
      <c r="AV361">
        <v>0</v>
      </c>
      <c r="AW361" t="s">
        <v>41</v>
      </c>
      <c r="AX361" t="s">
        <v>65</v>
      </c>
      <c r="AY361">
        <v>0</v>
      </c>
      <c r="AZ361">
        <v>1</v>
      </c>
      <c r="BA361">
        <v>0</v>
      </c>
      <c r="BB361" t="s">
        <v>66</v>
      </c>
      <c r="BC361">
        <v>7.8792</v>
      </c>
      <c r="BD361" t="s">
        <v>421</v>
      </c>
    </row>
    <row r="362" spans="1:56" x14ac:dyDescent="0.25">
      <c r="A362">
        <v>361</v>
      </c>
      <c r="B362">
        <v>1</v>
      </c>
      <c r="C362">
        <v>0</v>
      </c>
      <c r="D362">
        <v>0</v>
      </c>
      <c r="E362">
        <v>0</v>
      </c>
      <c r="F362" t="s">
        <v>7</v>
      </c>
      <c r="G362">
        <v>0</v>
      </c>
      <c r="H362">
        <v>1</v>
      </c>
      <c r="I362">
        <v>0</v>
      </c>
      <c r="J362">
        <v>0</v>
      </c>
      <c r="K362">
        <v>0</v>
      </c>
      <c r="L362">
        <v>0</v>
      </c>
      <c r="M362">
        <v>0</v>
      </c>
      <c r="N362">
        <v>0</v>
      </c>
      <c r="O362">
        <v>0</v>
      </c>
      <c r="P362">
        <v>40</v>
      </c>
      <c r="Q362" t="s">
        <v>21</v>
      </c>
      <c r="R362">
        <v>0</v>
      </c>
      <c r="S362">
        <v>0</v>
      </c>
      <c r="T362">
        <v>0</v>
      </c>
      <c r="U362">
        <v>0</v>
      </c>
      <c r="V362">
        <v>1</v>
      </c>
      <c r="W362">
        <v>0</v>
      </c>
      <c r="X362">
        <v>0</v>
      </c>
      <c r="Y362">
        <v>0</v>
      </c>
      <c r="Z362">
        <v>3</v>
      </c>
      <c r="AA362" t="s">
        <v>29</v>
      </c>
      <c r="AB362">
        <v>0</v>
      </c>
      <c r="AC362">
        <v>0</v>
      </c>
      <c r="AD362">
        <v>1</v>
      </c>
      <c r="AE362">
        <v>1</v>
      </c>
      <c r="AF362">
        <v>0</v>
      </c>
      <c r="AG362">
        <v>1</v>
      </c>
      <c r="AH362">
        <v>0</v>
      </c>
      <c r="AI362">
        <v>0</v>
      </c>
      <c r="AJ362">
        <v>0</v>
      </c>
      <c r="AK362">
        <v>0</v>
      </c>
      <c r="AL362">
        <v>0</v>
      </c>
      <c r="AM362">
        <v>0</v>
      </c>
      <c r="AN362" t="s">
        <v>32</v>
      </c>
      <c r="AO362">
        <v>4</v>
      </c>
      <c r="AP362">
        <v>0</v>
      </c>
      <c r="AQ362">
        <v>0</v>
      </c>
      <c r="AR362">
        <v>0</v>
      </c>
      <c r="AS362">
        <v>0</v>
      </c>
      <c r="AT362">
        <v>1</v>
      </c>
      <c r="AU362">
        <v>0</v>
      </c>
      <c r="AV362">
        <v>0</v>
      </c>
      <c r="AW362" t="s">
        <v>45</v>
      </c>
      <c r="AX362" t="s">
        <v>56</v>
      </c>
      <c r="AY362">
        <v>0</v>
      </c>
      <c r="AZ362">
        <v>0</v>
      </c>
      <c r="BA362">
        <v>1</v>
      </c>
      <c r="BB362" t="s">
        <v>57</v>
      </c>
      <c r="BC362">
        <v>27.9</v>
      </c>
      <c r="BD362" t="s">
        <v>422</v>
      </c>
    </row>
    <row r="363" spans="1:56" x14ac:dyDescent="0.25">
      <c r="A363">
        <v>362</v>
      </c>
      <c r="B363">
        <v>1</v>
      </c>
      <c r="C363">
        <v>0</v>
      </c>
      <c r="D363">
        <v>0</v>
      </c>
      <c r="E363">
        <v>0</v>
      </c>
      <c r="F363" t="s">
        <v>7</v>
      </c>
      <c r="G363">
        <v>0</v>
      </c>
      <c r="H363">
        <v>1</v>
      </c>
      <c r="I363">
        <v>0</v>
      </c>
      <c r="J363">
        <v>1</v>
      </c>
      <c r="K363">
        <v>0</v>
      </c>
      <c r="L363">
        <v>1</v>
      </c>
      <c r="M363">
        <v>0</v>
      </c>
      <c r="N363">
        <v>0</v>
      </c>
      <c r="O363">
        <v>0</v>
      </c>
      <c r="P363">
        <v>29</v>
      </c>
      <c r="Q363" t="s">
        <v>19</v>
      </c>
      <c r="R363">
        <v>0</v>
      </c>
      <c r="S363">
        <v>0</v>
      </c>
      <c r="T363">
        <v>1</v>
      </c>
      <c r="U363">
        <v>0</v>
      </c>
      <c r="V363">
        <v>0</v>
      </c>
      <c r="W363">
        <v>0</v>
      </c>
      <c r="X363">
        <v>0</v>
      </c>
      <c r="Y363">
        <v>0</v>
      </c>
      <c r="Z363">
        <v>2</v>
      </c>
      <c r="AA363" t="s">
        <v>28</v>
      </c>
      <c r="AB363">
        <v>0</v>
      </c>
      <c r="AC363">
        <v>1</v>
      </c>
      <c r="AD363">
        <v>0</v>
      </c>
      <c r="AE363">
        <v>1</v>
      </c>
      <c r="AF363">
        <v>0</v>
      </c>
      <c r="AG363">
        <v>1</v>
      </c>
      <c r="AH363">
        <v>0</v>
      </c>
      <c r="AI363">
        <v>0</v>
      </c>
      <c r="AJ363">
        <v>0</v>
      </c>
      <c r="AK363">
        <v>0</v>
      </c>
      <c r="AL363">
        <v>0</v>
      </c>
      <c r="AM363">
        <v>0</v>
      </c>
      <c r="AN363" t="s">
        <v>32</v>
      </c>
      <c r="AO363">
        <v>0</v>
      </c>
      <c r="AP363">
        <v>1</v>
      </c>
      <c r="AQ363">
        <v>0</v>
      </c>
      <c r="AR363">
        <v>0</v>
      </c>
      <c r="AS363">
        <v>0</v>
      </c>
      <c r="AT363">
        <v>0</v>
      </c>
      <c r="AU363">
        <v>0</v>
      </c>
      <c r="AV363">
        <v>0</v>
      </c>
      <c r="AW363" t="s">
        <v>41</v>
      </c>
      <c r="AX363" t="s">
        <v>59</v>
      </c>
      <c r="AY363">
        <v>1</v>
      </c>
      <c r="AZ363">
        <v>0</v>
      </c>
      <c r="BA363">
        <v>0</v>
      </c>
      <c r="BB363" t="s">
        <v>60</v>
      </c>
      <c r="BC363">
        <v>27.720800000000001</v>
      </c>
      <c r="BD363" t="s">
        <v>423</v>
      </c>
    </row>
    <row r="364" spans="1:56" x14ac:dyDescent="0.25">
      <c r="A364">
        <v>363</v>
      </c>
      <c r="B364">
        <v>1</v>
      </c>
      <c r="C364">
        <v>0</v>
      </c>
      <c r="D364">
        <v>0</v>
      </c>
      <c r="E364">
        <v>0</v>
      </c>
      <c r="F364" t="s">
        <v>6</v>
      </c>
      <c r="G364">
        <v>1</v>
      </c>
      <c r="H364">
        <v>0</v>
      </c>
      <c r="I364">
        <v>0</v>
      </c>
      <c r="J364">
        <v>0</v>
      </c>
      <c r="K364">
        <v>0</v>
      </c>
      <c r="L364">
        <v>0</v>
      </c>
      <c r="M364">
        <v>0</v>
      </c>
      <c r="N364">
        <v>0</v>
      </c>
      <c r="O364">
        <v>0</v>
      </c>
      <c r="P364">
        <v>45</v>
      </c>
      <c r="Q364" t="s">
        <v>21</v>
      </c>
      <c r="R364">
        <v>0</v>
      </c>
      <c r="S364">
        <v>0</v>
      </c>
      <c r="T364">
        <v>0</v>
      </c>
      <c r="U364">
        <v>0</v>
      </c>
      <c r="V364">
        <v>1</v>
      </c>
      <c r="W364">
        <v>0</v>
      </c>
      <c r="X364">
        <v>0</v>
      </c>
      <c r="Y364">
        <v>0</v>
      </c>
      <c r="Z364">
        <v>3</v>
      </c>
      <c r="AA364" t="s">
        <v>29</v>
      </c>
      <c r="AB364">
        <v>0</v>
      </c>
      <c r="AC364">
        <v>0</v>
      </c>
      <c r="AD364">
        <v>1</v>
      </c>
      <c r="AE364">
        <v>0</v>
      </c>
      <c r="AF364">
        <v>1</v>
      </c>
      <c r="AG364">
        <v>0</v>
      </c>
      <c r="AH364">
        <v>0</v>
      </c>
      <c r="AI364">
        <v>0</v>
      </c>
      <c r="AJ364">
        <v>0</v>
      </c>
      <c r="AK364">
        <v>0</v>
      </c>
      <c r="AL364">
        <v>0</v>
      </c>
      <c r="AM364">
        <v>0</v>
      </c>
      <c r="AN364" t="s">
        <v>31</v>
      </c>
      <c r="AO364">
        <v>1</v>
      </c>
      <c r="AP364">
        <v>0</v>
      </c>
      <c r="AQ364">
        <v>1</v>
      </c>
      <c r="AR364">
        <v>0</v>
      </c>
      <c r="AS364">
        <v>0</v>
      </c>
      <c r="AT364">
        <v>0</v>
      </c>
      <c r="AU364">
        <v>0</v>
      </c>
      <c r="AV364">
        <v>0</v>
      </c>
      <c r="AW364" t="s">
        <v>42</v>
      </c>
      <c r="AX364" t="s">
        <v>59</v>
      </c>
      <c r="AY364">
        <v>1</v>
      </c>
      <c r="AZ364">
        <v>0</v>
      </c>
      <c r="BA364">
        <v>0</v>
      </c>
      <c r="BB364" t="s">
        <v>60</v>
      </c>
      <c r="BC364">
        <v>14.4542</v>
      </c>
      <c r="BD364" t="s">
        <v>424</v>
      </c>
    </row>
    <row r="365" spans="1:56" x14ac:dyDescent="0.25">
      <c r="A365">
        <v>364</v>
      </c>
      <c r="B365">
        <v>1</v>
      </c>
      <c r="C365">
        <v>0</v>
      </c>
      <c r="D365">
        <v>0</v>
      </c>
      <c r="E365">
        <v>0</v>
      </c>
      <c r="F365" t="s">
        <v>7</v>
      </c>
      <c r="G365">
        <v>0</v>
      </c>
      <c r="H365">
        <v>1</v>
      </c>
      <c r="I365">
        <v>0</v>
      </c>
      <c r="J365">
        <v>0</v>
      </c>
      <c r="K365">
        <v>1</v>
      </c>
      <c r="L365">
        <v>1</v>
      </c>
      <c r="M365">
        <v>0</v>
      </c>
      <c r="N365">
        <v>0</v>
      </c>
      <c r="O365">
        <v>0</v>
      </c>
      <c r="P365">
        <v>35</v>
      </c>
      <c r="Q365" t="s">
        <v>20</v>
      </c>
      <c r="R365">
        <v>0</v>
      </c>
      <c r="S365">
        <v>0</v>
      </c>
      <c r="T365">
        <v>0</v>
      </c>
      <c r="U365">
        <v>1</v>
      </c>
      <c r="V365">
        <v>0</v>
      </c>
      <c r="W365">
        <v>0</v>
      </c>
      <c r="X365">
        <v>0</v>
      </c>
      <c r="Y365">
        <v>0</v>
      </c>
      <c r="Z365">
        <v>3</v>
      </c>
      <c r="AA365" t="s">
        <v>29</v>
      </c>
      <c r="AB365">
        <v>0</v>
      </c>
      <c r="AC365">
        <v>0</v>
      </c>
      <c r="AD365">
        <v>1</v>
      </c>
      <c r="AE365">
        <v>0</v>
      </c>
      <c r="AF365">
        <v>1</v>
      </c>
      <c r="AG365">
        <v>0</v>
      </c>
      <c r="AH365">
        <v>0</v>
      </c>
      <c r="AI365">
        <v>0</v>
      </c>
      <c r="AJ365">
        <v>0</v>
      </c>
      <c r="AK365">
        <v>0</v>
      </c>
      <c r="AL365">
        <v>0</v>
      </c>
      <c r="AM365">
        <v>0</v>
      </c>
      <c r="AN365" t="s">
        <v>31</v>
      </c>
      <c r="AO365">
        <v>0</v>
      </c>
      <c r="AP365">
        <v>1</v>
      </c>
      <c r="AQ365">
        <v>0</v>
      </c>
      <c r="AR365">
        <v>0</v>
      </c>
      <c r="AS365">
        <v>0</v>
      </c>
      <c r="AT365">
        <v>0</v>
      </c>
      <c r="AU365">
        <v>0</v>
      </c>
      <c r="AV365">
        <v>0</v>
      </c>
      <c r="AW365" t="s">
        <v>41</v>
      </c>
      <c r="AX365" t="s">
        <v>56</v>
      </c>
      <c r="AY365">
        <v>0</v>
      </c>
      <c r="AZ365">
        <v>0</v>
      </c>
      <c r="BA365">
        <v>1</v>
      </c>
      <c r="BB365" t="s">
        <v>57</v>
      </c>
      <c r="BC365">
        <v>7.05</v>
      </c>
      <c r="BD365" t="s">
        <v>425</v>
      </c>
    </row>
    <row r="366" spans="1:56" x14ac:dyDescent="0.25">
      <c r="A366">
        <v>365</v>
      </c>
      <c r="B366">
        <v>1</v>
      </c>
      <c r="C366">
        <v>0</v>
      </c>
      <c r="D366">
        <v>0</v>
      </c>
      <c r="E366">
        <v>0</v>
      </c>
      <c r="F366" t="s">
        <v>7</v>
      </c>
      <c r="G366">
        <v>0</v>
      </c>
      <c r="H366">
        <v>1</v>
      </c>
      <c r="I366">
        <v>0</v>
      </c>
      <c r="J366">
        <v>0</v>
      </c>
      <c r="K366">
        <v>0</v>
      </c>
      <c r="L366">
        <v>1</v>
      </c>
      <c r="M366">
        <v>0</v>
      </c>
      <c r="N366">
        <v>1</v>
      </c>
      <c r="O366">
        <v>1</v>
      </c>
      <c r="P366">
        <v>29.9</v>
      </c>
      <c r="Q366" t="s">
        <v>19</v>
      </c>
      <c r="R366">
        <v>0</v>
      </c>
      <c r="S366">
        <v>0</v>
      </c>
      <c r="T366">
        <v>1</v>
      </c>
      <c r="U366">
        <v>0</v>
      </c>
      <c r="V366">
        <v>0</v>
      </c>
      <c r="W366">
        <v>0</v>
      </c>
      <c r="X366">
        <v>0</v>
      </c>
      <c r="Y366">
        <v>0</v>
      </c>
      <c r="Z366">
        <v>3</v>
      </c>
      <c r="AA366" t="s">
        <v>29</v>
      </c>
      <c r="AB366">
        <v>0</v>
      </c>
      <c r="AC366">
        <v>0</v>
      </c>
      <c r="AD366">
        <v>1</v>
      </c>
      <c r="AE366">
        <v>1</v>
      </c>
      <c r="AF366">
        <v>0</v>
      </c>
      <c r="AG366">
        <v>1</v>
      </c>
      <c r="AH366">
        <v>0</v>
      </c>
      <c r="AI366">
        <v>0</v>
      </c>
      <c r="AJ366">
        <v>0</v>
      </c>
      <c r="AK366">
        <v>0</v>
      </c>
      <c r="AL366">
        <v>0</v>
      </c>
      <c r="AM366">
        <v>0</v>
      </c>
      <c r="AN366" t="s">
        <v>32</v>
      </c>
      <c r="AO366">
        <v>0</v>
      </c>
      <c r="AP366">
        <v>1</v>
      </c>
      <c r="AQ366">
        <v>0</v>
      </c>
      <c r="AR366">
        <v>0</v>
      </c>
      <c r="AS366">
        <v>0</v>
      </c>
      <c r="AT366">
        <v>0</v>
      </c>
      <c r="AU366">
        <v>0</v>
      </c>
      <c r="AV366">
        <v>0</v>
      </c>
      <c r="AW366" t="s">
        <v>41</v>
      </c>
      <c r="AX366" t="s">
        <v>65</v>
      </c>
      <c r="AY366">
        <v>0</v>
      </c>
      <c r="AZ366">
        <v>1</v>
      </c>
      <c r="BA366">
        <v>0</v>
      </c>
      <c r="BB366" t="s">
        <v>66</v>
      </c>
      <c r="BC366">
        <v>15.5</v>
      </c>
      <c r="BD366" t="s">
        <v>426</v>
      </c>
    </row>
    <row r="367" spans="1:56" x14ac:dyDescent="0.25">
      <c r="A367">
        <v>366</v>
      </c>
      <c r="B367">
        <v>1</v>
      </c>
      <c r="C367">
        <v>0</v>
      </c>
      <c r="D367">
        <v>0</v>
      </c>
      <c r="E367">
        <v>0</v>
      </c>
      <c r="F367" t="s">
        <v>7</v>
      </c>
      <c r="G367">
        <v>0</v>
      </c>
      <c r="H367">
        <v>1</v>
      </c>
      <c r="I367">
        <v>0</v>
      </c>
      <c r="J367">
        <v>0</v>
      </c>
      <c r="K367">
        <v>1</v>
      </c>
      <c r="L367">
        <v>1</v>
      </c>
      <c r="M367">
        <v>0</v>
      </c>
      <c r="N367">
        <v>0</v>
      </c>
      <c r="O367">
        <v>0</v>
      </c>
      <c r="P367">
        <v>30</v>
      </c>
      <c r="Q367" t="s">
        <v>20</v>
      </c>
      <c r="R367">
        <v>0</v>
      </c>
      <c r="S367">
        <v>0</v>
      </c>
      <c r="T367">
        <v>0</v>
      </c>
      <c r="U367">
        <v>1</v>
      </c>
      <c r="V367">
        <v>0</v>
      </c>
      <c r="W367">
        <v>0</v>
      </c>
      <c r="X367">
        <v>0</v>
      </c>
      <c r="Y367">
        <v>0</v>
      </c>
      <c r="Z367">
        <v>3</v>
      </c>
      <c r="AA367" t="s">
        <v>29</v>
      </c>
      <c r="AB367">
        <v>0</v>
      </c>
      <c r="AC367">
        <v>0</v>
      </c>
      <c r="AD367">
        <v>1</v>
      </c>
      <c r="AE367">
        <v>0</v>
      </c>
      <c r="AF367">
        <v>1</v>
      </c>
      <c r="AG367">
        <v>0</v>
      </c>
      <c r="AH367">
        <v>0</v>
      </c>
      <c r="AI367">
        <v>0</v>
      </c>
      <c r="AJ367">
        <v>0</v>
      </c>
      <c r="AK367">
        <v>0</v>
      </c>
      <c r="AL367">
        <v>0</v>
      </c>
      <c r="AM367">
        <v>0</v>
      </c>
      <c r="AN367" t="s">
        <v>31</v>
      </c>
      <c r="AO367">
        <v>0</v>
      </c>
      <c r="AP367">
        <v>1</v>
      </c>
      <c r="AQ367">
        <v>0</v>
      </c>
      <c r="AR367">
        <v>0</v>
      </c>
      <c r="AS367">
        <v>0</v>
      </c>
      <c r="AT367">
        <v>0</v>
      </c>
      <c r="AU367">
        <v>0</v>
      </c>
      <c r="AV367">
        <v>0</v>
      </c>
      <c r="AW367" t="s">
        <v>41</v>
      </c>
      <c r="AX367" t="s">
        <v>56</v>
      </c>
      <c r="AY367">
        <v>0</v>
      </c>
      <c r="AZ367">
        <v>0</v>
      </c>
      <c r="BA367">
        <v>1</v>
      </c>
      <c r="BB367" t="s">
        <v>57</v>
      </c>
      <c r="BC367">
        <v>7.25</v>
      </c>
      <c r="BD367" t="s">
        <v>427</v>
      </c>
    </row>
    <row r="368" spans="1:56" x14ac:dyDescent="0.25">
      <c r="A368">
        <v>367</v>
      </c>
      <c r="B368">
        <v>1</v>
      </c>
      <c r="C368">
        <v>1</v>
      </c>
      <c r="D368">
        <v>1</v>
      </c>
      <c r="E368">
        <v>1</v>
      </c>
      <c r="F368" t="s">
        <v>6</v>
      </c>
      <c r="G368">
        <v>1</v>
      </c>
      <c r="H368">
        <v>0</v>
      </c>
      <c r="I368">
        <v>0</v>
      </c>
      <c r="J368">
        <v>0</v>
      </c>
      <c r="K368">
        <v>0</v>
      </c>
      <c r="L368">
        <v>0</v>
      </c>
      <c r="M368">
        <v>0</v>
      </c>
      <c r="N368">
        <v>0</v>
      </c>
      <c r="O368">
        <v>0</v>
      </c>
      <c r="P368">
        <v>60</v>
      </c>
      <c r="Q368" t="s">
        <v>23</v>
      </c>
      <c r="R368">
        <v>0</v>
      </c>
      <c r="S368">
        <v>0</v>
      </c>
      <c r="T368">
        <v>0</v>
      </c>
      <c r="U368">
        <v>0</v>
      </c>
      <c r="V368">
        <v>0</v>
      </c>
      <c r="W368">
        <v>0</v>
      </c>
      <c r="X368">
        <v>1</v>
      </c>
      <c r="Y368">
        <v>0</v>
      </c>
      <c r="Z368">
        <v>1</v>
      </c>
      <c r="AA368" t="s">
        <v>27</v>
      </c>
      <c r="AB368">
        <v>1</v>
      </c>
      <c r="AC368">
        <v>0</v>
      </c>
      <c r="AD368">
        <v>0</v>
      </c>
      <c r="AE368">
        <v>1</v>
      </c>
      <c r="AF368">
        <v>0</v>
      </c>
      <c r="AG368">
        <v>1</v>
      </c>
      <c r="AH368">
        <v>0</v>
      </c>
      <c r="AI368">
        <v>0</v>
      </c>
      <c r="AJ368">
        <v>0</v>
      </c>
      <c r="AK368">
        <v>0</v>
      </c>
      <c r="AL368">
        <v>0</v>
      </c>
      <c r="AM368">
        <v>0</v>
      </c>
      <c r="AN368" t="s">
        <v>32</v>
      </c>
      <c r="AO368">
        <v>0</v>
      </c>
      <c r="AP368">
        <v>1</v>
      </c>
      <c r="AQ368">
        <v>0</v>
      </c>
      <c r="AR368">
        <v>0</v>
      </c>
      <c r="AS368">
        <v>0</v>
      </c>
      <c r="AT368">
        <v>0</v>
      </c>
      <c r="AU368">
        <v>0</v>
      </c>
      <c r="AV368">
        <v>0</v>
      </c>
      <c r="AW368" t="s">
        <v>41</v>
      </c>
      <c r="AX368" t="s">
        <v>59</v>
      </c>
      <c r="AY368">
        <v>1</v>
      </c>
      <c r="AZ368">
        <v>0</v>
      </c>
      <c r="BA368">
        <v>0</v>
      </c>
      <c r="BB368" t="s">
        <v>60</v>
      </c>
      <c r="BC368">
        <v>75.25</v>
      </c>
      <c r="BD368" t="s">
        <v>428</v>
      </c>
    </row>
    <row r="369" spans="1:56" x14ac:dyDescent="0.25">
      <c r="A369">
        <v>368</v>
      </c>
      <c r="B369">
        <v>1</v>
      </c>
      <c r="C369">
        <v>1</v>
      </c>
      <c r="D369">
        <v>1</v>
      </c>
      <c r="E369">
        <v>1</v>
      </c>
      <c r="F369" t="s">
        <v>6</v>
      </c>
      <c r="G369">
        <v>1</v>
      </c>
      <c r="H369">
        <v>0</v>
      </c>
      <c r="I369">
        <v>0</v>
      </c>
      <c r="J369">
        <v>0</v>
      </c>
      <c r="K369">
        <v>0</v>
      </c>
      <c r="L369">
        <v>0</v>
      </c>
      <c r="M369">
        <v>0</v>
      </c>
      <c r="N369">
        <v>0</v>
      </c>
      <c r="O369">
        <v>0</v>
      </c>
      <c r="P369">
        <v>29.9</v>
      </c>
      <c r="Q369" t="s">
        <v>19</v>
      </c>
      <c r="R369">
        <v>0</v>
      </c>
      <c r="S369">
        <v>0</v>
      </c>
      <c r="T369">
        <v>1</v>
      </c>
      <c r="U369">
        <v>0</v>
      </c>
      <c r="V369">
        <v>0</v>
      </c>
      <c r="W369">
        <v>0</v>
      </c>
      <c r="X369">
        <v>0</v>
      </c>
      <c r="Y369">
        <v>0</v>
      </c>
      <c r="Z369">
        <v>3</v>
      </c>
      <c r="AA369" t="s">
        <v>29</v>
      </c>
      <c r="AB369">
        <v>0</v>
      </c>
      <c r="AC369">
        <v>0</v>
      </c>
      <c r="AD369">
        <v>1</v>
      </c>
      <c r="AE369">
        <v>0</v>
      </c>
      <c r="AF369">
        <v>1</v>
      </c>
      <c r="AG369">
        <v>0</v>
      </c>
      <c r="AH369">
        <v>0</v>
      </c>
      <c r="AI369">
        <v>0</v>
      </c>
      <c r="AJ369">
        <v>0</v>
      </c>
      <c r="AK369">
        <v>0</v>
      </c>
      <c r="AL369">
        <v>0</v>
      </c>
      <c r="AM369">
        <v>0</v>
      </c>
      <c r="AN369" t="s">
        <v>31</v>
      </c>
      <c r="AO369">
        <v>0</v>
      </c>
      <c r="AP369">
        <v>1</v>
      </c>
      <c r="AQ369">
        <v>0</v>
      </c>
      <c r="AR369">
        <v>0</v>
      </c>
      <c r="AS369">
        <v>0</v>
      </c>
      <c r="AT369">
        <v>0</v>
      </c>
      <c r="AU369">
        <v>0</v>
      </c>
      <c r="AV369">
        <v>0</v>
      </c>
      <c r="AW369" t="s">
        <v>41</v>
      </c>
      <c r="AX369" t="s">
        <v>59</v>
      </c>
      <c r="AY369">
        <v>1</v>
      </c>
      <c r="AZ369">
        <v>0</v>
      </c>
      <c r="BA369">
        <v>0</v>
      </c>
      <c r="BB369" t="s">
        <v>60</v>
      </c>
      <c r="BC369">
        <v>7.2291999999999996</v>
      </c>
      <c r="BD369" t="s">
        <v>429</v>
      </c>
    </row>
    <row r="370" spans="1:56" x14ac:dyDescent="0.25">
      <c r="A370">
        <v>369</v>
      </c>
      <c r="B370">
        <v>1</v>
      </c>
      <c r="C370">
        <v>1</v>
      </c>
      <c r="D370">
        <v>1</v>
      </c>
      <c r="E370">
        <v>1</v>
      </c>
      <c r="F370" t="s">
        <v>6</v>
      </c>
      <c r="G370">
        <v>1</v>
      </c>
      <c r="H370">
        <v>0</v>
      </c>
      <c r="I370">
        <v>0</v>
      </c>
      <c r="J370">
        <v>0</v>
      </c>
      <c r="K370">
        <v>0</v>
      </c>
      <c r="L370">
        <v>0</v>
      </c>
      <c r="M370">
        <v>0</v>
      </c>
      <c r="N370">
        <v>0</v>
      </c>
      <c r="O370">
        <v>0</v>
      </c>
      <c r="P370">
        <v>29.9</v>
      </c>
      <c r="Q370" t="s">
        <v>19</v>
      </c>
      <c r="R370">
        <v>0</v>
      </c>
      <c r="S370">
        <v>0</v>
      </c>
      <c r="T370">
        <v>1</v>
      </c>
      <c r="U370">
        <v>0</v>
      </c>
      <c r="V370">
        <v>0</v>
      </c>
      <c r="W370">
        <v>0</v>
      </c>
      <c r="X370">
        <v>0</v>
      </c>
      <c r="Y370">
        <v>0</v>
      </c>
      <c r="Z370">
        <v>3</v>
      </c>
      <c r="AA370" t="s">
        <v>29</v>
      </c>
      <c r="AB370">
        <v>0</v>
      </c>
      <c r="AC370">
        <v>0</v>
      </c>
      <c r="AD370">
        <v>1</v>
      </c>
      <c r="AE370">
        <v>0</v>
      </c>
      <c r="AF370">
        <v>1</v>
      </c>
      <c r="AG370">
        <v>0</v>
      </c>
      <c r="AH370">
        <v>0</v>
      </c>
      <c r="AI370">
        <v>0</v>
      </c>
      <c r="AJ370">
        <v>0</v>
      </c>
      <c r="AK370">
        <v>0</v>
      </c>
      <c r="AL370">
        <v>0</v>
      </c>
      <c r="AM370">
        <v>0</v>
      </c>
      <c r="AN370" t="s">
        <v>31</v>
      </c>
      <c r="AO370">
        <v>0</v>
      </c>
      <c r="AP370">
        <v>1</v>
      </c>
      <c r="AQ370">
        <v>0</v>
      </c>
      <c r="AR370">
        <v>0</v>
      </c>
      <c r="AS370">
        <v>0</v>
      </c>
      <c r="AT370">
        <v>0</v>
      </c>
      <c r="AU370">
        <v>0</v>
      </c>
      <c r="AV370">
        <v>0</v>
      </c>
      <c r="AW370" t="s">
        <v>41</v>
      </c>
      <c r="AX370" t="s">
        <v>65</v>
      </c>
      <c r="AY370">
        <v>0</v>
      </c>
      <c r="AZ370">
        <v>1</v>
      </c>
      <c r="BA370">
        <v>0</v>
      </c>
      <c r="BB370" t="s">
        <v>66</v>
      </c>
      <c r="BC370">
        <v>7.75</v>
      </c>
      <c r="BD370" t="s">
        <v>430</v>
      </c>
    </row>
    <row r="371" spans="1:56" x14ac:dyDescent="0.25">
      <c r="A371">
        <v>370</v>
      </c>
      <c r="B371">
        <v>1</v>
      </c>
      <c r="C371">
        <v>1</v>
      </c>
      <c r="D371">
        <v>1</v>
      </c>
      <c r="E371">
        <v>1</v>
      </c>
      <c r="F371" t="s">
        <v>6</v>
      </c>
      <c r="G371">
        <v>1</v>
      </c>
      <c r="H371">
        <v>0</v>
      </c>
      <c r="I371">
        <v>0</v>
      </c>
      <c r="J371">
        <v>0</v>
      </c>
      <c r="K371">
        <v>0</v>
      </c>
      <c r="L371">
        <v>0</v>
      </c>
      <c r="M371">
        <v>0</v>
      </c>
      <c r="N371">
        <v>0</v>
      </c>
      <c r="O371">
        <v>0</v>
      </c>
      <c r="P371">
        <v>24</v>
      </c>
      <c r="Q371" t="s">
        <v>19</v>
      </c>
      <c r="R371">
        <v>0</v>
      </c>
      <c r="S371">
        <v>0</v>
      </c>
      <c r="T371">
        <v>1</v>
      </c>
      <c r="U371">
        <v>0</v>
      </c>
      <c r="V371">
        <v>0</v>
      </c>
      <c r="W371">
        <v>0</v>
      </c>
      <c r="X371">
        <v>0</v>
      </c>
      <c r="Y371">
        <v>0</v>
      </c>
      <c r="Z371">
        <v>1</v>
      </c>
      <c r="AA371" t="s">
        <v>27</v>
      </c>
      <c r="AB371">
        <v>1</v>
      </c>
      <c r="AC371">
        <v>0</v>
      </c>
      <c r="AD371">
        <v>0</v>
      </c>
      <c r="AE371">
        <v>0</v>
      </c>
      <c r="AF371">
        <v>1</v>
      </c>
      <c r="AG371">
        <v>0</v>
      </c>
      <c r="AH371">
        <v>0</v>
      </c>
      <c r="AI371">
        <v>0</v>
      </c>
      <c r="AJ371">
        <v>0</v>
      </c>
      <c r="AK371">
        <v>0</v>
      </c>
      <c r="AL371">
        <v>0</v>
      </c>
      <c r="AM371">
        <v>0</v>
      </c>
      <c r="AN371" t="s">
        <v>31</v>
      </c>
      <c r="AO371">
        <v>0</v>
      </c>
      <c r="AP371">
        <v>1</v>
      </c>
      <c r="AQ371">
        <v>0</v>
      </c>
      <c r="AR371">
        <v>0</v>
      </c>
      <c r="AS371">
        <v>0</v>
      </c>
      <c r="AT371">
        <v>0</v>
      </c>
      <c r="AU371">
        <v>0</v>
      </c>
      <c r="AV371">
        <v>0</v>
      </c>
      <c r="AW371" t="s">
        <v>41</v>
      </c>
      <c r="AX371" t="s">
        <v>59</v>
      </c>
      <c r="AY371">
        <v>1</v>
      </c>
      <c r="AZ371">
        <v>0</v>
      </c>
      <c r="BA371">
        <v>0</v>
      </c>
      <c r="BB371" t="s">
        <v>60</v>
      </c>
      <c r="BC371">
        <v>69.3</v>
      </c>
      <c r="BD371" t="s">
        <v>431</v>
      </c>
    </row>
    <row r="372" spans="1:56" x14ac:dyDescent="0.25">
      <c r="A372">
        <v>371</v>
      </c>
      <c r="B372">
        <v>1</v>
      </c>
      <c r="C372">
        <v>1</v>
      </c>
      <c r="D372">
        <v>1</v>
      </c>
      <c r="E372">
        <v>1</v>
      </c>
      <c r="F372" t="s">
        <v>7</v>
      </c>
      <c r="G372">
        <v>0</v>
      </c>
      <c r="H372">
        <v>1</v>
      </c>
      <c r="I372">
        <v>0</v>
      </c>
      <c r="J372">
        <v>0</v>
      </c>
      <c r="K372">
        <v>0</v>
      </c>
      <c r="L372">
        <v>1</v>
      </c>
      <c r="M372">
        <v>0</v>
      </c>
      <c r="N372">
        <v>0</v>
      </c>
      <c r="O372">
        <v>0</v>
      </c>
      <c r="P372">
        <v>25</v>
      </c>
      <c r="Q372" t="s">
        <v>19</v>
      </c>
      <c r="R372">
        <v>0</v>
      </c>
      <c r="S372">
        <v>0</v>
      </c>
      <c r="T372">
        <v>1</v>
      </c>
      <c r="U372">
        <v>0</v>
      </c>
      <c r="V372">
        <v>0</v>
      </c>
      <c r="W372">
        <v>0</v>
      </c>
      <c r="X372">
        <v>0</v>
      </c>
      <c r="Y372">
        <v>0</v>
      </c>
      <c r="Z372">
        <v>1</v>
      </c>
      <c r="AA372" t="s">
        <v>27</v>
      </c>
      <c r="AB372">
        <v>1</v>
      </c>
      <c r="AC372">
        <v>0</v>
      </c>
      <c r="AD372">
        <v>0</v>
      </c>
      <c r="AE372">
        <v>1</v>
      </c>
      <c r="AF372">
        <v>0</v>
      </c>
      <c r="AG372">
        <v>1</v>
      </c>
      <c r="AH372">
        <v>0</v>
      </c>
      <c r="AI372">
        <v>0</v>
      </c>
      <c r="AJ372">
        <v>0</v>
      </c>
      <c r="AK372">
        <v>0</v>
      </c>
      <c r="AL372">
        <v>0</v>
      </c>
      <c r="AM372">
        <v>0</v>
      </c>
      <c r="AN372" t="s">
        <v>32</v>
      </c>
      <c r="AO372">
        <v>0</v>
      </c>
      <c r="AP372">
        <v>1</v>
      </c>
      <c r="AQ372">
        <v>0</v>
      </c>
      <c r="AR372">
        <v>0</v>
      </c>
      <c r="AS372">
        <v>0</v>
      </c>
      <c r="AT372">
        <v>0</v>
      </c>
      <c r="AU372">
        <v>0</v>
      </c>
      <c r="AV372">
        <v>0</v>
      </c>
      <c r="AW372" t="s">
        <v>41</v>
      </c>
      <c r="AX372" t="s">
        <v>59</v>
      </c>
      <c r="AY372">
        <v>1</v>
      </c>
      <c r="AZ372">
        <v>0</v>
      </c>
      <c r="BA372">
        <v>0</v>
      </c>
      <c r="BB372" t="s">
        <v>60</v>
      </c>
      <c r="BC372">
        <v>55.441699999999997</v>
      </c>
      <c r="BD372" t="s">
        <v>432</v>
      </c>
    </row>
    <row r="373" spans="1:56" x14ac:dyDescent="0.25">
      <c r="A373">
        <v>372</v>
      </c>
      <c r="B373">
        <v>1</v>
      </c>
      <c r="C373">
        <v>0</v>
      </c>
      <c r="D373">
        <v>0</v>
      </c>
      <c r="E373">
        <v>0</v>
      </c>
      <c r="F373" t="s">
        <v>7</v>
      </c>
      <c r="G373">
        <v>0</v>
      </c>
      <c r="H373">
        <v>1</v>
      </c>
      <c r="I373">
        <v>0</v>
      </c>
      <c r="J373">
        <v>0</v>
      </c>
      <c r="K373">
        <v>0</v>
      </c>
      <c r="L373">
        <v>1</v>
      </c>
      <c r="M373">
        <v>0</v>
      </c>
      <c r="N373">
        <v>0</v>
      </c>
      <c r="O373">
        <v>0</v>
      </c>
      <c r="P373">
        <v>18</v>
      </c>
      <c r="Q373" t="s">
        <v>18</v>
      </c>
      <c r="R373">
        <v>0</v>
      </c>
      <c r="S373">
        <v>1</v>
      </c>
      <c r="T373">
        <v>0</v>
      </c>
      <c r="U373">
        <v>0</v>
      </c>
      <c r="V373">
        <v>0</v>
      </c>
      <c r="W373">
        <v>0</v>
      </c>
      <c r="X373">
        <v>0</v>
      </c>
      <c r="Y373">
        <v>0</v>
      </c>
      <c r="Z373">
        <v>3</v>
      </c>
      <c r="AA373" t="s">
        <v>29</v>
      </c>
      <c r="AB373">
        <v>0</v>
      </c>
      <c r="AC373">
        <v>0</v>
      </c>
      <c r="AD373">
        <v>1</v>
      </c>
      <c r="AE373">
        <v>1</v>
      </c>
      <c r="AF373">
        <v>0</v>
      </c>
      <c r="AG373">
        <v>1</v>
      </c>
      <c r="AH373">
        <v>0</v>
      </c>
      <c r="AI373">
        <v>0</v>
      </c>
      <c r="AJ373">
        <v>0</v>
      </c>
      <c r="AK373">
        <v>0</v>
      </c>
      <c r="AL373">
        <v>0</v>
      </c>
      <c r="AM373">
        <v>0</v>
      </c>
      <c r="AN373" t="s">
        <v>32</v>
      </c>
      <c r="AO373">
        <v>0</v>
      </c>
      <c r="AP373">
        <v>1</v>
      </c>
      <c r="AQ373">
        <v>0</v>
      </c>
      <c r="AR373">
        <v>0</v>
      </c>
      <c r="AS373">
        <v>0</v>
      </c>
      <c r="AT373">
        <v>0</v>
      </c>
      <c r="AU373">
        <v>0</v>
      </c>
      <c r="AV373">
        <v>0</v>
      </c>
      <c r="AW373" t="s">
        <v>41</v>
      </c>
      <c r="AX373" t="s">
        <v>56</v>
      </c>
      <c r="AY373">
        <v>0</v>
      </c>
      <c r="AZ373">
        <v>0</v>
      </c>
      <c r="BA373">
        <v>1</v>
      </c>
      <c r="BB373" t="s">
        <v>57</v>
      </c>
      <c r="BC373">
        <v>6.4958</v>
      </c>
      <c r="BD373" t="s">
        <v>433</v>
      </c>
    </row>
    <row r="374" spans="1:56" x14ac:dyDescent="0.25">
      <c r="A374">
        <v>373</v>
      </c>
      <c r="B374">
        <v>1</v>
      </c>
      <c r="C374">
        <v>0</v>
      </c>
      <c r="D374">
        <v>0</v>
      </c>
      <c r="E374">
        <v>0</v>
      </c>
      <c r="F374" t="s">
        <v>7</v>
      </c>
      <c r="G374">
        <v>0</v>
      </c>
      <c r="H374">
        <v>1</v>
      </c>
      <c r="I374">
        <v>0</v>
      </c>
      <c r="J374">
        <v>0</v>
      </c>
      <c r="K374">
        <v>1</v>
      </c>
      <c r="L374">
        <v>1</v>
      </c>
      <c r="M374">
        <v>0</v>
      </c>
      <c r="N374">
        <v>0</v>
      </c>
      <c r="O374">
        <v>0</v>
      </c>
      <c r="P374">
        <v>19</v>
      </c>
      <c r="Q374" t="s">
        <v>18</v>
      </c>
      <c r="R374">
        <v>0</v>
      </c>
      <c r="S374">
        <v>1</v>
      </c>
      <c r="T374">
        <v>0</v>
      </c>
      <c r="U374">
        <v>0</v>
      </c>
      <c r="V374">
        <v>0</v>
      </c>
      <c r="W374">
        <v>0</v>
      </c>
      <c r="X374">
        <v>0</v>
      </c>
      <c r="Y374">
        <v>0</v>
      </c>
      <c r="Z374">
        <v>3</v>
      </c>
      <c r="AA374" t="s">
        <v>29</v>
      </c>
      <c r="AB374">
        <v>0</v>
      </c>
      <c r="AC374">
        <v>0</v>
      </c>
      <c r="AD374">
        <v>1</v>
      </c>
      <c r="AE374">
        <v>0</v>
      </c>
      <c r="AF374">
        <v>1</v>
      </c>
      <c r="AG374">
        <v>0</v>
      </c>
      <c r="AH374">
        <v>0</v>
      </c>
      <c r="AI374">
        <v>0</v>
      </c>
      <c r="AJ374">
        <v>0</v>
      </c>
      <c r="AK374">
        <v>0</v>
      </c>
      <c r="AL374">
        <v>0</v>
      </c>
      <c r="AM374">
        <v>0</v>
      </c>
      <c r="AN374" t="s">
        <v>31</v>
      </c>
      <c r="AO374">
        <v>0</v>
      </c>
      <c r="AP374">
        <v>1</v>
      </c>
      <c r="AQ374">
        <v>0</v>
      </c>
      <c r="AR374">
        <v>0</v>
      </c>
      <c r="AS374">
        <v>0</v>
      </c>
      <c r="AT374">
        <v>0</v>
      </c>
      <c r="AU374">
        <v>0</v>
      </c>
      <c r="AV374">
        <v>0</v>
      </c>
      <c r="AW374" t="s">
        <v>41</v>
      </c>
      <c r="AX374" t="s">
        <v>56</v>
      </c>
      <c r="AY374">
        <v>0</v>
      </c>
      <c r="AZ374">
        <v>0</v>
      </c>
      <c r="BA374">
        <v>1</v>
      </c>
      <c r="BB374" t="s">
        <v>57</v>
      </c>
      <c r="BC374">
        <v>8.0500000000000007</v>
      </c>
      <c r="BD374" t="s">
        <v>434</v>
      </c>
    </row>
    <row r="375" spans="1:56" x14ac:dyDescent="0.25">
      <c r="A375">
        <v>374</v>
      </c>
      <c r="B375">
        <v>1</v>
      </c>
      <c r="C375">
        <v>0</v>
      </c>
      <c r="D375">
        <v>0</v>
      </c>
      <c r="E375">
        <v>0</v>
      </c>
      <c r="F375" t="s">
        <v>7</v>
      </c>
      <c r="G375">
        <v>0</v>
      </c>
      <c r="H375">
        <v>1</v>
      </c>
      <c r="I375">
        <v>0</v>
      </c>
      <c r="J375">
        <v>0</v>
      </c>
      <c r="K375">
        <v>1</v>
      </c>
      <c r="L375">
        <v>1</v>
      </c>
      <c r="M375">
        <v>0</v>
      </c>
      <c r="N375">
        <v>0</v>
      </c>
      <c r="O375">
        <v>0</v>
      </c>
      <c r="P375">
        <v>22</v>
      </c>
      <c r="Q375" t="s">
        <v>19</v>
      </c>
      <c r="R375">
        <v>0</v>
      </c>
      <c r="S375">
        <v>0</v>
      </c>
      <c r="T375">
        <v>1</v>
      </c>
      <c r="U375">
        <v>0</v>
      </c>
      <c r="V375">
        <v>0</v>
      </c>
      <c r="W375">
        <v>0</v>
      </c>
      <c r="X375">
        <v>0</v>
      </c>
      <c r="Y375">
        <v>0</v>
      </c>
      <c r="Z375">
        <v>1</v>
      </c>
      <c r="AA375" t="s">
        <v>27</v>
      </c>
      <c r="AB375">
        <v>1</v>
      </c>
      <c r="AC375">
        <v>0</v>
      </c>
      <c r="AD375">
        <v>0</v>
      </c>
      <c r="AE375">
        <v>0</v>
      </c>
      <c r="AF375">
        <v>1</v>
      </c>
      <c r="AG375">
        <v>0</v>
      </c>
      <c r="AH375">
        <v>0</v>
      </c>
      <c r="AI375">
        <v>0</v>
      </c>
      <c r="AJ375">
        <v>0</v>
      </c>
      <c r="AK375">
        <v>0</v>
      </c>
      <c r="AL375">
        <v>0</v>
      </c>
      <c r="AM375">
        <v>0</v>
      </c>
      <c r="AN375" t="s">
        <v>31</v>
      </c>
      <c r="AO375">
        <v>0</v>
      </c>
      <c r="AP375">
        <v>1</v>
      </c>
      <c r="AQ375">
        <v>0</v>
      </c>
      <c r="AR375">
        <v>0</v>
      </c>
      <c r="AS375">
        <v>0</v>
      </c>
      <c r="AT375">
        <v>0</v>
      </c>
      <c r="AU375">
        <v>0</v>
      </c>
      <c r="AV375">
        <v>0</v>
      </c>
      <c r="AW375" t="s">
        <v>41</v>
      </c>
      <c r="AX375" t="s">
        <v>59</v>
      </c>
      <c r="AY375">
        <v>1</v>
      </c>
      <c r="AZ375">
        <v>0</v>
      </c>
      <c r="BA375">
        <v>0</v>
      </c>
      <c r="BB375" t="s">
        <v>60</v>
      </c>
      <c r="BC375">
        <v>135.63329999999999</v>
      </c>
      <c r="BD375" t="s">
        <v>435</v>
      </c>
    </row>
    <row r="376" spans="1:56" x14ac:dyDescent="0.25">
      <c r="A376">
        <v>375</v>
      </c>
      <c r="B376">
        <v>1</v>
      </c>
      <c r="C376">
        <v>0</v>
      </c>
      <c r="D376">
        <v>0</v>
      </c>
      <c r="E376">
        <v>0</v>
      </c>
      <c r="F376" t="s">
        <v>6</v>
      </c>
      <c r="G376">
        <v>1</v>
      </c>
      <c r="H376">
        <v>0</v>
      </c>
      <c r="I376">
        <v>1</v>
      </c>
      <c r="J376">
        <v>0</v>
      </c>
      <c r="K376">
        <v>0</v>
      </c>
      <c r="L376">
        <v>0</v>
      </c>
      <c r="M376">
        <v>0</v>
      </c>
      <c r="N376">
        <v>0</v>
      </c>
      <c r="O376">
        <v>0</v>
      </c>
      <c r="P376">
        <v>3</v>
      </c>
      <c r="Q376" t="s">
        <v>17</v>
      </c>
      <c r="R376">
        <v>1</v>
      </c>
      <c r="S376">
        <v>0</v>
      </c>
      <c r="T376">
        <v>0</v>
      </c>
      <c r="U376">
        <v>0</v>
      </c>
      <c r="V376">
        <v>0</v>
      </c>
      <c r="W376">
        <v>0</v>
      </c>
      <c r="X376">
        <v>0</v>
      </c>
      <c r="Y376">
        <v>0</v>
      </c>
      <c r="Z376">
        <v>3</v>
      </c>
      <c r="AA376" t="s">
        <v>29</v>
      </c>
      <c r="AB376">
        <v>0</v>
      </c>
      <c r="AC376">
        <v>0</v>
      </c>
      <c r="AD376">
        <v>1</v>
      </c>
      <c r="AE376">
        <v>3</v>
      </c>
      <c r="AF376">
        <v>0</v>
      </c>
      <c r="AG376">
        <v>0</v>
      </c>
      <c r="AH376">
        <v>0</v>
      </c>
      <c r="AI376">
        <v>1</v>
      </c>
      <c r="AJ376">
        <v>0</v>
      </c>
      <c r="AK376">
        <v>0</v>
      </c>
      <c r="AL376">
        <v>0</v>
      </c>
      <c r="AM376">
        <v>1</v>
      </c>
      <c r="AN376" t="s">
        <v>34</v>
      </c>
      <c r="AO376">
        <v>1</v>
      </c>
      <c r="AP376">
        <v>0</v>
      </c>
      <c r="AQ376">
        <v>1</v>
      </c>
      <c r="AR376">
        <v>0</v>
      </c>
      <c r="AS376">
        <v>0</v>
      </c>
      <c r="AT376">
        <v>0</v>
      </c>
      <c r="AU376">
        <v>0</v>
      </c>
      <c r="AV376">
        <v>0</v>
      </c>
      <c r="AW376" t="s">
        <v>42</v>
      </c>
      <c r="AX376" t="s">
        <v>56</v>
      </c>
      <c r="AY376">
        <v>0</v>
      </c>
      <c r="AZ376">
        <v>0</v>
      </c>
      <c r="BA376">
        <v>1</v>
      </c>
      <c r="BB376" t="s">
        <v>57</v>
      </c>
      <c r="BC376">
        <v>21.074999999999999</v>
      </c>
      <c r="BD376" t="s">
        <v>436</v>
      </c>
    </row>
    <row r="377" spans="1:56" x14ac:dyDescent="0.25">
      <c r="A377">
        <v>376</v>
      </c>
      <c r="B377">
        <v>1</v>
      </c>
      <c r="C377">
        <v>1</v>
      </c>
      <c r="D377">
        <v>1</v>
      </c>
      <c r="E377">
        <v>1</v>
      </c>
      <c r="F377" t="s">
        <v>6</v>
      </c>
      <c r="G377">
        <v>1</v>
      </c>
      <c r="H377">
        <v>0</v>
      </c>
      <c r="I377">
        <v>0</v>
      </c>
      <c r="J377">
        <v>0</v>
      </c>
      <c r="K377">
        <v>0</v>
      </c>
      <c r="L377">
        <v>0</v>
      </c>
      <c r="M377">
        <v>0</v>
      </c>
      <c r="N377">
        <v>0</v>
      </c>
      <c r="O377">
        <v>0</v>
      </c>
      <c r="P377">
        <v>29.9</v>
      </c>
      <c r="Q377" t="s">
        <v>19</v>
      </c>
      <c r="R377">
        <v>0</v>
      </c>
      <c r="S377">
        <v>0</v>
      </c>
      <c r="T377">
        <v>1</v>
      </c>
      <c r="U377">
        <v>0</v>
      </c>
      <c r="V377">
        <v>0</v>
      </c>
      <c r="W377">
        <v>0</v>
      </c>
      <c r="X377">
        <v>0</v>
      </c>
      <c r="Y377">
        <v>0</v>
      </c>
      <c r="Z377">
        <v>1</v>
      </c>
      <c r="AA377" t="s">
        <v>27</v>
      </c>
      <c r="AB377">
        <v>1</v>
      </c>
      <c r="AC377">
        <v>0</v>
      </c>
      <c r="AD377">
        <v>0</v>
      </c>
      <c r="AE377">
        <v>1</v>
      </c>
      <c r="AF377">
        <v>0</v>
      </c>
      <c r="AG377">
        <v>1</v>
      </c>
      <c r="AH377">
        <v>0</v>
      </c>
      <c r="AI377">
        <v>0</v>
      </c>
      <c r="AJ377">
        <v>0</v>
      </c>
      <c r="AK377">
        <v>0</v>
      </c>
      <c r="AL377">
        <v>0</v>
      </c>
      <c r="AM377">
        <v>0</v>
      </c>
      <c r="AN377" t="s">
        <v>32</v>
      </c>
      <c r="AO377">
        <v>0</v>
      </c>
      <c r="AP377">
        <v>1</v>
      </c>
      <c r="AQ377">
        <v>0</v>
      </c>
      <c r="AR377">
        <v>0</v>
      </c>
      <c r="AS377">
        <v>0</v>
      </c>
      <c r="AT377">
        <v>0</v>
      </c>
      <c r="AU377">
        <v>0</v>
      </c>
      <c r="AV377">
        <v>0</v>
      </c>
      <c r="AW377" t="s">
        <v>41</v>
      </c>
      <c r="AX377" t="s">
        <v>59</v>
      </c>
      <c r="AY377">
        <v>1</v>
      </c>
      <c r="AZ377">
        <v>0</v>
      </c>
      <c r="BA377">
        <v>0</v>
      </c>
      <c r="BB377" t="s">
        <v>60</v>
      </c>
      <c r="BC377">
        <v>82.1708</v>
      </c>
      <c r="BD377" t="s">
        <v>437</v>
      </c>
    </row>
    <row r="378" spans="1:56" x14ac:dyDescent="0.25">
      <c r="A378">
        <v>377</v>
      </c>
      <c r="B378">
        <v>1</v>
      </c>
      <c r="C378">
        <v>1</v>
      </c>
      <c r="D378">
        <v>1</v>
      </c>
      <c r="E378">
        <v>1</v>
      </c>
      <c r="F378" t="s">
        <v>6</v>
      </c>
      <c r="G378">
        <v>1</v>
      </c>
      <c r="H378">
        <v>0</v>
      </c>
      <c r="I378">
        <v>1</v>
      </c>
      <c r="J378">
        <v>0</v>
      </c>
      <c r="K378">
        <v>0</v>
      </c>
      <c r="L378">
        <v>0</v>
      </c>
      <c r="M378">
        <v>0</v>
      </c>
      <c r="N378">
        <v>0</v>
      </c>
      <c r="O378">
        <v>0</v>
      </c>
      <c r="P378">
        <v>22</v>
      </c>
      <c r="Q378" t="s">
        <v>19</v>
      </c>
      <c r="R378">
        <v>0</v>
      </c>
      <c r="S378">
        <v>0</v>
      </c>
      <c r="T378">
        <v>1</v>
      </c>
      <c r="U378">
        <v>0</v>
      </c>
      <c r="V378">
        <v>0</v>
      </c>
      <c r="W378">
        <v>0</v>
      </c>
      <c r="X378">
        <v>0</v>
      </c>
      <c r="Y378">
        <v>0</v>
      </c>
      <c r="Z378">
        <v>3</v>
      </c>
      <c r="AA378" t="s">
        <v>29</v>
      </c>
      <c r="AB378">
        <v>0</v>
      </c>
      <c r="AC378">
        <v>0</v>
      </c>
      <c r="AD378">
        <v>1</v>
      </c>
      <c r="AE378">
        <v>0</v>
      </c>
      <c r="AF378">
        <v>1</v>
      </c>
      <c r="AG378">
        <v>0</v>
      </c>
      <c r="AH378">
        <v>0</v>
      </c>
      <c r="AI378">
        <v>0</v>
      </c>
      <c r="AJ378">
        <v>0</v>
      </c>
      <c r="AK378">
        <v>0</v>
      </c>
      <c r="AL378">
        <v>0</v>
      </c>
      <c r="AM378">
        <v>0</v>
      </c>
      <c r="AN378" t="s">
        <v>31</v>
      </c>
      <c r="AO378">
        <v>0</v>
      </c>
      <c r="AP378">
        <v>1</v>
      </c>
      <c r="AQ378">
        <v>0</v>
      </c>
      <c r="AR378">
        <v>0</v>
      </c>
      <c r="AS378">
        <v>0</v>
      </c>
      <c r="AT378">
        <v>0</v>
      </c>
      <c r="AU378">
        <v>0</v>
      </c>
      <c r="AV378">
        <v>0</v>
      </c>
      <c r="AW378" t="s">
        <v>41</v>
      </c>
      <c r="AX378" t="s">
        <v>56</v>
      </c>
      <c r="AY378">
        <v>0</v>
      </c>
      <c r="AZ378">
        <v>0</v>
      </c>
      <c r="BA378">
        <v>1</v>
      </c>
      <c r="BB378" t="s">
        <v>57</v>
      </c>
      <c r="BC378">
        <v>7.25</v>
      </c>
      <c r="BD378" t="s">
        <v>438</v>
      </c>
    </row>
    <row r="379" spans="1:56" x14ac:dyDescent="0.25">
      <c r="A379">
        <v>378</v>
      </c>
      <c r="B379">
        <v>1</v>
      </c>
      <c r="C379">
        <v>0</v>
      </c>
      <c r="D379">
        <v>0</v>
      </c>
      <c r="E379">
        <v>0</v>
      </c>
      <c r="F379" t="s">
        <v>7</v>
      </c>
      <c r="G379">
        <v>0</v>
      </c>
      <c r="H379">
        <v>1</v>
      </c>
      <c r="I379">
        <v>0</v>
      </c>
      <c r="J379">
        <v>0</v>
      </c>
      <c r="K379">
        <v>1</v>
      </c>
      <c r="L379">
        <v>0</v>
      </c>
      <c r="M379">
        <v>0</v>
      </c>
      <c r="N379">
        <v>0</v>
      </c>
      <c r="O379">
        <v>0</v>
      </c>
      <c r="P379">
        <v>27</v>
      </c>
      <c r="Q379" t="s">
        <v>19</v>
      </c>
      <c r="R379">
        <v>0</v>
      </c>
      <c r="S379">
        <v>0</v>
      </c>
      <c r="T379">
        <v>1</v>
      </c>
      <c r="U379">
        <v>0</v>
      </c>
      <c r="V379">
        <v>0</v>
      </c>
      <c r="W379">
        <v>0</v>
      </c>
      <c r="X379">
        <v>0</v>
      </c>
      <c r="Y379">
        <v>0</v>
      </c>
      <c r="Z379">
        <v>1</v>
      </c>
      <c r="AA379" t="s">
        <v>27</v>
      </c>
      <c r="AB379">
        <v>1</v>
      </c>
      <c r="AC379">
        <v>0</v>
      </c>
      <c r="AD379">
        <v>0</v>
      </c>
      <c r="AE379">
        <v>0</v>
      </c>
      <c r="AF379">
        <v>1</v>
      </c>
      <c r="AG379">
        <v>0</v>
      </c>
      <c r="AH379">
        <v>0</v>
      </c>
      <c r="AI379">
        <v>0</v>
      </c>
      <c r="AJ379">
        <v>0</v>
      </c>
      <c r="AK379">
        <v>0</v>
      </c>
      <c r="AL379">
        <v>0</v>
      </c>
      <c r="AM379">
        <v>0</v>
      </c>
      <c r="AN379" t="s">
        <v>31</v>
      </c>
      <c r="AO379">
        <v>2</v>
      </c>
      <c r="AP379">
        <v>0</v>
      </c>
      <c r="AQ379">
        <v>0</v>
      </c>
      <c r="AR379">
        <v>1</v>
      </c>
      <c r="AS379">
        <v>0</v>
      </c>
      <c r="AT379">
        <v>0</v>
      </c>
      <c r="AU379">
        <v>0</v>
      </c>
      <c r="AV379">
        <v>0</v>
      </c>
      <c r="AW379" t="s">
        <v>43</v>
      </c>
      <c r="AX379" t="s">
        <v>59</v>
      </c>
      <c r="AY379">
        <v>1</v>
      </c>
      <c r="AZ379">
        <v>0</v>
      </c>
      <c r="BA379">
        <v>0</v>
      </c>
      <c r="BB379" t="s">
        <v>60</v>
      </c>
      <c r="BC379">
        <v>211.5</v>
      </c>
      <c r="BD379" t="s">
        <v>439</v>
      </c>
    </row>
    <row r="380" spans="1:56" x14ac:dyDescent="0.25">
      <c r="A380">
        <v>379</v>
      </c>
      <c r="B380">
        <v>1</v>
      </c>
      <c r="C380">
        <v>0</v>
      </c>
      <c r="D380">
        <v>0</v>
      </c>
      <c r="E380">
        <v>0</v>
      </c>
      <c r="F380" t="s">
        <v>7</v>
      </c>
      <c r="G380">
        <v>0</v>
      </c>
      <c r="H380">
        <v>1</v>
      </c>
      <c r="I380">
        <v>0</v>
      </c>
      <c r="J380">
        <v>0</v>
      </c>
      <c r="K380">
        <v>1</v>
      </c>
      <c r="L380">
        <v>1</v>
      </c>
      <c r="M380">
        <v>0</v>
      </c>
      <c r="N380">
        <v>0</v>
      </c>
      <c r="O380">
        <v>0</v>
      </c>
      <c r="P380">
        <v>20</v>
      </c>
      <c r="Q380" t="s">
        <v>19</v>
      </c>
      <c r="R380">
        <v>0</v>
      </c>
      <c r="S380">
        <v>0</v>
      </c>
      <c r="T380">
        <v>1</v>
      </c>
      <c r="U380">
        <v>0</v>
      </c>
      <c r="V380">
        <v>0</v>
      </c>
      <c r="W380">
        <v>0</v>
      </c>
      <c r="X380">
        <v>0</v>
      </c>
      <c r="Y380">
        <v>0</v>
      </c>
      <c r="Z380">
        <v>3</v>
      </c>
      <c r="AA380" t="s">
        <v>29</v>
      </c>
      <c r="AB380">
        <v>0</v>
      </c>
      <c r="AC380">
        <v>0</v>
      </c>
      <c r="AD380">
        <v>1</v>
      </c>
      <c r="AE380">
        <v>0</v>
      </c>
      <c r="AF380">
        <v>1</v>
      </c>
      <c r="AG380">
        <v>0</v>
      </c>
      <c r="AH380">
        <v>0</v>
      </c>
      <c r="AI380">
        <v>0</v>
      </c>
      <c r="AJ380">
        <v>0</v>
      </c>
      <c r="AK380">
        <v>0</v>
      </c>
      <c r="AL380">
        <v>0</v>
      </c>
      <c r="AM380">
        <v>0</v>
      </c>
      <c r="AN380" t="s">
        <v>31</v>
      </c>
      <c r="AO380">
        <v>0</v>
      </c>
      <c r="AP380">
        <v>1</v>
      </c>
      <c r="AQ380">
        <v>0</v>
      </c>
      <c r="AR380">
        <v>0</v>
      </c>
      <c r="AS380">
        <v>0</v>
      </c>
      <c r="AT380">
        <v>0</v>
      </c>
      <c r="AU380">
        <v>0</v>
      </c>
      <c r="AV380">
        <v>0</v>
      </c>
      <c r="AW380" t="s">
        <v>41</v>
      </c>
      <c r="AX380" t="s">
        <v>59</v>
      </c>
      <c r="AY380">
        <v>1</v>
      </c>
      <c r="AZ380">
        <v>0</v>
      </c>
      <c r="BA380">
        <v>0</v>
      </c>
      <c r="BB380" t="s">
        <v>60</v>
      </c>
      <c r="BC380">
        <v>4.0125000000000002</v>
      </c>
      <c r="BD380" t="s">
        <v>440</v>
      </c>
    </row>
    <row r="381" spans="1:56" x14ac:dyDescent="0.25">
      <c r="A381">
        <v>380</v>
      </c>
      <c r="B381">
        <v>1</v>
      </c>
      <c r="C381">
        <v>0</v>
      </c>
      <c r="D381">
        <v>0</v>
      </c>
      <c r="E381">
        <v>0</v>
      </c>
      <c r="F381" t="s">
        <v>7</v>
      </c>
      <c r="G381">
        <v>0</v>
      </c>
      <c r="H381">
        <v>1</v>
      </c>
      <c r="I381">
        <v>0</v>
      </c>
      <c r="J381">
        <v>0</v>
      </c>
      <c r="K381">
        <v>1</v>
      </c>
      <c r="L381">
        <v>1</v>
      </c>
      <c r="M381">
        <v>0</v>
      </c>
      <c r="N381">
        <v>0</v>
      </c>
      <c r="O381">
        <v>0</v>
      </c>
      <c r="P381">
        <v>19</v>
      </c>
      <c r="Q381" t="s">
        <v>18</v>
      </c>
      <c r="R381">
        <v>0</v>
      </c>
      <c r="S381">
        <v>1</v>
      </c>
      <c r="T381">
        <v>0</v>
      </c>
      <c r="U381">
        <v>0</v>
      </c>
      <c r="V381">
        <v>0</v>
      </c>
      <c r="W381">
        <v>0</v>
      </c>
      <c r="X381">
        <v>0</v>
      </c>
      <c r="Y381">
        <v>0</v>
      </c>
      <c r="Z381">
        <v>3</v>
      </c>
      <c r="AA381" t="s">
        <v>29</v>
      </c>
      <c r="AB381">
        <v>0</v>
      </c>
      <c r="AC381">
        <v>0</v>
      </c>
      <c r="AD381">
        <v>1</v>
      </c>
      <c r="AE381">
        <v>0</v>
      </c>
      <c r="AF381">
        <v>1</v>
      </c>
      <c r="AG381">
        <v>0</v>
      </c>
      <c r="AH381">
        <v>0</v>
      </c>
      <c r="AI381">
        <v>0</v>
      </c>
      <c r="AJ381">
        <v>0</v>
      </c>
      <c r="AK381">
        <v>0</v>
      </c>
      <c r="AL381">
        <v>0</v>
      </c>
      <c r="AM381">
        <v>0</v>
      </c>
      <c r="AN381" t="s">
        <v>31</v>
      </c>
      <c r="AO381">
        <v>0</v>
      </c>
      <c r="AP381">
        <v>1</v>
      </c>
      <c r="AQ381">
        <v>0</v>
      </c>
      <c r="AR381">
        <v>0</v>
      </c>
      <c r="AS381">
        <v>0</v>
      </c>
      <c r="AT381">
        <v>0</v>
      </c>
      <c r="AU381">
        <v>0</v>
      </c>
      <c r="AV381">
        <v>0</v>
      </c>
      <c r="AW381" t="s">
        <v>41</v>
      </c>
      <c r="AX381" t="s">
        <v>56</v>
      </c>
      <c r="AY381">
        <v>0</v>
      </c>
      <c r="AZ381">
        <v>0</v>
      </c>
      <c r="BA381">
        <v>1</v>
      </c>
      <c r="BB381" t="s">
        <v>57</v>
      </c>
      <c r="BC381">
        <v>7.7750000000000004</v>
      </c>
      <c r="BD381" t="s">
        <v>441</v>
      </c>
    </row>
    <row r="382" spans="1:56" x14ac:dyDescent="0.25">
      <c r="A382">
        <v>381</v>
      </c>
      <c r="B382">
        <v>1</v>
      </c>
      <c r="C382">
        <v>1</v>
      </c>
      <c r="D382">
        <v>1</v>
      </c>
      <c r="E382">
        <v>1</v>
      </c>
      <c r="F382" t="s">
        <v>6</v>
      </c>
      <c r="G382">
        <v>1</v>
      </c>
      <c r="H382">
        <v>0</v>
      </c>
      <c r="I382">
        <v>0</v>
      </c>
      <c r="J382">
        <v>0</v>
      </c>
      <c r="K382">
        <v>0</v>
      </c>
      <c r="L382">
        <v>0</v>
      </c>
      <c r="M382">
        <v>0</v>
      </c>
      <c r="N382">
        <v>0</v>
      </c>
      <c r="O382">
        <v>0</v>
      </c>
      <c r="P382">
        <v>42</v>
      </c>
      <c r="Q382" t="s">
        <v>21</v>
      </c>
      <c r="R382">
        <v>0</v>
      </c>
      <c r="S382">
        <v>0</v>
      </c>
      <c r="T382">
        <v>0</v>
      </c>
      <c r="U382">
        <v>0</v>
      </c>
      <c r="V382">
        <v>1</v>
      </c>
      <c r="W382">
        <v>0</v>
      </c>
      <c r="X382">
        <v>0</v>
      </c>
      <c r="Y382">
        <v>0</v>
      </c>
      <c r="Z382">
        <v>1</v>
      </c>
      <c r="AA382" t="s">
        <v>27</v>
      </c>
      <c r="AB382">
        <v>1</v>
      </c>
      <c r="AC382">
        <v>0</v>
      </c>
      <c r="AD382">
        <v>0</v>
      </c>
      <c r="AE382">
        <v>0</v>
      </c>
      <c r="AF382">
        <v>1</v>
      </c>
      <c r="AG382">
        <v>0</v>
      </c>
      <c r="AH382">
        <v>0</v>
      </c>
      <c r="AI382">
        <v>0</v>
      </c>
      <c r="AJ382">
        <v>0</v>
      </c>
      <c r="AK382">
        <v>0</v>
      </c>
      <c r="AL382">
        <v>0</v>
      </c>
      <c r="AM382">
        <v>0</v>
      </c>
      <c r="AN382" t="s">
        <v>31</v>
      </c>
      <c r="AO382">
        <v>0</v>
      </c>
      <c r="AP382">
        <v>1</v>
      </c>
      <c r="AQ382">
        <v>0</v>
      </c>
      <c r="AR382">
        <v>0</v>
      </c>
      <c r="AS382">
        <v>0</v>
      </c>
      <c r="AT382">
        <v>0</v>
      </c>
      <c r="AU382">
        <v>0</v>
      </c>
      <c r="AV382">
        <v>0</v>
      </c>
      <c r="AW382" t="s">
        <v>41</v>
      </c>
      <c r="AX382" t="s">
        <v>59</v>
      </c>
      <c r="AY382">
        <v>1</v>
      </c>
      <c r="AZ382">
        <v>0</v>
      </c>
      <c r="BA382">
        <v>0</v>
      </c>
      <c r="BB382" t="s">
        <v>60</v>
      </c>
      <c r="BC382">
        <v>227.52500000000001</v>
      </c>
      <c r="BD382" t="s">
        <v>442</v>
      </c>
    </row>
    <row r="383" spans="1:56" x14ac:dyDescent="0.25">
      <c r="A383">
        <v>382</v>
      </c>
      <c r="B383">
        <v>1</v>
      </c>
      <c r="C383">
        <v>1</v>
      </c>
      <c r="D383">
        <v>1</v>
      </c>
      <c r="E383">
        <v>1</v>
      </c>
      <c r="F383" t="s">
        <v>6</v>
      </c>
      <c r="G383">
        <v>1</v>
      </c>
      <c r="H383">
        <v>0</v>
      </c>
      <c r="I383">
        <v>0</v>
      </c>
      <c r="J383">
        <v>0</v>
      </c>
      <c r="K383">
        <v>0</v>
      </c>
      <c r="L383">
        <v>0</v>
      </c>
      <c r="M383">
        <v>0</v>
      </c>
      <c r="N383">
        <v>0</v>
      </c>
      <c r="O383">
        <v>0</v>
      </c>
      <c r="P383">
        <v>1</v>
      </c>
      <c r="Q383" t="s">
        <v>17</v>
      </c>
      <c r="R383">
        <v>1</v>
      </c>
      <c r="S383">
        <v>0</v>
      </c>
      <c r="T383">
        <v>0</v>
      </c>
      <c r="U383">
        <v>0</v>
      </c>
      <c r="V383">
        <v>0</v>
      </c>
      <c r="W383">
        <v>0</v>
      </c>
      <c r="X383">
        <v>0</v>
      </c>
      <c r="Y383">
        <v>0</v>
      </c>
      <c r="Z383">
        <v>3</v>
      </c>
      <c r="AA383" t="s">
        <v>29</v>
      </c>
      <c r="AB383">
        <v>0</v>
      </c>
      <c r="AC383">
        <v>0</v>
      </c>
      <c r="AD383">
        <v>1</v>
      </c>
      <c r="AE383">
        <v>0</v>
      </c>
      <c r="AF383">
        <v>1</v>
      </c>
      <c r="AG383">
        <v>0</v>
      </c>
      <c r="AH383">
        <v>0</v>
      </c>
      <c r="AI383">
        <v>0</v>
      </c>
      <c r="AJ383">
        <v>0</v>
      </c>
      <c r="AK383">
        <v>0</v>
      </c>
      <c r="AL383">
        <v>0</v>
      </c>
      <c r="AM383">
        <v>0</v>
      </c>
      <c r="AN383" t="s">
        <v>31</v>
      </c>
      <c r="AO383">
        <v>2</v>
      </c>
      <c r="AP383">
        <v>0</v>
      </c>
      <c r="AQ383">
        <v>0</v>
      </c>
      <c r="AR383">
        <v>1</v>
      </c>
      <c r="AS383">
        <v>0</v>
      </c>
      <c r="AT383">
        <v>0</v>
      </c>
      <c r="AU383">
        <v>0</v>
      </c>
      <c r="AV383">
        <v>0</v>
      </c>
      <c r="AW383" t="s">
        <v>43</v>
      </c>
      <c r="AX383" t="s">
        <v>59</v>
      </c>
      <c r="AY383">
        <v>1</v>
      </c>
      <c r="AZ383">
        <v>0</v>
      </c>
      <c r="BA383">
        <v>0</v>
      </c>
      <c r="BB383" t="s">
        <v>60</v>
      </c>
      <c r="BC383">
        <v>15.7417</v>
      </c>
      <c r="BD383" t="s">
        <v>443</v>
      </c>
    </row>
    <row r="384" spans="1:56" x14ac:dyDescent="0.25">
      <c r="A384">
        <v>383</v>
      </c>
      <c r="B384">
        <v>1</v>
      </c>
      <c r="C384">
        <v>0</v>
      </c>
      <c r="D384">
        <v>0</v>
      </c>
      <c r="E384">
        <v>0</v>
      </c>
      <c r="F384" t="s">
        <v>7</v>
      </c>
      <c r="G384">
        <v>0</v>
      </c>
      <c r="H384">
        <v>1</v>
      </c>
      <c r="I384">
        <v>0</v>
      </c>
      <c r="J384">
        <v>0</v>
      </c>
      <c r="K384">
        <v>1</v>
      </c>
      <c r="L384">
        <v>1</v>
      </c>
      <c r="M384">
        <v>0</v>
      </c>
      <c r="N384">
        <v>0</v>
      </c>
      <c r="O384">
        <v>0</v>
      </c>
      <c r="P384">
        <v>32</v>
      </c>
      <c r="Q384" t="s">
        <v>20</v>
      </c>
      <c r="R384">
        <v>0</v>
      </c>
      <c r="S384">
        <v>0</v>
      </c>
      <c r="T384">
        <v>0</v>
      </c>
      <c r="U384">
        <v>1</v>
      </c>
      <c r="V384">
        <v>0</v>
      </c>
      <c r="W384">
        <v>0</v>
      </c>
      <c r="X384">
        <v>0</v>
      </c>
      <c r="Y384">
        <v>0</v>
      </c>
      <c r="Z384">
        <v>3</v>
      </c>
      <c r="AA384" t="s">
        <v>29</v>
      </c>
      <c r="AB384">
        <v>0</v>
      </c>
      <c r="AC384">
        <v>0</v>
      </c>
      <c r="AD384">
        <v>1</v>
      </c>
      <c r="AE384">
        <v>0</v>
      </c>
      <c r="AF384">
        <v>1</v>
      </c>
      <c r="AG384">
        <v>0</v>
      </c>
      <c r="AH384">
        <v>0</v>
      </c>
      <c r="AI384">
        <v>0</v>
      </c>
      <c r="AJ384">
        <v>0</v>
      </c>
      <c r="AK384">
        <v>0</v>
      </c>
      <c r="AL384">
        <v>0</v>
      </c>
      <c r="AM384">
        <v>0</v>
      </c>
      <c r="AN384" t="s">
        <v>31</v>
      </c>
      <c r="AO384">
        <v>0</v>
      </c>
      <c r="AP384">
        <v>1</v>
      </c>
      <c r="AQ384">
        <v>0</v>
      </c>
      <c r="AR384">
        <v>0</v>
      </c>
      <c r="AS384">
        <v>0</v>
      </c>
      <c r="AT384">
        <v>0</v>
      </c>
      <c r="AU384">
        <v>0</v>
      </c>
      <c r="AV384">
        <v>0</v>
      </c>
      <c r="AW384" t="s">
        <v>41</v>
      </c>
      <c r="AX384" t="s">
        <v>56</v>
      </c>
      <c r="AY384">
        <v>0</v>
      </c>
      <c r="AZ384">
        <v>0</v>
      </c>
      <c r="BA384">
        <v>1</v>
      </c>
      <c r="BB384" t="s">
        <v>57</v>
      </c>
      <c r="BC384">
        <v>7.9249999999999998</v>
      </c>
      <c r="BD384" t="s">
        <v>444</v>
      </c>
    </row>
    <row r="385" spans="1:56" x14ac:dyDescent="0.25">
      <c r="A385">
        <v>384</v>
      </c>
      <c r="B385">
        <v>1</v>
      </c>
      <c r="C385">
        <v>1</v>
      </c>
      <c r="D385">
        <v>1</v>
      </c>
      <c r="E385">
        <v>1</v>
      </c>
      <c r="F385" t="s">
        <v>6</v>
      </c>
      <c r="G385">
        <v>1</v>
      </c>
      <c r="H385">
        <v>0</v>
      </c>
      <c r="I385">
        <v>0</v>
      </c>
      <c r="J385">
        <v>0</v>
      </c>
      <c r="K385">
        <v>0</v>
      </c>
      <c r="L385">
        <v>0</v>
      </c>
      <c r="M385">
        <v>0</v>
      </c>
      <c r="N385">
        <v>0</v>
      </c>
      <c r="O385">
        <v>0</v>
      </c>
      <c r="P385">
        <v>35</v>
      </c>
      <c r="Q385" t="s">
        <v>20</v>
      </c>
      <c r="R385">
        <v>0</v>
      </c>
      <c r="S385">
        <v>0</v>
      </c>
      <c r="T385">
        <v>0</v>
      </c>
      <c r="U385">
        <v>1</v>
      </c>
      <c r="V385">
        <v>0</v>
      </c>
      <c r="W385">
        <v>0</v>
      </c>
      <c r="X385">
        <v>0</v>
      </c>
      <c r="Y385">
        <v>0</v>
      </c>
      <c r="Z385">
        <v>1</v>
      </c>
      <c r="AA385" t="s">
        <v>27</v>
      </c>
      <c r="AB385">
        <v>1</v>
      </c>
      <c r="AC385">
        <v>0</v>
      </c>
      <c r="AD385">
        <v>0</v>
      </c>
      <c r="AE385">
        <v>1</v>
      </c>
      <c r="AF385">
        <v>0</v>
      </c>
      <c r="AG385">
        <v>1</v>
      </c>
      <c r="AH385">
        <v>0</v>
      </c>
      <c r="AI385">
        <v>0</v>
      </c>
      <c r="AJ385">
        <v>0</v>
      </c>
      <c r="AK385">
        <v>0</v>
      </c>
      <c r="AL385">
        <v>0</v>
      </c>
      <c r="AM385">
        <v>0</v>
      </c>
      <c r="AN385" t="s">
        <v>32</v>
      </c>
      <c r="AO385">
        <v>0</v>
      </c>
      <c r="AP385">
        <v>1</v>
      </c>
      <c r="AQ385">
        <v>0</v>
      </c>
      <c r="AR385">
        <v>0</v>
      </c>
      <c r="AS385">
        <v>0</v>
      </c>
      <c r="AT385">
        <v>0</v>
      </c>
      <c r="AU385">
        <v>0</v>
      </c>
      <c r="AV385">
        <v>0</v>
      </c>
      <c r="AW385" t="s">
        <v>41</v>
      </c>
      <c r="AX385" t="s">
        <v>56</v>
      </c>
      <c r="AY385">
        <v>0</v>
      </c>
      <c r="AZ385">
        <v>0</v>
      </c>
      <c r="BA385">
        <v>1</v>
      </c>
      <c r="BB385" t="s">
        <v>57</v>
      </c>
      <c r="BC385">
        <v>52</v>
      </c>
      <c r="BD385" t="s">
        <v>445</v>
      </c>
    </row>
    <row r="386" spans="1:56" x14ac:dyDescent="0.25">
      <c r="A386">
        <v>385</v>
      </c>
      <c r="B386">
        <v>1</v>
      </c>
      <c r="C386">
        <v>0</v>
      </c>
      <c r="D386">
        <v>0</v>
      </c>
      <c r="E386">
        <v>0</v>
      </c>
      <c r="F386" t="s">
        <v>7</v>
      </c>
      <c r="G386">
        <v>0</v>
      </c>
      <c r="H386">
        <v>1</v>
      </c>
      <c r="I386">
        <v>0</v>
      </c>
      <c r="J386">
        <v>0</v>
      </c>
      <c r="K386">
        <v>1</v>
      </c>
      <c r="L386">
        <v>1</v>
      </c>
      <c r="M386">
        <v>0</v>
      </c>
      <c r="N386">
        <v>0</v>
      </c>
      <c r="O386">
        <v>0</v>
      </c>
      <c r="P386">
        <v>29.9</v>
      </c>
      <c r="Q386" t="s">
        <v>19</v>
      </c>
      <c r="R386">
        <v>0</v>
      </c>
      <c r="S386">
        <v>0</v>
      </c>
      <c r="T386">
        <v>1</v>
      </c>
      <c r="U386">
        <v>0</v>
      </c>
      <c r="V386">
        <v>0</v>
      </c>
      <c r="W386">
        <v>0</v>
      </c>
      <c r="X386">
        <v>0</v>
      </c>
      <c r="Y386">
        <v>0</v>
      </c>
      <c r="Z386">
        <v>3</v>
      </c>
      <c r="AA386" t="s">
        <v>29</v>
      </c>
      <c r="AB386">
        <v>0</v>
      </c>
      <c r="AC386">
        <v>0</v>
      </c>
      <c r="AD386">
        <v>1</v>
      </c>
      <c r="AE386">
        <v>0</v>
      </c>
      <c r="AF386">
        <v>1</v>
      </c>
      <c r="AG386">
        <v>0</v>
      </c>
      <c r="AH386">
        <v>0</v>
      </c>
      <c r="AI386">
        <v>0</v>
      </c>
      <c r="AJ386">
        <v>0</v>
      </c>
      <c r="AK386">
        <v>0</v>
      </c>
      <c r="AL386">
        <v>0</v>
      </c>
      <c r="AM386">
        <v>0</v>
      </c>
      <c r="AN386" t="s">
        <v>31</v>
      </c>
      <c r="AO386">
        <v>0</v>
      </c>
      <c r="AP386">
        <v>1</v>
      </c>
      <c r="AQ386">
        <v>0</v>
      </c>
      <c r="AR386">
        <v>0</v>
      </c>
      <c r="AS386">
        <v>0</v>
      </c>
      <c r="AT386">
        <v>0</v>
      </c>
      <c r="AU386">
        <v>0</v>
      </c>
      <c r="AV386">
        <v>0</v>
      </c>
      <c r="AW386" t="s">
        <v>41</v>
      </c>
      <c r="AX386" t="s">
        <v>56</v>
      </c>
      <c r="AY386">
        <v>0</v>
      </c>
      <c r="AZ386">
        <v>0</v>
      </c>
      <c r="BA386">
        <v>1</v>
      </c>
      <c r="BB386" t="s">
        <v>57</v>
      </c>
      <c r="BC386">
        <v>7.8958000000000004</v>
      </c>
      <c r="BD386" t="s">
        <v>446</v>
      </c>
    </row>
    <row r="387" spans="1:56" x14ac:dyDescent="0.25">
      <c r="A387">
        <v>386</v>
      </c>
      <c r="B387">
        <v>1</v>
      </c>
      <c r="C387">
        <v>0</v>
      </c>
      <c r="D387">
        <v>0</v>
      </c>
      <c r="E387">
        <v>0</v>
      </c>
      <c r="F387" t="s">
        <v>7</v>
      </c>
      <c r="G387">
        <v>0</v>
      </c>
      <c r="H387">
        <v>1</v>
      </c>
      <c r="I387">
        <v>0</v>
      </c>
      <c r="J387">
        <v>1</v>
      </c>
      <c r="K387">
        <v>1</v>
      </c>
      <c r="L387">
        <v>1</v>
      </c>
      <c r="M387">
        <v>0</v>
      </c>
      <c r="N387">
        <v>0</v>
      </c>
      <c r="O387">
        <v>0</v>
      </c>
      <c r="P387">
        <v>18</v>
      </c>
      <c r="Q387" t="s">
        <v>18</v>
      </c>
      <c r="R387">
        <v>0</v>
      </c>
      <c r="S387">
        <v>1</v>
      </c>
      <c r="T387">
        <v>0</v>
      </c>
      <c r="U387">
        <v>0</v>
      </c>
      <c r="V387">
        <v>0</v>
      </c>
      <c r="W387">
        <v>0</v>
      </c>
      <c r="X387">
        <v>0</v>
      </c>
      <c r="Y387">
        <v>0</v>
      </c>
      <c r="Z387">
        <v>2</v>
      </c>
      <c r="AA387" t="s">
        <v>28</v>
      </c>
      <c r="AB387">
        <v>0</v>
      </c>
      <c r="AC387">
        <v>1</v>
      </c>
      <c r="AD387">
        <v>0</v>
      </c>
      <c r="AE387">
        <v>0</v>
      </c>
      <c r="AF387">
        <v>1</v>
      </c>
      <c r="AG387">
        <v>0</v>
      </c>
      <c r="AH387">
        <v>0</v>
      </c>
      <c r="AI387">
        <v>0</v>
      </c>
      <c r="AJ387">
        <v>0</v>
      </c>
      <c r="AK387">
        <v>0</v>
      </c>
      <c r="AL387">
        <v>0</v>
      </c>
      <c r="AM387">
        <v>0</v>
      </c>
      <c r="AN387" t="s">
        <v>31</v>
      </c>
      <c r="AO387">
        <v>0</v>
      </c>
      <c r="AP387">
        <v>1</v>
      </c>
      <c r="AQ387">
        <v>0</v>
      </c>
      <c r="AR387">
        <v>0</v>
      </c>
      <c r="AS387">
        <v>0</v>
      </c>
      <c r="AT387">
        <v>0</v>
      </c>
      <c r="AU387">
        <v>0</v>
      </c>
      <c r="AV387">
        <v>0</v>
      </c>
      <c r="AW387" t="s">
        <v>41</v>
      </c>
      <c r="AX387" t="s">
        <v>56</v>
      </c>
      <c r="AY387">
        <v>0</v>
      </c>
      <c r="AZ387">
        <v>0</v>
      </c>
      <c r="BA387">
        <v>1</v>
      </c>
      <c r="BB387" t="s">
        <v>57</v>
      </c>
      <c r="BC387">
        <v>73.5</v>
      </c>
      <c r="BD387" t="s">
        <v>447</v>
      </c>
    </row>
    <row r="388" spans="1:56" x14ac:dyDescent="0.25">
      <c r="A388">
        <v>387</v>
      </c>
      <c r="B388">
        <v>1</v>
      </c>
      <c r="C388">
        <v>0</v>
      </c>
      <c r="D388">
        <v>0</v>
      </c>
      <c r="E388">
        <v>0</v>
      </c>
      <c r="F388" t="s">
        <v>7</v>
      </c>
      <c r="G388">
        <v>0</v>
      </c>
      <c r="H388">
        <v>1</v>
      </c>
      <c r="I388">
        <v>0</v>
      </c>
      <c r="J388">
        <v>0</v>
      </c>
      <c r="K388">
        <v>0</v>
      </c>
      <c r="L388">
        <v>0</v>
      </c>
      <c r="M388">
        <v>1</v>
      </c>
      <c r="N388">
        <v>0</v>
      </c>
      <c r="O388">
        <v>0</v>
      </c>
      <c r="P388">
        <v>1</v>
      </c>
      <c r="Q388" t="s">
        <v>17</v>
      </c>
      <c r="R388">
        <v>1</v>
      </c>
      <c r="S388">
        <v>0</v>
      </c>
      <c r="T388">
        <v>0</v>
      </c>
      <c r="U388">
        <v>0</v>
      </c>
      <c r="V388">
        <v>0</v>
      </c>
      <c r="W388">
        <v>0</v>
      </c>
      <c r="X388">
        <v>0</v>
      </c>
      <c r="Y388">
        <v>0</v>
      </c>
      <c r="Z388">
        <v>3</v>
      </c>
      <c r="AA388" t="s">
        <v>29</v>
      </c>
      <c r="AB388">
        <v>0</v>
      </c>
      <c r="AC388">
        <v>0</v>
      </c>
      <c r="AD388">
        <v>1</v>
      </c>
      <c r="AE388">
        <v>5</v>
      </c>
      <c r="AF388">
        <v>0</v>
      </c>
      <c r="AG388">
        <v>0</v>
      </c>
      <c r="AH388">
        <v>0</v>
      </c>
      <c r="AI388">
        <v>0</v>
      </c>
      <c r="AJ388">
        <v>0</v>
      </c>
      <c r="AK388">
        <v>1</v>
      </c>
      <c r="AL388">
        <v>0</v>
      </c>
      <c r="AM388">
        <v>1</v>
      </c>
      <c r="AN388" t="s">
        <v>36</v>
      </c>
      <c r="AO388">
        <v>2</v>
      </c>
      <c r="AP388">
        <v>0</v>
      </c>
      <c r="AQ388">
        <v>0</v>
      </c>
      <c r="AR388">
        <v>1</v>
      </c>
      <c r="AS388">
        <v>0</v>
      </c>
      <c r="AT388">
        <v>0</v>
      </c>
      <c r="AU388">
        <v>0</v>
      </c>
      <c r="AV388">
        <v>0</v>
      </c>
      <c r="AW388" t="s">
        <v>43</v>
      </c>
      <c r="AX388" t="s">
        <v>56</v>
      </c>
      <c r="AY388">
        <v>0</v>
      </c>
      <c r="AZ388">
        <v>0</v>
      </c>
      <c r="BA388">
        <v>1</v>
      </c>
      <c r="BB388" t="s">
        <v>57</v>
      </c>
      <c r="BC388">
        <v>46.9</v>
      </c>
      <c r="BD388" t="s">
        <v>448</v>
      </c>
    </row>
    <row r="389" spans="1:56" x14ac:dyDescent="0.25">
      <c r="A389">
        <v>388</v>
      </c>
      <c r="B389">
        <v>1</v>
      </c>
      <c r="C389">
        <v>1</v>
      </c>
      <c r="D389">
        <v>1</v>
      </c>
      <c r="E389">
        <v>1</v>
      </c>
      <c r="F389" t="s">
        <v>6</v>
      </c>
      <c r="G389">
        <v>1</v>
      </c>
      <c r="H389">
        <v>0</v>
      </c>
      <c r="I389">
        <v>0</v>
      </c>
      <c r="J389">
        <v>0</v>
      </c>
      <c r="K389">
        <v>0</v>
      </c>
      <c r="L389">
        <v>0</v>
      </c>
      <c r="M389">
        <v>0</v>
      </c>
      <c r="N389">
        <v>0</v>
      </c>
      <c r="O389">
        <v>0</v>
      </c>
      <c r="P389">
        <v>36</v>
      </c>
      <c r="Q389" t="s">
        <v>20</v>
      </c>
      <c r="R389">
        <v>0</v>
      </c>
      <c r="S389">
        <v>0</v>
      </c>
      <c r="T389">
        <v>0</v>
      </c>
      <c r="U389">
        <v>1</v>
      </c>
      <c r="V389">
        <v>0</v>
      </c>
      <c r="W389">
        <v>0</v>
      </c>
      <c r="X389">
        <v>0</v>
      </c>
      <c r="Y389">
        <v>0</v>
      </c>
      <c r="Z389">
        <v>2</v>
      </c>
      <c r="AA389" t="s">
        <v>28</v>
      </c>
      <c r="AB389">
        <v>0</v>
      </c>
      <c r="AC389">
        <v>1</v>
      </c>
      <c r="AD389">
        <v>0</v>
      </c>
      <c r="AE389">
        <v>0</v>
      </c>
      <c r="AF389">
        <v>1</v>
      </c>
      <c r="AG389">
        <v>0</v>
      </c>
      <c r="AH389">
        <v>0</v>
      </c>
      <c r="AI389">
        <v>0</v>
      </c>
      <c r="AJ389">
        <v>0</v>
      </c>
      <c r="AK389">
        <v>0</v>
      </c>
      <c r="AL389">
        <v>0</v>
      </c>
      <c r="AM389">
        <v>0</v>
      </c>
      <c r="AN389" t="s">
        <v>31</v>
      </c>
      <c r="AO389">
        <v>0</v>
      </c>
      <c r="AP389">
        <v>1</v>
      </c>
      <c r="AQ389">
        <v>0</v>
      </c>
      <c r="AR389">
        <v>0</v>
      </c>
      <c r="AS389">
        <v>0</v>
      </c>
      <c r="AT389">
        <v>0</v>
      </c>
      <c r="AU389">
        <v>0</v>
      </c>
      <c r="AV389">
        <v>0</v>
      </c>
      <c r="AW389" t="s">
        <v>41</v>
      </c>
      <c r="AX389" t="s">
        <v>56</v>
      </c>
      <c r="AY389">
        <v>0</v>
      </c>
      <c r="AZ389">
        <v>0</v>
      </c>
      <c r="BA389">
        <v>1</v>
      </c>
      <c r="BB389" t="s">
        <v>57</v>
      </c>
      <c r="BC389">
        <v>13</v>
      </c>
      <c r="BD389" t="s">
        <v>449</v>
      </c>
    </row>
    <row r="390" spans="1:56" x14ac:dyDescent="0.25">
      <c r="A390">
        <v>389</v>
      </c>
      <c r="B390">
        <v>1</v>
      </c>
      <c r="C390">
        <v>0</v>
      </c>
      <c r="D390">
        <v>0</v>
      </c>
      <c r="E390">
        <v>0</v>
      </c>
      <c r="F390" t="s">
        <v>7</v>
      </c>
      <c r="G390">
        <v>0</v>
      </c>
      <c r="H390">
        <v>1</v>
      </c>
      <c r="I390">
        <v>0</v>
      </c>
      <c r="J390">
        <v>0</v>
      </c>
      <c r="K390">
        <v>1</v>
      </c>
      <c r="L390">
        <v>1</v>
      </c>
      <c r="M390">
        <v>0</v>
      </c>
      <c r="N390">
        <v>1</v>
      </c>
      <c r="O390">
        <v>1</v>
      </c>
      <c r="P390">
        <v>29.9</v>
      </c>
      <c r="Q390" t="s">
        <v>19</v>
      </c>
      <c r="R390">
        <v>0</v>
      </c>
      <c r="S390">
        <v>0</v>
      </c>
      <c r="T390">
        <v>1</v>
      </c>
      <c r="U390">
        <v>0</v>
      </c>
      <c r="V390">
        <v>0</v>
      </c>
      <c r="W390">
        <v>0</v>
      </c>
      <c r="X390">
        <v>0</v>
      </c>
      <c r="Y390">
        <v>0</v>
      </c>
      <c r="Z390">
        <v>3</v>
      </c>
      <c r="AA390" t="s">
        <v>29</v>
      </c>
      <c r="AB390">
        <v>0</v>
      </c>
      <c r="AC390">
        <v>0</v>
      </c>
      <c r="AD390">
        <v>1</v>
      </c>
      <c r="AE390">
        <v>0</v>
      </c>
      <c r="AF390">
        <v>1</v>
      </c>
      <c r="AG390">
        <v>0</v>
      </c>
      <c r="AH390">
        <v>0</v>
      </c>
      <c r="AI390">
        <v>0</v>
      </c>
      <c r="AJ390">
        <v>0</v>
      </c>
      <c r="AK390">
        <v>0</v>
      </c>
      <c r="AL390">
        <v>0</v>
      </c>
      <c r="AM390">
        <v>0</v>
      </c>
      <c r="AN390" t="s">
        <v>31</v>
      </c>
      <c r="AO390">
        <v>0</v>
      </c>
      <c r="AP390">
        <v>1</v>
      </c>
      <c r="AQ390">
        <v>0</v>
      </c>
      <c r="AR390">
        <v>0</v>
      </c>
      <c r="AS390">
        <v>0</v>
      </c>
      <c r="AT390">
        <v>0</v>
      </c>
      <c r="AU390">
        <v>0</v>
      </c>
      <c r="AV390">
        <v>0</v>
      </c>
      <c r="AW390" t="s">
        <v>41</v>
      </c>
      <c r="AX390" t="s">
        <v>65</v>
      </c>
      <c r="AY390">
        <v>0</v>
      </c>
      <c r="AZ390">
        <v>1</v>
      </c>
      <c r="BA390">
        <v>0</v>
      </c>
      <c r="BB390" t="s">
        <v>66</v>
      </c>
      <c r="BC390">
        <v>7.7291999999999996</v>
      </c>
      <c r="BD390" t="s">
        <v>450</v>
      </c>
    </row>
    <row r="391" spans="1:56" x14ac:dyDescent="0.25">
      <c r="A391">
        <v>390</v>
      </c>
      <c r="B391">
        <v>1</v>
      </c>
      <c r="C391">
        <v>1</v>
      </c>
      <c r="D391">
        <v>1</v>
      </c>
      <c r="E391">
        <v>1</v>
      </c>
      <c r="F391" t="s">
        <v>6</v>
      </c>
      <c r="G391">
        <v>1</v>
      </c>
      <c r="H391">
        <v>0</v>
      </c>
      <c r="I391">
        <v>0</v>
      </c>
      <c r="J391">
        <v>0</v>
      </c>
      <c r="K391">
        <v>0</v>
      </c>
      <c r="L391">
        <v>0</v>
      </c>
      <c r="M391">
        <v>0</v>
      </c>
      <c r="N391">
        <v>0</v>
      </c>
      <c r="O391">
        <v>0</v>
      </c>
      <c r="P391">
        <v>17</v>
      </c>
      <c r="Q391" t="s">
        <v>18</v>
      </c>
      <c r="R391">
        <v>0</v>
      </c>
      <c r="S391">
        <v>1</v>
      </c>
      <c r="T391">
        <v>0</v>
      </c>
      <c r="U391">
        <v>0</v>
      </c>
      <c r="V391">
        <v>0</v>
      </c>
      <c r="W391">
        <v>0</v>
      </c>
      <c r="X391">
        <v>0</v>
      </c>
      <c r="Y391">
        <v>0</v>
      </c>
      <c r="Z391">
        <v>2</v>
      </c>
      <c r="AA391" t="s">
        <v>28</v>
      </c>
      <c r="AB391">
        <v>0</v>
      </c>
      <c r="AC391">
        <v>1</v>
      </c>
      <c r="AD391">
        <v>0</v>
      </c>
      <c r="AE391">
        <v>0</v>
      </c>
      <c r="AF391">
        <v>1</v>
      </c>
      <c r="AG391">
        <v>0</v>
      </c>
      <c r="AH391">
        <v>0</v>
      </c>
      <c r="AI391">
        <v>0</v>
      </c>
      <c r="AJ391">
        <v>0</v>
      </c>
      <c r="AK391">
        <v>0</v>
      </c>
      <c r="AL391">
        <v>0</v>
      </c>
      <c r="AM391">
        <v>0</v>
      </c>
      <c r="AN391" t="s">
        <v>31</v>
      </c>
      <c r="AO391">
        <v>0</v>
      </c>
      <c r="AP391">
        <v>1</v>
      </c>
      <c r="AQ391">
        <v>0</v>
      </c>
      <c r="AR391">
        <v>0</v>
      </c>
      <c r="AS391">
        <v>0</v>
      </c>
      <c r="AT391">
        <v>0</v>
      </c>
      <c r="AU391">
        <v>0</v>
      </c>
      <c r="AV391">
        <v>0</v>
      </c>
      <c r="AW391" t="s">
        <v>41</v>
      </c>
      <c r="AX391" t="s">
        <v>59</v>
      </c>
      <c r="AY391">
        <v>1</v>
      </c>
      <c r="AZ391">
        <v>0</v>
      </c>
      <c r="BA391">
        <v>0</v>
      </c>
      <c r="BB391" t="s">
        <v>60</v>
      </c>
      <c r="BC391">
        <v>12</v>
      </c>
      <c r="BD391" t="s">
        <v>451</v>
      </c>
    </row>
    <row r="392" spans="1:56" x14ac:dyDescent="0.25">
      <c r="A392">
        <v>391</v>
      </c>
      <c r="B392">
        <v>1</v>
      </c>
      <c r="C392">
        <v>1</v>
      </c>
      <c r="D392">
        <v>1</v>
      </c>
      <c r="E392">
        <v>1</v>
      </c>
      <c r="F392" t="s">
        <v>7</v>
      </c>
      <c r="G392">
        <v>0</v>
      </c>
      <c r="H392">
        <v>1</v>
      </c>
      <c r="I392">
        <v>0</v>
      </c>
      <c r="J392">
        <v>0</v>
      </c>
      <c r="K392">
        <v>0</v>
      </c>
      <c r="L392">
        <v>0</v>
      </c>
      <c r="M392">
        <v>0</v>
      </c>
      <c r="N392">
        <v>0</v>
      </c>
      <c r="O392">
        <v>0</v>
      </c>
      <c r="P392">
        <v>36</v>
      </c>
      <c r="Q392" t="s">
        <v>20</v>
      </c>
      <c r="R392">
        <v>0</v>
      </c>
      <c r="S392">
        <v>0</v>
      </c>
      <c r="T392">
        <v>0</v>
      </c>
      <c r="U392">
        <v>1</v>
      </c>
      <c r="V392">
        <v>0</v>
      </c>
      <c r="W392">
        <v>0</v>
      </c>
      <c r="X392">
        <v>0</v>
      </c>
      <c r="Y392">
        <v>0</v>
      </c>
      <c r="Z392">
        <v>1</v>
      </c>
      <c r="AA392" t="s">
        <v>27</v>
      </c>
      <c r="AB392">
        <v>1</v>
      </c>
      <c r="AC392">
        <v>0</v>
      </c>
      <c r="AD392">
        <v>0</v>
      </c>
      <c r="AE392">
        <v>1</v>
      </c>
      <c r="AF392">
        <v>0</v>
      </c>
      <c r="AG392">
        <v>1</v>
      </c>
      <c r="AH392">
        <v>0</v>
      </c>
      <c r="AI392">
        <v>0</v>
      </c>
      <c r="AJ392">
        <v>0</v>
      </c>
      <c r="AK392">
        <v>0</v>
      </c>
      <c r="AL392">
        <v>0</v>
      </c>
      <c r="AM392">
        <v>0</v>
      </c>
      <c r="AN392" t="s">
        <v>32</v>
      </c>
      <c r="AO392">
        <v>2</v>
      </c>
      <c r="AP392">
        <v>0</v>
      </c>
      <c r="AQ392">
        <v>0</v>
      </c>
      <c r="AR392">
        <v>1</v>
      </c>
      <c r="AS392">
        <v>0</v>
      </c>
      <c r="AT392">
        <v>0</v>
      </c>
      <c r="AU392">
        <v>0</v>
      </c>
      <c r="AV392">
        <v>0</v>
      </c>
      <c r="AW392" t="s">
        <v>43</v>
      </c>
      <c r="AX392" t="s">
        <v>56</v>
      </c>
      <c r="AY392">
        <v>0</v>
      </c>
      <c r="AZ392">
        <v>0</v>
      </c>
      <c r="BA392">
        <v>1</v>
      </c>
      <c r="BB392" t="s">
        <v>57</v>
      </c>
      <c r="BC392">
        <v>120</v>
      </c>
      <c r="BD392" t="s">
        <v>452</v>
      </c>
    </row>
    <row r="393" spans="1:56" x14ac:dyDescent="0.25">
      <c r="A393">
        <v>392</v>
      </c>
      <c r="B393">
        <v>1</v>
      </c>
      <c r="C393">
        <v>1</v>
      </c>
      <c r="D393">
        <v>1</v>
      </c>
      <c r="E393">
        <v>1</v>
      </c>
      <c r="F393" t="s">
        <v>7</v>
      </c>
      <c r="G393">
        <v>0</v>
      </c>
      <c r="H393">
        <v>1</v>
      </c>
      <c r="I393">
        <v>0</v>
      </c>
      <c r="J393">
        <v>0</v>
      </c>
      <c r="K393">
        <v>1</v>
      </c>
      <c r="L393">
        <v>1</v>
      </c>
      <c r="M393">
        <v>0</v>
      </c>
      <c r="N393">
        <v>0</v>
      </c>
      <c r="O393">
        <v>0</v>
      </c>
      <c r="P393">
        <v>21</v>
      </c>
      <c r="Q393" t="s">
        <v>19</v>
      </c>
      <c r="R393">
        <v>0</v>
      </c>
      <c r="S393">
        <v>0</v>
      </c>
      <c r="T393">
        <v>1</v>
      </c>
      <c r="U393">
        <v>0</v>
      </c>
      <c r="V393">
        <v>0</v>
      </c>
      <c r="W393">
        <v>0</v>
      </c>
      <c r="X393">
        <v>0</v>
      </c>
      <c r="Y393">
        <v>0</v>
      </c>
      <c r="Z393">
        <v>3</v>
      </c>
      <c r="AA393" t="s">
        <v>29</v>
      </c>
      <c r="AB393">
        <v>0</v>
      </c>
      <c r="AC393">
        <v>0</v>
      </c>
      <c r="AD393">
        <v>1</v>
      </c>
      <c r="AE393">
        <v>0</v>
      </c>
      <c r="AF393">
        <v>1</v>
      </c>
      <c r="AG393">
        <v>0</v>
      </c>
      <c r="AH393">
        <v>0</v>
      </c>
      <c r="AI393">
        <v>0</v>
      </c>
      <c r="AJ393">
        <v>0</v>
      </c>
      <c r="AK393">
        <v>0</v>
      </c>
      <c r="AL393">
        <v>0</v>
      </c>
      <c r="AM393">
        <v>0</v>
      </c>
      <c r="AN393" t="s">
        <v>31</v>
      </c>
      <c r="AO393">
        <v>0</v>
      </c>
      <c r="AP393">
        <v>1</v>
      </c>
      <c r="AQ393">
        <v>0</v>
      </c>
      <c r="AR393">
        <v>0</v>
      </c>
      <c r="AS393">
        <v>0</v>
      </c>
      <c r="AT393">
        <v>0</v>
      </c>
      <c r="AU393">
        <v>0</v>
      </c>
      <c r="AV393">
        <v>0</v>
      </c>
      <c r="AW393" t="s">
        <v>41</v>
      </c>
      <c r="AX393" t="s">
        <v>56</v>
      </c>
      <c r="AY393">
        <v>0</v>
      </c>
      <c r="AZ393">
        <v>0</v>
      </c>
      <c r="BA393">
        <v>1</v>
      </c>
      <c r="BB393" t="s">
        <v>57</v>
      </c>
      <c r="BC393">
        <v>7.7957999999999998</v>
      </c>
      <c r="BD393" t="s">
        <v>453</v>
      </c>
    </row>
    <row r="394" spans="1:56" x14ac:dyDescent="0.25">
      <c r="A394">
        <v>393</v>
      </c>
      <c r="B394">
        <v>1</v>
      </c>
      <c r="C394">
        <v>0</v>
      </c>
      <c r="D394">
        <v>0</v>
      </c>
      <c r="E394">
        <v>0</v>
      </c>
      <c r="F394" t="s">
        <v>7</v>
      </c>
      <c r="G394">
        <v>0</v>
      </c>
      <c r="H394">
        <v>1</v>
      </c>
      <c r="I394">
        <v>0</v>
      </c>
      <c r="J394">
        <v>0</v>
      </c>
      <c r="K394">
        <v>0</v>
      </c>
      <c r="L394">
        <v>1</v>
      </c>
      <c r="M394">
        <v>0</v>
      </c>
      <c r="N394">
        <v>0</v>
      </c>
      <c r="O394">
        <v>0</v>
      </c>
      <c r="P394">
        <v>28</v>
      </c>
      <c r="Q394" t="s">
        <v>19</v>
      </c>
      <c r="R394">
        <v>0</v>
      </c>
      <c r="S394">
        <v>0</v>
      </c>
      <c r="T394">
        <v>1</v>
      </c>
      <c r="U394">
        <v>0</v>
      </c>
      <c r="V394">
        <v>0</v>
      </c>
      <c r="W394">
        <v>0</v>
      </c>
      <c r="X394">
        <v>0</v>
      </c>
      <c r="Y394">
        <v>0</v>
      </c>
      <c r="Z394">
        <v>3</v>
      </c>
      <c r="AA394" t="s">
        <v>29</v>
      </c>
      <c r="AB394">
        <v>0</v>
      </c>
      <c r="AC394">
        <v>0</v>
      </c>
      <c r="AD394">
        <v>1</v>
      </c>
      <c r="AE394">
        <v>2</v>
      </c>
      <c r="AF394">
        <v>0</v>
      </c>
      <c r="AG394">
        <v>0</v>
      </c>
      <c r="AH394">
        <v>1</v>
      </c>
      <c r="AI394">
        <v>0</v>
      </c>
      <c r="AJ394">
        <v>0</v>
      </c>
      <c r="AK394">
        <v>0</v>
      </c>
      <c r="AL394">
        <v>0</v>
      </c>
      <c r="AM394">
        <v>0</v>
      </c>
      <c r="AN394" t="s">
        <v>33</v>
      </c>
      <c r="AO394">
        <v>0</v>
      </c>
      <c r="AP394">
        <v>1</v>
      </c>
      <c r="AQ394">
        <v>0</v>
      </c>
      <c r="AR394">
        <v>0</v>
      </c>
      <c r="AS394">
        <v>0</v>
      </c>
      <c r="AT394">
        <v>0</v>
      </c>
      <c r="AU394">
        <v>0</v>
      </c>
      <c r="AV394">
        <v>0</v>
      </c>
      <c r="AW394" t="s">
        <v>41</v>
      </c>
      <c r="AX394" t="s">
        <v>56</v>
      </c>
      <c r="AY394">
        <v>0</v>
      </c>
      <c r="AZ394">
        <v>0</v>
      </c>
      <c r="BA394">
        <v>1</v>
      </c>
      <c r="BB394" t="s">
        <v>57</v>
      </c>
      <c r="BC394">
        <v>7.9249999999999998</v>
      </c>
      <c r="BD394" t="s">
        <v>454</v>
      </c>
    </row>
    <row r="395" spans="1:56" x14ac:dyDescent="0.25">
      <c r="A395">
        <v>394</v>
      </c>
      <c r="B395">
        <v>1</v>
      </c>
      <c r="C395">
        <v>1</v>
      </c>
      <c r="D395">
        <v>1</v>
      </c>
      <c r="E395">
        <v>1</v>
      </c>
      <c r="F395" t="s">
        <v>6</v>
      </c>
      <c r="G395">
        <v>1</v>
      </c>
      <c r="H395">
        <v>0</v>
      </c>
      <c r="I395">
        <v>0</v>
      </c>
      <c r="J395">
        <v>0</v>
      </c>
      <c r="K395">
        <v>0</v>
      </c>
      <c r="L395">
        <v>0</v>
      </c>
      <c r="M395">
        <v>0</v>
      </c>
      <c r="N395">
        <v>0</v>
      </c>
      <c r="O395">
        <v>0</v>
      </c>
      <c r="P395">
        <v>23</v>
      </c>
      <c r="Q395" t="s">
        <v>19</v>
      </c>
      <c r="R395">
        <v>0</v>
      </c>
      <c r="S395">
        <v>0</v>
      </c>
      <c r="T395">
        <v>1</v>
      </c>
      <c r="U395">
        <v>0</v>
      </c>
      <c r="V395">
        <v>0</v>
      </c>
      <c r="W395">
        <v>0</v>
      </c>
      <c r="X395">
        <v>0</v>
      </c>
      <c r="Y395">
        <v>0</v>
      </c>
      <c r="Z395">
        <v>1</v>
      </c>
      <c r="AA395" t="s">
        <v>27</v>
      </c>
      <c r="AB395">
        <v>1</v>
      </c>
      <c r="AC395">
        <v>0</v>
      </c>
      <c r="AD395">
        <v>0</v>
      </c>
      <c r="AE395">
        <v>1</v>
      </c>
      <c r="AF395">
        <v>0</v>
      </c>
      <c r="AG395">
        <v>1</v>
      </c>
      <c r="AH395">
        <v>0</v>
      </c>
      <c r="AI395">
        <v>0</v>
      </c>
      <c r="AJ395">
        <v>0</v>
      </c>
      <c r="AK395">
        <v>0</v>
      </c>
      <c r="AL395">
        <v>0</v>
      </c>
      <c r="AM395">
        <v>0</v>
      </c>
      <c r="AN395" t="s">
        <v>32</v>
      </c>
      <c r="AO395">
        <v>0</v>
      </c>
      <c r="AP395">
        <v>1</v>
      </c>
      <c r="AQ395">
        <v>0</v>
      </c>
      <c r="AR395">
        <v>0</v>
      </c>
      <c r="AS395">
        <v>0</v>
      </c>
      <c r="AT395">
        <v>0</v>
      </c>
      <c r="AU395">
        <v>0</v>
      </c>
      <c r="AV395">
        <v>0</v>
      </c>
      <c r="AW395" t="s">
        <v>41</v>
      </c>
      <c r="AX395" t="s">
        <v>59</v>
      </c>
      <c r="AY395">
        <v>1</v>
      </c>
      <c r="AZ395">
        <v>0</v>
      </c>
      <c r="BA395">
        <v>0</v>
      </c>
      <c r="BB395" t="s">
        <v>60</v>
      </c>
      <c r="BC395">
        <v>113.27500000000001</v>
      </c>
      <c r="BD395" t="s">
        <v>455</v>
      </c>
    </row>
    <row r="396" spans="1:56" x14ac:dyDescent="0.25">
      <c r="A396">
        <v>395</v>
      </c>
      <c r="B396">
        <v>1</v>
      </c>
      <c r="C396">
        <v>1</v>
      </c>
      <c r="D396">
        <v>1</v>
      </c>
      <c r="E396">
        <v>1</v>
      </c>
      <c r="F396" t="s">
        <v>6</v>
      </c>
      <c r="G396">
        <v>1</v>
      </c>
      <c r="H396">
        <v>0</v>
      </c>
      <c r="I396">
        <v>1</v>
      </c>
      <c r="J396">
        <v>0</v>
      </c>
      <c r="K396">
        <v>0</v>
      </c>
      <c r="L396">
        <v>0</v>
      </c>
      <c r="M396">
        <v>0</v>
      </c>
      <c r="N396">
        <v>0</v>
      </c>
      <c r="O396">
        <v>0</v>
      </c>
      <c r="P396">
        <v>24</v>
      </c>
      <c r="Q396" t="s">
        <v>19</v>
      </c>
      <c r="R396">
        <v>0</v>
      </c>
      <c r="S396">
        <v>0</v>
      </c>
      <c r="T396">
        <v>1</v>
      </c>
      <c r="U396">
        <v>0</v>
      </c>
      <c r="V396">
        <v>0</v>
      </c>
      <c r="W396">
        <v>0</v>
      </c>
      <c r="X396">
        <v>0</v>
      </c>
      <c r="Y396">
        <v>0</v>
      </c>
      <c r="Z396">
        <v>3</v>
      </c>
      <c r="AA396" t="s">
        <v>29</v>
      </c>
      <c r="AB396">
        <v>0</v>
      </c>
      <c r="AC396">
        <v>0</v>
      </c>
      <c r="AD396">
        <v>1</v>
      </c>
      <c r="AE396">
        <v>0</v>
      </c>
      <c r="AF396">
        <v>1</v>
      </c>
      <c r="AG396">
        <v>0</v>
      </c>
      <c r="AH396">
        <v>0</v>
      </c>
      <c r="AI396">
        <v>0</v>
      </c>
      <c r="AJ396">
        <v>0</v>
      </c>
      <c r="AK396">
        <v>0</v>
      </c>
      <c r="AL396">
        <v>0</v>
      </c>
      <c r="AM396">
        <v>0</v>
      </c>
      <c r="AN396" t="s">
        <v>31</v>
      </c>
      <c r="AO396">
        <v>2</v>
      </c>
      <c r="AP396">
        <v>0</v>
      </c>
      <c r="AQ396">
        <v>0</v>
      </c>
      <c r="AR396">
        <v>1</v>
      </c>
      <c r="AS396">
        <v>0</v>
      </c>
      <c r="AT396">
        <v>0</v>
      </c>
      <c r="AU396">
        <v>0</v>
      </c>
      <c r="AV396">
        <v>0</v>
      </c>
      <c r="AW396" t="s">
        <v>43</v>
      </c>
      <c r="AX396" t="s">
        <v>56</v>
      </c>
      <c r="AY396">
        <v>0</v>
      </c>
      <c r="AZ396">
        <v>0</v>
      </c>
      <c r="BA396">
        <v>1</v>
      </c>
      <c r="BB396" t="s">
        <v>57</v>
      </c>
      <c r="BC396">
        <v>16.7</v>
      </c>
      <c r="BD396" t="s">
        <v>456</v>
      </c>
    </row>
    <row r="397" spans="1:56" x14ac:dyDescent="0.25">
      <c r="A397">
        <v>396</v>
      </c>
      <c r="B397">
        <v>1</v>
      </c>
      <c r="C397">
        <v>0</v>
      </c>
      <c r="D397">
        <v>0</v>
      </c>
      <c r="E397">
        <v>0</v>
      </c>
      <c r="F397" t="s">
        <v>7</v>
      </c>
      <c r="G397">
        <v>0</v>
      </c>
      <c r="H397">
        <v>1</v>
      </c>
      <c r="I397">
        <v>0</v>
      </c>
      <c r="J397">
        <v>0</v>
      </c>
      <c r="K397">
        <v>1</v>
      </c>
      <c r="L397">
        <v>1</v>
      </c>
      <c r="M397">
        <v>0</v>
      </c>
      <c r="N397">
        <v>0</v>
      </c>
      <c r="O397">
        <v>0</v>
      </c>
      <c r="P397">
        <v>22</v>
      </c>
      <c r="Q397" t="s">
        <v>19</v>
      </c>
      <c r="R397">
        <v>0</v>
      </c>
      <c r="S397">
        <v>0</v>
      </c>
      <c r="T397">
        <v>1</v>
      </c>
      <c r="U397">
        <v>0</v>
      </c>
      <c r="V397">
        <v>0</v>
      </c>
      <c r="W397">
        <v>0</v>
      </c>
      <c r="X397">
        <v>0</v>
      </c>
      <c r="Y397">
        <v>0</v>
      </c>
      <c r="Z397">
        <v>3</v>
      </c>
      <c r="AA397" t="s">
        <v>29</v>
      </c>
      <c r="AB397">
        <v>0</v>
      </c>
      <c r="AC397">
        <v>0</v>
      </c>
      <c r="AD397">
        <v>1</v>
      </c>
      <c r="AE397">
        <v>0</v>
      </c>
      <c r="AF397">
        <v>1</v>
      </c>
      <c r="AG397">
        <v>0</v>
      </c>
      <c r="AH397">
        <v>0</v>
      </c>
      <c r="AI397">
        <v>0</v>
      </c>
      <c r="AJ397">
        <v>0</v>
      </c>
      <c r="AK397">
        <v>0</v>
      </c>
      <c r="AL397">
        <v>0</v>
      </c>
      <c r="AM397">
        <v>0</v>
      </c>
      <c r="AN397" t="s">
        <v>31</v>
      </c>
      <c r="AO397">
        <v>0</v>
      </c>
      <c r="AP397">
        <v>1</v>
      </c>
      <c r="AQ397">
        <v>0</v>
      </c>
      <c r="AR397">
        <v>0</v>
      </c>
      <c r="AS397">
        <v>0</v>
      </c>
      <c r="AT397">
        <v>0</v>
      </c>
      <c r="AU397">
        <v>0</v>
      </c>
      <c r="AV397">
        <v>0</v>
      </c>
      <c r="AW397" t="s">
        <v>41</v>
      </c>
      <c r="AX397" t="s">
        <v>56</v>
      </c>
      <c r="AY397">
        <v>0</v>
      </c>
      <c r="AZ397">
        <v>0</v>
      </c>
      <c r="BA397">
        <v>1</v>
      </c>
      <c r="BB397" t="s">
        <v>57</v>
      </c>
      <c r="BC397">
        <v>7.7957999999999998</v>
      </c>
      <c r="BD397" t="s">
        <v>457</v>
      </c>
    </row>
    <row r="398" spans="1:56" x14ac:dyDescent="0.25">
      <c r="A398">
        <v>397</v>
      </c>
      <c r="B398">
        <v>1</v>
      </c>
      <c r="C398">
        <v>0</v>
      </c>
      <c r="D398">
        <v>0</v>
      </c>
      <c r="E398">
        <v>0</v>
      </c>
      <c r="F398" t="s">
        <v>6</v>
      </c>
      <c r="G398">
        <v>1</v>
      </c>
      <c r="H398">
        <v>0</v>
      </c>
      <c r="I398">
        <v>1</v>
      </c>
      <c r="J398">
        <v>0</v>
      </c>
      <c r="K398">
        <v>0</v>
      </c>
      <c r="L398">
        <v>0</v>
      </c>
      <c r="M398">
        <v>0</v>
      </c>
      <c r="N398">
        <v>0</v>
      </c>
      <c r="O398">
        <v>0</v>
      </c>
      <c r="P398">
        <v>31</v>
      </c>
      <c r="Q398" t="s">
        <v>20</v>
      </c>
      <c r="R398">
        <v>0</v>
      </c>
      <c r="S398">
        <v>0</v>
      </c>
      <c r="T398">
        <v>0</v>
      </c>
      <c r="U398">
        <v>1</v>
      </c>
      <c r="V398">
        <v>0</v>
      </c>
      <c r="W398">
        <v>0</v>
      </c>
      <c r="X398">
        <v>0</v>
      </c>
      <c r="Y398">
        <v>0</v>
      </c>
      <c r="Z398">
        <v>3</v>
      </c>
      <c r="AA398" t="s">
        <v>29</v>
      </c>
      <c r="AB398">
        <v>0</v>
      </c>
      <c r="AC398">
        <v>0</v>
      </c>
      <c r="AD398">
        <v>1</v>
      </c>
      <c r="AE398">
        <v>0</v>
      </c>
      <c r="AF398">
        <v>1</v>
      </c>
      <c r="AG398">
        <v>0</v>
      </c>
      <c r="AH398">
        <v>0</v>
      </c>
      <c r="AI398">
        <v>0</v>
      </c>
      <c r="AJ398">
        <v>0</v>
      </c>
      <c r="AK398">
        <v>0</v>
      </c>
      <c r="AL398">
        <v>0</v>
      </c>
      <c r="AM398">
        <v>0</v>
      </c>
      <c r="AN398" t="s">
        <v>31</v>
      </c>
      <c r="AO398">
        <v>0</v>
      </c>
      <c r="AP398">
        <v>1</v>
      </c>
      <c r="AQ398">
        <v>0</v>
      </c>
      <c r="AR398">
        <v>0</v>
      </c>
      <c r="AS398">
        <v>0</v>
      </c>
      <c r="AT398">
        <v>0</v>
      </c>
      <c r="AU398">
        <v>0</v>
      </c>
      <c r="AV398">
        <v>0</v>
      </c>
      <c r="AW398" t="s">
        <v>41</v>
      </c>
      <c r="AX398" t="s">
        <v>56</v>
      </c>
      <c r="AY398">
        <v>0</v>
      </c>
      <c r="AZ398">
        <v>0</v>
      </c>
      <c r="BA398">
        <v>1</v>
      </c>
      <c r="BB398" t="s">
        <v>57</v>
      </c>
      <c r="BC398">
        <v>7.8541999999999996</v>
      </c>
      <c r="BD398" t="s">
        <v>458</v>
      </c>
    </row>
    <row r="399" spans="1:56" x14ac:dyDescent="0.25">
      <c r="A399">
        <v>398</v>
      </c>
      <c r="B399">
        <v>1</v>
      </c>
      <c r="C399">
        <v>0</v>
      </c>
      <c r="D399">
        <v>0</v>
      </c>
      <c r="E399">
        <v>0</v>
      </c>
      <c r="F399" t="s">
        <v>7</v>
      </c>
      <c r="G399">
        <v>0</v>
      </c>
      <c r="H399">
        <v>1</v>
      </c>
      <c r="I399">
        <v>0</v>
      </c>
      <c r="J399">
        <v>1</v>
      </c>
      <c r="K399">
        <v>1</v>
      </c>
      <c r="L399">
        <v>1</v>
      </c>
      <c r="M399">
        <v>0</v>
      </c>
      <c r="N399">
        <v>0</v>
      </c>
      <c r="O399">
        <v>0</v>
      </c>
      <c r="P399">
        <v>46</v>
      </c>
      <c r="Q399" t="s">
        <v>21</v>
      </c>
      <c r="R399">
        <v>0</v>
      </c>
      <c r="S399">
        <v>0</v>
      </c>
      <c r="T399">
        <v>0</v>
      </c>
      <c r="U399">
        <v>0</v>
      </c>
      <c r="V399">
        <v>1</v>
      </c>
      <c r="W399">
        <v>0</v>
      </c>
      <c r="X399">
        <v>0</v>
      </c>
      <c r="Y399">
        <v>0</v>
      </c>
      <c r="Z399">
        <v>2</v>
      </c>
      <c r="AA399" t="s">
        <v>28</v>
      </c>
      <c r="AB399">
        <v>0</v>
      </c>
      <c r="AC399">
        <v>1</v>
      </c>
      <c r="AD399">
        <v>0</v>
      </c>
      <c r="AE399">
        <v>0</v>
      </c>
      <c r="AF399">
        <v>1</v>
      </c>
      <c r="AG399">
        <v>0</v>
      </c>
      <c r="AH399">
        <v>0</v>
      </c>
      <c r="AI399">
        <v>0</v>
      </c>
      <c r="AJ399">
        <v>0</v>
      </c>
      <c r="AK399">
        <v>0</v>
      </c>
      <c r="AL399">
        <v>0</v>
      </c>
      <c r="AM399">
        <v>0</v>
      </c>
      <c r="AN399" t="s">
        <v>31</v>
      </c>
      <c r="AO399">
        <v>0</v>
      </c>
      <c r="AP399">
        <v>1</v>
      </c>
      <c r="AQ399">
        <v>0</v>
      </c>
      <c r="AR399">
        <v>0</v>
      </c>
      <c r="AS399">
        <v>0</v>
      </c>
      <c r="AT399">
        <v>0</v>
      </c>
      <c r="AU399">
        <v>0</v>
      </c>
      <c r="AV399">
        <v>0</v>
      </c>
      <c r="AW399" t="s">
        <v>41</v>
      </c>
      <c r="AX399" t="s">
        <v>56</v>
      </c>
      <c r="AY399">
        <v>0</v>
      </c>
      <c r="AZ399">
        <v>0</v>
      </c>
      <c r="BA399">
        <v>1</v>
      </c>
      <c r="BB399" t="s">
        <v>57</v>
      </c>
      <c r="BC399">
        <v>26</v>
      </c>
      <c r="BD399" t="s">
        <v>459</v>
      </c>
    </row>
    <row r="400" spans="1:56" x14ac:dyDescent="0.25">
      <c r="A400">
        <v>399</v>
      </c>
      <c r="B400">
        <v>1</v>
      </c>
      <c r="C400">
        <v>0</v>
      </c>
      <c r="D400">
        <v>0</v>
      </c>
      <c r="E400">
        <v>0</v>
      </c>
      <c r="F400" t="s">
        <v>7</v>
      </c>
      <c r="G400">
        <v>0</v>
      </c>
      <c r="H400">
        <v>1</v>
      </c>
      <c r="I400">
        <v>0</v>
      </c>
      <c r="J400">
        <v>1</v>
      </c>
      <c r="K400">
        <v>1</v>
      </c>
      <c r="L400">
        <v>1</v>
      </c>
      <c r="M400">
        <v>0</v>
      </c>
      <c r="N400">
        <v>0</v>
      </c>
      <c r="O400">
        <v>0</v>
      </c>
      <c r="P400">
        <v>23</v>
      </c>
      <c r="Q400" t="s">
        <v>19</v>
      </c>
      <c r="R400">
        <v>0</v>
      </c>
      <c r="S400">
        <v>0</v>
      </c>
      <c r="T400">
        <v>1</v>
      </c>
      <c r="U400">
        <v>0</v>
      </c>
      <c r="V400">
        <v>0</v>
      </c>
      <c r="W400">
        <v>0</v>
      </c>
      <c r="X400">
        <v>0</v>
      </c>
      <c r="Y400">
        <v>0</v>
      </c>
      <c r="Z400">
        <v>2</v>
      </c>
      <c r="AA400" t="s">
        <v>28</v>
      </c>
      <c r="AB400">
        <v>0</v>
      </c>
      <c r="AC400">
        <v>1</v>
      </c>
      <c r="AD400">
        <v>0</v>
      </c>
      <c r="AE400">
        <v>0</v>
      </c>
      <c r="AF400">
        <v>1</v>
      </c>
      <c r="AG400">
        <v>0</v>
      </c>
      <c r="AH400">
        <v>0</v>
      </c>
      <c r="AI400">
        <v>0</v>
      </c>
      <c r="AJ400">
        <v>0</v>
      </c>
      <c r="AK400">
        <v>0</v>
      </c>
      <c r="AL400">
        <v>0</v>
      </c>
      <c r="AM400">
        <v>0</v>
      </c>
      <c r="AN400" t="s">
        <v>31</v>
      </c>
      <c r="AO400">
        <v>0</v>
      </c>
      <c r="AP400">
        <v>1</v>
      </c>
      <c r="AQ400">
        <v>0</v>
      </c>
      <c r="AR400">
        <v>0</v>
      </c>
      <c r="AS400">
        <v>0</v>
      </c>
      <c r="AT400">
        <v>0</v>
      </c>
      <c r="AU400">
        <v>0</v>
      </c>
      <c r="AV400">
        <v>0</v>
      </c>
      <c r="AW400" t="s">
        <v>41</v>
      </c>
      <c r="AX400" t="s">
        <v>56</v>
      </c>
      <c r="AY400">
        <v>0</v>
      </c>
      <c r="AZ400">
        <v>0</v>
      </c>
      <c r="BA400">
        <v>1</v>
      </c>
      <c r="BB400" t="s">
        <v>57</v>
      </c>
      <c r="BC400">
        <v>10.5</v>
      </c>
      <c r="BD400" t="s">
        <v>460</v>
      </c>
    </row>
    <row r="401" spans="1:56" x14ac:dyDescent="0.25">
      <c r="A401">
        <v>400</v>
      </c>
      <c r="B401">
        <v>1</v>
      </c>
      <c r="C401">
        <v>1</v>
      </c>
      <c r="D401">
        <v>1</v>
      </c>
      <c r="E401">
        <v>1</v>
      </c>
      <c r="F401" t="s">
        <v>6</v>
      </c>
      <c r="G401">
        <v>1</v>
      </c>
      <c r="H401">
        <v>0</v>
      </c>
      <c r="I401">
        <v>0</v>
      </c>
      <c r="J401">
        <v>0</v>
      </c>
      <c r="K401">
        <v>0</v>
      </c>
      <c r="L401">
        <v>0</v>
      </c>
      <c r="M401">
        <v>0</v>
      </c>
      <c r="N401">
        <v>0</v>
      </c>
      <c r="O401">
        <v>0</v>
      </c>
      <c r="P401">
        <v>28</v>
      </c>
      <c r="Q401" t="s">
        <v>19</v>
      </c>
      <c r="R401">
        <v>0</v>
      </c>
      <c r="S401">
        <v>0</v>
      </c>
      <c r="T401">
        <v>1</v>
      </c>
      <c r="U401">
        <v>0</v>
      </c>
      <c r="V401">
        <v>0</v>
      </c>
      <c r="W401">
        <v>0</v>
      </c>
      <c r="X401">
        <v>0</v>
      </c>
      <c r="Y401">
        <v>0</v>
      </c>
      <c r="Z401">
        <v>2</v>
      </c>
      <c r="AA401" t="s">
        <v>28</v>
      </c>
      <c r="AB401">
        <v>0</v>
      </c>
      <c r="AC401">
        <v>1</v>
      </c>
      <c r="AD401">
        <v>0</v>
      </c>
      <c r="AE401">
        <v>0</v>
      </c>
      <c r="AF401">
        <v>1</v>
      </c>
      <c r="AG401">
        <v>0</v>
      </c>
      <c r="AH401">
        <v>0</v>
      </c>
      <c r="AI401">
        <v>0</v>
      </c>
      <c r="AJ401">
        <v>0</v>
      </c>
      <c r="AK401">
        <v>0</v>
      </c>
      <c r="AL401">
        <v>0</v>
      </c>
      <c r="AM401">
        <v>0</v>
      </c>
      <c r="AN401" t="s">
        <v>31</v>
      </c>
      <c r="AO401">
        <v>0</v>
      </c>
      <c r="AP401">
        <v>1</v>
      </c>
      <c r="AQ401">
        <v>0</v>
      </c>
      <c r="AR401">
        <v>0</v>
      </c>
      <c r="AS401">
        <v>0</v>
      </c>
      <c r="AT401">
        <v>0</v>
      </c>
      <c r="AU401">
        <v>0</v>
      </c>
      <c r="AV401">
        <v>0</v>
      </c>
      <c r="AW401" t="s">
        <v>41</v>
      </c>
      <c r="AX401" t="s">
        <v>56</v>
      </c>
      <c r="AY401">
        <v>0</v>
      </c>
      <c r="AZ401">
        <v>0</v>
      </c>
      <c r="BA401">
        <v>1</v>
      </c>
      <c r="BB401" t="s">
        <v>57</v>
      </c>
      <c r="BC401">
        <v>12.65</v>
      </c>
      <c r="BD401" t="s">
        <v>461</v>
      </c>
    </row>
    <row r="402" spans="1:56" x14ac:dyDescent="0.25">
      <c r="A402">
        <v>401</v>
      </c>
      <c r="B402">
        <v>1</v>
      </c>
      <c r="C402">
        <v>1</v>
      </c>
      <c r="D402">
        <v>1</v>
      </c>
      <c r="E402">
        <v>1</v>
      </c>
      <c r="F402" t="s">
        <v>7</v>
      </c>
      <c r="G402">
        <v>0</v>
      </c>
      <c r="H402">
        <v>1</v>
      </c>
      <c r="I402">
        <v>0</v>
      </c>
      <c r="J402">
        <v>0</v>
      </c>
      <c r="K402">
        <v>1</v>
      </c>
      <c r="L402">
        <v>1</v>
      </c>
      <c r="M402">
        <v>0</v>
      </c>
      <c r="N402">
        <v>0</v>
      </c>
      <c r="O402">
        <v>0</v>
      </c>
      <c r="P402">
        <v>39</v>
      </c>
      <c r="Q402" t="s">
        <v>20</v>
      </c>
      <c r="R402">
        <v>0</v>
      </c>
      <c r="S402">
        <v>0</v>
      </c>
      <c r="T402">
        <v>0</v>
      </c>
      <c r="U402">
        <v>1</v>
      </c>
      <c r="V402">
        <v>0</v>
      </c>
      <c r="W402">
        <v>0</v>
      </c>
      <c r="X402">
        <v>0</v>
      </c>
      <c r="Y402">
        <v>0</v>
      </c>
      <c r="Z402">
        <v>3</v>
      </c>
      <c r="AA402" t="s">
        <v>29</v>
      </c>
      <c r="AB402">
        <v>0</v>
      </c>
      <c r="AC402">
        <v>0</v>
      </c>
      <c r="AD402">
        <v>1</v>
      </c>
      <c r="AE402">
        <v>0</v>
      </c>
      <c r="AF402">
        <v>1</v>
      </c>
      <c r="AG402">
        <v>0</v>
      </c>
      <c r="AH402">
        <v>0</v>
      </c>
      <c r="AI402">
        <v>0</v>
      </c>
      <c r="AJ402">
        <v>0</v>
      </c>
      <c r="AK402">
        <v>0</v>
      </c>
      <c r="AL402">
        <v>0</v>
      </c>
      <c r="AM402">
        <v>0</v>
      </c>
      <c r="AN402" t="s">
        <v>31</v>
      </c>
      <c r="AO402">
        <v>0</v>
      </c>
      <c r="AP402">
        <v>1</v>
      </c>
      <c r="AQ402">
        <v>0</v>
      </c>
      <c r="AR402">
        <v>0</v>
      </c>
      <c r="AS402">
        <v>0</v>
      </c>
      <c r="AT402">
        <v>0</v>
      </c>
      <c r="AU402">
        <v>0</v>
      </c>
      <c r="AV402">
        <v>0</v>
      </c>
      <c r="AW402" t="s">
        <v>41</v>
      </c>
      <c r="AX402" t="s">
        <v>56</v>
      </c>
      <c r="AY402">
        <v>0</v>
      </c>
      <c r="AZ402">
        <v>0</v>
      </c>
      <c r="BA402">
        <v>1</v>
      </c>
      <c r="BB402" t="s">
        <v>57</v>
      </c>
      <c r="BC402">
        <v>7.9249999999999998</v>
      </c>
      <c r="BD402" t="s">
        <v>462</v>
      </c>
    </row>
    <row r="403" spans="1:56" x14ac:dyDescent="0.25">
      <c r="A403">
        <v>402</v>
      </c>
      <c r="B403">
        <v>1</v>
      </c>
      <c r="C403">
        <v>0</v>
      </c>
      <c r="D403">
        <v>0</v>
      </c>
      <c r="E403">
        <v>0</v>
      </c>
      <c r="F403" t="s">
        <v>7</v>
      </c>
      <c r="G403">
        <v>0</v>
      </c>
      <c r="H403">
        <v>1</v>
      </c>
      <c r="I403">
        <v>0</v>
      </c>
      <c r="J403">
        <v>0</v>
      </c>
      <c r="K403">
        <v>1</v>
      </c>
      <c r="L403">
        <v>1</v>
      </c>
      <c r="M403">
        <v>0</v>
      </c>
      <c r="N403">
        <v>0</v>
      </c>
      <c r="O403">
        <v>0</v>
      </c>
      <c r="P403">
        <v>26</v>
      </c>
      <c r="Q403" t="s">
        <v>19</v>
      </c>
      <c r="R403">
        <v>0</v>
      </c>
      <c r="S403">
        <v>0</v>
      </c>
      <c r="T403">
        <v>1</v>
      </c>
      <c r="U403">
        <v>0</v>
      </c>
      <c r="V403">
        <v>0</v>
      </c>
      <c r="W403">
        <v>0</v>
      </c>
      <c r="X403">
        <v>0</v>
      </c>
      <c r="Y403">
        <v>0</v>
      </c>
      <c r="Z403">
        <v>3</v>
      </c>
      <c r="AA403" t="s">
        <v>29</v>
      </c>
      <c r="AB403">
        <v>0</v>
      </c>
      <c r="AC403">
        <v>0</v>
      </c>
      <c r="AD403">
        <v>1</v>
      </c>
      <c r="AE403">
        <v>0</v>
      </c>
      <c r="AF403">
        <v>1</v>
      </c>
      <c r="AG403">
        <v>0</v>
      </c>
      <c r="AH403">
        <v>0</v>
      </c>
      <c r="AI403">
        <v>0</v>
      </c>
      <c r="AJ403">
        <v>0</v>
      </c>
      <c r="AK403">
        <v>0</v>
      </c>
      <c r="AL403">
        <v>0</v>
      </c>
      <c r="AM403">
        <v>0</v>
      </c>
      <c r="AN403" t="s">
        <v>31</v>
      </c>
      <c r="AO403">
        <v>0</v>
      </c>
      <c r="AP403">
        <v>1</v>
      </c>
      <c r="AQ403">
        <v>0</v>
      </c>
      <c r="AR403">
        <v>0</v>
      </c>
      <c r="AS403">
        <v>0</v>
      </c>
      <c r="AT403">
        <v>0</v>
      </c>
      <c r="AU403">
        <v>0</v>
      </c>
      <c r="AV403">
        <v>0</v>
      </c>
      <c r="AW403" t="s">
        <v>41</v>
      </c>
      <c r="AX403" t="s">
        <v>56</v>
      </c>
      <c r="AY403">
        <v>0</v>
      </c>
      <c r="AZ403">
        <v>0</v>
      </c>
      <c r="BA403">
        <v>1</v>
      </c>
      <c r="BB403" t="s">
        <v>57</v>
      </c>
      <c r="BC403">
        <v>8.0500000000000007</v>
      </c>
      <c r="BD403" t="s">
        <v>463</v>
      </c>
    </row>
    <row r="404" spans="1:56" x14ac:dyDescent="0.25">
      <c r="A404">
        <v>403</v>
      </c>
      <c r="B404">
        <v>1</v>
      </c>
      <c r="C404">
        <v>0</v>
      </c>
      <c r="D404">
        <v>0</v>
      </c>
      <c r="E404">
        <v>0</v>
      </c>
      <c r="F404" t="s">
        <v>6</v>
      </c>
      <c r="G404">
        <v>1</v>
      </c>
      <c r="H404">
        <v>0</v>
      </c>
      <c r="I404">
        <v>1</v>
      </c>
      <c r="J404">
        <v>0</v>
      </c>
      <c r="K404">
        <v>0</v>
      </c>
      <c r="L404">
        <v>0</v>
      </c>
      <c r="M404">
        <v>0</v>
      </c>
      <c r="N404">
        <v>0</v>
      </c>
      <c r="O404">
        <v>0</v>
      </c>
      <c r="P404">
        <v>21</v>
      </c>
      <c r="Q404" t="s">
        <v>19</v>
      </c>
      <c r="R404">
        <v>0</v>
      </c>
      <c r="S404">
        <v>0</v>
      </c>
      <c r="T404">
        <v>1</v>
      </c>
      <c r="U404">
        <v>0</v>
      </c>
      <c r="V404">
        <v>0</v>
      </c>
      <c r="W404">
        <v>0</v>
      </c>
      <c r="X404">
        <v>0</v>
      </c>
      <c r="Y404">
        <v>0</v>
      </c>
      <c r="Z404">
        <v>3</v>
      </c>
      <c r="AA404" t="s">
        <v>29</v>
      </c>
      <c r="AB404">
        <v>0</v>
      </c>
      <c r="AC404">
        <v>0</v>
      </c>
      <c r="AD404">
        <v>1</v>
      </c>
      <c r="AE404">
        <v>1</v>
      </c>
      <c r="AF404">
        <v>0</v>
      </c>
      <c r="AG404">
        <v>1</v>
      </c>
      <c r="AH404">
        <v>0</v>
      </c>
      <c r="AI404">
        <v>0</v>
      </c>
      <c r="AJ404">
        <v>0</v>
      </c>
      <c r="AK404">
        <v>0</v>
      </c>
      <c r="AL404">
        <v>0</v>
      </c>
      <c r="AM404">
        <v>0</v>
      </c>
      <c r="AN404" t="s">
        <v>32</v>
      </c>
      <c r="AO404">
        <v>0</v>
      </c>
      <c r="AP404">
        <v>1</v>
      </c>
      <c r="AQ404">
        <v>0</v>
      </c>
      <c r="AR404">
        <v>0</v>
      </c>
      <c r="AS404">
        <v>0</v>
      </c>
      <c r="AT404">
        <v>0</v>
      </c>
      <c r="AU404">
        <v>0</v>
      </c>
      <c r="AV404">
        <v>0</v>
      </c>
      <c r="AW404" t="s">
        <v>41</v>
      </c>
      <c r="AX404" t="s">
        <v>56</v>
      </c>
      <c r="AY404">
        <v>0</v>
      </c>
      <c r="AZ404">
        <v>0</v>
      </c>
      <c r="BA404">
        <v>1</v>
      </c>
      <c r="BB404" t="s">
        <v>57</v>
      </c>
      <c r="BC404">
        <v>9.8249999999999993</v>
      </c>
      <c r="BD404" t="s">
        <v>464</v>
      </c>
    </row>
    <row r="405" spans="1:56" x14ac:dyDescent="0.25">
      <c r="A405">
        <v>404</v>
      </c>
      <c r="B405">
        <v>1</v>
      </c>
      <c r="C405">
        <v>0</v>
      </c>
      <c r="D405">
        <v>0</v>
      </c>
      <c r="E405">
        <v>0</v>
      </c>
      <c r="F405" t="s">
        <v>7</v>
      </c>
      <c r="G405">
        <v>0</v>
      </c>
      <c r="H405">
        <v>1</v>
      </c>
      <c r="I405">
        <v>0</v>
      </c>
      <c r="J405">
        <v>0</v>
      </c>
      <c r="K405">
        <v>0</v>
      </c>
      <c r="L405">
        <v>1</v>
      </c>
      <c r="M405">
        <v>0</v>
      </c>
      <c r="N405">
        <v>0</v>
      </c>
      <c r="O405">
        <v>0</v>
      </c>
      <c r="P405">
        <v>28</v>
      </c>
      <c r="Q405" t="s">
        <v>19</v>
      </c>
      <c r="R405">
        <v>0</v>
      </c>
      <c r="S405">
        <v>0</v>
      </c>
      <c r="T405">
        <v>1</v>
      </c>
      <c r="U405">
        <v>0</v>
      </c>
      <c r="V405">
        <v>0</v>
      </c>
      <c r="W405">
        <v>0</v>
      </c>
      <c r="X405">
        <v>0</v>
      </c>
      <c r="Y405">
        <v>0</v>
      </c>
      <c r="Z405">
        <v>3</v>
      </c>
      <c r="AA405" t="s">
        <v>29</v>
      </c>
      <c r="AB405">
        <v>0</v>
      </c>
      <c r="AC405">
        <v>0</v>
      </c>
      <c r="AD405">
        <v>1</v>
      </c>
      <c r="AE405">
        <v>1</v>
      </c>
      <c r="AF405">
        <v>0</v>
      </c>
      <c r="AG405">
        <v>1</v>
      </c>
      <c r="AH405">
        <v>0</v>
      </c>
      <c r="AI405">
        <v>0</v>
      </c>
      <c r="AJ405">
        <v>0</v>
      </c>
      <c r="AK405">
        <v>0</v>
      </c>
      <c r="AL405">
        <v>0</v>
      </c>
      <c r="AM405">
        <v>0</v>
      </c>
      <c r="AN405" t="s">
        <v>32</v>
      </c>
      <c r="AO405">
        <v>0</v>
      </c>
      <c r="AP405">
        <v>1</v>
      </c>
      <c r="AQ405">
        <v>0</v>
      </c>
      <c r="AR405">
        <v>0</v>
      </c>
      <c r="AS405">
        <v>0</v>
      </c>
      <c r="AT405">
        <v>0</v>
      </c>
      <c r="AU405">
        <v>0</v>
      </c>
      <c r="AV405">
        <v>0</v>
      </c>
      <c r="AW405" t="s">
        <v>41</v>
      </c>
      <c r="AX405" t="s">
        <v>56</v>
      </c>
      <c r="AY405">
        <v>0</v>
      </c>
      <c r="AZ405">
        <v>0</v>
      </c>
      <c r="BA405">
        <v>1</v>
      </c>
      <c r="BB405" t="s">
        <v>57</v>
      </c>
      <c r="BC405">
        <v>15.85</v>
      </c>
      <c r="BD405" t="s">
        <v>465</v>
      </c>
    </row>
    <row r="406" spans="1:56" x14ac:dyDescent="0.25">
      <c r="A406">
        <v>405</v>
      </c>
      <c r="B406">
        <v>1</v>
      </c>
      <c r="C406">
        <v>0</v>
      </c>
      <c r="D406">
        <v>0</v>
      </c>
      <c r="E406">
        <v>0</v>
      </c>
      <c r="F406" t="s">
        <v>6</v>
      </c>
      <c r="G406">
        <v>1</v>
      </c>
      <c r="H406">
        <v>0</v>
      </c>
      <c r="I406">
        <v>1</v>
      </c>
      <c r="J406">
        <v>0</v>
      </c>
      <c r="K406">
        <v>0</v>
      </c>
      <c r="L406">
        <v>0</v>
      </c>
      <c r="M406">
        <v>0</v>
      </c>
      <c r="N406">
        <v>0</v>
      </c>
      <c r="O406">
        <v>0</v>
      </c>
      <c r="P406">
        <v>20</v>
      </c>
      <c r="Q406" t="s">
        <v>19</v>
      </c>
      <c r="R406">
        <v>0</v>
      </c>
      <c r="S406">
        <v>0</v>
      </c>
      <c r="T406">
        <v>1</v>
      </c>
      <c r="U406">
        <v>0</v>
      </c>
      <c r="V406">
        <v>0</v>
      </c>
      <c r="W406">
        <v>0</v>
      </c>
      <c r="X406">
        <v>0</v>
      </c>
      <c r="Y406">
        <v>0</v>
      </c>
      <c r="Z406">
        <v>3</v>
      </c>
      <c r="AA406" t="s">
        <v>29</v>
      </c>
      <c r="AB406">
        <v>0</v>
      </c>
      <c r="AC406">
        <v>0</v>
      </c>
      <c r="AD406">
        <v>1</v>
      </c>
      <c r="AE406">
        <v>0</v>
      </c>
      <c r="AF406">
        <v>1</v>
      </c>
      <c r="AG406">
        <v>0</v>
      </c>
      <c r="AH406">
        <v>0</v>
      </c>
      <c r="AI406">
        <v>0</v>
      </c>
      <c r="AJ406">
        <v>0</v>
      </c>
      <c r="AK406">
        <v>0</v>
      </c>
      <c r="AL406">
        <v>0</v>
      </c>
      <c r="AM406">
        <v>0</v>
      </c>
      <c r="AN406" t="s">
        <v>31</v>
      </c>
      <c r="AO406">
        <v>0</v>
      </c>
      <c r="AP406">
        <v>1</v>
      </c>
      <c r="AQ406">
        <v>0</v>
      </c>
      <c r="AR406">
        <v>0</v>
      </c>
      <c r="AS406">
        <v>0</v>
      </c>
      <c r="AT406">
        <v>0</v>
      </c>
      <c r="AU406">
        <v>0</v>
      </c>
      <c r="AV406">
        <v>0</v>
      </c>
      <c r="AW406" t="s">
        <v>41</v>
      </c>
      <c r="AX406" t="s">
        <v>56</v>
      </c>
      <c r="AY406">
        <v>0</v>
      </c>
      <c r="AZ406">
        <v>0</v>
      </c>
      <c r="BA406">
        <v>1</v>
      </c>
      <c r="BB406" t="s">
        <v>57</v>
      </c>
      <c r="BC406">
        <v>8.6624999999999996</v>
      </c>
      <c r="BD406" t="s">
        <v>466</v>
      </c>
    </row>
    <row r="407" spans="1:56" x14ac:dyDescent="0.25">
      <c r="A407">
        <v>406</v>
      </c>
      <c r="B407">
        <v>1</v>
      </c>
      <c r="C407">
        <v>0</v>
      </c>
      <c r="D407">
        <v>0</v>
      </c>
      <c r="E407">
        <v>0</v>
      </c>
      <c r="F407" t="s">
        <v>7</v>
      </c>
      <c r="G407">
        <v>0</v>
      </c>
      <c r="H407">
        <v>1</v>
      </c>
      <c r="I407">
        <v>0</v>
      </c>
      <c r="J407">
        <v>1</v>
      </c>
      <c r="K407">
        <v>0</v>
      </c>
      <c r="L407">
        <v>1</v>
      </c>
      <c r="M407">
        <v>0</v>
      </c>
      <c r="N407">
        <v>0</v>
      </c>
      <c r="O407">
        <v>0</v>
      </c>
      <c r="P407">
        <v>34</v>
      </c>
      <c r="Q407" t="s">
        <v>20</v>
      </c>
      <c r="R407">
        <v>0</v>
      </c>
      <c r="S407">
        <v>0</v>
      </c>
      <c r="T407">
        <v>0</v>
      </c>
      <c r="U407">
        <v>1</v>
      </c>
      <c r="V407">
        <v>0</v>
      </c>
      <c r="W407">
        <v>0</v>
      </c>
      <c r="X407">
        <v>0</v>
      </c>
      <c r="Y407">
        <v>0</v>
      </c>
      <c r="Z407">
        <v>2</v>
      </c>
      <c r="AA407" t="s">
        <v>28</v>
      </c>
      <c r="AB407">
        <v>0</v>
      </c>
      <c r="AC407">
        <v>1</v>
      </c>
      <c r="AD407">
        <v>0</v>
      </c>
      <c r="AE407">
        <v>1</v>
      </c>
      <c r="AF407">
        <v>0</v>
      </c>
      <c r="AG407">
        <v>1</v>
      </c>
      <c r="AH407">
        <v>0</v>
      </c>
      <c r="AI407">
        <v>0</v>
      </c>
      <c r="AJ407">
        <v>0</v>
      </c>
      <c r="AK407">
        <v>0</v>
      </c>
      <c r="AL407">
        <v>0</v>
      </c>
      <c r="AM407">
        <v>0</v>
      </c>
      <c r="AN407" t="s">
        <v>32</v>
      </c>
      <c r="AO407">
        <v>0</v>
      </c>
      <c r="AP407">
        <v>1</v>
      </c>
      <c r="AQ407">
        <v>0</v>
      </c>
      <c r="AR407">
        <v>0</v>
      </c>
      <c r="AS407">
        <v>0</v>
      </c>
      <c r="AT407">
        <v>0</v>
      </c>
      <c r="AU407">
        <v>0</v>
      </c>
      <c r="AV407">
        <v>0</v>
      </c>
      <c r="AW407" t="s">
        <v>41</v>
      </c>
      <c r="AX407" t="s">
        <v>56</v>
      </c>
      <c r="AY407">
        <v>0</v>
      </c>
      <c r="AZ407">
        <v>0</v>
      </c>
      <c r="BA407">
        <v>1</v>
      </c>
      <c r="BB407" t="s">
        <v>57</v>
      </c>
      <c r="BC407">
        <v>21</v>
      </c>
      <c r="BD407" t="s">
        <v>467</v>
      </c>
    </row>
    <row r="408" spans="1:56" x14ac:dyDescent="0.25">
      <c r="A408">
        <v>407</v>
      </c>
      <c r="B408">
        <v>1</v>
      </c>
      <c r="C408">
        <v>0</v>
      </c>
      <c r="D408">
        <v>0</v>
      </c>
      <c r="E408">
        <v>0</v>
      </c>
      <c r="F408" t="s">
        <v>7</v>
      </c>
      <c r="G408">
        <v>0</v>
      </c>
      <c r="H408">
        <v>1</v>
      </c>
      <c r="I408">
        <v>0</v>
      </c>
      <c r="J408">
        <v>0</v>
      </c>
      <c r="K408">
        <v>1</v>
      </c>
      <c r="L408">
        <v>1</v>
      </c>
      <c r="M408">
        <v>0</v>
      </c>
      <c r="N408">
        <v>0</v>
      </c>
      <c r="O408">
        <v>0</v>
      </c>
      <c r="P408">
        <v>51</v>
      </c>
      <c r="Q408" t="s">
        <v>22</v>
      </c>
      <c r="R408">
        <v>0</v>
      </c>
      <c r="S408">
        <v>0</v>
      </c>
      <c r="T408">
        <v>0</v>
      </c>
      <c r="U408">
        <v>0</v>
      </c>
      <c r="V408">
        <v>0</v>
      </c>
      <c r="W408">
        <v>1</v>
      </c>
      <c r="X408">
        <v>0</v>
      </c>
      <c r="Y408">
        <v>0</v>
      </c>
      <c r="Z408">
        <v>3</v>
      </c>
      <c r="AA408" t="s">
        <v>29</v>
      </c>
      <c r="AB408">
        <v>0</v>
      </c>
      <c r="AC408">
        <v>0</v>
      </c>
      <c r="AD408">
        <v>1</v>
      </c>
      <c r="AE408">
        <v>0</v>
      </c>
      <c r="AF408">
        <v>1</v>
      </c>
      <c r="AG408">
        <v>0</v>
      </c>
      <c r="AH408">
        <v>0</v>
      </c>
      <c r="AI408">
        <v>0</v>
      </c>
      <c r="AJ408">
        <v>0</v>
      </c>
      <c r="AK408">
        <v>0</v>
      </c>
      <c r="AL408">
        <v>0</v>
      </c>
      <c r="AM408">
        <v>0</v>
      </c>
      <c r="AN408" t="s">
        <v>31</v>
      </c>
      <c r="AO408">
        <v>0</v>
      </c>
      <c r="AP408">
        <v>1</v>
      </c>
      <c r="AQ408">
        <v>0</v>
      </c>
      <c r="AR408">
        <v>0</v>
      </c>
      <c r="AS408">
        <v>0</v>
      </c>
      <c r="AT408">
        <v>0</v>
      </c>
      <c r="AU408">
        <v>0</v>
      </c>
      <c r="AV408">
        <v>0</v>
      </c>
      <c r="AW408" t="s">
        <v>41</v>
      </c>
      <c r="AX408" t="s">
        <v>56</v>
      </c>
      <c r="AY408">
        <v>0</v>
      </c>
      <c r="AZ408">
        <v>0</v>
      </c>
      <c r="BA408">
        <v>1</v>
      </c>
      <c r="BB408" t="s">
        <v>57</v>
      </c>
      <c r="BC408">
        <v>7.75</v>
      </c>
      <c r="BD408" t="s">
        <v>468</v>
      </c>
    </row>
    <row r="409" spans="1:56" x14ac:dyDescent="0.25">
      <c r="A409">
        <v>408</v>
      </c>
      <c r="B409">
        <v>1</v>
      </c>
      <c r="C409">
        <v>1</v>
      </c>
      <c r="D409">
        <v>1</v>
      </c>
      <c r="E409">
        <v>1</v>
      </c>
      <c r="F409" t="s">
        <v>7</v>
      </c>
      <c r="G409">
        <v>0</v>
      </c>
      <c r="H409">
        <v>1</v>
      </c>
      <c r="I409">
        <v>0</v>
      </c>
      <c r="J409">
        <v>1</v>
      </c>
      <c r="K409">
        <v>0</v>
      </c>
      <c r="L409">
        <v>0</v>
      </c>
      <c r="M409">
        <v>1</v>
      </c>
      <c r="N409">
        <v>0</v>
      </c>
      <c r="O409">
        <v>0</v>
      </c>
      <c r="P409">
        <v>3</v>
      </c>
      <c r="Q409" t="s">
        <v>17</v>
      </c>
      <c r="R409">
        <v>1</v>
      </c>
      <c r="S409">
        <v>0</v>
      </c>
      <c r="T409">
        <v>0</v>
      </c>
      <c r="U409">
        <v>0</v>
      </c>
      <c r="V409">
        <v>0</v>
      </c>
      <c r="W409">
        <v>0</v>
      </c>
      <c r="X409">
        <v>0</v>
      </c>
      <c r="Y409">
        <v>0</v>
      </c>
      <c r="Z409">
        <v>2</v>
      </c>
      <c r="AA409" t="s">
        <v>28</v>
      </c>
      <c r="AB409">
        <v>0</v>
      </c>
      <c r="AC409">
        <v>1</v>
      </c>
      <c r="AD409">
        <v>0</v>
      </c>
      <c r="AE409">
        <v>1</v>
      </c>
      <c r="AF409">
        <v>0</v>
      </c>
      <c r="AG409">
        <v>1</v>
      </c>
      <c r="AH409">
        <v>0</v>
      </c>
      <c r="AI409">
        <v>0</v>
      </c>
      <c r="AJ409">
        <v>0</v>
      </c>
      <c r="AK409">
        <v>0</v>
      </c>
      <c r="AL409">
        <v>0</v>
      </c>
      <c r="AM409">
        <v>0</v>
      </c>
      <c r="AN409" t="s">
        <v>32</v>
      </c>
      <c r="AO409">
        <v>1</v>
      </c>
      <c r="AP409">
        <v>0</v>
      </c>
      <c r="AQ409">
        <v>1</v>
      </c>
      <c r="AR409">
        <v>0</v>
      </c>
      <c r="AS409">
        <v>0</v>
      </c>
      <c r="AT409">
        <v>0</v>
      </c>
      <c r="AU409">
        <v>0</v>
      </c>
      <c r="AV409">
        <v>0</v>
      </c>
      <c r="AW409" t="s">
        <v>42</v>
      </c>
      <c r="AX409" t="s">
        <v>56</v>
      </c>
      <c r="AY409">
        <v>0</v>
      </c>
      <c r="AZ409">
        <v>0</v>
      </c>
      <c r="BA409">
        <v>1</v>
      </c>
      <c r="BB409" t="s">
        <v>57</v>
      </c>
      <c r="BC409">
        <v>18.75</v>
      </c>
      <c r="BD409" t="s">
        <v>469</v>
      </c>
    </row>
    <row r="410" spans="1:56" x14ac:dyDescent="0.25">
      <c r="A410">
        <v>409</v>
      </c>
      <c r="B410">
        <v>1</v>
      </c>
      <c r="C410">
        <v>0</v>
      </c>
      <c r="D410">
        <v>0</v>
      </c>
      <c r="E410">
        <v>0</v>
      </c>
      <c r="F410" t="s">
        <v>7</v>
      </c>
      <c r="G410">
        <v>0</v>
      </c>
      <c r="H410">
        <v>1</v>
      </c>
      <c r="I410">
        <v>0</v>
      </c>
      <c r="J410">
        <v>0</v>
      </c>
      <c r="K410">
        <v>1</v>
      </c>
      <c r="L410">
        <v>1</v>
      </c>
      <c r="M410">
        <v>0</v>
      </c>
      <c r="N410">
        <v>0</v>
      </c>
      <c r="O410">
        <v>0</v>
      </c>
      <c r="P410">
        <v>21</v>
      </c>
      <c r="Q410" t="s">
        <v>19</v>
      </c>
      <c r="R410">
        <v>0</v>
      </c>
      <c r="S410">
        <v>0</v>
      </c>
      <c r="T410">
        <v>1</v>
      </c>
      <c r="U410">
        <v>0</v>
      </c>
      <c r="V410">
        <v>0</v>
      </c>
      <c r="W410">
        <v>0</v>
      </c>
      <c r="X410">
        <v>0</v>
      </c>
      <c r="Y410">
        <v>0</v>
      </c>
      <c r="Z410">
        <v>3</v>
      </c>
      <c r="AA410" t="s">
        <v>29</v>
      </c>
      <c r="AB410">
        <v>0</v>
      </c>
      <c r="AC410">
        <v>0</v>
      </c>
      <c r="AD410">
        <v>1</v>
      </c>
      <c r="AE410">
        <v>0</v>
      </c>
      <c r="AF410">
        <v>1</v>
      </c>
      <c r="AG410">
        <v>0</v>
      </c>
      <c r="AH410">
        <v>0</v>
      </c>
      <c r="AI410">
        <v>0</v>
      </c>
      <c r="AJ410">
        <v>0</v>
      </c>
      <c r="AK410">
        <v>0</v>
      </c>
      <c r="AL410">
        <v>0</v>
      </c>
      <c r="AM410">
        <v>0</v>
      </c>
      <c r="AN410" t="s">
        <v>31</v>
      </c>
      <c r="AO410">
        <v>0</v>
      </c>
      <c r="AP410">
        <v>1</v>
      </c>
      <c r="AQ410">
        <v>0</v>
      </c>
      <c r="AR410">
        <v>0</v>
      </c>
      <c r="AS410">
        <v>0</v>
      </c>
      <c r="AT410">
        <v>0</v>
      </c>
      <c r="AU410">
        <v>0</v>
      </c>
      <c r="AV410">
        <v>0</v>
      </c>
      <c r="AW410" t="s">
        <v>41</v>
      </c>
      <c r="AX410" t="s">
        <v>56</v>
      </c>
      <c r="AY410">
        <v>0</v>
      </c>
      <c r="AZ410">
        <v>0</v>
      </c>
      <c r="BA410">
        <v>1</v>
      </c>
      <c r="BB410" t="s">
        <v>57</v>
      </c>
      <c r="BC410">
        <v>7.7750000000000004</v>
      </c>
      <c r="BD410" t="s">
        <v>470</v>
      </c>
    </row>
    <row r="411" spans="1:56" x14ac:dyDescent="0.25">
      <c r="A411">
        <v>410</v>
      </c>
      <c r="B411">
        <v>1</v>
      </c>
      <c r="C411">
        <v>0</v>
      </c>
      <c r="D411">
        <v>0</v>
      </c>
      <c r="E411">
        <v>0</v>
      </c>
      <c r="F411" t="s">
        <v>6</v>
      </c>
      <c r="G411">
        <v>1</v>
      </c>
      <c r="H411">
        <v>0</v>
      </c>
      <c r="I411">
        <v>1</v>
      </c>
      <c r="J411">
        <v>0</v>
      </c>
      <c r="K411">
        <v>0</v>
      </c>
      <c r="L411">
        <v>0</v>
      </c>
      <c r="M411">
        <v>0</v>
      </c>
      <c r="N411">
        <v>0</v>
      </c>
      <c r="O411">
        <v>0</v>
      </c>
      <c r="P411">
        <v>29.9</v>
      </c>
      <c r="Q411" t="s">
        <v>19</v>
      </c>
      <c r="R411">
        <v>0</v>
      </c>
      <c r="S411">
        <v>0</v>
      </c>
      <c r="T411">
        <v>1</v>
      </c>
      <c r="U411">
        <v>0</v>
      </c>
      <c r="V411">
        <v>0</v>
      </c>
      <c r="W411">
        <v>0</v>
      </c>
      <c r="X411">
        <v>0</v>
      </c>
      <c r="Y411">
        <v>0</v>
      </c>
      <c r="Z411">
        <v>3</v>
      </c>
      <c r="AA411" t="s">
        <v>29</v>
      </c>
      <c r="AB411">
        <v>0</v>
      </c>
      <c r="AC411">
        <v>0</v>
      </c>
      <c r="AD411">
        <v>1</v>
      </c>
      <c r="AE411">
        <v>3</v>
      </c>
      <c r="AF411">
        <v>0</v>
      </c>
      <c r="AG411">
        <v>0</v>
      </c>
      <c r="AH411">
        <v>0</v>
      </c>
      <c r="AI411">
        <v>1</v>
      </c>
      <c r="AJ411">
        <v>0</v>
      </c>
      <c r="AK411">
        <v>0</v>
      </c>
      <c r="AL411">
        <v>0</v>
      </c>
      <c r="AM411">
        <v>1</v>
      </c>
      <c r="AN411" t="s">
        <v>34</v>
      </c>
      <c r="AO411">
        <v>1</v>
      </c>
      <c r="AP411">
        <v>0</v>
      </c>
      <c r="AQ411">
        <v>1</v>
      </c>
      <c r="AR411">
        <v>0</v>
      </c>
      <c r="AS411">
        <v>0</v>
      </c>
      <c r="AT411">
        <v>0</v>
      </c>
      <c r="AU411">
        <v>0</v>
      </c>
      <c r="AV411">
        <v>0</v>
      </c>
      <c r="AW411" t="s">
        <v>42</v>
      </c>
      <c r="AX411" t="s">
        <v>56</v>
      </c>
      <c r="AY411">
        <v>0</v>
      </c>
      <c r="AZ411">
        <v>0</v>
      </c>
      <c r="BA411">
        <v>1</v>
      </c>
      <c r="BB411" t="s">
        <v>57</v>
      </c>
      <c r="BC411">
        <v>25.466699999999999</v>
      </c>
      <c r="BD411" t="s">
        <v>471</v>
      </c>
    </row>
    <row r="412" spans="1:56" x14ac:dyDescent="0.25">
      <c r="A412">
        <v>411</v>
      </c>
      <c r="B412">
        <v>1</v>
      </c>
      <c r="C412">
        <v>0</v>
      </c>
      <c r="D412">
        <v>0</v>
      </c>
      <c r="E412">
        <v>0</v>
      </c>
      <c r="F412" t="s">
        <v>7</v>
      </c>
      <c r="G412">
        <v>0</v>
      </c>
      <c r="H412">
        <v>1</v>
      </c>
      <c r="I412">
        <v>0</v>
      </c>
      <c r="J412">
        <v>0</v>
      </c>
      <c r="K412">
        <v>1</v>
      </c>
      <c r="L412">
        <v>1</v>
      </c>
      <c r="M412">
        <v>0</v>
      </c>
      <c r="N412">
        <v>0</v>
      </c>
      <c r="O412">
        <v>0</v>
      </c>
      <c r="P412">
        <v>29.9</v>
      </c>
      <c r="Q412" t="s">
        <v>19</v>
      </c>
      <c r="R412">
        <v>0</v>
      </c>
      <c r="S412">
        <v>0</v>
      </c>
      <c r="T412">
        <v>1</v>
      </c>
      <c r="U412">
        <v>0</v>
      </c>
      <c r="V412">
        <v>0</v>
      </c>
      <c r="W412">
        <v>0</v>
      </c>
      <c r="X412">
        <v>0</v>
      </c>
      <c r="Y412">
        <v>0</v>
      </c>
      <c r="Z412">
        <v>3</v>
      </c>
      <c r="AA412" t="s">
        <v>29</v>
      </c>
      <c r="AB412">
        <v>0</v>
      </c>
      <c r="AC412">
        <v>0</v>
      </c>
      <c r="AD412">
        <v>1</v>
      </c>
      <c r="AE412">
        <v>0</v>
      </c>
      <c r="AF412">
        <v>1</v>
      </c>
      <c r="AG412">
        <v>0</v>
      </c>
      <c r="AH412">
        <v>0</v>
      </c>
      <c r="AI412">
        <v>0</v>
      </c>
      <c r="AJ412">
        <v>0</v>
      </c>
      <c r="AK412">
        <v>0</v>
      </c>
      <c r="AL412">
        <v>0</v>
      </c>
      <c r="AM412">
        <v>0</v>
      </c>
      <c r="AN412" t="s">
        <v>31</v>
      </c>
      <c r="AO412">
        <v>0</v>
      </c>
      <c r="AP412">
        <v>1</v>
      </c>
      <c r="AQ412">
        <v>0</v>
      </c>
      <c r="AR412">
        <v>0</v>
      </c>
      <c r="AS412">
        <v>0</v>
      </c>
      <c r="AT412">
        <v>0</v>
      </c>
      <c r="AU412">
        <v>0</v>
      </c>
      <c r="AV412">
        <v>0</v>
      </c>
      <c r="AW412" t="s">
        <v>41</v>
      </c>
      <c r="AX412" t="s">
        <v>56</v>
      </c>
      <c r="AY412">
        <v>0</v>
      </c>
      <c r="AZ412">
        <v>0</v>
      </c>
      <c r="BA412">
        <v>1</v>
      </c>
      <c r="BB412" t="s">
        <v>57</v>
      </c>
      <c r="BC412">
        <v>7.8958000000000004</v>
      </c>
      <c r="BD412" t="s">
        <v>472</v>
      </c>
    </row>
    <row r="413" spans="1:56" x14ac:dyDescent="0.25">
      <c r="A413">
        <v>412</v>
      </c>
      <c r="B413">
        <v>1</v>
      </c>
      <c r="C413">
        <v>0</v>
      </c>
      <c r="D413">
        <v>0</v>
      </c>
      <c r="E413">
        <v>0</v>
      </c>
      <c r="F413" t="s">
        <v>7</v>
      </c>
      <c r="G413">
        <v>0</v>
      </c>
      <c r="H413">
        <v>1</v>
      </c>
      <c r="I413">
        <v>0</v>
      </c>
      <c r="J413">
        <v>0</v>
      </c>
      <c r="K413">
        <v>1</v>
      </c>
      <c r="L413">
        <v>1</v>
      </c>
      <c r="M413">
        <v>0</v>
      </c>
      <c r="N413">
        <v>1</v>
      </c>
      <c r="O413">
        <v>1</v>
      </c>
      <c r="P413">
        <v>29.9</v>
      </c>
      <c r="Q413" t="s">
        <v>19</v>
      </c>
      <c r="R413">
        <v>0</v>
      </c>
      <c r="S413">
        <v>0</v>
      </c>
      <c r="T413">
        <v>1</v>
      </c>
      <c r="U413">
        <v>0</v>
      </c>
      <c r="V413">
        <v>0</v>
      </c>
      <c r="W413">
        <v>0</v>
      </c>
      <c r="X413">
        <v>0</v>
      </c>
      <c r="Y413">
        <v>0</v>
      </c>
      <c r="Z413">
        <v>3</v>
      </c>
      <c r="AA413" t="s">
        <v>29</v>
      </c>
      <c r="AB413">
        <v>0</v>
      </c>
      <c r="AC413">
        <v>0</v>
      </c>
      <c r="AD413">
        <v>1</v>
      </c>
      <c r="AE413">
        <v>0</v>
      </c>
      <c r="AF413">
        <v>1</v>
      </c>
      <c r="AG413">
        <v>0</v>
      </c>
      <c r="AH413">
        <v>0</v>
      </c>
      <c r="AI413">
        <v>0</v>
      </c>
      <c r="AJ413">
        <v>0</v>
      </c>
      <c r="AK413">
        <v>0</v>
      </c>
      <c r="AL413">
        <v>0</v>
      </c>
      <c r="AM413">
        <v>0</v>
      </c>
      <c r="AN413" t="s">
        <v>31</v>
      </c>
      <c r="AO413">
        <v>0</v>
      </c>
      <c r="AP413">
        <v>1</v>
      </c>
      <c r="AQ413">
        <v>0</v>
      </c>
      <c r="AR413">
        <v>0</v>
      </c>
      <c r="AS413">
        <v>0</v>
      </c>
      <c r="AT413">
        <v>0</v>
      </c>
      <c r="AU413">
        <v>0</v>
      </c>
      <c r="AV413">
        <v>0</v>
      </c>
      <c r="AW413" t="s">
        <v>41</v>
      </c>
      <c r="AX413" t="s">
        <v>65</v>
      </c>
      <c r="AY413">
        <v>0</v>
      </c>
      <c r="AZ413">
        <v>1</v>
      </c>
      <c r="BA413">
        <v>0</v>
      </c>
      <c r="BB413" t="s">
        <v>66</v>
      </c>
      <c r="BC413">
        <v>6.8582999999999998</v>
      </c>
      <c r="BD413" t="s">
        <v>473</v>
      </c>
    </row>
    <row r="414" spans="1:56" x14ac:dyDescent="0.25">
      <c r="A414">
        <v>413</v>
      </c>
      <c r="B414">
        <v>1</v>
      </c>
      <c r="C414">
        <v>1</v>
      </c>
      <c r="D414">
        <v>1</v>
      </c>
      <c r="E414">
        <v>1</v>
      </c>
      <c r="F414" t="s">
        <v>6</v>
      </c>
      <c r="G414">
        <v>1</v>
      </c>
      <c r="H414">
        <v>0</v>
      </c>
      <c r="I414">
        <v>0</v>
      </c>
      <c r="J414">
        <v>0</v>
      </c>
      <c r="K414">
        <v>0</v>
      </c>
      <c r="L414">
        <v>0</v>
      </c>
      <c r="M414">
        <v>0</v>
      </c>
      <c r="N414">
        <v>0</v>
      </c>
      <c r="O414">
        <v>0</v>
      </c>
      <c r="P414">
        <v>33</v>
      </c>
      <c r="Q414" t="s">
        <v>20</v>
      </c>
      <c r="R414">
        <v>0</v>
      </c>
      <c r="S414">
        <v>0</v>
      </c>
      <c r="T414">
        <v>0</v>
      </c>
      <c r="U414">
        <v>1</v>
      </c>
      <c r="V414">
        <v>0</v>
      </c>
      <c r="W414">
        <v>0</v>
      </c>
      <c r="X414">
        <v>0</v>
      </c>
      <c r="Y414">
        <v>0</v>
      </c>
      <c r="Z414">
        <v>1</v>
      </c>
      <c r="AA414" t="s">
        <v>27</v>
      </c>
      <c r="AB414">
        <v>1</v>
      </c>
      <c r="AC414">
        <v>0</v>
      </c>
      <c r="AD414">
        <v>0</v>
      </c>
      <c r="AE414">
        <v>1</v>
      </c>
      <c r="AF414">
        <v>0</v>
      </c>
      <c r="AG414">
        <v>1</v>
      </c>
      <c r="AH414">
        <v>0</v>
      </c>
      <c r="AI414">
        <v>0</v>
      </c>
      <c r="AJ414">
        <v>0</v>
      </c>
      <c r="AK414">
        <v>0</v>
      </c>
      <c r="AL414">
        <v>0</v>
      </c>
      <c r="AM414">
        <v>0</v>
      </c>
      <c r="AN414" t="s">
        <v>32</v>
      </c>
      <c r="AO414">
        <v>0</v>
      </c>
      <c r="AP414">
        <v>1</v>
      </c>
      <c r="AQ414">
        <v>0</v>
      </c>
      <c r="AR414">
        <v>0</v>
      </c>
      <c r="AS414">
        <v>0</v>
      </c>
      <c r="AT414">
        <v>0</v>
      </c>
      <c r="AU414">
        <v>0</v>
      </c>
      <c r="AV414">
        <v>0</v>
      </c>
      <c r="AW414" t="s">
        <v>41</v>
      </c>
      <c r="AX414" t="s">
        <v>65</v>
      </c>
      <c r="AY414">
        <v>0</v>
      </c>
      <c r="AZ414">
        <v>1</v>
      </c>
      <c r="BA414">
        <v>0</v>
      </c>
      <c r="BB414" t="s">
        <v>66</v>
      </c>
      <c r="BC414">
        <v>90</v>
      </c>
      <c r="BD414" t="s">
        <v>474</v>
      </c>
    </row>
    <row r="415" spans="1:56" x14ac:dyDescent="0.25">
      <c r="A415">
        <v>414</v>
      </c>
      <c r="B415">
        <v>1</v>
      </c>
      <c r="C415">
        <v>0</v>
      </c>
      <c r="D415">
        <v>0</v>
      </c>
      <c r="E415">
        <v>0</v>
      </c>
      <c r="F415" t="s">
        <v>7</v>
      </c>
      <c r="G415">
        <v>0</v>
      </c>
      <c r="H415">
        <v>1</v>
      </c>
      <c r="I415">
        <v>0</v>
      </c>
      <c r="J415">
        <v>1</v>
      </c>
      <c r="K415">
        <v>1</v>
      </c>
      <c r="L415">
        <v>1</v>
      </c>
      <c r="M415">
        <v>0</v>
      </c>
      <c r="N415">
        <v>0</v>
      </c>
      <c r="O415">
        <v>0</v>
      </c>
      <c r="P415">
        <v>29.9</v>
      </c>
      <c r="Q415" t="s">
        <v>19</v>
      </c>
      <c r="R415">
        <v>0</v>
      </c>
      <c r="S415">
        <v>0</v>
      </c>
      <c r="T415">
        <v>1</v>
      </c>
      <c r="U415">
        <v>0</v>
      </c>
      <c r="V415">
        <v>0</v>
      </c>
      <c r="W415">
        <v>0</v>
      </c>
      <c r="X415">
        <v>0</v>
      </c>
      <c r="Y415">
        <v>0</v>
      </c>
      <c r="Z415">
        <v>2</v>
      </c>
      <c r="AA415" t="s">
        <v>28</v>
      </c>
      <c r="AB415">
        <v>0</v>
      </c>
      <c r="AC415">
        <v>1</v>
      </c>
      <c r="AD415">
        <v>0</v>
      </c>
      <c r="AE415">
        <v>0</v>
      </c>
      <c r="AF415">
        <v>1</v>
      </c>
      <c r="AG415">
        <v>0</v>
      </c>
      <c r="AH415">
        <v>0</v>
      </c>
      <c r="AI415">
        <v>0</v>
      </c>
      <c r="AJ415">
        <v>0</v>
      </c>
      <c r="AK415">
        <v>0</v>
      </c>
      <c r="AL415">
        <v>0</v>
      </c>
      <c r="AM415">
        <v>0</v>
      </c>
      <c r="AN415" t="s">
        <v>31</v>
      </c>
      <c r="AO415">
        <v>0</v>
      </c>
      <c r="AP415">
        <v>1</v>
      </c>
      <c r="AQ415">
        <v>0</v>
      </c>
      <c r="AR415">
        <v>0</v>
      </c>
      <c r="AS415">
        <v>0</v>
      </c>
      <c r="AT415">
        <v>0</v>
      </c>
      <c r="AU415">
        <v>0</v>
      </c>
      <c r="AV415">
        <v>0</v>
      </c>
      <c r="AW415" t="s">
        <v>41</v>
      </c>
      <c r="AX415" t="s">
        <v>56</v>
      </c>
      <c r="AY415">
        <v>0</v>
      </c>
      <c r="AZ415">
        <v>0</v>
      </c>
      <c r="BA415">
        <v>1</v>
      </c>
      <c r="BB415" t="s">
        <v>57</v>
      </c>
      <c r="BC415">
        <v>0</v>
      </c>
      <c r="BD415" t="s">
        <v>475</v>
      </c>
    </row>
    <row r="416" spans="1:56" x14ac:dyDescent="0.25">
      <c r="A416">
        <v>415</v>
      </c>
      <c r="B416">
        <v>1</v>
      </c>
      <c r="C416">
        <v>1</v>
      </c>
      <c r="D416">
        <v>1</v>
      </c>
      <c r="E416">
        <v>1</v>
      </c>
      <c r="F416" t="s">
        <v>7</v>
      </c>
      <c r="G416">
        <v>0</v>
      </c>
      <c r="H416">
        <v>1</v>
      </c>
      <c r="I416">
        <v>0</v>
      </c>
      <c r="J416">
        <v>0</v>
      </c>
      <c r="K416">
        <v>1</v>
      </c>
      <c r="L416">
        <v>1</v>
      </c>
      <c r="M416">
        <v>0</v>
      </c>
      <c r="N416">
        <v>0</v>
      </c>
      <c r="O416">
        <v>0</v>
      </c>
      <c r="P416">
        <v>44</v>
      </c>
      <c r="Q416" t="s">
        <v>21</v>
      </c>
      <c r="R416">
        <v>0</v>
      </c>
      <c r="S416">
        <v>0</v>
      </c>
      <c r="T416">
        <v>0</v>
      </c>
      <c r="U416">
        <v>0</v>
      </c>
      <c r="V416">
        <v>1</v>
      </c>
      <c r="W416">
        <v>0</v>
      </c>
      <c r="X416">
        <v>0</v>
      </c>
      <c r="Y416">
        <v>0</v>
      </c>
      <c r="Z416">
        <v>3</v>
      </c>
      <c r="AA416" t="s">
        <v>29</v>
      </c>
      <c r="AB416">
        <v>0</v>
      </c>
      <c r="AC416">
        <v>0</v>
      </c>
      <c r="AD416">
        <v>1</v>
      </c>
      <c r="AE416">
        <v>0</v>
      </c>
      <c r="AF416">
        <v>1</v>
      </c>
      <c r="AG416">
        <v>0</v>
      </c>
      <c r="AH416">
        <v>0</v>
      </c>
      <c r="AI416">
        <v>0</v>
      </c>
      <c r="AJ416">
        <v>0</v>
      </c>
      <c r="AK416">
        <v>0</v>
      </c>
      <c r="AL416">
        <v>0</v>
      </c>
      <c r="AM416">
        <v>0</v>
      </c>
      <c r="AN416" t="s">
        <v>31</v>
      </c>
      <c r="AO416">
        <v>0</v>
      </c>
      <c r="AP416">
        <v>1</v>
      </c>
      <c r="AQ416">
        <v>0</v>
      </c>
      <c r="AR416">
        <v>0</v>
      </c>
      <c r="AS416">
        <v>0</v>
      </c>
      <c r="AT416">
        <v>0</v>
      </c>
      <c r="AU416">
        <v>0</v>
      </c>
      <c r="AV416">
        <v>0</v>
      </c>
      <c r="AW416" t="s">
        <v>41</v>
      </c>
      <c r="AX416" t="s">
        <v>56</v>
      </c>
      <c r="AY416">
        <v>0</v>
      </c>
      <c r="AZ416">
        <v>0</v>
      </c>
      <c r="BA416">
        <v>1</v>
      </c>
      <c r="BB416" t="s">
        <v>57</v>
      </c>
      <c r="BC416">
        <v>7.9249999999999998</v>
      </c>
      <c r="BD416" t="s">
        <v>476</v>
      </c>
    </row>
    <row r="417" spans="1:56" x14ac:dyDescent="0.25">
      <c r="A417">
        <v>416</v>
      </c>
      <c r="B417">
        <v>1</v>
      </c>
      <c r="C417">
        <v>0</v>
      </c>
      <c r="D417">
        <v>0</v>
      </c>
      <c r="E417">
        <v>0</v>
      </c>
      <c r="F417" t="s">
        <v>6</v>
      </c>
      <c r="G417">
        <v>1</v>
      </c>
      <c r="H417">
        <v>0</v>
      </c>
      <c r="I417">
        <v>1</v>
      </c>
      <c r="J417">
        <v>0</v>
      </c>
      <c r="K417">
        <v>0</v>
      </c>
      <c r="L417">
        <v>0</v>
      </c>
      <c r="M417">
        <v>0</v>
      </c>
      <c r="N417">
        <v>0</v>
      </c>
      <c r="O417">
        <v>0</v>
      </c>
      <c r="P417">
        <v>29.9</v>
      </c>
      <c r="Q417" t="s">
        <v>19</v>
      </c>
      <c r="R417">
        <v>0</v>
      </c>
      <c r="S417">
        <v>0</v>
      </c>
      <c r="T417">
        <v>1</v>
      </c>
      <c r="U417">
        <v>0</v>
      </c>
      <c r="V417">
        <v>0</v>
      </c>
      <c r="W417">
        <v>0</v>
      </c>
      <c r="X417">
        <v>0</v>
      </c>
      <c r="Y417">
        <v>0</v>
      </c>
      <c r="Z417">
        <v>3</v>
      </c>
      <c r="AA417" t="s">
        <v>29</v>
      </c>
      <c r="AB417">
        <v>0</v>
      </c>
      <c r="AC417">
        <v>0</v>
      </c>
      <c r="AD417">
        <v>1</v>
      </c>
      <c r="AE417">
        <v>0</v>
      </c>
      <c r="AF417">
        <v>1</v>
      </c>
      <c r="AG417">
        <v>0</v>
      </c>
      <c r="AH417">
        <v>0</v>
      </c>
      <c r="AI417">
        <v>0</v>
      </c>
      <c r="AJ417">
        <v>0</v>
      </c>
      <c r="AK417">
        <v>0</v>
      </c>
      <c r="AL417">
        <v>0</v>
      </c>
      <c r="AM417">
        <v>0</v>
      </c>
      <c r="AN417" t="s">
        <v>31</v>
      </c>
      <c r="AO417">
        <v>0</v>
      </c>
      <c r="AP417">
        <v>1</v>
      </c>
      <c r="AQ417">
        <v>0</v>
      </c>
      <c r="AR417">
        <v>0</v>
      </c>
      <c r="AS417">
        <v>0</v>
      </c>
      <c r="AT417">
        <v>0</v>
      </c>
      <c r="AU417">
        <v>0</v>
      </c>
      <c r="AV417">
        <v>0</v>
      </c>
      <c r="AW417" t="s">
        <v>41</v>
      </c>
      <c r="AX417" t="s">
        <v>56</v>
      </c>
      <c r="AY417">
        <v>0</v>
      </c>
      <c r="AZ417">
        <v>0</v>
      </c>
      <c r="BA417">
        <v>1</v>
      </c>
      <c r="BB417" t="s">
        <v>57</v>
      </c>
      <c r="BC417">
        <v>8.0500000000000007</v>
      </c>
      <c r="BD417" t="s">
        <v>477</v>
      </c>
    </row>
    <row r="418" spans="1:56" x14ac:dyDescent="0.25">
      <c r="A418">
        <v>417</v>
      </c>
      <c r="B418">
        <v>1</v>
      </c>
      <c r="C418">
        <v>1</v>
      </c>
      <c r="D418">
        <v>1</v>
      </c>
      <c r="E418">
        <v>1</v>
      </c>
      <c r="F418" t="s">
        <v>6</v>
      </c>
      <c r="G418">
        <v>1</v>
      </c>
      <c r="H418">
        <v>0</v>
      </c>
      <c r="I418">
        <v>0</v>
      </c>
      <c r="J418">
        <v>0</v>
      </c>
      <c r="K418">
        <v>0</v>
      </c>
      <c r="L418">
        <v>0</v>
      </c>
      <c r="M418">
        <v>0</v>
      </c>
      <c r="N418">
        <v>0</v>
      </c>
      <c r="O418">
        <v>0</v>
      </c>
      <c r="P418">
        <v>34</v>
      </c>
      <c r="Q418" t="s">
        <v>20</v>
      </c>
      <c r="R418">
        <v>0</v>
      </c>
      <c r="S418">
        <v>0</v>
      </c>
      <c r="T418">
        <v>0</v>
      </c>
      <c r="U418">
        <v>1</v>
      </c>
      <c r="V418">
        <v>0</v>
      </c>
      <c r="W418">
        <v>0</v>
      </c>
      <c r="X418">
        <v>0</v>
      </c>
      <c r="Y418">
        <v>0</v>
      </c>
      <c r="Z418">
        <v>2</v>
      </c>
      <c r="AA418" t="s">
        <v>28</v>
      </c>
      <c r="AB418">
        <v>0</v>
      </c>
      <c r="AC418">
        <v>1</v>
      </c>
      <c r="AD418">
        <v>0</v>
      </c>
      <c r="AE418">
        <v>1</v>
      </c>
      <c r="AF418">
        <v>0</v>
      </c>
      <c r="AG418">
        <v>1</v>
      </c>
      <c r="AH418">
        <v>0</v>
      </c>
      <c r="AI418">
        <v>0</v>
      </c>
      <c r="AJ418">
        <v>0</v>
      </c>
      <c r="AK418">
        <v>0</v>
      </c>
      <c r="AL418">
        <v>0</v>
      </c>
      <c r="AM418">
        <v>0</v>
      </c>
      <c r="AN418" t="s">
        <v>32</v>
      </c>
      <c r="AO418">
        <v>1</v>
      </c>
      <c r="AP418">
        <v>0</v>
      </c>
      <c r="AQ418">
        <v>1</v>
      </c>
      <c r="AR418">
        <v>0</v>
      </c>
      <c r="AS418">
        <v>0</v>
      </c>
      <c r="AT418">
        <v>0</v>
      </c>
      <c r="AU418">
        <v>0</v>
      </c>
      <c r="AV418">
        <v>0</v>
      </c>
      <c r="AW418" t="s">
        <v>42</v>
      </c>
      <c r="AX418" t="s">
        <v>56</v>
      </c>
      <c r="AY418">
        <v>0</v>
      </c>
      <c r="AZ418">
        <v>0</v>
      </c>
      <c r="BA418">
        <v>1</v>
      </c>
      <c r="BB418" t="s">
        <v>57</v>
      </c>
      <c r="BC418">
        <v>32.5</v>
      </c>
      <c r="BD418" t="s">
        <v>478</v>
      </c>
    </row>
    <row r="419" spans="1:56" x14ac:dyDescent="0.25">
      <c r="A419">
        <v>418</v>
      </c>
      <c r="B419">
        <v>1</v>
      </c>
      <c r="C419">
        <v>1</v>
      </c>
      <c r="D419">
        <v>1</v>
      </c>
      <c r="E419">
        <v>1</v>
      </c>
      <c r="F419" t="s">
        <v>6</v>
      </c>
      <c r="G419">
        <v>1</v>
      </c>
      <c r="H419">
        <v>0</v>
      </c>
      <c r="I419">
        <v>0</v>
      </c>
      <c r="J419">
        <v>0</v>
      </c>
      <c r="K419">
        <v>0</v>
      </c>
      <c r="L419">
        <v>0</v>
      </c>
      <c r="M419">
        <v>0</v>
      </c>
      <c r="N419">
        <v>0</v>
      </c>
      <c r="O419">
        <v>0</v>
      </c>
      <c r="P419">
        <v>18</v>
      </c>
      <c r="Q419" t="s">
        <v>18</v>
      </c>
      <c r="R419">
        <v>0</v>
      </c>
      <c r="S419">
        <v>1</v>
      </c>
      <c r="T419">
        <v>0</v>
      </c>
      <c r="U419">
        <v>0</v>
      </c>
      <c r="V419">
        <v>0</v>
      </c>
      <c r="W419">
        <v>0</v>
      </c>
      <c r="X419">
        <v>0</v>
      </c>
      <c r="Y419">
        <v>0</v>
      </c>
      <c r="Z419">
        <v>2</v>
      </c>
      <c r="AA419" t="s">
        <v>28</v>
      </c>
      <c r="AB419">
        <v>0</v>
      </c>
      <c r="AC419">
        <v>1</v>
      </c>
      <c r="AD419">
        <v>0</v>
      </c>
      <c r="AE419">
        <v>0</v>
      </c>
      <c r="AF419">
        <v>1</v>
      </c>
      <c r="AG419">
        <v>0</v>
      </c>
      <c r="AH419">
        <v>0</v>
      </c>
      <c r="AI419">
        <v>0</v>
      </c>
      <c r="AJ419">
        <v>0</v>
      </c>
      <c r="AK419">
        <v>0</v>
      </c>
      <c r="AL419">
        <v>0</v>
      </c>
      <c r="AM419">
        <v>0</v>
      </c>
      <c r="AN419" t="s">
        <v>31</v>
      </c>
      <c r="AO419">
        <v>2</v>
      </c>
      <c r="AP419">
        <v>0</v>
      </c>
      <c r="AQ419">
        <v>0</v>
      </c>
      <c r="AR419">
        <v>1</v>
      </c>
      <c r="AS419">
        <v>0</v>
      </c>
      <c r="AT419">
        <v>0</v>
      </c>
      <c r="AU419">
        <v>0</v>
      </c>
      <c r="AV419">
        <v>0</v>
      </c>
      <c r="AW419" t="s">
        <v>43</v>
      </c>
      <c r="AX419" t="s">
        <v>56</v>
      </c>
      <c r="AY419">
        <v>0</v>
      </c>
      <c r="AZ419">
        <v>0</v>
      </c>
      <c r="BA419">
        <v>1</v>
      </c>
      <c r="BB419" t="s">
        <v>57</v>
      </c>
      <c r="BC419">
        <v>13</v>
      </c>
      <c r="BD419" t="s">
        <v>479</v>
      </c>
    </row>
    <row r="420" spans="1:56" x14ac:dyDescent="0.25">
      <c r="A420">
        <v>419</v>
      </c>
      <c r="B420">
        <v>1</v>
      </c>
      <c r="C420">
        <v>0</v>
      </c>
      <c r="D420">
        <v>0</v>
      </c>
      <c r="E420">
        <v>0</v>
      </c>
      <c r="F420" t="s">
        <v>7</v>
      </c>
      <c r="G420">
        <v>0</v>
      </c>
      <c r="H420">
        <v>1</v>
      </c>
      <c r="I420">
        <v>0</v>
      </c>
      <c r="J420">
        <v>1</v>
      </c>
      <c r="K420">
        <v>1</v>
      </c>
      <c r="L420">
        <v>1</v>
      </c>
      <c r="M420">
        <v>0</v>
      </c>
      <c r="N420">
        <v>0</v>
      </c>
      <c r="O420">
        <v>0</v>
      </c>
      <c r="P420">
        <v>30</v>
      </c>
      <c r="Q420" t="s">
        <v>20</v>
      </c>
      <c r="R420">
        <v>0</v>
      </c>
      <c r="S420">
        <v>0</v>
      </c>
      <c r="T420">
        <v>0</v>
      </c>
      <c r="U420">
        <v>1</v>
      </c>
      <c r="V420">
        <v>0</v>
      </c>
      <c r="W420">
        <v>0</v>
      </c>
      <c r="X420">
        <v>0</v>
      </c>
      <c r="Y420">
        <v>0</v>
      </c>
      <c r="Z420">
        <v>2</v>
      </c>
      <c r="AA420" t="s">
        <v>28</v>
      </c>
      <c r="AB420">
        <v>0</v>
      </c>
      <c r="AC420">
        <v>1</v>
      </c>
      <c r="AD420">
        <v>0</v>
      </c>
      <c r="AE420">
        <v>0</v>
      </c>
      <c r="AF420">
        <v>1</v>
      </c>
      <c r="AG420">
        <v>0</v>
      </c>
      <c r="AH420">
        <v>0</v>
      </c>
      <c r="AI420">
        <v>0</v>
      </c>
      <c r="AJ420">
        <v>0</v>
      </c>
      <c r="AK420">
        <v>0</v>
      </c>
      <c r="AL420">
        <v>0</v>
      </c>
      <c r="AM420">
        <v>0</v>
      </c>
      <c r="AN420" t="s">
        <v>31</v>
      </c>
      <c r="AO420">
        <v>0</v>
      </c>
      <c r="AP420">
        <v>1</v>
      </c>
      <c r="AQ420">
        <v>0</v>
      </c>
      <c r="AR420">
        <v>0</v>
      </c>
      <c r="AS420">
        <v>0</v>
      </c>
      <c r="AT420">
        <v>0</v>
      </c>
      <c r="AU420">
        <v>0</v>
      </c>
      <c r="AV420">
        <v>0</v>
      </c>
      <c r="AW420" t="s">
        <v>41</v>
      </c>
      <c r="AX420" t="s">
        <v>56</v>
      </c>
      <c r="AY420">
        <v>0</v>
      </c>
      <c r="AZ420">
        <v>0</v>
      </c>
      <c r="BA420">
        <v>1</v>
      </c>
      <c r="BB420" t="s">
        <v>57</v>
      </c>
      <c r="BC420">
        <v>13</v>
      </c>
      <c r="BD420" t="s">
        <v>480</v>
      </c>
    </row>
    <row r="421" spans="1:56" x14ac:dyDescent="0.25">
      <c r="A421">
        <v>420</v>
      </c>
      <c r="B421">
        <v>1</v>
      </c>
      <c r="C421">
        <v>0</v>
      </c>
      <c r="D421">
        <v>0</v>
      </c>
      <c r="E421">
        <v>0</v>
      </c>
      <c r="F421" t="s">
        <v>6</v>
      </c>
      <c r="G421">
        <v>1</v>
      </c>
      <c r="H421">
        <v>0</v>
      </c>
      <c r="I421">
        <v>1</v>
      </c>
      <c r="J421">
        <v>0</v>
      </c>
      <c r="K421">
        <v>0</v>
      </c>
      <c r="L421">
        <v>0</v>
      </c>
      <c r="M421">
        <v>0</v>
      </c>
      <c r="N421">
        <v>0</v>
      </c>
      <c r="O421">
        <v>0</v>
      </c>
      <c r="P421">
        <v>10</v>
      </c>
      <c r="Q421" t="s">
        <v>18</v>
      </c>
      <c r="R421">
        <v>0</v>
      </c>
      <c r="S421">
        <v>1</v>
      </c>
      <c r="T421">
        <v>0</v>
      </c>
      <c r="U421">
        <v>0</v>
      </c>
      <c r="V421">
        <v>0</v>
      </c>
      <c r="W421">
        <v>0</v>
      </c>
      <c r="X421">
        <v>0</v>
      </c>
      <c r="Y421">
        <v>0</v>
      </c>
      <c r="Z421">
        <v>3</v>
      </c>
      <c r="AA421" t="s">
        <v>29</v>
      </c>
      <c r="AB421">
        <v>0</v>
      </c>
      <c r="AC421">
        <v>0</v>
      </c>
      <c r="AD421">
        <v>1</v>
      </c>
      <c r="AE421">
        <v>0</v>
      </c>
      <c r="AF421">
        <v>1</v>
      </c>
      <c r="AG421">
        <v>0</v>
      </c>
      <c r="AH421">
        <v>0</v>
      </c>
      <c r="AI421">
        <v>0</v>
      </c>
      <c r="AJ421">
        <v>0</v>
      </c>
      <c r="AK421">
        <v>0</v>
      </c>
      <c r="AL421">
        <v>0</v>
      </c>
      <c r="AM421">
        <v>0</v>
      </c>
      <c r="AN421" t="s">
        <v>31</v>
      </c>
      <c r="AO421">
        <v>2</v>
      </c>
      <c r="AP421">
        <v>0</v>
      </c>
      <c r="AQ421">
        <v>0</v>
      </c>
      <c r="AR421">
        <v>1</v>
      </c>
      <c r="AS421">
        <v>0</v>
      </c>
      <c r="AT421">
        <v>0</v>
      </c>
      <c r="AU421">
        <v>0</v>
      </c>
      <c r="AV421">
        <v>0</v>
      </c>
      <c r="AW421" t="s">
        <v>43</v>
      </c>
      <c r="AX421" t="s">
        <v>56</v>
      </c>
      <c r="AY421">
        <v>0</v>
      </c>
      <c r="AZ421">
        <v>0</v>
      </c>
      <c r="BA421">
        <v>1</v>
      </c>
      <c r="BB421" t="s">
        <v>57</v>
      </c>
      <c r="BC421">
        <v>24.15</v>
      </c>
      <c r="BD421" t="s">
        <v>481</v>
      </c>
    </row>
    <row r="422" spans="1:56" x14ac:dyDescent="0.25">
      <c r="A422">
        <v>421</v>
      </c>
      <c r="B422">
        <v>1</v>
      </c>
      <c r="C422">
        <v>0</v>
      </c>
      <c r="D422">
        <v>0</v>
      </c>
      <c r="E422">
        <v>0</v>
      </c>
      <c r="F422" t="s">
        <v>7</v>
      </c>
      <c r="G422">
        <v>0</v>
      </c>
      <c r="H422">
        <v>1</v>
      </c>
      <c r="I422">
        <v>0</v>
      </c>
      <c r="J422">
        <v>0</v>
      </c>
      <c r="K422">
        <v>1</v>
      </c>
      <c r="L422">
        <v>1</v>
      </c>
      <c r="M422">
        <v>0</v>
      </c>
      <c r="N422">
        <v>0</v>
      </c>
      <c r="O422">
        <v>0</v>
      </c>
      <c r="P422">
        <v>29.9</v>
      </c>
      <c r="Q422" t="s">
        <v>19</v>
      </c>
      <c r="R422">
        <v>0</v>
      </c>
      <c r="S422">
        <v>0</v>
      </c>
      <c r="T422">
        <v>1</v>
      </c>
      <c r="U422">
        <v>0</v>
      </c>
      <c r="V422">
        <v>0</v>
      </c>
      <c r="W422">
        <v>0</v>
      </c>
      <c r="X422">
        <v>0</v>
      </c>
      <c r="Y422">
        <v>0</v>
      </c>
      <c r="Z422">
        <v>3</v>
      </c>
      <c r="AA422" t="s">
        <v>29</v>
      </c>
      <c r="AB422">
        <v>0</v>
      </c>
      <c r="AC422">
        <v>0</v>
      </c>
      <c r="AD422">
        <v>1</v>
      </c>
      <c r="AE422">
        <v>0</v>
      </c>
      <c r="AF422">
        <v>1</v>
      </c>
      <c r="AG422">
        <v>0</v>
      </c>
      <c r="AH422">
        <v>0</v>
      </c>
      <c r="AI422">
        <v>0</v>
      </c>
      <c r="AJ422">
        <v>0</v>
      </c>
      <c r="AK422">
        <v>0</v>
      </c>
      <c r="AL422">
        <v>0</v>
      </c>
      <c r="AM422">
        <v>0</v>
      </c>
      <c r="AN422" t="s">
        <v>31</v>
      </c>
      <c r="AO422">
        <v>0</v>
      </c>
      <c r="AP422">
        <v>1</v>
      </c>
      <c r="AQ422">
        <v>0</v>
      </c>
      <c r="AR422">
        <v>0</v>
      </c>
      <c r="AS422">
        <v>0</v>
      </c>
      <c r="AT422">
        <v>0</v>
      </c>
      <c r="AU422">
        <v>0</v>
      </c>
      <c r="AV422">
        <v>0</v>
      </c>
      <c r="AW422" t="s">
        <v>41</v>
      </c>
      <c r="AX422" t="s">
        <v>59</v>
      </c>
      <c r="AY422">
        <v>1</v>
      </c>
      <c r="AZ422">
        <v>0</v>
      </c>
      <c r="BA422">
        <v>0</v>
      </c>
      <c r="BB422" t="s">
        <v>60</v>
      </c>
      <c r="BC422">
        <v>7.8958000000000004</v>
      </c>
      <c r="BD422" t="s">
        <v>482</v>
      </c>
    </row>
    <row r="423" spans="1:56" x14ac:dyDescent="0.25">
      <c r="A423">
        <v>422</v>
      </c>
      <c r="B423">
        <v>1</v>
      </c>
      <c r="C423">
        <v>0</v>
      </c>
      <c r="D423">
        <v>0</v>
      </c>
      <c r="E423">
        <v>0</v>
      </c>
      <c r="F423" t="s">
        <v>7</v>
      </c>
      <c r="G423">
        <v>0</v>
      </c>
      <c r="H423">
        <v>1</v>
      </c>
      <c r="I423">
        <v>0</v>
      </c>
      <c r="J423">
        <v>0</v>
      </c>
      <c r="K423">
        <v>1</v>
      </c>
      <c r="L423">
        <v>1</v>
      </c>
      <c r="M423">
        <v>0</v>
      </c>
      <c r="N423">
        <v>1</v>
      </c>
      <c r="O423">
        <v>1</v>
      </c>
      <c r="P423">
        <v>21</v>
      </c>
      <c r="Q423" t="s">
        <v>19</v>
      </c>
      <c r="R423">
        <v>0</v>
      </c>
      <c r="S423">
        <v>0</v>
      </c>
      <c r="T423">
        <v>1</v>
      </c>
      <c r="U423">
        <v>0</v>
      </c>
      <c r="V423">
        <v>0</v>
      </c>
      <c r="W423">
        <v>0</v>
      </c>
      <c r="X423">
        <v>0</v>
      </c>
      <c r="Y423">
        <v>0</v>
      </c>
      <c r="Z423">
        <v>3</v>
      </c>
      <c r="AA423" t="s">
        <v>29</v>
      </c>
      <c r="AB423">
        <v>0</v>
      </c>
      <c r="AC423">
        <v>0</v>
      </c>
      <c r="AD423">
        <v>1</v>
      </c>
      <c r="AE423">
        <v>0</v>
      </c>
      <c r="AF423">
        <v>1</v>
      </c>
      <c r="AG423">
        <v>0</v>
      </c>
      <c r="AH423">
        <v>0</v>
      </c>
      <c r="AI423">
        <v>0</v>
      </c>
      <c r="AJ423">
        <v>0</v>
      </c>
      <c r="AK423">
        <v>0</v>
      </c>
      <c r="AL423">
        <v>0</v>
      </c>
      <c r="AM423">
        <v>0</v>
      </c>
      <c r="AN423" t="s">
        <v>31</v>
      </c>
      <c r="AO423">
        <v>0</v>
      </c>
      <c r="AP423">
        <v>1</v>
      </c>
      <c r="AQ423">
        <v>0</v>
      </c>
      <c r="AR423">
        <v>0</v>
      </c>
      <c r="AS423">
        <v>0</v>
      </c>
      <c r="AT423">
        <v>0</v>
      </c>
      <c r="AU423">
        <v>0</v>
      </c>
      <c r="AV423">
        <v>0</v>
      </c>
      <c r="AW423" t="s">
        <v>41</v>
      </c>
      <c r="AX423" t="s">
        <v>65</v>
      </c>
      <c r="AY423">
        <v>0</v>
      </c>
      <c r="AZ423">
        <v>1</v>
      </c>
      <c r="BA423">
        <v>0</v>
      </c>
      <c r="BB423" t="s">
        <v>66</v>
      </c>
      <c r="BC423">
        <v>7.7332999999999998</v>
      </c>
      <c r="BD423" t="s">
        <v>483</v>
      </c>
    </row>
    <row r="424" spans="1:56" x14ac:dyDescent="0.25">
      <c r="A424">
        <v>423</v>
      </c>
      <c r="B424">
        <v>1</v>
      </c>
      <c r="C424">
        <v>0</v>
      </c>
      <c r="D424">
        <v>0</v>
      </c>
      <c r="E424">
        <v>0</v>
      </c>
      <c r="F424" t="s">
        <v>7</v>
      </c>
      <c r="G424">
        <v>0</v>
      </c>
      <c r="H424">
        <v>1</v>
      </c>
      <c r="I424">
        <v>0</v>
      </c>
      <c r="J424">
        <v>0</v>
      </c>
      <c r="K424">
        <v>1</v>
      </c>
      <c r="L424">
        <v>1</v>
      </c>
      <c r="M424">
        <v>0</v>
      </c>
      <c r="N424">
        <v>0</v>
      </c>
      <c r="O424">
        <v>0</v>
      </c>
      <c r="P424">
        <v>29</v>
      </c>
      <c r="Q424" t="s">
        <v>19</v>
      </c>
      <c r="R424">
        <v>0</v>
      </c>
      <c r="S424">
        <v>0</v>
      </c>
      <c r="T424">
        <v>1</v>
      </c>
      <c r="U424">
        <v>0</v>
      </c>
      <c r="V424">
        <v>0</v>
      </c>
      <c r="W424">
        <v>0</v>
      </c>
      <c r="X424">
        <v>0</v>
      </c>
      <c r="Y424">
        <v>0</v>
      </c>
      <c r="Z424">
        <v>3</v>
      </c>
      <c r="AA424" t="s">
        <v>29</v>
      </c>
      <c r="AB424">
        <v>0</v>
      </c>
      <c r="AC424">
        <v>0</v>
      </c>
      <c r="AD424">
        <v>1</v>
      </c>
      <c r="AE424">
        <v>0</v>
      </c>
      <c r="AF424">
        <v>1</v>
      </c>
      <c r="AG424">
        <v>0</v>
      </c>
      <c r="AH424">
        <v>0</v>
      </c>
      <c r="AI424">
        <v>0</v>
      </c>
      <c r="AJ424">
        <v>0</v>
      </c>
      <c r="AK424">
        <v>0</v>
      </c>
      <c r="AL424">
        <v>0</v>
      </c>
      <c r="AM424">
        <v>0</v>
      </c>
      <c r="AN424" t="s">
        <v>31</v>
      </c>
      <c r="AO424">
        <v>0</v>
      </c>
      <c r="AP424">
        <v>1</v>
      </c>
      <c r="AQ424">
        <v>0</v>
      </c>
      <c r="AR424">
        <v>0</v>
      </c>
      <c r="AS424">
        <v>0</v>
      </c>
      <c r="AT424">
        <v>0</v>
      </c>
      <c r="AU424">
        <v>0</v>
      </c>
      <c r="AV424">
        <v>0</v>
      </c>
      <c r="AW424" t="s">
        <v>41</v>
      </c>
      <c r="AX424" t="s">
        <v>56</v>
      </c>
      <c r="AY424">
        <v>0</v>
      </c>
      <c r="AZ424">
        <v>0</v>
      </c>
      <c r="BA424">
        <v>1</v>
      </c>
      <c r="BB424" t="s">
        <v>57</v>
      </c>
      <c r="BC424">
        <v>7.875</v>
      </c>
      <c r="BD424" t="s">
        <v>484</v>
      </c>
    </row>
    <row r="425" spans="1:56" x14ac:dyDescent="0.25">
      <c r="A425">
        <v>424</v>
      </c>
      <c r="B425">
        <v>1</v>
      </c>
      <c r="C425">
        <v>0</v>
      </c>
      <c r="D425">
        <v>0</v>
      </c>
      <c r="E425">
        <v>0</v>
      </c>
      <c r="F425" t="s">
        <v>6</v>
      </c>
      <c r="G425">
        <v>1</v>
      </c>
      <c r="H425">
        <v>0</v>
      </c>
      <c r="I425">
        <v>1</v>
      </c>
      <c r="J425">
        <v>0</v>
      </c>
      <c r="K425">
        <v>0</v>
      </c>
      <c r="L425">
        <v>0</v>
      </c>
      <c r="M425">
        <v>0</v>
      </c>
      <c r="N425">
        <v>0</v>
      </c>
      <c r="O425">
        <v>0</v>
      </c>
      <c r="P425">
        <v>28</v>
      </c>
      <c r="Q425" t="s">
        <v>19</v>
      </c>
      <c r="R425">
        <v>0</v>
      </c>
      <c r="S425">
        <v>0</v>
      </c>
      <c r="T425">
        <v>1</v>
      </c>
      <c r="U425">
        <v>0</v>
      </c>
      <c r="V425">
        <v>0</v>
      </c>
      <c r="W425">
        <v>0</v>
      </c>
      <c r="X425">
        <v>0</v>
      </c>
      <c r="Y425">
        <v>0</v>
      </c>
      <c r="Z425">
        <v>3</v>
      </c>
      <c r="AA425" t="s">
        <v>29</v>
      </c>
      <c r="AB425">
        <v>0</v>
      </c>
      <c r="AC425">
        <v>0</v>
      </c>
      <c r="AD425">
        <v>1</v>
      </c>
      <c r="AE425">
        <v>1</v>
      </c>
      <c r="AF425">
        <v>0</v>
      </c>
      <c r="AG425">
        <v>1</v>
      </c>
      <c r="AH425">
        <v>0</v>
      </c>
      <c r="AI425">
        <v>0</v>
      </c>
      <c r="AJ425">
        <v>0</v>
      </c>
      <c r="AK425">
        <v>0</v>
      </c>
      <c r="AL425">
        <v>0</v>
      </c>
      <c r="AM425">
        <v>0</v>
      </c>
      <c r="AN425" t="s">
        <v>32</v>
      </c>
      <c r="AO425">
        <v>1</v>
      </c>
      <c r="AP425">
        <v>0</v>
      </c>
      <c r="AQ425">
        <v>1</v>
      </c>
      <c r="AR425">
        <v>0</v>
      </c>
      <c r="AS425">
        <v>0</v>
      </c>
      <c r="AT425">
        <v>0</v>
      </c>
      <c r="AU425">
        <v>0</v>
      </c>
      <c r="AV425">
        <v>0</v>
      </c>
      <c r="AW425" t="s">
        <v>42</v>
      </c>
      <c r="AX425" t="s">
        <v>56</v>
      </c>
      <c r="AY425">
        <v>0</v>
      </c>
      <c r="AZ425">
        <v>0</v>
      </c>
      <c r="BA425">
        <v>1</v>
      </c>
      <c r="BB425" t="s">
        <v>57</v>
      </c>
      <c r="BC425">
        <v>14.4</v>
      </c>
      <c r="BD425" t="s">
        <v>485</v>
      </c>
    </row>
    <row r="426" spans="1:56" x14ac:dyDescent="0.25">
      <c r="A426">
        <v>425</v>
      </c>
      <c r="B426">
        <v>1</v>
      </c>
      <c r="C426">
        <v>0</v>
      </c>
      <c r="D426">
        <v>0</v>
      </c>
      <c r="E426">
        <v>0</v>
      </c>
      <c r="F426" t="s">
        <v>7</v>
      </c>
      <c r="G426">
        <v>0</v>
      </c>
      <c r="H426">
        <v>1</v>
      </c>
      <c r="I426">
        <v>0</v>
      </c>
      <c r="J426">
        <v>0</v>
      </c>
      <c r="K426">
        <v>0</v>
      </c>
      <c r="L426">
        <v>0</v>
      </c>
      <c r="M426">
        <v>0</v>
      </c>
      <c r="N426">
        <v>0</v>
      </c>
      <c r="O426">
        <v>0</v>
      </c>
      <c r="P426">
        <v>18</v>
      </c>
      <c r="Q426" t="s">
        <v>18</v>
      </c>
      <c r="R426">
        <v>0</v>
      </c>
      <c r="S426">
        <v>1</v>
      </c>
      <c r="T426">
        <v>0</v>
      </c>
      <c r="U426">
        <v>0</v>
      </c>
      <c r="V426">
        <v>0</v>
      </c>
      <c r="W426">
        <v>0</v>
      </c>
      <c r="X426">
        <v>0</v>
      </c>
      <c r="Y426">
        <v>0</v>
      </c>
      <c r="Z426">
        <v>3</v>
      </c>
      <c r="AA426" t="s">
        <v>29</v>
      </c>
      <c r="AB426">
        <v>0</v>
      </c>
      <c r="AC426">
        <v>0</v>
      </c>
      <c r="AD426">
        <v>1</v>
      </c>
      <c r="AE426">
        <v>1</v>
      </c>
      <c r="AF426">
        <v>0</v>
      </c>
      <c r="AG426">
        <v>1</v>
      </c>
      <c r="AH426">
        <v>0</v>
      </c>
      <c r="AI426">
        <v>0</v>
      </c>
      <c r="AJ426">
        <v>0</v>
      </c>
      <c r="AK426">
        <v>0</v>
      </c>
      <c r="AL426">
        <v>0</v>
      </c>
      <c r="AM426">
        <v>0</v>
      </c>
      <c r="AN426" t="s">
        <v>32</v>
      </c>
      <c r="AO426">
        <v>1</v>
      </c>
      <c r="AP426">
        <v>0</v>
      </c>
      <c r="AQ426">
        <v>1</v>
      </c>
      <c r="AR426">
        <v>0</v>
      </c>
      <c r="AS426">
        <v>0</v>
      </c>
      <c r="AT426">
        <v>0</v>
      </c>
      <c r="AU426">
        <v>0</v>
      </c>
      <c r="AV426">
        <v>0</v>
      </c>
      <c r="AW426" t="s">
        <v>42</v>
      </c>
      <c r="AX426" t="s">
        <v>56</v>
      </c>
      <c r="AY426">
        <v>0</v>
      </c>
      <c r="AZ426">
        <v>0</v>
      </c>
      <c r="BA426">
        <v>1</v>
      </c>
      <c r="BB426" t="s">
        <v>57</v>
      </c>
      <c r="BC426">
        <v>20.212499999999999</v>
      </c>
      <c r="BD426" t="s">
        <v>486</v>
      </c>
    </row>
    <row r="427" spans="1:56" x14ac:dyDescent="0.25">
      <c r="A427">
        <v>426</v>
      </c>
      <c r="B427">
        <v>1</v>
      </c>
      <c r="C427">
        <v>0</v>
      </c>
      <c r="D427">
        <v>0</v>
      </c>
      <c r="E427">
        <v>0</v>
      </c>
      <c r="F427" t="s">
        <v>7</v>
      </c>
      <c r="G427">
        <v>0</v>
      </c>
      <c r="H427">
        <v>1</v>
      </c>
      <c r="I427">
        <v>0</v>
      </c>
      <c r="J427">
        <v>0</v>
      </c>
      <c r="K427">
        <v>1</v>
      </c>
      <c r="L427">
        <v>1</v>
      </c>
      <c r="M427">
        <v>0</v>
      </c>
      <c r="N427">
        <v>0</v>
      </c>
      <c r="O427">
        <v>0</v>
      </c>
      <c r="P427">
        <v>29.9</v>
      </c>
      <c r="Q427" t="s">
        <v>19</v>
      </c>
      <c r="R427">
        <v>0</v>
      </c>
      <c r="S427">
        <v>0</v>
      </c>
      <c r="T427">
        <v>1</v>
      </c>
      <c r="U427">
        <v>0</v>
      </c>
      <c r="V427">
        <v>0</v>
      </c>
      <c r="W427">
        <v>0</v>
      </c>
      <c r="X427">
        <v>0</v>
      </c>
      <c r="Y427">
        <v>0</v>
      </c>
      <c r="Z427">
        <v>3</v>
      </c>
      <c r="AA427" t="s">
        <v>29</v>
      </c>
      <c r="AB427">
        <v>0</v>
      </c>
      <c r="AC427">
        <v>0</v>
      </c>
      <c r="AD427">
        <v>1</v>
      </c>
      <c r="AE427">
        <v>0</v>
      </c>
      <c r="AF427">
        <v>1</v>
      </c>
      <c r="AG427">
        <v>0</v>
      </c>
      <c r="AH427">
        <v>0</v>
      </c>
      <c r="AI427">
        <v>0</v>
      </c>
      <c r="AJ427">
        <v>0</v>
      </c>
      <c r="AK427">
        <v>0</v>
      </c>
      <c r="AL427">
        <v>0</v>
      </c>
      <c r="AM427">
        <v>0</v>
      </c>
      <c r="AN427" t="s">
        <v>31</v>
      </c>
      <c r="AO427">
        <v>0</v>
      </c>
      <c r="AP427">
        <v>1</v>
      </c>
      <c r="AQ427">
        <v>0</v>
      </c>
      <c r="AR427">
        <v>0</v>
      </c>
      <c r="AS427">
        <v>0</v>
      </c>
      <c r="AT427">
        <v>0</v>
      </c>
      <c r="AU427">
        <v>0</v>
      </c>
      <c r="AV427">
        <v>0</v>
      </c>
      <c r="AW427" t="s">
        <v>41</v>
      </c>
      <c r="AX427" t="s">
        <v>56</v>
      </c>
      <c r="AY427">
        <v>0</v>
      </c>
      <c r="AZ427">
        <v>0</v>
      </c>
      <c r="BA427">
        <v>1</v>
      </c>
      <c r="BB427" t="s">
        <v>57</v>
      </c>
      <c r="BC427">
        <v>7.25</v>
      </c>
      <c r="BD427" t="s">
        <v>487</v>
      </c>
    </row>
    <row r="428" spans="1:56" x14ac:dyDescent="0.25">
      <c r="A428">
        <v>427</v>
      </c>
      <c r="B428">
        <v>1</v>
      </c>
      <c r="C428">
        <v>1</v>
      </c>
      <c r="D428">
        <v>1</v>
      </c>
      <c r="E428">
        <v>1</v>
      </c>
      <c r="F428" t="s">
        <v>6</v>
      </c>
      <c r="G428">
        <v>1</v>
      </c>
      <c r="H428">
        <v>0</v>
      </c>
      <c r="I428">
        <v>0</v>
      </c>
      <c r="J428">
        <v>0</v>
      </c>
      <c r="K428">
        <v>0</v>
      </c>
      <c r="L428">
        <v>0</v>
      </c>
      <c r="M428">
        <v>0</v>
      </c>
      <c r="N428">
        <v>0</v>
      </c>
      <c r="O428">
        <v>0</v>
      </c>
      <c r="P428">
        <v>28</v>
      </c>
      <c r="Q428" t="s">
        <v>19</v>
      </c>
      <c r="R428">
        <v>0</v>
      </c>
      <c r="S428">
        <v>0</v>
      </c>
      <c r="T428">
        <v>1</v>
      </c>
      <c r="U428">
        <v>0</v>
      </c>
      <c r="V428">
        <v>0</v>
      </c>
      <c r="W428">
        <v>0</v>
      </c>
      <c r="X428">
        <v>0</v>
      </c>
      <c r="Y428">
        <v>0</v>
      </c>
      <c r="Z428">
        <v>2</v>
      </c>
      <c r="AA428" t="s">
        <v>28</v>
      </c>
      <c r="AB428">
        <v>0</v>
      </c>
      <c r="AC428">
        <v>1</v>
      </c>
      <c r="AD428">
        <v>0</v>
      </c>
      <c r="AE428">
        <v>1</v>
      </c>
      <c r="AF428">
        <v>0</v>
      </c>
      <c r="AG428">
        <v>1</v>
      </c>
      <c r="AH428">
        <v>0</v>
      </c>
      <c r="AI428">
        <v>0</v>
      </c>
      <c r="AJ428">
        <v>0</v>
      </c>
      <c r="AK428">
        <v>0</v>
      </c>
      <c r="AL428">
        <v>0</v>
      </c>
      <c r="AM428">
        <v>0</v>
      </c>
      <c r="AN428" t="s">
        <v>32</v>
      </c>
      <c r="AO428">
        <v>0</v>
      </c>
      <c r="AP428">
        <v>1</v>
      </c>
      <c r="AQ428">
        <v>0</v>
      </c>
      <c r="AR428">
        <v>0</v>
      </c>
      <c r="AS428">
        <v>0</v>
      </c>
      <c r="AT428">
        <v>0</v>
      </c>
      <c r="AU428">
        <v>0</v>
      </c>
      <c r="AV428">
        <v>0</v>
      </c>
      <c r="AW428" t="s">
        <v>41</v>
      </c>
      <c r="AX428" t="s">
        <v>56</v>
      </c>
      <c r="AY428">
        <v>0</v>
      </c>
      <c r="AZ428">
        <v>0</v>
      </c>
      <c r="BA428">
        <v>1</v>
      </c>
      <c r="BB428" t="s">
        <v>57</v>
      </c>
      <c r="BC428">
        <v>26</v>
      </c>
      <c r="BD428" t="s">
        <v>488</v>
      </c>
    </row>
    <row r="429" spans="1:56" x14ac:dyDescent="0.25">
      <c r="A429">
        <v>428</v>
      </c>
      <c r="B429">
        <v>1</v>
      </c>
      <c r="C429">
        <v>1</v>
      </c>
      <c r="D429">
        <v>1</v>
      </c>
      <c r="E429">
        <v>1</v>
      </c>
      <c r="F429" t="s">
        <v>6</v>
      </c>
      <c r="G429">
        <v>1</v>
      </c>
      <c r="H429">
        <v>0</v>
      </c>
      <c r="I429">
        <v>0</v>
      </c>
      <c r="J429">
        <v>0</v>
      </c>
      <c r="K429">
        <v>0</v>
      </c>
      <c r="L429">
        <v>0</v>
      </c>
      <c r="M429">
        <v>0</v>
      </c>
      <c r="N429">
        <v>0</v>
      </c>
      <c r="O429">
        <v>0</v>
      </c>
      <c r="P429">
        <v>19</v>
      </c>
      <c r="Q429" t="s">
        <v>18</v>
      </c>
      <c r="R429">
        <v>0</v>
      </c>
      <c r="S429">
        <v>1</v>
      </c>
      <c r="T429">
        <v>0</v>
      </c>
      <c r="U429">
        <v>0</v>
      </c>
      <c r="V429">
        <v>0</v>
      </c>
      <c r="W429">
        <v>0</v>
      </c>
      <c r="X429">
        <v>0</v>
      </c>
      <c r="Y429">
        <v>0</v>
      </c>
      <c r="Z429">
        <v>2</v>
      </c>
      <c r="AA429" t="s">
        <v>28</v>
      </c>
      <c r="AB429">
        <v>0</v>
      </c>
      <c r="AC429">
        <v>1</v>
      </c>
      <c r="AD429">
        <v>0</v>
      </c>
      <c r="AE429">
        <v>0</v>
      </c>
      <c r="AF429">
        <v>1</v>
      </c>
      <c r="AG429">
        <v>0</v>
      </c>
      <c r="AH429">
        <v>0</v>
      </c>
      <c r="AI429">
        <v>0</v>
      </c>
      <c r="AJ429">
        <v>0</v>
      </c>
      <c r="AK429">
        <v>0</v>
      </c>
      <c r="AL429">
        <v>0</v>
      </c>
      <c r="AM429">
        <v>0</v>
      </c>
      <c r="AN429" t="s">
        <v>31</v>
      </c>
      <c r="AO429">
        <v>0</v>
      </c>
      <c r="AP429">
        <v>1</v>
      </c>
      <c r="AQ429">
        <v>0</v>
      </c>
      <c r="AR429">
        <v>0</v>
      </c>
      <c r="AS429">
        <v>0</v>
      </c>
      <c r="AT429">
        <v>0</v>
      </c>
      <c r="AU429">
        <v>0</v>
      </c>
      <c r="AV429">
        <v>0</v>
      </c>
      <c r="AW429" t="s">
        <v>41</v>
      </c>
      <c r="AX429" t="s">
        <v>56</v>
      </c>
      <c r="AY429">
        <v>0</v>
      </c>
      <c r="AZ429">
        <v>0</v>
      </c>
      <c r="BA429">
        <v>1</v>
      </c>
      <c r="BB429" t="s">
        <v>57</v>
      </c>
      <c r="BC429">
        <v>26</v>
      </c>
      <c r="BD429" t="s">
        <v>489</v>
      </c>
    </row>
    <row r="430" spans="1:56" x14ac:dyDescent="0.25">
      <c r="A430">
        <v>429</v>
      </c>
      <c r="B430">
        <v>1</v>
      </c>
      <c r="C430">
        <v>0</v>
      </c>
      <c r="D430">
        <v>0</v>
      </c>
      <c r="E430">
        <v>0</v>
      </c>
      <c r="F430" t="s">
        <v>7</v>
      </c>
      <c r="G430">
        <v>0</v>
      </c>
      <c r="H430">
        <v>1</v>
      </c>
      <c r="I430">
        <v>0</v>
      </c>
      <c r="J430">
        <v>0</v>
      </c>
      <c r="K430">
        <v>1</v>
      </c>
      <c r="L430">
        <v>1</v>
      </c>
      <c r="M430">
        <v>0</v>
      </c>
      <c r="N430">
        <v>1</v>
      </c>
      <c r="O430">
        <v>1</v>
      </c>
      <c r="P430">
        <v>29.9</v>
      </c>
      <c r="Q430" t="s">
        <v>19</v>
      </c>
      <c r="R430">
        <v>0</v>
      </c>
      <c r="S430">
        <v>0</v>
      </c>
      <c r="T430">
        <v>1</v>
      </c>
      <c r="U430">
        <v>0</v>
      </c>
      <c r="V430">
        <v>0</v>
      </c>
      <c r="W430">
        <v>0</v>
      </c>
      <c r="X430">
        <v>0</v>
      </c>
      <c r="Y430">
        <v>0</v>
      </c>
      <c r="Z430">
        <v>3</v>
      </c>
      <c r="AA430" t="s">
        <v>29</v>
      </c>
      <c r="AB430">
        <v>0</v>
      </c>
      <c r="AC430">
        <v>0</v>
      </c>
      <c r="AD430">
        <v>1</v>
      </c>
      <c r="AE430">
        <v>0</v>
      </c>
      <c r="AF430">
        <v>1</v>
      </c>
      <c r="AG430">
        <v>0</v>
      </c>
      <c r="AH430">
        <v>0</v>
      </c>
      <c r="AI430">
        <v>0</v>
      </c>
      <c r="AJ430">
        <v>0</v>
      </c>
      <c r="AK430">
        <v>0</v>
      </c>
      <c r="AL430">
        <v>0</v>
      </c>
      <c r="AM430">
        <v>0</v>
      </c>
      <c r="AN430" t="s">
        <v>31</v>
      </c>
      <c r="AO430">
        <v>0</v>
      </c>
      <c r="AP430">
        <v>1</v>
      </c>
      <c r="AQ430">
        <v>0</v>
      </c>
      <c r="AR430">
        <v>0</v>
      </c>
      <c r="AS430">
        <v>0</v>
      </c>
      <c r="AT430">
        <v>0</v>
      </c>
      <c r="AU430">
        <v>0</v>
      </c>
      <c r="AV430">
        <v>0</v>
      </c>
      <c r="AW430" t="s">
        <v>41</v>
      </c>
      <c r="AX430" t="s">
        <v>65</v>
      </c>
      <c r="AY430">
        <v>0</v>
      </c>
      <c r="AZ430">
        <v>1</v>
      </c>
      <c r="BA430">
        <v>0</v>
      </c>
      <c r="BB430" t="s">
        <v>66</v>
      </c>
      <c r="BC430">
        <v>7.75</v>
      </c>
      <c r="BD430" t="s">
        <v>490</v>
      </c>
    </row>
    <row r="431" spans="1:56" x14ac:dyDescent="0.25">
      <c r="A431">
        <v>430</v>
      </c>
      <c r="B431">
        <v>1</v>
      </c>
      <c r="C431">
        <v>1</v>
      </c>
      <c r="D431">
        <v>1</v>
      </c>
      <c r="E431">
        <v>1</v>
      </c>
      <c r="F431" t="s">
        <v>7</v>
      </c>
      <c r="G431">
        <v>0</v>
      </c>
      <c r="H431">
        <v>1</v>
      </c>
      <c r="I431">
        <v>0</v>
      </c>
      <c r="J431">
        <v>0</v>
      </c>
      <c r="K431">
        <v>1</v>
      </c>
      <c r="L431">
        <v>1</v>
      </c>
      <c r="M431">
        <v>0</v>
      </c>
      <c r="N431">
        <v>0</v>
      </c>
      <c r="O431">
        <v>0</v>
      </c>
      <c r="P431">
        <v>32</v>
      </c>
      <c r="Q431" t="s">
        <v>20</v>
      </c>
      <c r="R431">
        <v>0</v>
      </c>
      <c r="S431">
        <v>0</v>
      </c>
      <c r="T431">
        <v>0</v>
      </c>
      <c r="U431">
        <v>1</v>
      </c>
      <c r="V431">
        <v>0</v>
      </c>
      <c r="W431">
        <v>0</v>
      </c>
      <c r="X431">
        <v>0</v>
      </c>
      <c r="Y431">
        <v>0</v>
      </c>
      <c r="Z431">
        <v>3</v>
      </c>
      <c r="AA431" t="s">
        <v>29</v>
      </c>
      <c r="AB431">
        <v>0</v>
      </c>
      <c r="AC431">
        <v>0</v>
      </c>
      <c r="AD431">
        <v>1</v>
      </c>
      <c r="AE431">
        <v>0</v>
      </c>
      <c r="AF431">
        <v>1</v>
      </c>
      <c r="AG431">
        <v>0</v>
      </c>
      <c r="AH431">
        <v>0</v>
      </c>
      <c r="AI431">
        <v>0</v>
      </c>
      <c r="AJ431">
        <v>0</v>
      </c>
      <c r="AK431">
        <v>0</v>
      </c>
      <c r="AL431">
        <v>0</v>
      </c>
      <c r="AM431">
        <v>0</v>
      </c>
      <c r="AN431" t="s">
        <v>31</v>
      </c>
      <c r="AO431">
        <v>0</v>
      </c>
      <c r="AP431">
        <v>1</v>
      </c>
      <c r="AQ431">
        <v>0</v>
      </c>
      <c r="AR431">
        <v>0</v>
      </c>
      <c r="AS431">
        <v>0</v>
      </c>
      <c r="AT431">
        <v>0</v>
      </c>
      <c r="AU431">
        <v>0</v>
      </c>
      <c r="AV431">
        <v>0</v>
      </c>
      <c r="AW431" t="s">
        <v>41</v>
      </c>
      <c r="AX431" t="s">
        <v>56</v>
      </c>
      <c r="AY431">
        <v>0</v>
      </c>
      <c r="AZ431">
        <v>0</v>
      </c>
      <c r="BA431">
        <v>1</v>
      </c>
      <c r="BB431" t="s">
        <v>57</v>
      </c>
      <c r="BC431">
        <v>8.0500000000000007</v>
      </c>
      <c r="BD431" t="s">
        <v>491</v>
      </c>
    </row>
    <row r="432" spans="1:56" x14ac:dyDescent="0.25">
      <c r="A432">
        <v>431</v>
      </c>
      <c r="B432">
        <v>1</v>
      </c>
      <c r="C432">
        <v>1</v>
      </c>
      <c r="D432">
        <v>1</v>
      </c>
      <c r="E432">
        <v>1</v>
      </c>
      <c r="F432" t="s">
        <v>7</v>
      </c>
      <c r="G432">
        <v>0</v>
      </c>
      <c r="H432">
        <v>1</v>
      </c>
      <c r="I432">
        <v>0</v>
      </c>
      <c r="J432">
        <v>0</v>
      </c>
      <c r="K432">
        <v>1</v>
      </c>
      <c r="L432">
        <v>1</v>
      </c>
      <c r="M432">
        <v>0</v>
      </c>
      <c r="N432">
        <v>0</v>
      </c>
      <c r="O432">
        <v>0</v>
      </c>
      <c r="P432">
        <v>28</v>
      </c>
      <c r="Q432" t="s">
        <v>19</v>
      </c>
      <c r="R432">
        <v>0</v>
      </c>
      <c r="S432">
        <v>0</v>
      </c>
      <c r="T432">
        <v>1</v>
      </c>
      <c r="U432">
        <v>0</v>
      </c>
      <c r="V432">
        <v>0</v>
      </c>
      <c r="W432">
        <v>0</v>
      </c>
      <c r="X432">
        <v>0</v>
      </c>
      <c r="Y432">
        <v>0</v>
      </c>
      <c r="Z432">
        <v>1</v>
      </c>
      <c r="AA432" t="s">
        <v>27</v>
      </c>
      <c r="AB432">
        <v>1</v>
      </c>
      <c r="AC432">
        <v>0</v>
      </c>
      <c r="AD432">
        <v>0</v>
      </c>
      <c r="AE432">
        <v>0</v>
      </c>
      <c r="AF432">
        <v>1</v>
      </c>
      <c r="AG432">
        <v>0</v>
      </c>
      <c r="AH432">
        <v>0</v>
      </c>
      <c r="AI432">
        <v>0</v>
      </c>
      <c r="AJ432">
        <v>0</v>
      </c>
      <c r="AK432">
        <v>0</v>
      </c>
      <c r="AL432">
        <v>0</v>
      </c>
      <c r="AM432">
        <v>0</v>
      </c>
      <c r="AN432" t="s">
        <v>31</v>
      </c>
      <c r="AO432">
        <v>0</v>
      </c>
      <c r="AP432">
        <v>1</v>
      </c>
      <c r="AQ432">
        <v>0</v>
      </c>
      <c r="AR432">
        <v>0</v>
      </c>
      <c r="AS432">
        <v>0</v>
      </c>
      <c r="AT432">
        <v>0</v>
      </c>
      <c r="AU432">
        <v>0</v>
      </c>
      <c r="AV432">
        <v>0</v>
      </c>
      <c r="AW432" t="s">
        <v>41</v>
      </c>
      <c r="AX432" t="s">
        <v>56</v>
      </c>
      <c r="AY432">
        <v>0</v>
      </c>
      <c r="AZ432">
        <v>0</v>
      </c>
      <c r="BA432">
        <v>1</v>
      </c>
      <c r="BB432" t="s">
        <v>57</v>
      </c>
      <c r="BC432">
        <v>26.55</v>
      </c>
      <c r="BD432" t="s">
        <v>492</v>
      </c>
    </row>
    <row r="433" spans="1:56" x14ac:dyDescent="0.25">
      <c r="A433">
        <v>432</v>
      </c>
      <c r="B433">
        <v>1</v>
      </c>
      <c r="C433">
        <v>1</v>
      </c>
      <c r="D433">
        <v>1</v>
      </c>
      <c r="E433">
        <v>1</v>
      </c>
      <c r="F433" t="s">
        <v>6</v>
      </c>
      <c r="G433">
        <v>1</v>
      </c>
      <c r="H433">
        <v>0</v>
      </c>
      <c r="I433">
        <v>1</v>
      </c>
      <c r="J433">
        <v>0</v>
      </c>
      <c r="K433">
        <v>0</v>
      </c>
      <c r="L433">
        <v>0</v>
      </c>
      <c r="M433">
        <v>0</v>
      </c>
      <c r="N433">
        <v>0</v>
      </c>
      <c r="O433">
        <v>0</v>
      </c>
      <c r="P433">
        <v>29.9</v>
      </c>
      <c r="Q433" t="s">
        <v>19</v>
      </c>
      <c r="R433">
        <v>0</v>
      </c>
      <c r="S433">
        <v>0</v>
      </c>
      <c r="T433">
        <v>1</v>
      </c>
      <c r="U433">
        <v>0</v>
      </c>
      <c r="V433">
        <v>0</v>
      </c>
      <c r="W433">
        <v>0</v>
      </c>
      <c r="X433">
        <v>0</v>
      </c>
      <c r="Y433">
        <v>0</v>
      </c>
      <c r="Z433">
        <v>3</v>
      </c>
      <c r="AA433" t="s">
        <v>29</v>
      </c>
      <c r="AB433">
        <v>0</v>
      </c>
      <c r="AC433">
        <v>0</v>
      </c>
      <c r="AD433">
        <v>1</v>
      </c>
      <c r="AE433">
        <v>1</v>
      </c>
      <c r="AF433">
        <v>0</v>
      </c>
      <c r="AG433">
        <v>1</v>
      </c>
      <c r="AH433">
        <v>0</v>
      </c>
      <c r="AI433">
        <v>0</v>
      </c>
      <c r="AJ433">
        <v>0</v>
      </c>
      <c r="AK433">
        <v>0</v>
      </c>
      <c r="AL433">
        <v>0</v>
      </c>
      <c r="AM433">
        <v>0</v>
      </c>
      <c r="AN433" t="s">
        <v>32</v>
      </c>
      <c r="AO433">
        <v>0</v>
      </c>
      <c r="AP433">
        <v>1</v>
      </c>
      <c r="AQ433">
        <v>0</v>
      </c>
      <c r="AR433">
        <v>0</v>
      </c>
      <c r="AS433">
        <v>0</v>
      </c>
      <c r="AT433">
        <v>0</v>
      </c>
      <c r="AU433">
        <v>0</v>
      </c>
      <c r="AV433">
        <v>0</v>
      </c>
      <c r="AW433" t="s">
        <v>41</v>
      </c>
      <c r="AX433" t="s">
        <v>56</v>
      </c>
      <c r="AY433">
        <v>0</v>
      </c>
      <c r="AZ433">
        <v>0</v>
      </c>
      <c r="BA433">
        <v>1</v>
      </c>
      <c r="BB433" t="s">
        <v>57</v>
      </c>
      <c r="BC433">
        <v>16.100000000000001</v>
      </c>
      <c r="BD433" t="s">
        <v>493</v>
      </c>
    </row>
    <row r="434" spans="1:56" x14ac:dyDescent="0.25">
      <c r="A434">
        <v>433</v>
      </c>
      <c r="B434">
        <v>1</v>
      </c>
      <c r="C434">
        <v>1</v>
      </c>
      <c r="D434">
        <v>1</v>
      </c>
      <c r="E434">
        <v>1</v>
      </c>
      <c r="F434" t="s">
        <v>6</v>
      </c>
      <c r="G434">
        <v>1</v>
      </c>
      <c r="H434">
        <v>0</v>
      </c>
      <c r="I434">
        <v>0</v>
      </c>
      <c r="J434">
        <v>0</v>
      </c>
      <c r="K434">
        <v>0</v>
      </c>
      <c r="L434">
        <v>0</v>
      </c>
      <c r="M434">
        <v>0</v>
      </c>
      <c r="N434">
        <v>0</v>
      </c>
      <c r="O434">
        <v>0</v>
      </c>
      <c r="P434">
        <v>42</v>
      </c>
      <c r="Q434" t="s">
        <v>21</v>
      </c>
      <c r="R434">
        <v>0</v>
      </c>
      <c r="S434">
        <v>0</v>
      </c>
      <c r="T434">
        <v>0</v>
      </c>
      <c r="U434">
        <v>0</v>
      </c>
      <c r="V434">
        <v>1</v>
      </c>
      <c r="W434">
        <v>0</v>
      </c>
      <c r="X434">
        <v>0</v>
      </c>
      <c r="Y434">
        <v>0</v>
      </c>
      <c r="Z434">
        <v>2</v>
      </c>
      <c r="AA434" t="s">
        <v>28</v>
      </c>
      <c r="AB434">
        <v>0</v>
      </c>
      <c r="AC434">
        <v>1</v>
      </c>
      <c r="AD434">
        <v>0</v>
      </c>
      <c r="AE434">
        <v>1</v>
      </c>
      <c r="AF434">
        <v>0</v>
      </c>
      <c r="AG434">
        <v>1</v>
      </c>
      <c r="AH434">
        <v>0</v>
      </c>
      <c r="AI434">
        <v>0</v>
      </c>
      <c r="AJ434">
        <v>0</v>
      </c>
      <c r="AK434">
        <v>0</v>
      </c>
      <c r="AL434">
        <v>0</v>
      </c>
      <c r="AM434">
        <v>0</v>
      </c>
      <c r="AN434" t="s">
        <v>32</v>
      </c>
      <c r="AO434">
        <v>0</v>
      </c>
      <c r="AP434">
        <v>1</v>
      </c>
      <c r="AQ434">
        <v>0</v>
      </c>
      <c r="AR434">
        <v>0</v>
      </c>
      <c r="AS434">
        <v>0</v>
      </c>
      <c r="AT434">
        <v>0</v>
      </c>
      <c r="AU434">
        <v>0</v>
      </c>
      <c r="AV434">
        <v>0</v>
      </c>
      <c r="AW434" t="s">
        <v>41</v>
      </c>
      <c r="AX434" t="s">
        <v>56</v>
      </c>
      <c r="AY434">
        <v>0</v>
      </c>
      <c r="AZ434">
        <v>0</v>
      </c>
      <c r="BA434">
        <v>1</v>
      </c>
      <c r="BB434" t="s">
        <v>57</v>
      </c>
      <c r="BC434">
        <v>26</v>
      </c>
      <c r="BD434" t="s">
        <v>494</v>
      </c>
    </row>
    <row r="435" spans="1:56" x14ac:dyDescent="0.25">
      <c r="A435">
        <v>434</v>
      </c>
      <c r="B435">
        <v>1</v>
      </c>
      <c r="C435">
        <v>0</v>
      </c>
      <c r="D435">
        <v>0</v>
      </c>
      <c r="E435">
        <v>0</v>
      </c>
      <c r="F435" t="s">
        <v>7</v>
      </c>
      <c r="G435">
        <v>0</v>
      </c>
      <c r="H435">
        <v>1</v>
      </c>
      <c r="I435">
        <v>0</v>
      </c>
      <c r="J435">
        <v>0</v>
      </c>
      <c r="K435">
        <v>1</v>
      </c>
      <c r="L435">
        <v>1</v>
      </c>
      <c r="M435">
        <v>0</v>
      </c>
      <c r="N435">
        <v>0</v>
      </c>
      <c r="O435">
        <v>0</v>
      </c>
      <c r="P435">
        <v>17</v>
      </c>
      <c r="Q435" t="s">
        <v>18</v>
      </c>
      <c r="R435">
        <v>0</v>
      </c>
      <c r="S435">
        <v>1</v>
      </c>
      <c r="T435">
        <v>0</v>
      </c>
      <c r="U435">
        <v>0</v>
      </c>
      <c r="V435">
        <v>0</v>
      </c>
      <c r="W435">
        <v>0</v>
      </c>
      <c r="X435">
        <v>0</v>
      </c>
      <c r="Y435">
        <v>0</v>
      </c>
      <c r="Z435">
        <v>3</v>
      </c>
      <c r="AA435" t="s">
        <v>29</v>
      </c>
      <c r="AB435">
        <v>0</v>
      </c>
      <c r="AC435">
        <v>0</v>
      </c>
      <c r="AD435">
        <v>1</v>
      </c>
      <c r="AE435">
        <v>0</v>
      </c>
      <c r="AF435">
        <v>1</v>
      </c>
      <c r="AG435">
        <v>0</v>
      </c>
      <c r="AH435">
        <v>0</v>
      </c>
      <c r="AI435">
        <v>0</v>
      </c>
      <c r="AJ435">
        <v>0</v>
      </c>
      <c r="AK435">
        <v>0</v>
      </c>
      <c r="AL435">
        <v>0</v>
      </c>
      <c r="AM435">
        <v>0</v>
      </c>
      <c r="AN435" t="s">
        <v>31</v>
      </c>
      <c r="AO435">
        <v>0</v>
      </c>
      <c r="AP435">
        <v>1</v>
      </c>
      <c r="AQ435">
        <v>0</v>
      </c>
      <c r="AR435">
        <v>0</v>
      </c>
      <c r="AS435">
        <v>0</v>
      </c>
      <c r="AT435">
        <v>0</v>
      </c>
      <c r="AU435">
        <v>0</v>
      </c>
      <c r="AV435">
        <v>0</v>
      </c>
      <c r="AW435" t="s">
        <v>41</v>
      </c>
      <c r="AX435" t="s">
        <v>56</v>
      </c>
      <c r="AY435">
        <v>0</v>
      </c>
      <c r="AZ435">
        <v>0</v>
      </c>
      <c r="BA435">
        <v>1</v>
      </c>
      <c r="BB435" t="s">
        <v>57</v>
      </c>
      <c r="BC435">
        <v>7.125</v>
      </c>
      <c r="BD435" t="s">
        <v>495</v>
      </c>
    </row>
    <row r="436" spans="1:56" x14ac:dyDescent="0.25">
      <c r="A436">
        <v>435</v>
      </c>
      <c r="B436">
        <v>1</v>
      </c>
      <c r="C436">
        <v>0</v>
      </c>
      <c r="D436">
        <v>0</v>
      </c>
      <c r="E436">
        <v>0</v>
      </c>
      <c r="F436" t="s">
        <v>7</v>
      </c>
      <c r="G436">
        <v>0</v>
      </c>
      <c r="H436">
        <v>1</v>
      </c>
      <c r="I436">
        <v>0</v>
      </c>
      <c r="J436">
        <v>0</v>
      </c>
      <c r="K436">
        <v>0</v>
      </c>
      <c r="L436">
        <v>1</v>
      </c>
      <c r="M436">
        <v>0</v>
      </c>
      <c r="N436">
        <v>0</v>
      </c>
      <c r="O436">
        <v>0</v>
      </c>
      <c r="P436">
        <v>50</v>
      </c>
      <c r="Q436" t="s">
        <v>22</v>
      </c>
      <c r="R436">
        <v>0</v>
      </c>
      <c r="S436">
        <v>0</v>
      </c>
      <c r="T436">
        <v>0</v>
      </c>
      <c r="U436">
        <v>0</v>
      </c>
      <c r="V436">
        <v>0</v>
      </c>
      <c r="W436">
        <v>1</v>
      </c>
      <c r="X436">
        <v>0</v>
      </c>
      <c r="Y436">
        <v>0</v>
      </c>
      <c r="Z436">
        <v>1</v>
      </c>
      <c r="AA436" t="s">
        <v>27</v>
      </c>
      <c r="AB436">
        <v>1</v>
      </c>
      <c r="AC436">
        <v>0</v>
      </c>
      <c r="AD436">
        <v>0</v>
      </c>
      <c r="AE436">
        <v>1</v>
      </c>
      <c r="AF436">
        <v>0</v>
      </c>
      <c r="AG436">
        <v>1</v>
      </c>
      <c r="AH436">
        <v>0</v>
      </c>
      <c r="AI436">
        <v>0</v>
      </c>
      <c r="AJ436">
        <v>0</v>
      </c>
      <c r="AK436">
        <v>0</v>
      </c>
      <c r="AL436">
        <v>0</v>
      </c>
      <c r="AM436">
        <v>0</v>
      </c>
      <c r="AN436" t="s">
        <v>32</v>
      </c>
      <c r="AO436">
        <v>0</v>
      </c>
      <c r="AP436">
        <v>1</v>
      </c>
      <c r="AQ436">
        <v>0</v>
      </c>
      <c r="AR436">
        <v>0</v>
      </c>
      <c r="AS436">
        <v>0</v>
      </c>
      <c r="AT436">
        <v>0</v>
      </c>
      <c r="AU436">
        <v>0</v>
      </c>
      <c r="AV436">
        <v>0</v>
      </c>
      <c r="AW436" t="s">
        <v>41</v>
      </c>
      <c r="AX436" t="s">
        <v>56</v>
      </c>
      <c r="AY436">
        <v>0</v>
      </c>
      <c r="AZ436">
        <v>0</v>
      </c>
      <c r="BA436">
        <v>1</v>
      </c>
      <c r="BB436" t="s">
        <v>57</v>
      </c>
      <c r="BC436">
        <v>55.9</v>
      </c>
      <c r="BD436" t="s">
        <v>496</v>
      </c>
    </row>
    <row r="437" spans="1:56" x14ac:dyDescent="0.25">
      <c r="A437">
        <v>436</v>
      </c>
      <c r="B437">
        <v>1</v>
      </c>
      <c r="C437">
        <v>1</v>
      </c>
      <c r="D437">
        <v>1</v>
      </c>
      <c r="E437">
        <v>1</v>
      </c>
      <c r="F437" t="s">
        <v>6</v>
      </c>
      <c r="G437">
        <v>1</v>
      </c>
      <c r="H437">
        <v>0</v>
      </c>
      <c r="I437">
        <v>0</v>
      </c>
      <c r="J437">
        <v>0</v>
      </c>
      <c r="K437">
        <v>0</v>
      </c>
      <c r="L437">
        <v>0</v>
      </c>
      <c r="M437">
        <v>0</v>
      </c>
      <c r="N437">
        <v>0</v>
      </c>
      <c r="O437">
        <v>0</v>
      </c>
      <c r="P437">
        <v>14</v>
      </c>
      <c r="Q437" t="s">
        <v>18</v>
      </c>
      <c r="R437">
        <v>0</v>
      </c>
      <c r="S437">
        <v>1</v>
      </c>
      <c r="T437">
        <v>0</v>
      </c>
      <c r="U437">
        <v>0</v>
      </c>
      <c r="V437">
        <v>0</v>
      </c>
      <c r="W437">
        <v>0</v>
      </c>
      <c r="X437">
        <v>0</v>
      </c>
      <c r="Y437">
        <v>0</v>
      </c>
      <c r="Z437">
        <v>1</v>
      </c>
      <c r="AA437" t="s">
        <v>27</v>
      </c>
      <c r="AB437">
        <v>1</v>
      </c>
      <c r="AC437">
        <v>0</v>
      </c>
      <c r="AD437">
        <v>0</v>
      </c>
      <c r="AE437">
        <v>1</v>
      </c>
      <c r="AF437">
        <v>0</v>
      </c>
      <c r="AG437">
        <v>1</v>
      </c>
      <c r="AH437">
        <v>0</v>
      </c>
      <c r="AI437">
        <v>0</v>
      </c>
      <c r="AJ437">
        <v>0</v>
      </c>
      <c r="AK437">
        <v>0</v>
      </c>
      <c r="AL437">
        <v>0</v>
      </c>
      <c r="AM437">
        <v>0</v>
      </c>
      <c r="AN437" t="s">
        <v>32</v>
      </c>
      <c r="AO437">
        <v>2</v>
      </c>
      <c r="AP437">
        <v>0</v>
      </c>
      <c r="AQ437">
        <v>0</v>
      </c>
      <c r="AR437">
        <v>1</v>
      </c>
      <c r="AS437">
        <v>0</v>
      </c>
      <c r="AT437">
        <v>0</v>
      </c>
      <c r="AU437">
        <v>0</v>
      </c>
      <c r="AV437">
        <v>0</v>
      </c>
      <c r="AW437" t="s">
        <v>43</v>
      </c>
      <c r="AX437" t="s">
        <v>56</v>
      </c>
      <c r="AY437">
        <v>0</v>
      </c>
      <c r="AZ437">
        <v>0</v>
      </c>
      <c r="BA437">
        <v>1</v>
      </c>
      <c r="BB437" t="s">
        <v>57</v>
      </c>
      <c r="BC437">
        <v>120</v>
      </c>
      <c r="BD437" t="s">
        <v>497</v>
      </c>
    </row>
    <row r="438" spans="1:56" x14ac:dyDescent="0.25">
      <c r="A438">
        <v>437</v>
      </c>
      <c r="B438">
        <v>1</v>
      </c>
      <c r="C438">
        <v>0</v>
      </c>
      <c r="D438">
        <v>0</v>
      </c>
      <c r="E438">
        <v>0</v>
      </c>
      <c r="F438" t="s">
        <v>6</v>
      </c>
      <c r="G438">
        <v>1</v>
      </c>
      <c r="H438">
        <v>0</v>
      </c>
      <c r="I438">
        <v>1</v>
      </c>
      <c r="J438">
        <v>0</v>
      </c>
      <c r="K438">
        <v>0</v>
      </c>
      <c r="L438">
        <v>0</v>
      </c>
      <c r="M438">
        <v>0</v>
      </c>
      <c r="N438">
        <v>0</v>
      </c>
      <c r="O438">
        <v>0</v>
      </c>
      <c r="P438">
        <v>21</v>
      </c>
      <c r="Q438" t="s">
        <v>19</v>
      </c>
      <c r="R438">
        <v>0</v>
      </c>
      <c r="S438">
        <v>0</v>
      </c>
      <c r="T438">
        <v>1</v>
      </c>
      <c r="U438">
        <v>0</v>
      </c>
      <c r="V438">
        <v>0</v>
      </c>
      <c r="W438">
        <v>0</v>
      </c>
      <c r="X438">
        <v>0</v>
      </c>
      <c r="Y438">
        <v>0</v>
      </c>
      <c r="Z438">
        <v>3</v>
      </c>
      <c r="AA438" t="s">
        <v>29</v>
      </c>
      <c r="AB438">
        <v>0</v>
      </c>
      <c r="AC438">
        <v>0</v>
      </c>
      <c r="AD438">
        <v>1</v>
      </c>
      <c r="AE438">
        <v>2</v>
      </c>
      <c r="AF438">
        <v>0</v>
      </c>
      <c r="AG438">
        <v>0</v>
      </c>
      <c r="AH438">
        <v>1</v>
      </c>
      <c r="AI438">
        <v>0</v>
      </c>
      <c r="AJ438">
        <v>0</v>
      </c>
      <c r="AK438">
        <v>0</v>
      </c>
      <c r="AL438">
        <v>0</v>
      </c>
      <c r="AM438">
        <v>0</v>
      </c>
      <c r="AN438" t="s">
        <v>33</v>
      </c>
      <c r="AO438">
        <v>2</v>
      </c>
      <c r="AP438">
        <v>0</v>
      </c>
      <c r="AQ438">
        <v>0</v>
      </c>
      <c r="AR438">
        <v>1</v>
      </c>
      <c r="AS438">
        <v>0</v>
      </c>
      <c r="AT438">
        <v>0</v>
      </c>
      <c r="AU438">
        <v>0</v>
      </c>
      <c r="AV438">
        <v>0</v>
      </c>
      <c r="AW438" t="s">
        <v>43</v>
      </c>
      <c r="AX438" t="s">
        <v>56</v>
      </c>
      <c r="AY438">
        <v>0</v>
      </c>
      <c r="AZ438">
        <v>0</v>
      </c>
      <c r="BA438">
        <v>1</v>
      </c>
      <c r="BB438" t="s">
        <v>57</v>
      </c>
      <c r="BC438">
        <v>34.375</v>
      </c>
      <c r="BD438" t="s">
        <v>498</v>
      </c>
    </row>
    <row r="439" spans="1:56" x14ac:dyDescent="0.25">
      <c r="A439">
        <v>438</v>
      </c>
      <c r="B439">
        <v>1</v>
      </c>
      <c r="C439">
        <v>1</v>
      </c>
      <c r="D439">
        <v>1</v>
      </c>
      <c r="E439">
        <v>1</v>
      </c>
      <c r="F439" t="s">
        <v>6</v>
      </c>
      <c r="G439">
        <v>1</v>
      </c>
      <c r="H439">
        <v>0</v>
      </c>
      <c r="I439">
        <v>0</v>
      </c>
      <c r="J439">
        <v>0</v>
      </c>
      <c r="K439">
        <v>0</v>
      </c>
      <c r="L439">
        <v>0</v>
      </c>
      <c r="M439">
        <v>0</v>
      </c>
      <c r="N439">
        <v>0</v>
      </c>
      <c r="O439">
        <v>0</v>
      </c>
      <c r="P439">
        <v>24</v>
      </c>
      <c r="Q439" t="s">
        <v>19</v>
      </c>
      <c r="R439">
        <v>0</v>
      </c>
      <c r="S439">
        <v>0</v>
      </c>
      <c r="T439">
        <v>1</v>
      </c>
      <c r="U439">
        <v>0</v>
      </c>
      <c r="V439">
        <v>0</v>
      </c>
      <c r="W439">
        <v>0</v>
      </c>
      <c r="X439">
        <v>0</v>
      </c>
      <c r="Y439">
        <v>0</v>
      </c>
      <c r="Z439">
        <v>2</v>
      </c>
      <c r="AA439" t="s">
        <v>28</v>
      </c>
      <c r="AB439">
        <v>0</v>
      </c>
      <c r="AC439">
        <v>1</v>
      </c>
      <c r="AD439">
        <v>0</v>
      </c>
      <c r="AE439">
        <v>2</v>
      </c>
      <c r="AF439">
        <v>0</v>
      </c>
      <c r="AG439">
        <v>0</v>
      </c>
      <c r="AH439">
        <v>1</v>
      </c>
      <c r="AI439">
        <v>0</v>
      </c>
      <c r="AJ439">
        <v>0</v>
      </c>
      <c r="AK439">
        <v>0</v>
      </c>
      <c r="AL439">
        <v>0</v>
      </c>
      <c r="AM439">
        <v>0</v>
      </c>
      <c r="AN439" t="s">
        <v>33</v>
      </c>
      <c r="AO439">
        <v>3</v>
      </c>
      <c r="AP439">
        <v>0</v>
      </c>
      <c r="AQ439">
        <v>0</v>
      </c>
      <c r="AR439">
        <v>0</v>
      </c>
      <c r="AS439">
        <v>1</v>
      </c>
      <c r="AT439">
        <v>0</v>
      </c>
      <c r="AU439">
        <v>0</v>
      </c>
      <c r="AV439">
        <v>0</v>
      </c>
      <c r="AW439" t="s">
        <v>44</v>
      </c>
      <c r="AX439" t="s">
        <v>56</v>
      </c>
      <c r="AY439">
        <v>0</v>
      </c>
      <c r="AZ439">
        <v>0</v>
      </c>
      <c r="BA439">
        <v>1</v>
      </c>
      <c r="BB439" t="s">
        <v>57</v>
      </c>
      <c r="BC439">
        <v>18.75</v>
      </c>
      <c r="BD439" t="s">
        <v>499</v>
      </c>
    </row>
    <row r="440" spans="1:56" x14ac:dyDescent="0.25">
      <c r="A440">
        <v>439</v>
      </c>
      <c r="B440">
        <v>1</v>
      </c>
      <c r="C440">
        <v>0</v>
      </c>
      <c r="D440">
        <v>0</v>
      </c>
      <c r="E440">
        <v>0</v>
      </c>
      <c r="F440" t="s">
        <v>7</v>
      </c>
      <c r="G440">
        <v>0</v>
      </c>
      <c r="H440">
        <v>1</v>
      </c>
      <c r="I440">
        <v>0</v>
      </c>
      <c r="J440">
        <v>0</v>
      </c>
      <c r="K440">
        <v>0</v>
      </c>
      <c r="L440">
        <v>0</v>
      </c>
      <c r="M440">
        <v>0</v>
      </c>
      <c r="N440">
        <v>0</v>
      </c>
      <c r="O440">
        <v>0</v>
      </c>
      <c r="P440">
        <v>64</v>
      </c>
      <c r="Q440" t="s">
        <v>23</v>
      </c>
      <c r="R440">
        <v>0</v>
      </c>
      <c r="S440">
        <v>0</v>
      </c>
      <c r="T440">
        <v>0</v>
      </c>
      <c r="U440">
        <v>0</v>
      </c>
      <c r="V440">
        <v>0</v>
      </c>
      <c r="W440">
        <v>0</v>
      </c>
      <c r="X440">
        <v>1</v>
      </c>
      <c r="Y440">
        <v>0</v>
      </c>
      <c r="Z440">
        <v>1</v>
      </c>
      <c r="AA440" t="s">
        <v>27</v>
      </c>
      <c r="AB440">
        <v>1</v>
      </c>
      <c r="AC440">
        <v>0</v>
      </c>
      <c r="AD440">
        <v>0</v>
      </c>
      <c r="AE440">
        <v>1</v>
      </c>
      <c r="AF440">
        <v>0</v>
      </c>
      <c r="AG440">
        <v>1</v>
      </c>
      <c r="AH440">
        <v>0</v>
      </c>
      <c r="AI440">
        <v>0</v>
      </c>
      <c r="AJ440">
        <v>0</v>
      </c>
      <c r="AK440">
        <v>0</v>
      </c>
      <c r="AL440">
        <v>0</v>
      </c>
      <c r="AM440">
        <v>0</v>
      </c>
      <c r="AN440" t="s">
        <v>32</v>
      </c>
      <c r="AO440">
        <v>4</v>
      </c>
      <c r="AP440">
        <v>0</v>
      </c>
      <c r="AQ440">
        <v>0</v>
      </c>
      <c r="AR440">
        <v>0</v>
      </c>
      <c r="AS440">
        <v>0</v>
      </c>
      <c r="AT440">
        <v>1</v>
      </c>
      <c r="AU440">
        <v>0</v>
      </c>
      <c r="AV440">
        <v>0</v>
      </c>
      <c r="AW440" t="s">
        <v>45</v>
      </c>
      <c r="AX440" t="s">
        <v>56</v>
      </c>
      <c r="AY440">
        <v>0</v>
      </c>
      <c r="AZ440">
        <v>0</v>
      </c>
      <c r="BA440">
        <v>1</v>
      </c>
      <c r="BB440" t="s">
        <v>57</v>
      </c>
      <c r="BC440">
        <v>263</v>
      </c>
      <c r="BD440" t="s">
        <v>500</v>
      </c>
    </row>
    <row r="441" spans="1:56" x14ac:dyDescent="0.25">
      <c r="A441">
        <v>440</v>
      </c>
      <c r="B441">
        <v>1</v>
      </c>
      <c r="C441">
        <v>0</v>
      </c>
      <c r="D441">
        <v>0</v>
      </c>
      <c r="E441">
        <v>0</v>
      </c>
      <c r="F441" t="s">
        <v>7</v>
      </c>
      <c r="G441">
        <v>0</v>
      </c>
      <c r="H441">
        <v>1</v>
      </c>
      <c r="I441">
        <v>0</v>
      </c>
      <c r="J441">
        <v>1</v>
      </c>
      <c r="K441">
        <v>1</v>
      </c>
      <c r="L441">
        <v>1</v>
      </c>
      <c r="M441">
        <v>0</v>
      </c>
      <c r="N441">
        <v>0</v>
      </c>
      <c r="O441">
        <v>0</v>
      </c>
      <c r="P441">
        <v>31</v>
      </c>
      <c r="Q441" t="s">
        <v>20</v>
      </c>
      <c r="R441">
        <v>0</v>
      </c>
      <c r="S441">
        <v>0</v>
      </c>
      <c r="T441">
        <v>0</v>
      </c>
      <c r="U441">
        <v>1</v>
      </c>
      <c r="V441">
        <v>0</v>
      </c>
      <c r="W441">
        <v>0</v>
      </c>
      <c r="X441">
        <v>0</v>
      </c>
      <c r="Y441">
        <v>0</v>
      </c>
      <c r="Z441">
        <v>2</v>
      </c>
      <c r="AA441" t="s">
        <v>28</v>
      </c>
      <c r="AB441">
        <v>0</v>
      </c>
      <c r="AC441">
        <v>1</v>
      </c>
      <c r="AD441">
        <v>0</v>
      </c>
      <c r="AE441">
        <v>0</v>
      </c>
      <c r="AF441">
        <v>1</v>
      </c>
      <c r="AG441">
        <v>0</v>
      </c>
      <c r="AH441">
        <v>0</v>
      </c>
      <c r="AI441">
        <v>0</v>
      </c>
      <c r="AJ441">
        <v>0</v>
      </c>
      <c r="AK441">
        <v>0</v>
      </c>
      <c r="AL441">
        <v>0</v>
      </c>
      <c r="AM441">
        <v>0</v>
      </c>
      <c r="AN441" t="s">
        <v>31</v>
      </c>
      <c r="AO441">
        <v>0</v>
      </c>
      <c r="AP441">
        <v>1</v>
      </c>
      <c r="AQ441">
        <v>0</v>
      </c>
      <c r="AR441">
        <v>0</v>
      </c>
      <c r="AS441">
        <v>0</v>
      </c>
      <c r="AT441">
        <v>0</v>
      </c>
      <c r="AU441">
        <v>0</v>
      </c>
      <c r="AV441">
        <v>0</v>
      </c>
      <c r="AW441" t="s">
        <v>41</v>
      </c>
      <c r="AX441" t="s">
        <v>56</v>
      </c>
      <c r="AY441">
        <v>0</v>
      </c>
      <c r="AZ441">
        <v>0</v>
      </c>
      <c r="BA441">
        <v>1</v>
      </c>
      <c r="BB441" t="s">
        <v>57</v>
      </c>
      <c r="BC441">
        <v>10.5</v>
      </c>
      <c r="BD441" t="s">
        <v>501</v>
      </c>
    </row>
    <row r="442" spans="1:56" x14ac:dyDescent="0.25">
      <c r="A442">
        <v>441</v>
      </c>
      <c r="B442">
        <v>1</v>
      </c>
      <c r="C442">
        <v>1</v>
      </c>
      <c r="D442">
        <v>1</v>
      </c>
      <c r="E442">
        <v>1</v>
      </c>
      <c r="F442" t="s">
        <v>6</v>
      </c>
      <c r="G442">
        <v>1</v>
      </c>
      <c r="H442">
        <v>0</v>
      </c>
      <c r="I442">
        <v>0</v>
      </c>
      <c r="J442">
        <v>0</v>
      </c>
      <c r="K442">
        <v>0</v>
      </c>
      <c r="L442">
        <v>0</v>
      </c>
      <c r="M442">
        <v>0</v>
      </c>
      <c r="N442">
        <v>0</v>
      </c>
      <c r="O442">
        <v>0</v>
      </c>
      <c r="P442">
        <v>45</v>
      </c>
      <c r="Q442" t="s">
        <v>21</v>
      </c>
      <c r="R442">
        <v>0</v>
      </c>
      <c r="S442">
        <v>0</v>
      </c>
      <c r="T442">
        <v>0</v>
      </c>
      <c r="U442">
        <v>0</v>
      </c>
      <c r="V442">
        <v>1</v>
      </c>
      <c r="W442">
        <v>0</v>
      </c>
      <c r="X442">
        <v>0</v>
      </c>
      <c r="Y442">
        <v>0</v>
      </c>
      <c r="Z442">
        <v>2</v>
      </c>
      <c r="AA442" t="s">
        <v>28</v>
      </c>
      <c r="AB442">
        <v>0</v>
      </c>
      <c r="AC442">
        <v>1</v>
      </c>
      <c r="AD442">
        <v>0</v>
      </c>
      <c r="AE442">
        <v>1</v>
      </c>
      <c r="AF442">
        <v>0</v>
      </c>
      <c r="AG442">
        <v>1</v>
      </c>
      <c r="AH442">
        <v>0</v>
      </c>
      <c r="AI442">
        <v>0</v>
      </c>
      <c r="AJ442">
        <v>0</v>
      </c>
      <c r="AK442">
        <v>0</v>
      </c>
      <c r="AL442">
        <v>0</v>
      </c>
      <c r="AM442">
        <v>0</v>
      </c>
      <c r="AN442" t="s">
        <v>32</v>
      </c>
      <c r="AO442">
        <v>1</v>
      </c>
      <c r="AP442">
        <v>0</v>
      </c>
      <c r="AQ442">
        <v>1</v>
      </c>
      <c r="AR442">
        <v>0</v>
      </c>
      <c r="AS442">
        <v>0</v>
      </c>
      <c r="AT442">
        <v>0</v>
      </c>
      <c r="AU442">
        <v>0</v>
      </c>
      <c r="AV442">
        <v>0</v>
      </c>
      <c r="AW442" t="s">
        <v>42</v>
      </c>
      <c r="AX442" t="s">
        <v>56</v>
      </c>
      <c r="AY442">
        <v>0</v>
      </c>
      <c r="AZ442">
        <v>0</v>
      </c>
      <c r="BA442">
        <v>1</v>
      </c>
      <c r="BB442" t="s">
        <v>57</v>
      </c>
      <c r="BC442">
        <v>26.25</v>
      </c>
      <c r="BD442" t="s">
        <v>502</v>
      </c>
    </row>
    <row r="443" spans="1:56" x14ac:dyDescent="0.25">
      <c r="A443">
        <v>442</v>
      </c>
      <c r="B443">
        <v>1</v>
      </c>
      <c r="C443">
        <v>0</v>
      </c>
      <c r="D443">
        <v>0</v>
      </c>
      <c r="E443">
        <v>0</v>
      </c>
      <c r="F443" t="s">
        <v>7</v>
      </c>
      <c r="G443">
        <v>0</v>
      </c>
      <c r="H443">
        <v>1</v>
      </c>
      <c r="I443">
        <v>0</v>
      </c>
      <c r="J443">
        <v>0</v>
      </c>
      <c r="K443">
        <v>1</v>
      </c>
      <c r="L443">
        <v>1</v>
      </c>
      <c r="M443">
        <v>0</v>
      </c>
      <c r="N443">
        <v>0</v>
      </c>
      <c r="O443">
        <v>0</v>
      </c>
      <c r="P443">
        <v>20</v>
      </c>
      <c r="Q443" t="s">
        <v>19</v>
      </c>
      <c r="R443">
        <v>0</v>
      </c>
      <c r="S443">
        <v>0</v>
      </c>
      <c r="T443">
        <v>1</v>
      </c>
      <c r="U443">
        <v>0</v>
      </c>
      <c r="V443">
        <v>0</v>
      </c>
      <c r="W443">
        <v>0</v>
      </c>
      <c r="X443">
        <v>0</v>
      </c>
      <c r="Y443">
        <v>0</v>
      </c>
      <c r="Z443">
        <v>3</v>
      </c>
      <c r="AA443" t="s">
        <v>29</v>
      </c>
      <c r="AB443">
        <v>0</v>
      </c>
      <c r="AC443">
        <v>0</v>
      </c>
      <c r="AD443">
        <v>1</v>
      </c>
      <c r="AE443">
        <v>0</v>
      </c>
      <c r="AF443">
        <v>1</v>
      </c>
      <c r="AG443">
        <v>0</v>
      </c>
      <c r="AH443">
        <v>0</v>
      </c>
      <c r="AI443">
        <v>0</v>
      </c>
      <c r="AJ443">
        <v>0</v>
      </c>
      <c r="AK443">
        <v>0</v>
      </c>
      <c r="AL443">
        <v>0</v>
      </c>
      <c r="AM443">
        <v>0</v>
      </c>
      <c r="AN443" t="s">
        <v>31</v>
      </c>
      <c r="AO443">
        <v>0</v>
      </c>
      <c r="AP443">
        <v>1</v>
      </c>
      <c r="AQ443">
        <v>0</v>
      </c>
      <c r="AR443">
        <v>0</v>
      </c>
      <c r="AS443">
        <v>0</v>
      </c>
      <c r="AT443">
        <v>0</v>
      </c>
      <c r="AU443">
        <v>0</v>
      </c>
      <c r="AV443">
        <v>0</v>
      </c>
      <c r="AW443" t="s">
        <v>41</v>
      </c>
      <c r="AX443" t="s">
        <v>56</v>
      </c>
      <c r="AY443">
        <v>0</v>
      </c>
      <c r="AZ443">
        <v>0</v>
      </c>
      <c r="BA443">
        <v>1</v>
      </c>
      <c r="BB443" t="s">
        <v>57</v>
      </c>
      <c r="BC443">
        <v>9.5</v>
      </c>
      <c r="BD443" t="s">
        <v>503</v>
      </c>
    </row>
    <row r="444" spans="1:56" x14ac:dyDescent="0.25">
      <c r="A444">
        <v>443</v>
      </c>
      <c r="B444">
        <v>1</v>
      </c>
      <c r="C444">
        <v>0</v>
      </c>
      <c r="D444">
        <v>0</v>
      </c>
      <c r="E444">
        <v>0</v>
      </c>
      <c r="F444" t="s">
        <v>7</v>
      </c>
      <c r="G444">
        <v>0</v>
      </c>
      <c r="H444">
        <v>1</v>
      </c>
      <c r="I444">
        <v>0</v>
      </c>
      <c r="J444">
        <v>0</v>
      </c>
      <c r="K444">
        <v>0</v>
      </c>
      <c r="L444">
        <v>1</v>
      </c>
      <c r="M444">
        <v>0</v>
      </c>
      <c r="N444">
        <v>0</v>
      </c>
      <c r="O444">
        <v>0</v>
      </c>
      <c r="P444">
        <v>25</v>
      </c>
      <c r="Q444" t="s">
        <v>19</v>
      </c>
      <c r="R444">
        <v>0</v>
      </c>
      <c r="S444">
        <v>0</v>
      </c>
      <c r="T444">
        <v>1</v>
      </c>
      <c r="U444">
        <v>0</v>
      </c>
      <c r="V444">
        <v>0</v>
      </c>
      <c r="W444">
        <v>0</v>
      </c>
      <c r="X444">
        <v>0</v>
      </c>
      <c r="Y444">
        <v>0</v>
      </c>
      <c r="Z444">
        <v>3</v>
      </c>
      <c r="AA444" t="s">
        <v>29</v>
      </c>
      <c r="AB444">
        <v>0</v>
      </c>
      <c r="AC444">
        <v>0</v>
      </c>
      <c r="AD444">
        <v>1</v>
      </c>
      <c r="AE444">
        <v>1</v>
      </c>
      <c r="AF444">
        <v>0</v>
      </c>
      <c r="AG444">
        <v>1</v>
      </c>
      <c r="AH444">
        <v>0</v>
      </c>
      <c r="AI444">
        <v>0</v>
      </c>
      <c r="AJ444">
        <v>0</v>
      </c>
      <c r="AK444">
        <v>0</v>
      </c>
      <c r="AL444">
        <v>0</v>
      </c>
      <c r="AM444">
        <v>0</v>
      </c>
      <c r="AN444" t="s">
        <v>32</v>
      </c>
      <c r="AO444">
        <v>0</v>
      </c>
      <c r="AP444">
        <v>1</v>
      </c>
      <c r="AQ444">
        <v>0</v>
      </c>
      <c r="AR444">
        <v>0</v>
      </c>
      <c r="AS444">
        <v>0</v>
      </c>
      <c r="AT444">
        <v>0</v>
      </c>
      <c r="AU444">
        <v>0</v>
      </c>
      <c r="AV444">
        <v>0</v>
      </c>
      <c r="AW444" t="s">
        <v>41</v>
      </c>
      <c r="AX444" t="s">
        <v>56</v>
      </c>
      <c r="AY444">
        <v>0</v>
      </c>
      <c r="AZ444">
        <v>0</v>
      </c>
      <c r="BA444">
        <v>1</v>
      </c>
      <c r="BB444" t="s">
        <v>57</v>
      </c>
      <c r="BC444">
        <v>7.7750000000000004</v>
      </c>
      <c r="BD444" t="s">
        <v>504</v>
      </c>
    </row>
    <row r="445" spans="1:56" x14ac:dyDescent="0.25">
      <c r="A445">
        <v>444</v>
      </c>
      <c r="B445">
        <v>1</v>
      </c>
      <c r="C445">
        <v>1</v>
      </c>
      <c r="D445">
        <v>1</v>
      </c>
      <c r="E445">
        <v>1</v>
      </c>
      <c r="F445" t="s">
        <v>6</v>
      </c>
      <c r="G445">
        <v>1</v>
      </c>
      <c r="H445">
        <v>0</v>
      </c>
      <c r="I445">
        <v>0</v>
      </c>
      <c r="J445">
        <v>0</v>
      </c>
      <c r="K445">
        <v>0</v>
      </c>
      <c r="L445">
        <v>0</v>
      </c>
      <c r="M445">
        <v>0</v>
      </c>
      <c r="N445">
        <v>0</v>
      </c>
      <c r="O445">
        <v>0</v>
      </c>
      <c r="P445">
        <v>28</v>
      </c>
      <c r="Q445" t="s">
        <v>19</v>
      </c>
      <c r="R445">
        <v>0</v>
      </c>
      <c r="S445">
        <v>0</v>
      </c>
      <c r="T445">
        <v>1</v>
      </c>
      <c r="U445">
        <v>0</v>
      </c>
      <c r="V445">
        <v>0</v>
      </c>
      <c r="W445">
        <v>0</v>
      </c>
      <c r="X445">
        <v>0</v>
      </c>
      <c r="Y445">
        <v>0</v>
      </c>
      <c r="Z445">
        <v>2</v>
      </c>
      <c r="AA445" t="s">
        <v>28</v>
      </c>
      <c r="AB445">
        <v>0</v>
      </c>
      <c r="AC445">
        <v>1</v>
      </c>
      <c r="AD445">
        <v>0</v>
      </c>
      <c r="AE445">
        <v>0</v>
      </c>
      <c r="AF445">
        <v>1</v>
      </c>
      <c r="AG445">
        <v>0</v>
      </c>
      <c r="AH445">
        <v>0</v>
      </c>
      <c r="AI445">
        <v>0</v>
      </c>
      <c r="AJ445">
        <v>0</v>
      </c>
      <c r="AK445">
        <v>0</v>
      </c>
      <c r="AL445">
        <v>0</v>
      </c>
      <c r="AM445">
        <v>0</v>
      </c>
      <c r="AN445" t="s">
        <v>31</v>
      </c>
      <c r="AO445">
        <v>0</v>
      </c>
      <c r="AP445">
        <v>1</v>
      </c>
      <c r="AQ445">
        <v>0</v>
      </c>
      <c r="AR445">
        <v>0</v>
      </c>
      <c r="AS445">
        <v>0</v>
      </c>
      <c r="AT445">
        <v>0</v>
      </c>
      <c r="AU445">
        <v>0</v>
      </c>
      <c r="AV445">
        <v>0</v>
      </c>
      <c r="AW445" t="s">
        <v>41</v>
      </c>
      <c r="AX445" t="s">
        <v>56</v>
      </c>
      <c r="AY445">
        <v>0</v>
      </c>
      <c r="AZ445">
        <v>0</v>
      </c>
      <c r="BA445">
        <v>1</v>
      </c>
      <c r="BB445" t="s">
        <v>57</v>
      </c>
      <c r="BC445">
        <v>13</v>
      </c>
      <c r="BD445" t="s">
        <v>505</v>
      </c>
    </row>
    <row r="446" spans="1:56" x14ac:dyDescent="0.25">
      <c r="A446">
        <v>445</v>
      </c>
      <c r="B446">
        <v>1</v>
      </c>
      <c r="C446">
        <v>1</v>
      </c>
      <c r="D446">
        <v>1</v>
      </c>
      <c r="E446">
        <v>1</v>
      </c>
      <c r="F446" t="s">
        <v>7</v>
      </c>
      <c r="G446">
        <v>0</v>
      </c>
      <c r="H446">
        <v>1</v>
      </c>
      <c r="I446">
        <v>0</v>
      </c>
      <c r="J446">
        <v>0</v>
      </c>
      <c r="K446">
        <v>1</v>
      </c>
      <c r="L446">
        <v>1</v>
      </c>
      <c r="M446">
        <v>0</v>
      </c>
      <c r="N446">
        <v>0</v>
      </c>
      <c r="O446">
        <v>0</v>
      </c>
      <c r="P446">
        <v>29.9</v>
      </c>
      <c r="Q446" t="s">
        <v>19</v>
      </c>
      <c r="R446">
        <v>0</v>
      </c>
      <c r="S446">
        <v>0</v>
      </c>
      <c r="T446">
        <v>1</v>
      </c>
      <c r="U446">
        <v>0</v>
      </c>
      <c r="V446">
        <v>0</v>
      </c>
      <c r="W446">
        <v>0</v>
      </c>
      <c r="X446">
        <v>0</v>
      </c>
      <c r="Y446">
        <v>0</v>
      </c>
      <c r="Z446">
        <v>3</v>
      </c>
      <c r="AA446" t="s">
        <v>29</v>
      </c>
      <c r="AB446">
        <v>0</v>
      </c>
      <c r="AC446">
        <v>0</v>
      </c>
      <c r="AD446">
        <v>1</v>
      </c>
      <c r="AE446">
        <v>0</v>
      </c>
      <c r="AF446">
        <v>1</v>
      </c>
      <c r="AG446">
        <v>0</v>
      </c>
      <c r="AH446">
        <v>0</v>
      </c>
      <c r="AI446">
        <v>0</v>
      </c>
      <c r="AJ446">
        <v>0</v>
      </c>
      <c r="AK446">
        <v>0</v>
      </c>
      <c r="AL446">
        <v>0</v>
      </c>
      <c r="AM446">
        <v>0</v>
      </c>
      <c r="AN446" t="s">
        <v>31</v>
      </c>
      <c r="AO446">
        <v>0</v>
      </c>
      <c r="AP446">
        <v>1</v>
      </c>
      <c r="AQ446">
        <v>0</v>
      </c>
      <c r="AR446">
        <v>0</v>
      </c>
      <c r="AS446">
        <v>0</v>
      </c>
      <c r="AT446">
        <v>0</v>
      </c>
      <c r="AU446">
        <v>0</v>
      </c>
      <c r="AV446">
        <v>0</v>
      </c>
      <c r="AW446" t="s">
        <v>41</v>
      </c>
      <c r="AX446" t="s">
        <v>56</v>
      </c>
      <c r="AY446">
        <v>0</v>
      </c>
      <c r="AZ446">
        <v>0</v>
      </c>
      <c r="BA446">
        <v>1</v>
      </c>
      <c r="BB446" t="s">
        <v>57</v>
      </c>
      <c r="BC446">
        <v>8.1125000000000007</v>
      </c>
      <c r="BD446" t="s">
        <v>506</v>
      </c>
    </row>
    <row r="447" spans="1:56" x14ac:dyDescent="0.25">
      <c r="A447">
        <v>446</v>
      </c>
      <c r="B447">
        <v>1</v>
      </c>
      <c r="C447">
        <v>1</v>
      </c>
      <c r="D447">
        <v>1</v>
      </c>
      <c r="E447">
        <v>1</v>
      </c>
      <c r="F447" t="s">
        <v>7</v>
      </c>
      <c r="G447">
        <v>0</v>
      </c>
      <c r="H447">
        <v>1</v>
      </c>
      <c r="I447">
        <v>0</v>
      </c>
      <c r="J447">
        <v>0</v>
      </c>
      <c r="K447">
        <v>1</v>
      </c>
      <c r="L447">
        <v>0</v>
      </c>
      <c r="M447">
        <v>1</v>
      </c>
      <c r="N447">
        <v>0</v>
      </c>
      <c r="O447">
        <v>0</v>
      </c>
      <c r="P447">
        <v>4</v>
      </c>
      <c r="Q447" t="s">
        <v>17</v>
      </c>
      <c r="R447">
        <v>1</v>
      </c>
      <c r="S447">
        <v>0</v>
      </c>
      <c r="T447">
        <v>0</v>
      </c>
      <c r="U447">
        <v>0</v>
      </c>
      <c r="V447">
        <v>0</v>
      </c>
      <c r="W447">
        <v>0</v>
      </c>
      <c r="X447">
        <v>0</v>
      </c>
      <c r="Y447">
        <v>0</v>
      </c>
      <c r="Z447">
        <v>1</v>
      </c>
      <c r="AA447" t="s">
        <v>27</v>
      </c>
      <c r="AB447">
        <v>1</v>
      </c>
      <c r="AC447">
        <v>0</v>
      </c>
      <c r="AD447">
        <v>0</v>
      </c>
      <c r="AE447">
        <v>0</v>
      </c>
      <c r="AF447">
        <v>1</v>
      </c>
      <c r="AG447">
        <v>0</v>
      </c>
      <c r="AH447">
        <v>0</v>
      </c>
      <c r="AI447">
        <v>0</v>
      </c>
      <c r="AJ447">
        <v>0</v>
      </c>
      <c r="AK447">
        <v>0</v>
      </c>
      <c r="AL447">
        <v>0</v>
      </c>
      <c r="AM447">
        <v>0</v>
      </c>
      <c r="AN447" t="s">
        <v>31</v>
      </c>
      <c r="AO447">
        <v>2</v>
      </c>
      <c r="AP447">
        <v>0</v>
      </c>
      <c r="AQ447">
        <v>0</v>
      </c>
      <c r="AR447">
        <v>1</v>
      </c>
      <c r="AS447">
        <v>0</v>
      </c>
      <c r="AT447">
        <v>0</v>
      </c>
      <c r="AU447">
        <v>0</v>
      </c>
      <c r="AV447">
        <v>0</v>
      </c>
      <c r="AW447" t="s">
        <v>43</v>
      </c>
      <c r="AX447" t="s">
        <v>56</v>
      </c>
      <c r="AY447">
        <v>0</v>
      </c>
      <c r="AZ447">
        <v>0</v>
      </c>
      <c r="BA447">
        <v>1</v>
      </c>
      <c r="BB447" t="s">
        <v>57</v>
      </c>
      <c r="BC447">
        <v>81.8583</v>
      </c>
      <c r="BD447" t="s">
        <v>507</v>
      </c>
    </row>
    <row r="448" spans="1:56" x14ac:dyDescent="0.25">
      <c r="A448">
        <v>447</v>
      </c>
      <c r="B448">
        <v>1</v>
      </c>
      <c r="C448">
        <v>1</v>
      </c>
      <c r="D448">
        <v>1</v>
      </c>
      <c r="E448">
        <v>1</v>
      </c>
      <c r="F448" t="s">
        <v>6</v>
      </c>
      <c r="G448">
        <v>1</v>
      </c>
      <c r="H448">
        <v>0</v>
      </c>
      <c r="I448">
        <v>0</v>
      </c>
      <c r="J448">
        <v>0</v>
      </c>
      <c r="K448">
        <v>0</v>
      </c>
      <c r="L448">
        <v>0</v>
      </c>
      <c r="M448">
        <v>0</v>
      </c>
      <c r="N448">
        <v>0</v>
      </c>
      <c r="O448">
        <v>0</v>
      </c>
      <c r="P448">
        <v>13</v>
      </c>
      <c r="Q448" t="s">
        <v>18</v>
      </c>
      <c r="R448">
        <v>0</v>
      </c>
      <c r="S448">
        <v>1</v>
      </c>
      <c r="T448">
        <v>0</v>
      </c>
      <c r="U448">
        <v>0</v>
      </c>
      <c r="V448">
        <v>0</v>
      </c>
      <c r="W448">
        <v>0</v>
      </c>
      <c r="X448">
        <v>0</v>
      </c>
      <c r="Y448">
        <v>0</v>
      </c>
      <c r="Z448">
        <v>2</v>
      </c>
      <c r="AA448" t="s">
        <v>28</v>
      </c>
      <c r="AB448">
        <v>0</v>
      </c>
      <c r="AC448">
        <v>1</v>
      </c>
      <c r="AD448">
        <v>0</v>
      </c>
      <c r="AE448">
        <v>0</v>
      </c>
      <c r="AF448">
        <v>1</v>
      </c>
      <c r="AG448">
        <v>0</v>
      </c>
      <c r="AH448">
        <v>0</v>
      </c>
      <c r="AI448">
        <v>0</v>
      </c>
      <c r="AJ448">
        <v>0</v>
      </c>
      <c r="AK448">
        <v>0</v>
      </c>
      <c r="AL448">
        <v>0</v>
      </c>
      <c r="AM448">
        <v>0</v>
      </c>
      <c r="AN448" t="s">
        <v>31</v>
      </c>
      <c r="AO448">
        <v>1</v>
      </c>
      <c r="AP448">
        <v>0</v>
      </c>
      <c r="AQ448">
        <v>1</v>
      </c>
      <c r="AR448">
        <v>0</v>
      </c>
      <c r="AS448">
        <v>0</v>
      </c>
      <c r="AT448">
        <v>0</v>
      </c>
      <c r="AU448">
        <v>0</v>
      </c>
      <c r="AV448">
        <v>0</v>
      </c>
      <c r="AW448" t="s">
        <v>42</v>
      </c>
      <c r="AX448" t="s">
        <v>56</v>
      </c>
      <c r="AY448">
        <v>0</v>
      </c>
      <c r="AZ448">
        <v>0</v>
      </c>
      <c r="BA448">
        <v>1</v>
      </c>
      <c r="BB448" t="s">
        <v>57</v>
      </c>
      <c r="BC448">
        <v>19.5</v>
      </c>
      <c r="BD448" t="s">
        <v>508</v>
      </c>
    </row>
    <row r="449" spans="1:56" x14ac:dyDescent="0.25">
      <c r="A449">
        <v>448</v>
      </c>
      <c r="B449">
        <v>1</v>
      </c>
      <c r="C449">
        <v>1</v>
      </c>
      <c r="D449">
        <v>1</v>
      </c>
      <c r="E449">
        <v>1</v>
      </c>
      <c r="F449" t="s">
        <v>7</v>
      </c>
      <c r="G449">
        <v>0</v>
      </c>
      <c r="H449">
        <v>1</v>
      </c>
      <c r="I449">
        <v>0</v>
      </c>
      <c r="J449">
        <v>0</v>
      </c>
      <c r="K449">
        <v>1</v>
      </c>
      <c r="L449">
        <v>1</v>
      </c>
      <c r="M449">
        <v>0</v>
      </c>
      <c r="N449">
        <v>0</v>
      </c>
      <c r="O449">
        <v>0</v>
      </c>
      <c r="P449">
        <v>34</v>
      </c>
      <c r="Q449" t="s">
        <v>20</v>
      </c>
      <c r="R449">
        <v>0</v>
      </c>
      <c r="S449">
        <v>0</v>
      </c>
      <c r="T449">
        <v>0</v>
      </c>
      <c r="U449">
        <v>1</v>
      </c>
      <c r="V449">
        <v>0</v>
      </c>
      <c r="W449">
        <v>0</v>
      </c>
      <c r="X449">
        <v>0</v>
      </c>
      <c r="Y449">
        <v>0</v>
      </c>
      <c r="Z449">
        <v>1</v>
      </c>
      <c r="AA449" t="s">
        <v>27</v>
      </c>
      <c r="AB449">
        <v>1</v>
      </c>
      <c r="AC449">
        <v>0</v>
      </c>
      <c r="AD449">
        <v>0</v>
      </c>
      <c r="AE449">
        <v>0</v>
      </c>
      <c r="AF449">
        <v>1</v>
      </c>
      <c r="AG449">
        <v>0</v>
      </c>
      <c r="AH449">
        <v>0</v>
      </c>
      <c r="AI449">
        <v>0</v>
      </c>
      <c r="AJ449">
        <v>0</v>
      </c>
      <c r="AK449">
        <v>0</v>
      </c>
      <c r="AL449">
        <v>0</v>
      </c>
      <c r="AM449">
        <v>0</v>
      </c>
      <c r="AN449" t="s">
        <v>31</v>
      </c>
      <c r="AO449">
        <v>0</v>
      </c>
      <c r="AP449">
        <v>1</v>
      </c>
      <c r="AQ449">
        <v>0</v>
      </c>
      <c r="AR449">
        <v>0</v>
      </c>
      <c r="AS449">
        <v>0</v>
      </c>
      <c r="AT449">
        <v>0</v>
      </c>
      <c r="AU449">
        <v>0</v>
      </c>
      <c r="AV449">
        <v>0</v>
      </c>
      <c r="AW449" t="s">
        <v>41</v>
      </c>
      <c r="AX449" t="s">
        <v>56</v>
      </c>
      <c r="AY449">
        <v>0</v>
      </c>
      <c r="AZ449">
        <v>0</v>
      </c>
      <c r="BA449">
        <v>1</v>
      </c>
      <c r="BB449" t="s">
        <v>57</v>
      </c>
      <c r="BC449">
        <v>26.55</v>
      </c>
      <c r="BD449" t="s">
        <v>509</v>
      </c>
    </row>
    <row r="450" spans="1:56" x14ac:dyDescent="0.25">
      <c r="A450">
        <v>449</v>
      </c>
      <c r="B450">
        <v>1</v>
      </c>
      <c r="C450">
        <v>1</v>
      </c>
      <c r="D450">
        <v>1</v>
      </c>
      <c r="E450">
        <v>1</v>
      </c>
      <c r="F450" t="s">
        <v>6</v>
      </c>
      <c r="G450">
        <v>1</v>
      </c>
      <c r="H450">
        <v>0</v>
      </c>
      <c r="I450">
        <v>0</v>
      </c>
      <c r="J450">
        <v>0</v>
      </c>
      <c r="K450">
        <v>0</v>
      </c>
      <c r="L450">
        <v>0</v>
      </c>
      <c r="M450">
        <v>0</v>
      </c>
      <c r="N450">
        <v>0</v>
      </c>
      <c r="O450">
        <v>0</v>
      </c>
      <c r="P450">
        <v>5</v>
      </c>
      <c r="Q450" t="s">
        <v>17</v>
      </c>
      <c r="R450">
        <v>1</v>
      </c>
      <c r="S450">
        <v>0</v>
      </c>
      <c r="T450">
        <v>0</v>
      </c>
      <c r="U450">
        <v>0</v>
      </c>
      <c r="V450">
        <v>0</v>
      </c>
      <c r="W450">
        <v>0</v>
      </c>
      <c r="X450">
        <v>0</v>
      </c>
      <c r="Y450">
        <v>0</v>
      </c>
      <c r="Z450">
        <v>3</v>
      </c>
      <c r="AA450" t="s">
        <v>29</v>
      </c>
      <c r="AB450">
        <v>0</v>
      </c>
      <c r="AC450">
        <v>0</v>
      </c>
      <c r="AD450">
        <v>1</v>
      </c>
      <c r="AE450">
        <v>2</v>
      </c>
      <c r="AF450">
        <v>0</v>
      </c>
      <c r="AG450">
        <v>0</v>
      </c>
      <c r="AH450">
        <v>1</v>
      </c>
      <c r="AI450">
        <v>0</v>
      </c>
      <c r="AJ450">
        <v>0</v>
      </c>
      <c r="AK450">
        <v>0</v>
      </c>
      <c r="AL450">
        <v>0</v>
      </c>
      <c r="AM450">
        <v>0</v>
      </c>
      <c r="AN450" t="s">
        <v>33</v>
      </c>
      <c r="AO450">
        <v>1</v>
      </c>
      <c r="AP450">
        <v>0</v>
      </c>
      <c r="AQ450">
        <v>1</v>
      </c>
      <c r="AR450">
        <v>0</v>
      </c>
      <c r="AS450">
        <v>0</v>
      </c>
      <c r="AT450">
        <v>0</v>
      </c>
      <c r="AU450">
        <v>0</v>
      </c>
      <c r="AV450">
        <v>0</v>
      </c>
      <c r="AW450" t="s">
        <v>42</v>
      </c>
      <c r="AX450" t="s">
        <v>59</v>
      </c>
      <c r="AY450">
        <v>1</v>
      </c>
      <c r="AZ450">
        <v>0</v>
      </c>
      <c r="BA450">
        <v>0</v>
      </c>
      <c r="BB450" t="s">
        <v>60</v>
      </c>
      <c r="BC450">
        <v>19.258299999999998</v>
      </c>
      <c r="BD450" t="s">
        <v>510</v>
      </c>
    </row>
    <row r="451" spans="1:56" x14ac:dyDescent="0.25">
      <c r="A451">
        <v>450</v>
      </c>
      <c r="B451">
        <v>1</v>
      </c>
      <c r="C451">
        <v>1</v>
      </c>
      <c r="D451">
        <v>1</v>
      </c>
      <c r="E451">
        <v>1</v>
      </c>
      <c r="F451" t="s">
        <v>7</v>
      </c>
      <c r="G451">
        <v>0</v>
      </c>
      <c r="H451">
        <v>1</v>
      </c>
      <c r="I451">
        <v>0</v>
      </c>
      <c r="J451">
        <v>0</v>
      </c>
      <c r="K451">
        <v>1</v>
      </c>
      <c r="L451">
        <v>1</v>
      </c>
      <c r="M451">
        <v>0</v>
      </c>
      <c r="N451">
        <v>0</v>
      </c>
      <c r="O451">
        <v>0</v>
      </c>
      <c r="P451">
        <v>52</v>
      </c>
      <c r="Q451" t="s">
        <v>22</v>
      </c>
      <c r="R451">
        <v>0</v>
      </c>
      <c r="S451">
        <v>0</v>
      </c>
      <c r="T451">
        <v>0</v>
      </c>
      <c r="U451">
        <v>0</v>
      </c>
      <c r="V451">
        <v>0</v>
      </c>
      <c r="W451">
        <v>1</v>
      </c>
      <c r="X451">
        <v>0</v>
      </c>
      <c r="Y451">
        <v>0</v>
      </c>
      <c r="Z451">
        <v>1</v>
      </c>
      <c r="AA451" t="s">
        <v>27</v>
      </c>
      <c r="AB451">
        <v>1</v>
      </c>
      <c r="AC451">
        <v>0</v>
      </c>
      <c r="AD451">
        <v>0</v>
      </c>
      <c r="AE451">
        <v>0</v>
      </c>
      <c r="AF451">
        <v>1</v>
      </c>
      <c r="AG451">
        <v>0</v>
      </c>
      <c r="AH451">
        <v>0</v>
      </c>
      <c r="AI451">
        <v>0</v>
      </c>
      <c r="AJ451">
        <v>0</v>
      </c>
      <c r="AK451">
        <v>0</v>
      </c>
      <c r="AL451">
        <v>0</v>
      </c>
      <c r="AM451">
        <v>0</v>
      </c>
      <c r="AN451" t="s">
        <v>31</v>
      </c>
      <c r="AO451">
        <v>0</v>
      </c>
      <c r="AP451">
        <v>1</v>
      </c>
      <c r="AQ451">
        <v>0</v>
      </c>
      <c r="AR451">
        <v>0</v>
      </c>
      <c r="AS451">
        <v>0</v>
      </c>
      <c r="AT451">
        <v>0</v>
      </c>
      <c r="AU451">
        <v>0</v>
      </c>
      <c r="AV451">
        <v>0</v>
      </c>
      <c r="AW451" t="s">
        <v>41</v>
      </c>
      <c r="AX451" t="s">
        <v>56</v>
      </c>
      <c r="AY451">
        <v>0</v>
      </c>
      <c r="AZ451">
        <v>0</v>
      </c>
      <c r="BA451">
        <v>1</v>
      </c>
      <c r="BB451" t="s">
        <v>57</v>
      </c>
      <c r="BC451">
        <v>30.5</v>
      </c>
      <c r="BD451" t="s">
        <v>511</v>
      </c>
    </row>
    <row r="452" spans="1:56" x14ac:dyDescent="0.25">
      <c r="A452">
        <v>451</v>
      </c>
      <c r="B452">
        <v>1</v>
      </c>
      <c r="C452">
        <v>0</v>
      </c>
      <c r="D452">
        <v>0</v>
      </c>
      <c r="E452">
        <v>0</v>
      </c>
      <c r="F452" t="s">
        <v>7</v>
      </c>
      <c r="G452">
        <v>0</v>
      </c>
      <c r="H452">
        <v>1</v>
      </c>
      <c r="I452">
        <v>0</v>
      </c>
      <c r="J452">
        <v>1</v>
      </c>
      <c r="K452">
        <v>0</v>
      </c>
      <c r="L452">
        <v>0</v>
      </c>
      <c r="M452">
        <v>0</v>
      </c>
      <c r="N452">
        <v>0</v>
      </c>
      <c r="O452">
        <v>0</v>
      </c>
      <c r="P452">
        <v>36</v>
      </c>
      <c r="Q452" t="s">
        <v>20</v>
      </c>
      <c r="R452">
        <v>0</v>
      </c>
      <c r="S452">
        <v>0</v>
      </c>
      <c r="T452">
        <v>0</v>
      </c>
      <c r="U452">
        <v>1</v>
      </c>
      <c r="V452">
        <v>0</v>
      </c>
      <c r="W452">
        <v>0</v>
      </c>
      <c r="X452">
        <v>0</v>
      </c>
      <c r="Y452">
        <v>0</v>
      </c>
      <c r="Z452">
        <v>2</v>
      </c>
      <c r="AA452" t="s">
        <v>28</v>
      </c>
      <c r="AB452">
        <v>0</v>
      </c>
      <c r="AC452">
        <v>1</v>
      </c>
      <c r="AD452">
        <v>0</v>
      </c>
      <c r="AE452">
        <v>1</v>
      </c>
      <c r="AF452">
        <v>0</v>
      </c>
      <c r="AG452">
        <v>1</v>
      </c>
      <c r="AH452">
        <v>0</v>
      </c>
      <c r="AI452">
        <v>0</v>
      </c>
      <c r="AJ452">
        <v>0</v>
      </c>
      <c r="AK452">
        <v>0</v>
      </c>
      <c r="AL452">
        <v>0</v>
      </c>
      <c r="AM452">
        <v>0</v>
      </c>
      <c r="AN452" t="s">
        <v>32</v>
      </c>
      <c r="AO452">
        <v>2</v>
      </c>
      <c r="AP452">
        <v>0</v>
      </c>
      <c r="AQ452">
        <v>0</v>
      </c>
      <c r="AR452">
        <v>1</v>
      </c>
      <c r="AS452">
        <v>0</v>
      </c>
      <c r="AT452">
        <v>0</v>
      </c>
      <c r="AU452">
        <v>0</v>
      </c>
      <c r="AV452">
        <v>0</v>
      </c>
      <c r="AW452" t="s">
        <v>43</v>
      </c>
      <c r="AX452" t="s">
        <v>56</v>
      </c>
      <c r="AY452">
        <v>0</v>
      </c>
      <c r="AZ452">
        <v>0</v>
      </c>
      <c r="BA452">
        <v>1</v>
      </c>
      <c r="BB452" t="s">
        <v>57</v>
      </c>
      <c r="BC452">
        <v>27.75</v>
      </c>
      <c r="BD452" t="s">
        <v>512</v>
      </c>
    </row>
    <row r="453" spans="1:56" x14ac:dyDescent="0.25">
      <c r="A453">
        <v>452</v>
      </c>
      <c r="B453">
        <v>1</v>
      </c>
      <c r="C453">
        <v>0</v>
      </c>
      <c r="D453">
        <v>0</v>
      </c>
      <c r="E453">
        <v>0</v>
      </c>
      <c r="F453" t="s">
        <v>7</v>
      </c>
      <c r="G453">
        <v>0</v>
      </c>
      <c r="H453">
        <v>1</v>
      </c>
      <c r="I453">
        <v>0</v>
      </c>
      <c r="J453">
        <v>0</v>
      </c>
      <c r="K453">
        <v>0</v>
      </c>
      <c r="L453">
        <v>1</v>
      </c>
      <c r="M453">
        <v>0</v>
      </c>
      <c r="N453">
        <v>0</v>
      </c>
      <c r="O453">
        <v>0</v>
      </c>
      <c r="P453">
        <v>29.9</v>
      </c>
      <c r="Q453" t="s">
        <v>19</v>
      </c>
      <c r="R453">
        <v>0</v>
      </c>
      <c r="S453">
        <v>0</v>
      </c>
      <c r="T453">
        <v>1</v>
      </c>
      <c r="U453">
        <v>0</v>
      </c>
      <c r="V453">
        <v>0</v>
      </c>
      <c r="W453">
        <v>0</v>
      </c>
      <c r="X453">
        <v>0</v>
      </c>
      <c r="Y453">
        <v>0</v>
      </c>
      <c r="Z453">
        <v>3</v>
      </c>
      <c r="AA453" t="s">
        <v>29</v>
      </c>
      <c r="AB453">
        <v>0</v>
      </c>
      <c r="AC453">
        <v>0</v>
      </c>
      <c r="AD453">
        <v>1</v>
      </c>
      <c r="AE453">
        <v>1</v>
      </c>
      <c r="AF453">
        <v>0</v>
      </c>
      <c r="AG453">
        <v>1</v>
      </c>
      <c r="AH453">
        <v>0</v>
      </c>
      <c r="AI453">
        <v>0</v>
      </c>
      <c r="AJ453">
        <v>0</v>
      </c>
      <c r="AK453">
        <v>0</v>
      </c>
      <c r="AL453">
        <v>0</v>
      </c>
      <c r="AM453">
        <v>0</v>
      </c>
      <c r="AN453" t="s">
        <v>32</v>
      </c>
      <c r="AO453">
        <v>0</v>
      </c>
      <c r="AP453">
        <v>1</v>
      </c>
      <c r="AQ453">
        <v>0</v>
      </c>
      <c r="AR453">
        <v>0</v>
      </c>
      <c r="AS453">
        <v>0</v>
      </c>
      <c r="AT453">
        <v>0</v>
      </c>
      <c r="AU453">
        <v>0</v>
      </c>
      <c r="AV453">
        <v>0</v>
      </c>
      <c r="AW453" t="s">
        <v>41</v>
      </c>
      <c r="AX453" t="s">
        <v>56</v>
      </c>
      <c r="AY453">
        <v>0</v>
      </c>
      <c r="AZ453">
        <v>0</v>
      </c>
      <c r="BA453">
        <v>1</v>
      </c>
      <c r="BB453" t="s">
        <v>57</v>
      </c>
      <c r="BC453">
        <v>19.966699999999999</v>
      </c>
      <c r="BD453" t="s">
        <v>513</v>
      </c>
    </row>
    <row r="454" spans="1:56" x14ac:dyDescent="0.25">
      <c r="A454">
        <v>453</v>
      </c>
      <c r="B454">
        <v>1</v>
      </c>
      <c r="C454">
        <v>0</v>
      </c>
      <c r="D454">
        <v>0</v>
      </c>
      <c r="E454">
        <v>0</v>
      </c>
      <c r="F454" t="s">
        <v>7</v>
      </c>
      <c r="G454">
        <v>0</v>
      </c>
      <c r="H454">
        <v>1</v>
      </c>
      <c r="I454">
        <v>0</v>
      </c>
      <c r="J454">
        <v>0</v>
      </c>
      <c r="K454">
        <v>1</v>
      </c>
      <c r="L454">
        <v>1</v>
      </c>
      <c r="M454">
        <v>0</v>
      </c>
      <c r="N454">
        <v>0</v>
      </c>
      <c r="O454">
        <v>0</v>
      </c>
      <c r="P454">
        <v>30</v>
      </c>
      <c r="Q454" t="s">
        <v>20</v>
      </c>
      <c r="R454">
        <v>0</v>
      </c>
      <c r="S454">
        <v>0</v>
      </c>
      <c r="T454">
        <v>0</v>
      </c>
      <c r="U454">
        <v>1</v>
      </c>
      <c r="V454">
        <v>0</v>
      </c>
      <c r="W454">
        <v>0</v>
      </c>
      <c r="X454">
        <v>0</v>
      </c>
      <c r="Y454">
        <v>0</v>
      </c>
      <c r="Z454">
        <v>1</v>
      </c>
      <c r="AA454" t="s">
        <v>27</v>
      </c>
      <c r="AB454">
        <v>1</v>
      </c>
      <c r="AC454">
        <v>0</v>
      </c>
      <c r="AD454">
        <v>0</v>
      </c>
      <c r="AE454">
        <v>0</v>
      </c>
      <c r="AF454">
        <v>1</v>
      </c>
      <c r="AG454">
        <v>0</v>
      </c>
      <c r="AH454">
        <v>0</v>
      </c>
      <c r="AI454">
        <v>0</v>
      </c>
      <c r="AJ454">
        <v>0</v>
      </c>
      <c r="AK454">
        <v>0</v>
      </c>
      <c r="AL454">
        <v>0</v>
      </c>
      <c r="AM454">
        <v>0</v>
      </c>
      <c r="AN454" t="s">
        <v>31</v>
      </c>
      <c r="AO454">
        <v>0</v>
      </c>
      <c r="AP454">
        <v>1</v>
      </c>
      <c r="AQ454">
        <v>0</v>
      </c>
      <c r="AR454">
        <v>0</v>
      </c>
      <c r="AS454">
        <v>0</v>
      </c>
      <c r="AT454">
        <v>0</v>
      </c>
      <c r="AU454">
        <v>0</v>
      </c>
      <c r="AV454">
        <v>0</v>
      </c>
      <c r="AW454" t="s">
        <v>41</v>
      </c>
      <c r="AX454" t="s">
        <v>59</v>
      </c>
      <c r="AY454">
        <v>1</v>
      </c>
      <c r="AZ454">
        <v>0</v>
      </c>
      <c r="BA454">
        <v>0</v>
      </c>
      <c r="BB454" t="s">
        <v>60</v>
      </c>
      <c r="BC454">
        <v>27.75</v>
      </c>
      <c r="BD454" t="s">
        <v>514</v>
      </c>
    </row>
    <row r="455" spans="1:56" x14ac:dyDescent="0.25">
      <c r="A455">
        <v>454</v>
      </c>
      <c r="B455">
        <v>1</v>
      </c>
      <c r="C455">
        <v>1</v>
      </c>
      <c r="D455">
        <v>1</v>
      </c>
      <c r="E455">
        <v>1</v>
      </c>
      <c r="F455" t="s">
        <v>7</v>
      </c>
      <c r="G455">
        <v>0</v>
      </c>
      <c r="H455">
        <v>1</v>
      </c>
      <c r="I455">
        <v>0</v>
      </c>
      <c r="J455">
        <v>0</v>
      </c>
      <c r="K455">
        <v>0</v>
      </c>
      <c r="L455">
        <v>1</v>
      </c>
      <c r="M455">
        <v>0</v>
      </c>
      <c r="N455">
        <v>0</v>
      </c>
      <c r="O455">
        <v>0</v>
      </c>
      <c r="P455">
        <v>49</v>
      </c>
      <c r="Q455" t="s">
        <v>21</v>
      </c>
      <c r="R455">
        <v>0</v>
      </c>
      <c r="S455">
        <v>0</v>
      </c>
      <c r="T455">
        <v>0</v>
      </c>
      <c r="U455">
        <v>0</v>
      </c>
      <c r="V455">
        <v>1</v>
      </c>
      <c r="W455">
        <v>0</v>
      </c>
      <c r="X455">
        <v>0</v>
      </c>
      <c r="Y455">
        <v>0</v>
      </c>
      <c r="Z455">
        <v>1</v>
      </c>
      <c r="AA455" t="s">
        <v>27</v>
      </c>
      <c r="AB455">
        <v>1</v>
      </c>
      <c r="AC455">
        <v>0</v>
      </c>
      <c r="AD455">
        <v>0</v>
      </c>
      <c r="AE455">
        <v>1</v>
      </c>
      <c r="AF455">
        <v>0</v>
      </c>
      <c r="AG455">
        <v>1</v>
      </c>
      <c r="AH455">
        <v>0</v>
      </c>
      <c r="AI455">
        <v>0</v>
      </c>
      <c r="AJ455">
        <v>0</v>
      </c>
      <c r="AK455">
        <v>0</v>
      </c>
      <c r="AL455">
        <v>0</v>
      </c>
      <c r="AM455">
        <v>0</v>
      </c>
      <c r="AN455" t="s">
        <v>32</v>
      </c>
      <c r="AO455">
        <v>0</v>
      </c>
      <c r="AP455">
        <v>1</v>
      </c>
      <c r="AQ455">
        <v>0</v>
      </c>
      <c r="AR455">
        <v>0</v>
      </c>
      <c r="AS455">
        <v>0</v>
      </c>
      <c r="AT455">
        <v>0</v>
      </c>
      <c r="AU455">
        <v>0</v>
      </c>
      <c r="AV455">
        <v>0</v>
      </c>
      <c r="AW455" t="s">
        <v>41</v>
      </c>
      <c r="AX455" t="s">
        <v>59</v>
      </c>
      <c r="AY455">
        <v>1</v>
      </c>
      <c r="AZ455">
        <v>0</v>
      </c>
      <c r="BA455">
        <v>0</v>
      </c>
      <c r="BB455" t="s">
        <v>60</v>
      </c>
      <c r="BC455">
        <v>89.104200000000006</v>
      </c>
      <c r="BD455" t="s">
        <v>515</v>
      </c>
    </row>
    <row r="456" spans="1:56" x14ac:dyDescent="0.25">
      <c r="A456">
        <v>455</v>
      </c>
      <c r="B456">
        <v>1</v>
      </c>
      <c r="C456">
        <v>0</v>
      </c>
      <c r="D456">
        <v>0</v>
      </c>
      <c r="E456">
        <v>0</v>
      </c>
      <c r="F456" t="s">
        <v>7</v>
      </c>
      <c r="G456">
        <v>0</v>
      </c>
      <c r="H456">
        <v>1</v>
      </c>
      <c r="I456">
        <v>0</v>
      </c>
      <c r="J456">
        <v>0</v>
      </c>
      <c r="K456">
        <v>1</v>
      </c>
      <c r="L456">
        <v>1</v>
      </c>
      <c r="M456">
        <v>0</v>
      </c>
      <c r="N456">
        <v>0</v>
      </c>
      <c r="O456">
        <v>0</v>
      </c>
      <c r="P456">
        <v>29.9</v>
      </c>
      <c r="Q456" t="s">
        <v>19</v>
      </c>
      <c r="R456">
        <v>0</v>
      </c>
      <c r="S456">
        <v>0</v>
      </c>
      <c r="T456">
        <v>1</v>
      </c>
      <c r="U456">
        <v>0</v>
      </c>
      <c r="V456">
        <v>0</v>
      </c>
      <c r="W456">
        <v>0</v>
      </c>
      <c r="X456">
        <v>0</v>
      </c>
      <c r="Y456">
        <v>0</v>
      </c>
      <c r="Z456">
        <v>3</v>
      </c>
      <c r="AA456" t="s">
        <v>29</v>
      </c>
      <c r="AB456">
        <v>0</v>
      </c>
      <c r="AC456">
        <v>0</v>
      </c>
      <c r="AD456">
        <v>1</v>
      </c>
      <c r="AE456">
        <v>0</v>
      </c>
      <c r="AF456">
        <v>1</v>
      </c>
      <c r="AG456">
        <v>0</v>
      </c>
      <c r="AH456">
        <v>0</v>
      </c>
      <c r="AI456">
        <v>0</v>
      </c>
      <c r="AJ456">
        <v>0</v>
      </c>
      <c r="AK456">
        <v>0</v>
      </c>
      <c r="AL456">
        <v>0</v>
      </c>
      <c r="AM456">
        <v>0</v>
      </c>
      <c r="AN456" t="s">
        <v>31</v>
      </c>
      <c r="AO456">
        <v>0</v>
      </c>
      <c r="AP456">
        <v>1</v>
      </c>
      <c r="AQ456">
        <v>0</v>
      </c>
      <c r="AR456">
        <v>0</v>
      </c>
      <c r="AS456">
        <v>0</v>
      </c>
      <c r="AT456">
        <v>0</v>
      </c>
      <c r="AU456">
        <v>0</v>
      </c>
      <c r="AV456">
        <v>0</v>
      </c>
      <c r="AW456" t="s">
        <v>41</v>
      </c>
      <c r="AX456" t="s">
        <v>56</v>
      </c>
      <c r="AY456">
        <v>0</v>
      </c>
      <c r="AZ456">
        <v>0</v>
      </c>
      <c r="BA456">
        <v>1</v>
      </c>
      <c r="BB456" t="s">
        <v>57</v>
      </c>
      <c r="BC456">
        <v>8.0500000000000007</v>
      </c>
      <c r="BD456" t="s">
        <v>516</v>
      </c>
    </row>
    <row r="457" spans="1:56" x14ac:dyDescent="0.25">
      <c r="A457">
        <v>456</v>
      </c>
      <c r="B457">
        <v>1</v>
      </c>
      <c r="C457">
        <v>1</v>
      </c>
      <c r="D457">
        <v>1</v>
      </c>
      <c r="E457">
        <v>1</v>
      </c>
      <c r="F457" t="s">
        <v>7</v>
      </c>
      <c r="G457">
        <v>0</v>
      </c>
      <c r="H457">
        <v>1</v>
      </c>
      <c r="I457">
        <v>0</v>
      </c>
      <c r="J457">
        <v>0</v>
      </c>
      <c r="K457">
        <v>1</v>
      </c>
      <c r="L457">
        <v>1</v>
      </c>
      <c r="M457">
        <v>0</v>
      </c>
      <c r="N457">
        <v>0</v>
      </c>
      <c r="O457">
        <v>0</v>
      </c>
      <c r="P457">
        <v>29</v>
      </c>
      <c r="Q457" t="s">
        <v>19</v>
      </c>
      <c r="R457">
        <v>0</v>
      </c>
      <c r="S457">
        <v>0</v>
      </c>
      <c r="T457">
        <v>1</v>
      </c>
      <c r="U457">
        <v>0</v>
      </c>
      <c r="V457">
        <v>0</v>
      </c>
      <c r="W457">
        <v>0</v>
      </c>
      <c r="X457">
        <v>0</v>
      </c>
      <c r="Y457">
        <v>0</v>
      </c>
      <c r="Z457">
        <v>3</v>
      </c>
      <c r="AA457" t="s">
        <v>29</v>
      </c>
      <c r="AB457">
        <v>0</v>
      </c>
      <c r="AC457">
        <v>0</v>
      </c>
      <c r="AD457">
        <v>1</v>
      </c>
      <c r="AE457">
        <v>0</v>
      </c>
      <c r="AF457">
        <v>1</v>
      </c>
      <c r="AG457">
        <v>0</v>
      </c>
      <c r="AH457">
        <v>0</v>
      </c>
      <c r="AI457">
        <v>0</v>
      </c>
      <c r="AJ457">
        <v>0</v>
      </c>
      <c r="AK457">
        <v>0</v>
      </c>
      <c r="AL457">
        <v>0</v>
      </c>
      <c r="AM457">
        <v>0</v>
      </c>
      <c r="AN457" t="s">
        <v>31</v>
      </c>
      <c r="AO457">
        <v>0</v>
      </c>
      <c r="AP457">
        <v>1</v>
      </c>
      <c r="AQ457">
        <v>0</v>
      </c>
      <c r="AR457">
        <v>0</v>
      </c>
      <c r="AS457">
        <v>0</v>
      </c>
      <c r="AT457">
        <v>0</v>
      </c>
      <c r="AU457">
        <v>0</v>
      </c>
      <c r="AV457">
        <v>0</v>
      </c>
      <c r="AW457" t="s">
        <v>41</v>
      </c>
      <c r="AX457" t="s">
        <v>59</v>
      </c>
      <c r="AY457">
        <v>1</v>
      </c>
      <c r="AZ457">
        <v>0</v>
      </c>
      <c r="BA457">
        <v>0</v>
      </c>
      <c r="BB457" t="s">
        <v>60</v>
      </c>
      <c r="BC457">
        <v>7.8958000000000004</v>
      </c>
      <c r="BD457" t="s">
        <v>517</v>
      </c>
    </row>
    <row r="458" spans="1:56" x14ac:dyDescent="0.25">
      <c r="A458">
        <v>457</v>
      </c>
      <c r="B458">
        <v>1</v>
      </c>
      <c r="C458">
        <v>0</v>
      </c>
      <c r="D458">
        <v>0</v>
      </c>
      <c r="E458">
        <v>0</v>
      </c>
      <c r="F458" t="s">
        <v>7</v>
      </c>
      <c r="G458">
        <v>0</v>
      </c>
      <c r="H458">
        <v>1</v>
      </c>
      <c r="I458">
        <v>0</v>
      </c>
      <c r="J458">
        <v>0</v>
      </c>
      <c r="K458">
        <v>1</v>
      </c>
      <c r="L458">
        <v>1</v>
      </c>
      <c r="M458">
        <v>0</v>
      </c>
      <c r="N458">
        <v>0</v>
      </c>
      <c r="O458">
        <v>0</v>
      </c>
      <c r="P458">
        <v>65</v>
      </c>
      <c r="Q458" t="s">
        <v>23</v>
      </c>
      <c r="R458">
        <v>0</v>
      </c>
      <c r="S458">
        <v>0</v>
      </c>
      <c r="T458">
        <v>0</v>
      </c>
      <c r="U458">
        <v>0</v>
      </c>
      <c r="V458">
        <v>0</v>
      </c>
      <c r="W458">
        <v>0</v>
      </c>
      <c r="X458">
        <v>1</v>
      </c>
      <c r="Y458">
        <v>0</v>
      </c>
      <c r="Z458">
        <v>1</v>
      </c>
      <c r="AA458" t="s">
        <v>27</v>
      </c>
      <c r="AB458">
        <v>1</v>
      </c>
      <c r="AC458">
        <v>0</v>
      </c>
      <c r="AD458">
        <v>0</v>
      </c>
      <c r="AE458">
        <v>0</v>
      </c>
      <c r="AF458">
        <v>1</v>
      </c>
      <c r="AG458">
        <v>0</v>
      </c>
      <c r="AH458">
        <v>0</v>
      </c>
      <c r="AI458">
        <v>0</v>
      </c>
      <c r="AJ458">
        <v>0</v>
      </c>
      <c r="AK458">
        <v>0</v>
      </c>
      <c r="AL458">
        <v>0</v>
      </c>
      <c r="AM458">
        <v>0</v>
      </c>
      <c r="AN458" t="s">
        <v>31</v>
      </c>
      <c r="AO458">
        <v>0</v>
      </c>
      <c r="AP458">
        <v>1</v>
      </c>
      <c r="AQ458">
        <v>0</v>
      </c>
      <c r="AR458">
        <v>0</v>
      </c>
      <c r="AS458">
        <v>0</v>
      </c>
      <c r="AT458">
        <v>0</v>
      </c>
      <c r="AU458">
        <v>0</v>
      </c>
      <c r="AV458">
        <v>0</v>
      </c>
      <c r="AW458" t="s">
        <v>41</v>
      </c>
      <c r="AX458" t="s">
        <v>56</v>
      </c>
      <c r="AY458">
        <v>0</v>
      </c>
      <c r="AZ458">
        <v>0</v>
      </c>
      <c r="BA458">
        <v>1</v>
      </c>
      <c r="BB458" t="s">
        <v>57</v>
      </c>
      <c r="BC458">
        <v>26.55</v>
      </c>
      <c r="BD458" t="s">
        <v>518</v>
      </c>
    </row>
    <row r="459" spans="1:56" x14ac:dyDescent="0.25">
      <c r="A459">
        <v>458</v>
      </c>
      <c r="B459">
        <v>1</v>
      </c>
      <c r="C459">
        <v>1</v>
      </c>
      <c r="D459">
        <v>1</v>
      </c>
      <c r="E459">
        <v>1</v>
      </c>
      <c r="F459" t="s">
        <v>6</v>
      </c>
      <c r="G459">
        <v>1</v>
      </c>
      <c r="H459">
        <v>0</v>
      </c>
      <c r="I459">
        <v>0</v>
      </c>
      <c r="J459">
        <v>0</v>
      </c>
      <c r="K459">
        <v>0</v>
      </c>
      <c r="L459">
        <v>0</v>
      </c>
      <c r="M459">
        <v>0</v>
      </c>
      <c r="N459">
        <v>0</v>
      </c>
      <c r="O459">
        <v>0</v>
      </c>
      <c r="P459">
        <v>29.9</v>
      </c>
      <c r="Q459" t="s">
        <v>19</v>
      </c>
      <c r="R459">
        <v>0</v>
      </c>
      <c r="S459">
        <v>0</v>
      </c>
      <c r="T459">
        <v>1</v>
      </c>
      <c r="U459">
        <v>0</v>
      </c>
      <c r="V459">
        <v>0</v>
      </c>
      <c r="W459">
        <v>0</v>
      </c>
      <c r="X459">
        <v>0</v>
      </c>
      <c r="Y459">
        <v>0</v>
      </c>
      <c r="Z459">
        <v>1</v>
      </c>
      <c r="AA459" t="s">
        <v>27</v>
      </c>
      <c r="AB459">
        <v>1</v>
      </c>
      <c r="AC459">
        <v>0</v>
      </c>
      <c r="AD459">
        <v>0</v>
      </c>
      <c r="AE459">
        <v>1</v>
      </c>
      <c r="AF459">
        <v>0</v>
      </c>
      <c r="AG459">
        <v>1</v>
      </c>
      <c r="AH459">
        <v>0</v>
      </c>
      <c r="AI459">
        <v>0</v>
      </c>
      <c r="AJ459">
        <v>0</v>
      </c>
      <c r="AK459">
        <v>0</v>
      </c>
      <c r="AL459">
        <v>0</v>
      </c>
      <c r="AM459">
        <v>0</v>
      </c>
      <c r="AN459" t="s">
        <v>32</v>
      </c>
      <c r="AO459">
        <v>0</v>
      </c>
      <c r="AP459">
        <v>1</v>
      </c>
      <c r="AQ459">
        <v>0</v>
      </c>
      <c r="AR459">
        <v>0</v>
      </c>
      <c r="AS459">
        <v>0</v>
      </c>
      <c r="AT459">
        <v>0</v>
      </c>
      <c r="AU459">
        <v>0</v>
      </c>
      <c r="AV459">
        <v>0</v>
      </c>
      <c r="AW459" t="s">
        <v>41</v>
      </c>
      <c r="AX459" t="s">
        <v>56</v>
      </c>
      <c r="AY459">
        <v>0</v>
      </c>
      <c r="AZ459">
        <v>0</v>
      </c>
      <c r="BA459">
        <v>1</v>
      </c>
      <c r="BB459" t="s">
        <v>57</v>
      </c>
      <c r="BC459">
        <v>51.862499999999997</v>
      </c>
      <c r="BD459" t="s">
        <v>519</v>
      </c>
    </row>
    <row r="460" spans="1:56" x14ac:dyDescent="0.25">
      <c r="A460">
        <v>459</v>
      </c>
      <c r="B460">
        <v>1</v>
      </c>
      <c r="C460">
        <v>1</v>
      </c>
      <c r="D460">
        <v>1</v>
      </c>
      <c r="E460">
        <v>1</v>
      </c>
      <c r="F460" t="s">
        <v>6</v>
      </c>
      <c r="G460">
        <v>1</v>
      </c>
      <c r="H460">
        <v>0</v>
      </c>
      <c r="I460">
        <v>0</v>
      </c>
      <c r="J460">
        <v>0</v>
      </c>
      <c r="K460">
        <v>0</v>
      </c>
      <c r="L460">
        <v>0</v>
      </c>
      <c r="M460">
        <v>0</v>
      </c>
      <c r="N460">
        <v>0</v>
      </c>
      <c r="O460">
        <v>0</v>
      </c>
      <c r="P460">
        <v>50</v>
      </c>
      <c r="Q460" t="s">
        <v>22</v>
      </c>
      <c r="R460">
        <v>0</v>
      </c>
      <c r="S460">
        <v>0</v>
      </c>
      <c r="T460">
        <v>0</v>
      </c>
      <c r="U460">
        <v>0</v>
      </c>
      <c r="V460">
        <v>0</v>
      </c>
      <c r="W460">
        <v>1</v>
      </c>
      <c r="X460">
        <v>0</v>
      </c>
      <c r="Y460">
        <v>0</v>
      </c>
      <c r="Z460">
        <v>2</v>
      </c>
      <c r="AA460" t="s">
        <v>28</v>
      </c>
      <c r="AB460">
        <v>0</v>
      </c>
      <c r="AC460">
        <v>1</v>
      </c>
      <c r="AD460">
        <v>0</v>
      </c>
      <c r="AE460">
        <v>0</v>
      </c>
      <c r="AF460">
        <v>1</v>
      </c>
      <c r="AG460">
        <v>0</v>
      </c>
      <c r="AH460">
        <v>0</v>
      </c>
      <c r="AI460">
        <v>0</v>
      </c>
      <c r="AJ460">
        <v>0</v>
      </c>
      <c r="AK460">
        <v>0</v>
      </c>
      <c r="AL460">
        <v>0</v>
      </c>
      <c r="AM460">
        <v>0</v>
      </c>
      <c r="AN460" t="s">
        <v>31</v>
      </c>
      <c r="AO460">
        <v>0</v>
      </c>
      <c r="AP460">
        <v>1</v>
      </c>
      <c r="AQ460">
        <v>0</v>
      </c>
      <c r="AR460">
        <v>0</v>
      </c>
      <c r="AS460">
        <v>0</v>
      </c>
      <c r="AT460">
        <v>0</v>
      </c>
      <c r="AU460">
        <v>0</v>
      </c>
      <c r="AV460">
        <v>0</v>
      </c>
      <c r="AW460" t="s">
        <v>41</v>
      </c>
      <c r="AX460" t="s">
        <v>56</v>
      </c>
      <c r="AY460">
        <v>0</v>
      </c>
      <c r="AZ460">
        <v>0</v>
      </c>
      <c r="BA460">
        <v>1</v>
      </c>
      <c r="BB460" t="s">
        <v>57</v>
      </c>
      <c r="BC460">
        <v>10.5</v>
      </c>
      <c r="BD460" t="s">
        <v>520</v>
      </c>
    </row>
    <row r="461" spans="1:56" x14ac:dyDescent="0.25">
      <c r="A461">
        <v>460</v>
      </c>
      <c r="B461">
        <v>1</v>
      </c>
      <c r="C461">
        <v>0</v>
      </c>
      <c r="D461">
        <v>0</v>
      </c>
      <c r="E461">
        <v>0</v>
      </c>
      <c r="F461" t="s">
        <v>7</v>
      </c>
      <c r="G461">
        <v>0</v>
      </c>
      <c r="H461">
        <v>1</v>
      </c>
      <c r="I461">
        <v>0</v>
      </c>
      <c r="J461">
        <v>0</v>
      </c>
      <c r="K461">
        <v>1</v>
      </c>
      <c r="L461">
        <v>1</v>
      </c>
      <c r="M461">
        <v>0</v>
      </c>
      <c r="N461">
        <v>1</v>
      </c>
      <c r="O461">
        <v>1</v>
      </c>
      <c r="P461">
        <v>29.9</v>
      </c>
      <c r="Q461" t="s">
        <v>19</v>
      </c>
      <c r="R461">
        <v>0</v>
      </c>
      <c r="S461">
        <v>0</v>
      </c>
      <c r="T461">
        <v>1</v>
      </c>
      <c r="U461">
        <v>0</v>
      </c>
      <c r="V461">
        <v>0</v>
      </c>
      <c r="W461">
        <v>0</v>
      </c>
      <c r="X461">
        <v>0</v>
      </c>
      <c r="Y461">
        <v>0</v>
      </c>
      <c r="Z461">
        <v>3</v>
      </c>
      <c r="AA461" t="s">
        <v>29</v>
      </c>
      <c r="AB461">
        <v>0</v>
      </c>
      <c r="AC461">
        <v>0</v>
      </c>
      <c r="AD461">
        <v>1</v>
      </c>
      <c r="AE461">
        <v>0</v>
      </c>
      <c r="AF461">
        <v>1</v>
      </c>
      <c r="AG461">
        <v>0</v>
      </c>
      <c r="AH461">
        <v>0</v>
      </c>
      <c r="AI461">
        <v>0</v>
      </c>
      <c r="AJ461">
        <v>0</v>
      </c>
      <c r="AK461">
        <v>0</v>
      </c>
      <c r="AL461">
        <v>0</v>
      </c>
      <c r="AM461">
        <v>0</v>
      </c>
      <c r="AN461" t="s">
        <v>31</v>
      </c>
      <c r="AO461">
        <v>0</v>
      </c>
      <c r="AP461">
        <v>1</v>
      </c>
      <c r="AQ461">
        <v>0</v>
      </c>
      <c r="AR461">
        <v>0</v>
      </c>
      <c r="AS461">
        <v>0</v>
      </c>
      <c r="AT461">
        <v>0</v>
      </c>
      <c r="AU461">
        <v>0</v>
      </c>
      <c r="AV461">
        <v>0</v>
      </c>
      <c r="AW461" t="s">
        <v>41</v>
      </c>
      <c r="AX461" t="s">
        <v>65</v>
      </c>
      <c r="AY461">
        <v>0</v>
      </c>
      <c r="AZ461">
        <v>1</v>
      </c>
      <c r="BA461">
        <v>0</v>
      </c>
      <c r="BB461" t="s">
        <v>66</v>
      </c>
      <c r="BC461">
        <v>7.75</v>
      </c>
      <c r="BD461" t="s">
        <v>521</v>
      </c>
    </row>
    <row r="462" spans="1:56" x14ac:dyDescent="0.25">
      <c r="A462">
        <v>461</v>
      </c>
      <c r="B462">
        <v>1</v>
      </c>
      <c r="C462">
        <v>1</v>
      </c>
      <c r="D462">
        <v>1</v>
      </c>
      <c r="E462">
        <v>1</v>
      </c>
      <c r="F462" t="s">
        <v>7</v>
      </c>
      <c r="G462">
        <v>0</v>
      </c>
      <c r="H462">
        <v>1</v>
      </c>
      <c r="I462">
        <v>0</v>
      </c>
      <c r="J462">
        <v>0</v>
      </c>
      <c r="K462">
        <v>1</v>
      </c>
      <c r="L462">
        <v>1</v>
      </c>
      <c r="M462">
        <v>0</v>
      </c>
      <c r="N462">
        <v>0</v>
      </c>
      <c r="O462">
        <v>0</v>
      </c>
      <c r="P462">
        <v>48</v>
      </c>
      <c r="Q462" t="s">
        <v>21</v>
      </c>
      <c r="R462">
        <v>0</v>
      </c>
      <c r="S462">
        <v>0</v>
      </c>
      <c r="T462">
        <v>0</v>
      </c>
      <c r="U462">
        <v>0</v>
      </c>
      <c r="V462">
        <v>1</v>
      </c>
      <c r="W462">
        <v>0</v>
      </c>
      <c r="X462">
        <v>0</v>
      </c>
      <c r="Y462">
        <v>0</v>
      </c>
      <c r="Z462">
        <v>1</v>
      </c>
      <c r="AA462" t="s">
        <v>27</v>
      </c>
      <c r="AB462">
        <v>1</v>
      </c>
      <c r="AC462">
        <v>0</v>
      </c>
      <c r="AD462">
        <v>0</v>
      </c>
      <c r="AE462">
        <v>0</v>
      </c>
      <c r="AF462">
        <v>1</v>
      </c>
      <c r="AG462">
        <v>0</v>
      </c>
      <c r="AH462">
        <v>0</v>
      </c>
      <c r="AI462">
        <v>0</v>
      </c>
      <c r="AJ462">
        <v>0</v>
      </c>
      <c r="AK462">
        <v>0</v>
      </c>
      <c r="AL462">
        <v>0</v>
      </c>
      <c r="AM462">
        <v>0</v>
      </c>
      <c r="AN462" t="s">
        <v>31</v>
      </c>
      <c r="AO462">
        <v>0</v>
      </c>
      <c r="AP462">
        <v>1</v>
      </c>
      <c r="AQ462">
        <v>0</v>
      </c>
      <c r="AR462">
        <v>0</v>
      </c>
      <c r="AS462">
        <v>0</v>
      </c>
      <c r="AT462">
        <v>0</v>
      </c>
      <c r="AU462">
        <v>0</v>
      </c>
      <c r="AV462">
        <v>0</v>
      </c>
      <c r="AW462" t="s">
        <v>41</v>
      </c>
      <c r="AX462" t="s">
        <v>56</v>
      </c>
      <c r="AY462">
        <v>0</v>
      </c>
      <c r="AZ462">
        <v>0</v>
      </c>
      <c r="BA462">
        <v>1</v>
      </c>
      <c r="BB462" t="s">
        <v>57</v>
      </c>
      <c r="BC462">
        <v>26.55</v>
      </c>
      <c r="BD462" t="s">
        <v>522</v>
      </c>
    </row>
    <row r="463" spans="1:56" x14ac:dyDescent="0.25">
      <c r="A463">
        <v>462</v>
      </c>
      <c r="B463">
        <v>1</v>
      </c>
      <c r="C463">
        <v>0</v>
      </c>
      <c r="D463">
        <v>0</v>
      </c>
      <c r="E463">
        <v>0</v>
      </c>
      <c r="F463" t="s">
        <v>7</v>
      </c>
      <c r="G463">
        <v>0</v>
      </c>
      <c r="H463">
        <v>1</v>
      </c>
      <c r="I463">
        <v>0</v>
      </c>
      <c r="J463">
        <v>0</v>
      </c>
      <c r="K463">
        <v>1</v>
      </c>
      <c r="L463">
        <v>1</v>
      </c>
      <c r="M463">
        <v>0</v>
      </c>
      <c r="N463">
        <v>0</v>
      </c>
      <c r="O463">
        <v>0</v>
      </c>
      <c r="P463">
        <v>34</v>
      </c>
      <c r="Q463" t="s">
        <v>20</v>
      </c>
      <c r="R463">
        <v>0</v>
      </c>
      <c r="S463">
        <v>0</v>
      </c>
      <c r="T463">
        <v>0</v>
      </c>
      <c r="U463">
        <v>1</v>
      </c>
      <c r="V463">
        <v>0</v>
      </c>
      <c r="W463">
        <v>0</v>
      </c>
      <c r="X463">
        <v>0</v>
      </c>
      <c r="Y463">
        <v>0</v>
      </c>
      <c r="Z463">
        <v>3</v>
      </c>
      <c r="AA463" t="s">
        <v>29</v>
      </c>
      <c r="AB463">
        <v>0</v>
      </c>
      <c r="AC463">
        <v>0</v>
      </c>
      <c r="AD463">
        <v>1</v>
      </c>
      <c r="AE463">
        <v>0</v>
      </c>
      <c r="AF463">
        <v>1</v>
      </c>
      <c r="AG463">
        <v>0</v>
      </c>
      <c r="AH463">
        <v>0</v>
      </c>
      <c r="AI463">
        <v>0</v>
      </c>
      <c r="AJ463">
        <v>0</v>
      </c>
      <c r="AK463">
        <v>0</v>
      </c>
      <c r="AL463">
        <v>0</v>
      </c>
      <c r="AM463">
        <v>0</v>
      </c>
      <c r="AN463" t="s">
        <v>31</v>
      </c>
      <c r="AO463">
        <v>0</v>
      </c>
      <c r="AP463">
        <v>1</v>
      </c>
      <c r="AQ463">
        <v>0</v>
      </c>
      <c r="AR463">
        <v>0</v>
      </c>
      <c r="AS463">
        <v>0</v>
      </c>
      <c r="AT463">
        <v>0</v>
      </c>
      <c r="AU463">
        <v>0</v>
      </c>
      <c r="AV463">
        <v>0</v>
      </c>
      <c r="AW463" t="s">
        <v>41</v>
      </c>
      <c r="AX463" t="s">
        <v>56</v>
      </c>
      <c r="AY463">
        <v>0</v>
      </c>
      <c r="AZ463">
        <v>0</v>
      </c>
      <c r="BA463">
        <v>1</v>
      </c>
      <c r="BB463" t="s">
        <v>57</v>
      </c>
      <c r="BC463">
        <v>8.0500000000000007</v>
      </c>
      <c r="BD463" t="s">
        <v>523</v>
      </c>
    </row>
    <row r="464" spans="1:56" x14ac:dyDescent="0.25">
      <c r="A464">
        <v>463</v>
      </c>
      <c r="B464">
        <v>1</v>
      </c>
      <c r="C464">
        <v>0</v>
      </c>
      <c r="D464">
        <v>0</v>
      </c>
      <c r="E464">
        <v>0</v>
      </c>
      <c r="F464" t="s">
        <v>7</v>
      </c>
      <c r="G464">
        <v>0</v>
      </c>
      <c r="H464">
        <v>1</v>
      </c>
      <c r="I464">
        <v>0</v>
      </c>
      <c r="J464">
        <v>0</v>
      </c>
      <c r="K464">
        <v>1</v>
      </c>
      <c r="L464">
        <v>1</v>
      </c>
      <c r="M464">
        <v>0</v>
      </c>
      <c r="N464">
        <v>0</v>
      </c>
      <c r="O464">
        <v>0</v>
      </c>
      <c r="P464">
        <v>47</v>
      </c>
      <c r="Q464" t="s">
        <v>21</v>
      </c>
      <c r="R464">
        <v>0</v>
      </c>
      <c r="S464">
        <v>0</v>
      </c>
      <c r="T464">
        <v>0</v>
      </c>
      <c r="U464">
        <v>0</v>
      </c>
      <c r="V464">
        <v>1</v>
      </c>
      <c r="W464">
        <v>0</v>
      </c>
      <c r="X464">
        <v>0</v>
      </c>
      <c r="Y464">
        <v>0</v>
      </c>
      <c r="Z464">
        <v>1</v>
      </c>
      <c r="AA464" t="s">
        <v>27</v>
      </c>
      <c r="AB464">
        <v>1</v>
      </c>
      <c r="AC464">
        <v>0</v>
      </c>
      <c r="AD464">
        <v>0</v>
      </c>
      <c r="AE464">
        <v>0</v>
      </c>
      <c r="AF464">
        <v>1</v>
      </c>
      <c r="AG464">
        <v>0</v>
      </c>
      <c r="AH464">
        <v>0</v>
      </c>
      <c r="AI464">
        <v>0</v>
      </c>
      <c r="AJ464">
        <v>0</v>
      </c>
      <c r="AK464">
        <v>0</v>
      </c>
      <c r="AL464">
        <v>0</v>
      </c>
      <c r="AM464">
        <v>0</v>
      </c>
      <c r="AN464" t="s">
        <v>31</v>
      </c>
      <c r="AO464">
        <v>0</v>
      </c>
      <c r="AP464">
        <v>1</v>
      </c>
      <c r="AQ464">
        <v>0</v>
      </c>
      <c r="AR464">
        <v>0</v>
      </c>
      <c r="AS464">
        <v>0</v>
      </c>
      <c r="AT464">
        <v>0</v>
      </c>
      <c r="AU464">
        <v>0</v>
      </c>
      <c r="AV464">
        <v>0</v>
      </c>
      <c r="AW464" t="s">
        <v>41</v>
      </c>
      <c r="AX464" t="s">
        <v>56</v>
      </c>
      <c r="AY464">
        <v>0</v>
      </c>
      <c r="AZ464">
        <v>0</v>
      </c>
      <c r="BA464">
        <v>1</v>
      </c>
      <c r="BB464" t="s">
        <v>57</v>
      </c>
      <c r="BC464">
        <v>38.5</v>
      </c>
      <c r="BD464" t="s">
        <v>524</v>
      </c>
    </row>
    <row r="465" spans="1:56" x14ac:dyDescent="0.25">
      <c r="A465">
        <v>464</v>
      </c>
      <c r="B465">
        <v>1</v>
      </c>
      <c r="C465">
        <v>0</v>
      </c>
      <c r="D465">
        <v>0</v>
      </c>
      <c r="E465">
        <v>0</v>
      </c>
      <c r="F465" t="s">
        <v>7</v>
      </c>
      <c r="G465">
        <v>0</v>
      </c>
      <c r="H465">
        <v>1</v>
      </c>
      <c r="I465">
        <v>0</v>
      </c>
      <c r="J465">
        <v>1</v>
      </c>
      <c r="K465">
        <v>1</v>
      </c>
      <c r="L465">
        <v>1</v>
      </c>
      <c r="M465">
        <v>0</v>
      </c>
      <c r="N465">
        <v>0</v>
      </c>
      <c r="O465">
        <v>0</v>
      </c>
      <c r="P465">
        <v>48</v>
      </c>
      <c r="Q465" t="s">
        <v>21</v>
      </c>
      <c r="R465">
        <v>0</v>
      </c>
      <c r="S465">
        <v>0</v>
      </c>
      <c r="T465">
        <v>0</v>
      </c>
      <c r="U465">
        <v>0</v>
      </c>
      <c r="V465">
        <v>1</v>
      </c>
      <c r="W465">
        <v>0</v>
      </c>
      <c r="X465">
        <v>0</v>
      </c>
      <c r="Y465">
        <v>0</v>
      </c>
      <c r="Z465">
        <v>2</v>
      </c>
      <c r="AA465" t="s">
        <v>28</v>
      </c>
      <c r="AB465">
        <v>0</v>
      </c>
      <c r="AC465">
        <v>1</v>
      </c>
      <c r="AD465">
        <v>0</v>
      </c>
      <c r="AE465">
        <v>0</v>
      </c>
      <c r="AF465">
        <v>1</v>
      </c>
      <c r="AG465">
        <v>0</v>
      </c>
      <c r="AH465">
        <v>0</v>
      </c>
      <c r="AI465">
        <v>0</v>
      </c>
      <c r="AJ465">
        <v>0</v>
      </c>
      <c r="AK465">
        <v>0</v>
      </c>
      <c r="AL465">
        <v>0</v>
      </c>
      <c r="AM465">
        <v>0</v>
      </c>
      <c r="AN465" t="s">
        <v>31</v>
      </c>
      <c r="AO465">
        <v>0</v>
      </c>
      <c r="AP465">
        <v>1</v>
      </c>
      <c r="AQ465">
        <v>0</v>
      </c>
      <c r="AR465">
        <v>0</v>
      </c>
      <c r="AS465">
        <v>0</v>
      </c>
      <c r="AT465">
        <v>0</v>
      </c>
      <c r="AU465">
        <v>0</v>
      </c>
      <c r="AV465">
        <v>0</v>
      </c>
      <c r="AW465" t="s">
        <v>41</v>
      </c>
      <c r="AX465" t="s">
        <v>56</v>
      </c>
      <c r="AY465">
        <v>0</v>
      </c>
      <c r="AZ465">
        <v>0</v>
      </c>
      <c r="BA465">
        <v>1</v>
      </c>
      <c r="BB465" t="s">
        <v>57</v>
      </c>
      <c r="BC465">
        <v>13</v>
      </c>
      <c r="BD465" t="s">
        <v>525</v>
      </c>
    </row>
    <row r="466" spans="1:56" x14ac:dyDescent="0.25">
      <c r="A466">
        <v>465</v>
      </c>
      <c r="B466">
        <v>1</v>
      </c>
      <c r="C466">
        <v>0</v>
      </c>
      <c r="D466">
        <v>0</v>
      </c>
      <c r="E466">
        <v>0</v>
      </c>
      <c r="F466" t="s">
        <v>7</v>
      </c>
      <c r="G466">
        <v>0</v>
      </c>
      <c r="H466">
        <v>1</v>
      </c>
      <c r="I466">
        <v>0</v>
      </c>
      <c r="J466">
        <v>0</v>
      </c>
      <c r="K466">
        <v>1</v>
      </c>
      <c r="L466">
        <v>1</v>
      </c>
      <c r="M466">
        <v>0</v>
      </c>
      <c r="N466">
        <v>0</v>
      </c>
      <c r="O466">
        <v>0</v>
      </c>
      <c r="P466">
        <v>29.9</v>
      </c>
      <c r="Q466" t="s">
        <v>19</v>
      </c>
      <c r="R466">
        <v>0</v>
      </c>
      <c r="S466">
        <v>0</v>
      </c>
      <c r="T466">
        <v>1</v>
      </c>
      <c r="U466">
        <v>0</v>
      </c>
      <c r="V466">
        <v>0</v>
      </c>
      <c r="W466">
        <v>0</v>
      </c>
      <c r="X466">
        <v>0</v>
      </c>
      <c r="Y466">
        <v>0</v>
      </c>
      <c r="Z466">
        <v>3</v>
      </c>
      <c r="AA466" t="s">
        <v>29</v>
      </c>
      <c r="AB466">
        <v>0</v>
      </c>
      <c r="AC466">
        <v>0</v>
      </c>
      <c r="AD466">
        <v>1</v>
      </c>
      <c r="AE466">
        <v>0</v>
      </c>
      <c r="AF466">
        <v>1</v>
      </c>
      <c r="AG466">
        <v>0</v>
      </c>
      <c r="AH466">
        <v>0</v>
      </c>
      <c r="AI466">
        <v>0</v>
      </c>
      <c r="AJ466">
        <v>0</v>
      </c>
      <c r="AK466">
        <v>0</v>
      </c>
      <c r="AL466">
        <v>0</v>
      </c>
      <c r="AM466">
        <v>0</v>
      </c>
      <c r="AN466" t="s">
        <v>31</v>
      </c>
      <c r="AO466">
        <v>0</v>
      </c>
      <c r="AP466">
        <v>1</v>
      </c>
      <c r="AQ466">
        <v>0</v>
      </c>
      <c r="AR466">
        <v>0</v>
      </c>
      <c r="AS466">
        <v>0</v>
      </c>
      <c r="AT466">
        <v>0</v>
      </c>
      <c r="AU466">
        <v>0</v>
      </c>
      <c r="AV466">
        <v>0</v>
      </c>
      <c r="AW466" t="s">
        <v>41</v>
      </c>
      <c r="AX466" t="s">
        <v>56</v>
      </c>
      <c r="AY466">
        <v>0</v>
      </c>
      <c r="AZ466">
        <v>0</v>
      </c>
      <c r="BA466">
        <v>1</v>
      </c>
      <c r="BB466" t="s">
        <v>57</v>
      </c>
      <c r="BC466">
        <v>8.0500000000000007</v>
      </c>
      <c r="BD466" t="s">
        <v>526</v>
      </c>
    </row>
    <row r="467" spans="1:56" x14ac:dyDescent="0.25">
      <c r="A467">
        <v>466</v>
      </c>
      <c r="B467">
        <v>1</v>
      </c>
      <c r="C467">
        <v>0</v>
      </c>
      <c r="D467">
        <v>0</v>
      </c>
      <c r="E467">
        <v>0</v>
      </c>
      <c r="F467" t="s">
        <v>7</v>
      </c>
      <c r="G467">
        <v>0</v>
      </c>
      <c r="H467">
        <v>1</v>
      </c>
      <c r="I467">
        <v>0</v>
      </c>
      <c r="J467">
        <v>0</v>
      </c>
      <c r="K467">
        <v>1</v>
      </c>
      <c r="L467">
        <v>1</v>
      </c>
      <c r="M467">
        <v>0</v>
      </c>
      <c r="N467">
        <v>0</v>
      </c>
      <c r="O467">
        <v>0</v>
      </c>
      <c r="P467">
        <v>38</v>
      </c>
      <c r="Q467" t="s">
        <v>20</v>
      </c>
      <c r="R467">
        <v>0</v>
      </c>
      <c r="S467">
        <v>0</v>
      </c>
      <c r="T467">
        <v>0</v>
      </c>
      <c r="U467">
        <v>1</v>
      </c>
      <c r="V467">
        <v>0</v>
      </c>
      <c r="W467">
        <v>0</v>
      </c>
      <c r="X467">
        <v>0</v>
      </c>
      <c r="Y467">
        <v>0</v>
      </c>
      <c r="Z467">
        <v>3</v>
      </c>
      <c r="AA467" t="s">
        <v>29</v>
      </c>
      <c r="AB467">
        <v>0</v>
      </c>
      <c r="AC467">
        <v>0</v>
      </c>
      <c r="AD467">
        <v>1</v>
      </c>
      <c r="AE467">
        <v>0</v>
      </c>
      <c r="AF467">
        <v>1</v>
      </c>
      <c r="AG467">
        <v>0</v>
      </c>
      <c r="AH467">
        <v>0</v>
      </c>
      <c r="AI467">
        <v>0</v>
      </c>
      <c r="AJ467">
        <v>0</v>
      </c>
      <c r="AK467">
        <v>0</v>
      </c>
      <c r="AL467">
        <v>0</v>
      </c>
      <c r="AM467">
        <v>0</v>
      </c>
      <c r="AN467" t="s">
        <v>31</v>
      </c>
      <c r="AO467">
        <v>0</v>
      </c>
      <c r="AP467">
        <v>1</v>
      </c>
      <c r="AQ467">
        <v>0</v>
      </c>
      <c r="AR467">
        <v>0</v>
      </c>
      <c r="AS467">
        <v>0</v>
      </c>
      <c r="AT467">
        <v>0</v>
      </c>
      <c r="AU467">
        <v>0</v>
      </c>
      <c r="AV467">
        <v>0</v>
      </c>
      <c r="AW467" t="s">
        <v>41</v>
      </c>
      <c r="AX467" t="s">
        <v>56</v>
      </c>
      <c r="AY467">
        <v>0</v>
      </c>
      <c r="AZ467">
        <v>0</v>
      </c>
      <c r="BA467">
        <v>1</v>
      </c>
      <c r="BB467" t="s">
        <v>57</v>
      </c>
      <c r="BC467">
        <v>7.05</v>
      </c>
      <c r="BD467" t="s">
        <v>527</v>
      </c>
    </row>
    <row r="468" spans="1:56" x14ac:dyDescent="0.25">
      <c r="A468">
        <v>467</v>
      </c>
      <c r="B468">
        <v>1</v>
      </c>
      <c r="C468">
        <v>0</v>
      </c>
      <c r="D468">
        <v>0</v>
      </c>
      <c r="E468">
        <v>0</v>
      </c>
      <c r="F468" t="s">
        <v>7</v>
      </c>
      <c r="G468">
        <v>0</v>
      </c>
      <c r="H468">
        <v>1</v>
      </c>
      <c r="I468">
        <v>0</v>
      </c>
      <c r="J468">
        <v>1</v>
      </c>
      <c r="K468">
        <v>1</v>
      </c>
      <c r="L468">
        <v>1</v>
      </c>
      <c r="M468">
        <v>0</v>
      </c>
      <c r="N468">
        <v>0</v>
      </c>
      <c r="O468">
        <v>0</v>
      </c>
      <c r="P468">
        <v>29.9</v>
      </c>
      <c r="Q468" t="s">
        <v>19</v>
      </c>
      <c r="R468">
        <v>0</v>
      </c>
      <c r="S468">
        <v>0</v>
      </c>
      <c r="T468">
        <v>1</v>
      </c>
      <c r="U468">
        <v>0</v>
      </c>
      <c r="V468">
        <v>0</v>
      </c>
      <c r="W468">
        <v>0</v>
      </c>
      <c r="X468">
        <v>0</v>
      </c>
      <c r="Y468">
        <v>0</v>
      </c>
      <c r="Z468">
        <v>2</v>
      </c>
      <c r="AA468" t="s">
        <v>28</v>
      </c>
      <c r="AB468">
        <v>0</v>
      </c>
      <c r="AC468">
        <v>1</v>
      </c>
      <c r="AD468">
        <v>0</v>
      </c>
      <c r="AE468">
        <v>0</v>
      </c>
      <c r="AF468">
        <v>1</v>
      </c>
      <c r="AG468">
        <v>0</v>
      </c>
      <c r="AH468">
        <v>0</v>
      </c>
      <c r="AI468">
        <v>0</v>
      </c>
      <c r="AJ468">
        <v>0</v>
      </c>
      <c r="AK468">
        <v>0</v>
      </c>
      <c r="AL468">
        <v>0</v>
      </c>
      <c r="AM468">
        <v>0</v>
      </c>
      <c r="AN468" t="s">
        <v>31</v>
      </c>
      <c r="AO468">
        <v>0</v>
      </c>
      <c r="AP468">
        <v>1</v>
      </c>
      <c r="AQ468">
        <v>0</v>
      </c>
      <c r="AR468">
        <v>0</v>
      </c>
      <c r="AS468">
        <v>0</v>
      </c>
      <c r="AT468">
        <v>0</v>
      </c>
      <c r="AU468">
        <v>0</v>
      </c>
      <c r="AV468">
        <v>0</v>
      </c>
      <c r="AW468" t="s">
        <v>41</v>
      </c>
      <c r="AX468" t="s">
        <v>56</v>
      </c>
      <c r="AY468">
        <v>0</v>
      </c>
      <c r="AZ468">
        <v>0</v>
      </c>
      <c r="BA468">
        <v>1</v>
      </c>
      <c r="BB468" t="s">
        <v>57</v>
      </c>
      <c r="BC468">
        <v>0</v>
      </c>
      <c r="BD468" t="s">
        <v>528</v>
      </c>
    </row>
    <row r="469" spans="1:56" x14ac:dyDescent="0.25">
      <c r="A469">
        <v>468</v>
      </c>
      <c r="B469">
        <v>1</v>
      </c>
      <c r="C469">
        <v>0</v>
      </c>
      <c r="D469">
        <v>0</v>
      </c>
      <c r="E469">
        <v>0</v>
      </c>
      <c r="F469" t="s">
        <v>7</v>
      </c>
      <c r="G469">
        <v>0</v>
      </c>
      <c r="H469">
        <v>1</v>
      </c>
      <c r="I469">
        <v>0</v>
      </c>
      <c r="J469">
        <v>0</v>
      </c>
      <c r="K469">
        <v>1</v>
      </c>
      <c r="L469">
        <v>1</v>
      </c>
      <c r="M469">
        <v>0</v>
      </c>
      <c r="N469">
        <v>0</v>
      </c>
      <c r="O469">
        <v>0</v>
      </c>
      <c r="P469">
        <v>56</v>
      </c>
      <c r="Q469" t="s">
        <v>22</v>
      </c>
      <c r="R469">
        <v>0</v>
      </c>
      <c r="S469">
        <v>0</v>
      </c>
      <c r="T469">
        <v>0</v>
      </c>
      <c r="U469">
        <v>0</v>
      </c>
      <c r="V469">
        <v>0</v>
      </c>
      <c r="W469">
        <v>1</v>
      </c>
      <c r="X469">
        <v>0</v>
      </c>
      <c r="Y469">
        <v>0</v>
      </c>
      <c r="Z469">
        <v>1</v>
      </c>
      <c r="AA469" t="s">
        <v>27</v>
      </c>
      <c r="AB469">
        <v>1</v>
      </c>
      <c r="AC469">
        <v>0</v>
      </c>
      <c r="AD469">
        <v>0</v>
      </c>
      <c r="AE469">
        <v>0</v>
      </c>
      <c r="AF469">
        <v>1</v>
      </c>
      <c r="AG469">
        <v>0</v>
      </c>
      <c r="AH469">
        <v>0</v>
      </c>
      <c r="AI469">
        <v>0</v>
      </c>
      <c r="AJ469">
        <v>0</v>
      </c>
      <c r="AK469">
        <v>0</v>
      </c>
      <c r="AL469">
        <v>0</v>
      </c>
      <c r="AM469">
        <v>0</v>
      </c>
      <c r="AN469" t="s">
        <v>31</v>
      </c>
      <c r="AO469">
        <v>0</v>
      </c>
      <c r="AP469">
        <v>1</v>
      </c>
      <c r="AQ469">
        <v>0</v>
      </c>
      <c r="AR469">
        <v>0</v>
      </c>
      <c r="AS469">
        <v>0</v>
      </c>
      <c r="AT469">
        <v>0</v>
      </c>
      <c r="AU469">
        <v>0</v>
      </c>
      <c r="AV469">
        <v>0</v>
      </c>
      <c r="AW469" t="s">
        <v>41</v>
      </c>
      <c r="AX469" t="s">
        <v>56</v>
      </c>
      <c r="AY469">
        <v>0</v>
      </c>
      <c r="AZ469">
        <v>0</v>
      </c>
      <c r="BA469">
        <v>1</v>
      </c>
      <c r="BB469" t="s">
        <v>57</v>
      </c>
      <c r="BC469">
        <v>26.55</v>
      </c>
      <c r="BD469" t="s">
        <v>529</v>
      </c>
    </row>
    <row r="470" spans="1:56" x14ac:dyDescent="0.25">
      <c r="A470">
        <v>469</v>
      </c>
      <c r="B470">
        <v>1</v>
      </c>
      <c r="C470">
        <v>0</v>
      </c>
      <c r="D470">
        <v>0</v>
      </c>
      <c r="E470">
        <v>0</v>
      </c>
      <c r="F470" t="s">
        <v>7</v>
      </c>
      <c r="G470">
        <v>0</v>
      </c>
      <c r="H470">
        <v>1</v>
      </c>
      <c r="I470">
        <v>0</v>
      </c>
      <c r="J470">
        <v>0</v>
      </c>
      <c r="K470">
        <v>1</v>
      </c>
      <c r="L470">
        <v>1</v>
      </c>
      <c r="M470">
        <v>0</v>
      </c>
      <c r="N470">
        <v>1</v>
      </c>
      <c r="O470">
        <v>1</v>
      </c>
      <c r="P470">
        <v>29.9</v>
      </c>
      <c r="Q470" t="s">
        <v>19</v>
      </c>
      <c r="R470">
        <v>0</v>
      </c>
      <c r="S470">
        <v>0</v>
      </c>
      <c r="T470">
        <v>1</v>
      </c>
      <c r="U470">
        <v>0</v>
      </c>
      <c r="V470">
        <v>0</v>
      </c>
      <c r="W470">
        <v>0</v>
      </c>
      <c r="X470">
        <v>0</v>
      </c>
      <c r="Y470">
        <v>0</v>
      </c>
      <c r="Z470">
        <v>3</v>
      </c>
      <c r="AA470" t="s">
        <v>29</v>
      </c>
      <c r="AB470">
        <v>0</v>
      </c>
      <c r="AC470">
        <v>0</v>
      </c>
      <c r="AD470">
        <v>1</v>
      </c>
      <c r="AE470">
        <v>0</v>
      </c>
      <c r="AF470">
        <v>1</v>
      </c>
      <c r="AG470">
        <v>0</v>
      </c>
      <c r="AH470">
        <v>0</v>
      </c>
      <c r="AI470">
        <v>0</v>
      </c>
      <c r="AJ470">
        <v>0</v>
      </c>
      <c r="AK470">
        <v>0</v>
      </c>
      <c r="AL470">
        <v>0</v>
      </c>
      <c r="AM470">
        <v>0</v>
      </c>
      <c r="AN470" t="s">
        <v>31</v>
      </c>
      <c r="AO470">
        <v>0</v>
      </c>
      <c r="AP470">
        <v>1</v>
      </c>
      <c r="AQ470">
        <v>0</v>
      </c>
      <c r="AR470">
        <v>0</v>
      </c>
      <c r="AS470">
        <v>0</v>
      </c>
      <c r="AT470">
        <v>0</v>
      </c>
      <c r="AU470">
        <v>0</v>
      </c>
      <c r="AV470">
        <v>0</v>
      </c>
      <c r="AW470" t="s">
        <v>41</v>
      </c>
      <c r="AX470" t="s">
        <v>65</v>
      </c>
      <c r="AY470">
        <v>0</v>
      </c>
      <c r="AZ470">
        <v>1</v>
      </c>
      <c r="BA470">
        <v>0</v>
      </c>
      <c r="BB470" t="s">
        <v>66</v>
      </c>
      <c r="BC470">
        <v>7.7249999999999996</v>
      </c>
      <c r="BD470" t="s">
        <v>530</v>
      </c>
    </row>
    <row r="471" spans="1:56" x14ac:dyDescent="0.25">
      <c r="A471">
        <v>470</v>
      </c>
      <c r="B471">
        <v>1</v>
      </c>
      <c r="C471">
        <v>1</v>
      </c>
      <c r="D471">
        <v>1</v>
      </c>
      <c r="E471">
        <v>1</v>
      </c>
      <c r="F471" t="s">
        <v>6</v>
      </c>
      <c r="G471">
        <v>1</v>
      </c>
      <c r="H471">
        <v>0</v>
      </c>
      <c r="I471">
        <v>0</v>
      </c>
      <c r="J471">
        <v>0</v>
      </c>
      <c r="K471">
        <v>0</v>
      </c>
      <c r="L471">
        <v>0</v>
      </c>
      <c r="M471">
        <v>0</v>
      </c>
      <c r="N471">
        <v>0</v>
      </c>
      <c r="O471">
        <v>0</v>
      </c>
      <c r="P471">
        <v>0.75</v>
      </c>
      <c r="Q471" t="s">
        <v>17</v>
      </c>
      <c r="R471">
        <v>1</v>
      </c>
      <c r="S471">
        <v>0</v>
      </c>
      <c r="T471">
        <v>0</v>
      </c>
      <c r="U471">
        <v>0</v>
      </c>
      <c r="V471">
        <v>0</v>
      </c>
      <c r="W471">
        <v>0</v>
      </c>
      <c r="X471">
        <v>0</v>
      </c>
      <c r="Y471">
        <v>0</v>
      </c>
      <c r="Z471">
        <v>3</v>
      </c>
      <c r="AA471" t="s">
        <v>29</v>
      </c>
      <c r="AB471">
        <v>0</v>
      </c>
      <c r="AC471">
        <v>0</v>
      </c>
      <c r="AD471">
        <v>1</v>
      </c>
      <c r="AE471">
        <v>2</v>
      </c>
      <c r="AF471">
        <v>0</v>
      </c>
      <c r="AG471">
        <v>0</v>
      </c>
      <c r="AH471">
        <v>1</v>
      </c>
      <c r="AI471">
        <v>0</v>
      </c>
      <c r="AJ471">
        <v>0</v>
      </c>
      <c r="AK471">
        <v>0</v>
      </c>
      <c r="AL471">
        <v>0</v>
      </c>
      <c r="AM471">
        <v>0</v>
      </c>
      <c r="AN471" t="s">
        <v>33</v>
      </c>
      <c r="AO471">
        <v>1</v>
      </c>
      <c r="AP471">
        <v>0</v>
      </c>
      <c r="AQ471">
        <v>1</v>
      </c>
      <c r="AR471">
        <v>0</v>
      </c>
      <c r="AS471">
        <v>0</v>
      </c>
      <c r="AT471">
        <v>0</v>
      </c>
      <c r="AU471">
        <v>0</v>
      </c>
      <c r="AV471">
        <v>0</v>
      </c>
      <c r="AW471" t="s">
        <v>42</v>
      </c>
      <c r="AX471" t="s">
        <v>59</v>
      </c>
      <c r="AY471">
        <v>1</v>
      </c>
      <c r="AZ471">
        <v>0</v>
      </c>
      <c r="BA471">
        <v>0</v>
      </c>
      <c r="BB471" t="s">
        <v>60</v>
      </c>
      <c r="BC471">
        <v>19.258299999999998</v>
      </c>
      <c r="BD471" t="s">
        <v>531</v>
      </c>
    </row>
    <row r="472" spans="1:56" x14ac:dyDescent="0.25">
      <c r="A472">
        <v>471</v>
      </c>
      <c r="B472">
        <v>1</v>
      </c>
      <c r="C472">
        <v>0</v>
      </c>
      <c r="D472">
        <v>0</v>
      </c>
      <c r="E472">
        <v>0</v>
      </c>
      <c r="F472" t="s">
        <v>7</v>
      </c>
      <c r="G472">
        <v>0</v>
      </c>
      <c r="H472">
        <v>1</v>
      </c>
      <c r="I472">
        <v>0</v>
      </c>
      <c r="J472">
        <v>0</v>
      </c>
      <c r="K472">
        <v>1</v>
      </c>
      <c r="L472">
        <v>1</v>
      </c>
      <c r="M472">
        <v>0</v>
      </c>
      <c r="N472">
        <v>0</v>
      </c>
      <c r="O472">
        <v>0</v>
      </c>
      <c r="P472">
        <v>29.9</v>
      </c>
      <c r="Q472" t="s">
        <v>19</v>
      </c>
      <c r="R472">
        <v>0</v>
      </c>
      <c r="S472">
        <v>0</v>
      </c>
      <c r="T472">
        <v>1</v>
      </c>
      <c r="U472">
        <v>0</v>
      </c>
      <c r="V472">
        <v>0</v>
      </c>
      <c r="W472">
        <v>0</v>
      </c>
      <c r="X472">
        <v>0</v>
      </c>
      <c r="Y472">
        <v>0</v>
      </c>
      <c r="Z472">
        <v>3</v>
      </c>
      <c r="AA472" t="s">
        <v>29</v>
      </c>
      <c r="AB472">
        <v>0</v>
      </c>
      <c r="AC472">
        <v>0</v>
      </c>
      <c r="AD472">
        <v>1</v>
      </c>
      <c r="AE472">
        <v>0</v>
      </c>
      <c r="AF472">
        <v>1</v>
      </c>
      <c r="AG472">
        <v>0</v>
      </c>
      <c r="AH472">
        <v>0</v>
      </c>
      <c r="AI472">
        <v>0</v>
      </c>
      <c r="AJ472">
        <v>0</v>
      </c>
      <c r="AK472">
        <v>0</v>
      </c>
      <c r="AL472">
        <v>0</v>
      </c>
      <c r="AM472">
        <v>0</v>
      </c>
      <c r="AN472" t="s">
        <v>31</v>
      </c>
      <c r="AO472">
        <v>0</v>
      </c>
      <c r="AP472">
        <v>1</v>
      </c>
      <c r="AQ472">
        <v>0</v>
      </c>
      <c r="AR472">
        <v>0</v>
      </c>
      <c r="AS472">
        <v>0</v>
      </c>
      <c r="AT472">
        <v>0</v>
      </c>
      <c r="AU472">
        <v>0</v>
      </c>
      <c r="AV472">
        <v>0</v>
      </c>
      <c r="AW472" t="s">
        <v>41</v>
      </c>
      <c r="AX472" t="s">
        <v>56</v>
      </c>
      <c r="AY472">
        <v>0</v>
      </c>
      <c r="AZ472">
        <v>0</v>
      </c>
      <c r="BA472">
        <v>1</v>
      </c>
      <c r="BB472" t="s">
        <v>57</v>
      </c>
      <c r="BC472">
        <v>7.25</v>
      </c>
      <c r="BD472" t="s">
        <v>532</v>
      </c>
    </row>
    <row r="473" spans="1:56" x14ac:dyDescent="0.25">
      <c r="A473">
        <v>472</v>
      </c>
      <c r="B473">
        <v>1</v>
      </c>
      <c r="C473">
        <v>0</v>
      </c>
      <c r="D473">
        <v>0</v>
      </c>
      <c r="E473">
        <v>0</v>
      </c>
      <c r="F473" t="s">
        <v>7</v>
      </c>
      <c r="G473">
        <v>0</v>
      </c>
      <c r="H473">
        <v>1</v>
      </c>
      <c r="I473">
        <v>0</v>
      </c>
      <c r="J473">
        <v>0</v>
      </c>
      <c r="K473">
        <v>1</v>
      </c>
      <c r="L473">
        <v>1</v>
      </c>
      <c r="M473">
        <v>0</v>
      </c>
      <c r="N473">
        <v>0</v>
      </c>
      <c r="O473">
        <v>0</v>
      </c>
      <c r="P473">
        <v>38</v>
      </c>
      <c r="Q473" t="s">
        <v>20</v>
      </c>
      <c r="R473">
        <v>0</v>
      </c>
      <c r="S473">
        <v>0</v>
      </c>
      <c r="T473">
        <v>0</v>
      </c>
      <c r="U473">
        <v>1</v>
      </c>
      <c r="V473">
        <v>0</v>
      </c>
      <c r="W473">
        <v>0</v>
      </c>
      <c r="X473">
        <v>0</v>
      </c>
      <c r="Y473">
        <v>0</v>
      </c>
      <c r="Z473">
        <v>3</v>
      </c>
      <c r="AA473" t="s">
        <v>29</v>
      </c>
      <c r="AB473">
        <v>0</v>
      </c>
      <c r="AC473">
        <v>0</v>
      </c>
      <c r="AD473">
        <v>1</v>
      </c>
      <c r="AE473">
        <v>0</v>
      </c>
      <c r="AF473">
        <v>1</v>
      </c>
      <c r="AG473">
        <v>0</v>
      </c>
      <c r="AH473">
        <v>0</v>
      </c>
      <c r="AI473">
        <v>0</v>
      </c>
      <c r="AJ473">
        <v>0</v>
      </c>
      <c r="AK473">
        <v>0</v>
      </c>
      <c r="AL473">
        <v>0</v>
      </c>
      <c r="AM473">
        <v>0</v>
      </c>
      <c r="AN473" t="s">
        <v>31</v>
      </c>
      <c r="AO473">
        <v>0</v>
      </c>
      <c r="AP473">
        <v>1</v>
      </c>
      <c r="AQ473">
        <v>0</v>
      </c>
      <c r="AR473">
        <v>0</v>
      </c>
      <c r="AS473">
        <v>0</v>
      </c>
      <c r="AT473">
        <v>0</v>
      </c>
      <c r="AU473">
        <v>0</v>
      </c>
      <c r="AV473">
        <v>0</v>
      </c>
      <c r="AW473" t="s">
        <v>41</v>
      </c>
      <c r="AX473" t="s">
        <v>56</v>
      </c>
      <c r="AY473">
        <v>0</v>
      </c>
      <c r="AZ473">
        <v>0</v>
      </c>
      <c r="BA473">
        <v>1</v>
      </c>
      <c r="BB473" t="s">
        <v>57</v>
      </c>
      <c r="BC473">
        <v>8.6624999999999996</v>
      </c>
      <c r="BD473" t="s">
        <v>533</v>
      </c>
    </row>
    <row r="474" spans="1:56" x14ac:dyDescent="0.25">
      <c r="A474">
        <v>473</v>
      </c>
      <c r="B474">
        <v>1</v>
      </c>
      <c r="C474">
        <v>1</v>
      </c>
      <c r="D474">
        <v>1</v>
      </c>
      <c r="E474">
        <v>1</v>
      </c>
      <c r="F474" t="s">
        <v>6</v>
      </c>
      <c r="G474">
        <v>1</v>
      </c>
      <c r="H474">
        <v>0</v>
      </c>
      <c r="I474">
        <v>0</v>
      </c>
      <c r="J474">
        <v>0</v>
      </c>
      <c r="K474">
        <v>0</v>
      </c>
      <c r="L474">
        <v>0</v>
      </c>
      <c r="M474">
        <v>0</v>
      </c>
      <c r="N474">
        <v>0</v>
      </c>
      <c r="O474">
        <v>0</v>
      </c>
      <c r="P474">
        <v>33</v>
      </c>
      <c r="Q474" t="s">
        <v>20</v>
      </c>
      <c r="R474">
        <v>0</v>
      </c>
      <c r="S474">
        <v>0</v>
      </c>
      <c r="T474">
        <v>0</v>
      </c>
      <c r="U474">
        <v>1</v>
      </c>
      <c r="V474">
        <v>0</v>
      </c>
      <c r="W474">
        <v>0</v>
      </c>
      <c r="X474">
        <v>0</v>
      </c>
      <c r="Y474">
        <v>0</v>
      </c>
      <c r="Z474">
        <v>2</v>
      </c>
      <c r="AA474" t="s">
        <v>28</v>
      </c>
      <c r="AB474">
        <v>0</v>
      </c>
      <c r="AC474">
        <v>1</v>
      </c>
      <c r="AD474">
        <v>0</v>
      </c>
      <c r="AE474">
        <v>1</v>
      </c>
      <c r="AF474">
        <v>0</v>
      </c>
      <c r="AG474">
        <v>1</v>
      </c>
      <c r="AH474">
        <v>0</v>
      </c>
      <c r="AI474">
        <v>0</v>
      </c>
      <c r="AJ474">
        <v>0</v>
      </c>
      <c r="AK474">
        <v>0</v>
      </c>
      <c r="AL474">
        <v>0</v>
      </c>
      <c r="AM474">
        <v>0</v>
      </c>
      <c r="AN474" t="s">
        <v>32</v>
      </c>
      <c r="AO474">
        <v>2</v>
      </c>
      <c r="AP474">
        <v>0</v>
      </c>
      <c r="AQ474">
        <v>0</v>
      </c>
      <c r="AR474">
        <v>1</v>
      </c>
      <c r="AS474">
        <v>0</v>
      </c>
      <c r="AT474">
        <v>0</v>
      </c>
      <c r="AU474">
        <v>0</v>
      </c>
      <c r="AV474">
        <v>0</v>
      </c>
      <c r="AW474" t="s">
        <v>43</v>
      </c>
      <c r="AX474" t="s">
        <v>56</v>
      </c>
      <c r="AY474">
        <v>0</v>
      </c>
      <c r="AZ474">
        <v>0</v>
      </c>
      <c r="BA474">
        <v>1</v>
      </c>
      <c r="BB474" t="s">
        <v>57</v>
      </c>
      <c r="BC474">
        <v>27.75</v>
      </c>
      <c r="BD474" t="s">
        <v>534</v>
      </c>
    </row>
    <row r="475" spans="1:56" x14ac:dyDescent="0.25">
      <c r="A475">
        <v>474</v>
      </c>
      <c r="B475">
        <v>1</v>
      </c>
      <c r="C475">
        <v>1</v>
      </c>
      <c r="D475">
        <v>1</v>
      </c>
      <c r="E475">
        <v>1</v>
      </c>
      <c r="F475" t="s">
        <v>6</v>
      </c>
      <c r="G475">
        <v>1</v>
      </c>
      <c r="H475">
        <v>0</v>
      </c>
      <c r="I475">
        <v>0</v>
      </c>
      <c r="J475">
        <v>0</v>
      </c>
      <c r="K475">
        <v>0</v>
      </c>
      <c r="L475">
        <v>0</v>
      </c>
      <c r="M475">
        <v>0</v>
      </c>
      <c r="N475">
        <v>0</v>
      </c>
      <c r="O475">
        <v>0</v>
      </c>
      <c r="P475">
        <v>23</v>
      </c>
      <c r="Q475" t="s">
        <v>19</v>
      </c>
      <c r="R475">
        <v>0</v>
      </c>
      <c r="S475">
        <v>0</v>
      </c>
      <c r="T475">
        <v>1</v>
      </c>
      <c r="U475">
        <v>0</v>
      </c>
      <c r="V475">
        <v>0</v>
      </c>
      <c r="W475">
        <v>0</v>
      </c>
      <c r="X475">
        <v>0</v>
      </c>
      <c r="Y475">
        <v>0</v>
      </c>
      <c r="Z475">
        <v>2</v>
      </c>
      <c r="AA475" t="s">
        <v>28</v>
      </c>
      <c r="AB475">
        <v>0</v>
      </c>
      <c r="AC475">
        <v>1</v>
      </c>
      <c r="AD475">
        <v>0</v>
      </c>
      <c r="AE475">
        <v>0</v>
      </c>
      <c r="AF475">
        <v>1</v>
      </c>
      <c r="AG475">
        <v>0</v>
      </c>
      <c r="AH475">
        <v>0</v>
      </c>
      <c r="AI475">
        <v>0</v>
      </c>
      <c r="AJ475">
        <v>0</v>
      </c>
      <c r="AK475">
        <v>0</v>
      </c>
      <c r="AL475">
        <v>0</v>
      </c>
      <c r="AM475">
        <v>0</v>
      </c>
      <c r="AN475" t="s">
        <v>31</v>
      </c>
      <c r="AO475">
        <v>0</v>
      </c>
      <c r="AP475">
        <v>1</v>
      </c>
      <c r="AQ475">
        <v>0</v>
      </c>
      <c r="AR475">
        <v>0</v>
      </c>
      <c r="AS475">
        <v>0</v>
      </c>
      <c r="AT475">
        <v>0</v>
      </c>
      <c r="AU475">
        <v>0</v>
      </c>
      <c r="AV475">
        <v>0</v>
      </c>
      <c r="AW475" t="s">
        <v>41</v>
      </c>
      <c r="AX475" t="s">
        <v>59</v>
      </c>
      <c r="AY475">
        <v>1</v>
      </c>
      <c r="AZ475">
        <v>0</v>
      </c>
      <c r="BA475">
        <v>0</v>
      </c>
      <c r="BB475" t="s">
        <v>60</v>
      </c>
      <c r="BC475">
        <v>13.791700000000001</v>
      </c>
      <c r="BD475" t="s">
        <v>535</v>
      </c>
    </row>
    <row r="476" spans="1:56" x14ac:dyDescent="0.25">
      <c r="A476">
        <v>475</v>
      </c>
      <c r="B476">
        <v>1</v>
      </c>
      <c r="C476">
        <v>0</v>
      </c>
      <c r="D476">
        <v>0</v>
      </c>
      <c r="E476">
        <v>0</v>
      </c>
      <c r="F476" t="s">
        <v>6</v>
      </c>
      <c r="G476">
        <v>1</v>
      </c>
      <c r="H476">
        <v>0</v>
      </c>
      <c r="I476">
        <v>1</v>
      </c>
      <c r="J476">
        <v>0</v>
      </c>
      <c r="K476">
        <v>0</v>
      </c>
      <c r="L476">
        <v>0</v>
      </c>
      <c r="M476">
        <v>0</v>
      </c>
      <c r="N476">
        <v>0</v>
      </c>
      <c r="O476">
        <v>0</v>
      </c>
      <c r="P476">
        <v>22</v>
      </c>
      <c r="Q476" t="s">
        <v>19</v>
      </c>
      <c r="R476">
        <v>0</v>
      </c>
      <c r="S476">
        <v>0</v>
      </c>
      <c r="T476">
        <v>1</v>
      </c>
      <c r="U476">
        <v>0</v>
      </c>
      <c r="V476">
        <v>0</v>
      </c>
      <c r="W476">
        <v>0</v>
      </c>
      <c r="X476">
        <v>0</v>
      </c>
      <c r="Y476">
        <v>0</v>
      </c>
      <c r="Z476">
        <v>3</v>
      </c>
      <c r="AA476" t="s">
        <v>29</v>
      </c>
      <c r="AB476">
        <v>0</v>
      </c>
      <c r="AC476">
        <v>0</v>
      </c>
      <c r="AD476">
        <v>1</v>
      </c>
      <c r="AE476">
        <v>0</v>
      </c>
      <c r="AF476">
        <v>1</v>
      </c>
      <c r="AG476">
        <v>0</v>
      </c>
      <c r="AH476">
        <v>0</v>
      </c>
      <c r="AI476">
        <v>0</v>
      </c>
      <c r="AJ476">
        <v>0</v>
      </c>
      <c r="AK476">
        <v>0</v>
      </c>
      <c r="AL476">
        <v>0</v>
      </c>
      <c r="AM476">
        <v>0</v>
      </c>
      <c r="AN476" t="s">
        <v>31</v>
      </c>
      <c r="AO476">
        <v>0</v>
      </c>
      <c r="AP476">
        <v>1</v>
      </c>
      <c r="AQ476">
        <v>0</v>
      </c>
      <c r="AR476">
        <v>0</v>
      </c>
      <c r="AS476">
        <v>0</v>
      </c>
      <c r="AT476">
        <v>0</v>
      </c>
      <c r="AU476">
        <v>0</v>
      </c>
      <c r="AV476">
        <v>0</v>
      </c>
      <c r="AW476" t="s">
        <v>41</v>
      </c>
      <c r="AX476" t="s">
        <v>56</v>
      </c>
      <c r="AY476">
        <v>0</v>
      </c>
      <c r="AZ476">
        <v>0</v>
      </c>
      <c r="BA476">
        <v>1</v>
      </c>
      <c r="BB476" t="s">
        <v>57</v>
      </c>
      <c r="BC476">
        <v>9.8375000000000004</v>
      </c>
      <c r="BD476" t="s">
        <v>536</v>
      </c>
    </row>
    <row r="477" spans="1:56" x14ac:dyDescent="0.25">
      <c r="A477">
        <v>476</v>
      </c>
      <c r="B477">
        <v>1</v>
      </c>
      <c r="C477">
        <v>0</v>
      </c>
      <c r="D477">
        <v>0</v>
      </c>
      <c r="E477">
        <v>0</v>
      </c>
      <c r="F477" t="s">
        <v>7</v>
      </c>
      <c r="G477">
        <v>0</v>
      </c>
      <c r="H477">
        <v>1</v>
      </c>
      <c r="I477">
        <v>0</v>
      </c>
      <c r="J477">
        <v>0</v>
      </c>
      <c r="K477">
        <v>1</v>
      </c>
      <c r="L477">
        <v>1</v>
      </c>
      <c r="M477">
        <v>0</v>
      </c>
      <c r="N477">
        <v>0</v>
      </c>
      <c r="O477">
        <v>0</v>
      </c>
      <c r="P477">
        <v>29.9</v>
      </c>
      <c r="Q477" t="s">
        <v>19</v>
      </c>
      <c r="R477">
        <v>0</v>
      </c>
      <c r="S477">
        <v>0</v>
      </c>
      <c r="T477">
        <v>1</v>
      </c>
      <c r="U477">
        <v>0</v>
      </c>
      <c r="V477">
        <v>0</v>
      </c>
      <c r="W477">
        <v>0</v>
      </c>
      <c r="X477">
        <v>0</v>
      </c>
      <c r="Y477">
        <v>0</v>
      </c>
      <c r="Z477">
        <v>1</v>
      </c>
      <c r="AA477" t="s">
        <v>27</v>
      </c>
      <c r="AB477">
        <v>1</v>
      </c>
      <c r="AC477">
        <v>0</v>
      </c>
      <c r="AD477">
        <v>0</v>
      </c>
      <c r="AE477">
        <v>0</v>
      </c>
      <c r="AF477">
        <v>1</v>
      </c>
      <c r="AG477">
        <v>0</v>
      </c>
      <c r="AH477">
        <v>0</v>
      </c>
      <c r="AI477">
        <v>0</v>
      </c>
      <c r="AJ477">
        <v>0</v>
      </c>
      <c r="AK477">
        <v>0</v>
      </c>
      <c r="AL477">
        <v>0</v>
      </c>
      <c r="AM477">
        <v>0</v>
      </c>
      <c r="AN477" t="s">
        <v>31</v>
      </c>
      <c r="AO477">
        <v>0</v>
      </c>
      <c r="AP477">
        <v>1</v>
      </c>
      <c r="AQ477">
        <v>0</v>
      </c>
      <c r="AR477">
        <v>0</v>
      </c>
      <c r="AS477">
        <v>0</v>
      </c>
      <c r="AT477">
        <v>0</v>
      </c>
      <c r="AU477">
        <v>0</v>
      </c>
      <c r="AV477">
        <v>0</v>
      </c>
      <c r="AW477" t="s">
        <v>41</v>
      </c>
      <c r="AX477" t="s">
        <v>56</v>
      </c>
      <c r="AY477">
        <v>0</v>
      </c>
      <c r="AZ477">
        <v>0</v>
      </c>
      <c r="BA477">
        <v>1</v>
      </c>
      <c r="BB477" t="s">
        <v>57</v>
      </c>
      <c r="BC477">
        <v>52</v>
      </c>
      <c r="BD477" t="s">
        <v>537</v>
      </c>
    </row>
    <row r="478" spans="1:56" x14ac:dyDescent="0.25">
      <c r="A478">
        <v>477</v>
      </c>
      <c r="B478">
        <v>1</v>
      </c>
      <c r="C478">
        <v>0</v>
      </c>
      <c r="D478">
        <v>0</v>
      </c>
      <c r="E478">
        <v>0</v>
      </c>
      <c r="F478" t="s">
        <v>7</v>
      </c>
      <c r="G478">
        <v>0</v>
      </c>
      <c r="H478">
        <v>1</v>
      </c>
      <c r="I478">
        <v>0</v>
      </c>
      <c r="J478">
        <v>1</v>
      </c>
      <c r="K478">
        <v>0</v>
      </c>
      <c r="L478">
        <v>1</v>
      </c>
      <c r="M478">
        <v>0</v>
      </c>
      <c r="N478">
        <v>0</v>
      </c>
      <c r="O478">
        <v>0</v>
      </c>
      <c r="P478">
        <v>34</v>
      </c>
      <c r="Q478" t="s">
        <v>20</v>
      </c>
      <c r="R478">
        <v>0</v>
      </c>
      <c r="S478">
        <v>0</v>
      </c>
      <c r="T478">
        <v>0</v>
      </c>
      <c r="U478">
        <v>1</v>
      </c>
      <c r="V478">
        <v>0</v>
      </c>
      <c r="W478">
        <v>0</v>
      </c>
      <c r="X478">
        <v>0</v>
      </c>
      <c r="Y478">
        <v>0</v>
      </c>
      <c r="Z478">
        <v>2</v>
      </c>
      <c r="AA478" t="s">
        <v>28</v>
      </c>
      <c r="AB478">
        <v>0</v>
      </c>
      <c r="AC478">
        <v>1</v>
      </c>
      <c r="AD478">
        <v>0</v>
      </c>
      <c r="AE478">
        <v>1</v>
      </c>
      <c r="AF478">
        <v>0</v>
      </c>
      <c r="AG478">
        <v>1</v>
      </c>
      <c r="AH478">
        <v>0</v>
      </c>
      <c r="AI478">
        <v>0</v>
      </c>
      <c r="AJ478">
        <v>0</v>
      </c>
      <c r="AK478">
        <v>0</v>
      </c>
      <c r="AL478">
        <v>0</v>
      </c>
      <c r="AM478">
        <v>0</v>
      </c>
      <c r="AN478" t="s">
        <v>32</v>
      </c>
      <c r="AO478">
        <v>0</v>
      </c>
      <c r="AP478">
        <v>1</v>
      </c>
      <c r="AQ478">
        <v>0</v>
      </c>
      <c r="AR478">
        <v>0</v>
      </c>
      <c r="AS478">
        <v>0</v>
      </c>
      <c r="AT478">
        <v>0</v>
      </c>
      <c r="AU478">
        <v>0</v>
      </c>
      <c r="AV478">
        <v>0</v>
      </c>
      <c r="AW478" t="s">
        <v>41</v>
      </c>
      <c r="AX478" t="s">
        <v>56</v>
      </c>
      <c r="AY478">
        <v>0</v>
      </c>
      <c r="AZ478">
        <v>0</v>
      </c>
      <c r="BA478">
        <v>1</v>
      </c>
      <c r="BB478" t="s">
        <v>57</v>
      </c>
      <c r="BC478">
        <v>21</v>
      </c>
      <c r="BD478" t="s">
        <v>538</v>
      </c>
    </row>
    <row r="479" spans="1:56" x14ac:dyDescent="0.25">
      <c r="A479">
        <v>478</v>
      </c>
      <c r="B479">
        <v>1</v>
      </c>
      <c r="C479">
        <v>0</v>
      </c>
      <c r="D479">
        <v>0</v>
      </c>
      <c r="E479">
        <v>0</v>
      </c>
      <c r="F479" t="s">
        <v>7</v>
      </c>
      <c r="G479">
        <v>0</v>
      </c>
      <c r="H479">
        <v>1</v>
      </c>
      <c r="I479">
        <v>0</v>
      </c>
      <c r="J479">
        <v>0</v>
      </c>
      <c r="K479">
        <v>0</v>
      </c>
      <c r="L479">
        <v>1</v>
      </c>
      <c r="M479">
        <v>0</v>
      </c>
      <c r="N479">
        <v>0</v>
      </c>
      <c r="O479">
        <v>0</v>
      </c>
      <c r="P479">
        <v>29</v>
      </c>
      <c r="Q479" t="s">
        <v>19</v>
      </c>
      <c r="R479">
        <v>0</v>
      </c>
      <c r="S479">
        <v>0</v>
      </c>
      <c r="T479">
        <v>1</v>
      </c>
      <c r="U479">
        <v>0</v>
      </c>
      <c r="V479">
        <v>0</v>
      </c>
      <c r="W479">
        <v>0</v>
      </c>
      <c r="X479">
        <v>0</v>
      </c>
      <c r="Y479">
        <v>0</v>
      </c>
      <c r="Z479">
        <v>3</v>
      </c>
      <c r="AA479" t="s">
        <v>29</v>
      </c>
      <c r="AB479">
        <v>0</v>
      </c>
      <c r="AC479">
        <v>0</v>
      </c>
      <c r="AD479">
        <v>1</v>
      </c>
      <c r="AE479">
        <v>1</v>
      </c>
      <c r="AF479">
        <v>0</v>
      </c>
      <c r="AG479">
        <v>1</v>
      </c>
      <c r="AH479">
        <v>0</v>
      </c>
      <c r="AI479">
        <v>0</v>
      </c>
      <c r="AJ479">
        <v>0</v>
      </c>
      <c r="AK479">
        <v>0</v>
      </c>
      <c r="AL479">
        <v>0</v>
      </c>
      <c r="AM479">
        <v>0</v>
      </c>
      <c r="AN479" t="s">
        <v>32</v>
      </c>
      <c r="AO479">
        <v>0</v>
      </c>
      <c r="AP479">
        <v>1</v>
      </c>
      <c r="AQ479">
        <v>0</v>
      </c>
      <c r="AR479">
        <v>0</v>
      </c>
      <c r="AS479">
        <v>0</v>
      </c>
      <c r="AT479">
        <v>0</v>
      </c>
      <c r="AU479">
        <v>0</v>
      </c>
      <c r="AV479">
        <v>0</v>
      </c>
      <c r="AW479" t="s">
        <v>41</v>
      </c>
      <c r="AX479" t="s">
        <v>56</v>
      </c>
      <c r="AY479">
        <v>0</v>
      </c>
      <c r="AZ479">
        <v>0</v>
      </c>
      <c r="BA479">
        <v>1</v>
      </c>
      <c r="BB479" t="s">
        <v>57</v>
      </c>
      <c r="BC479">
        <v>7.0457999999999998</v>
      </c>
      <c r="BD479" t="s">
        <v>539</v>
      </c>
    </row>
    <row r="480" spans="1:56" x14ac:dyDescent="0.25">
      <c r="A480">
        <v>479</v>
      </c>
      <c r="B480">
        <v>1</v>
      </c>
      <c r="C480">
        <v>0</v>
      </c>
      <c r="D480">
        <v>0</v>
      </c>
      <c r="E480">
        <v>0</v>
      </c>
      <c r="F480" t="s">
        <v>7</v>
      </c>
      <c r="G480">
        <v>0</v>
      </c>
      <c r="H480">
        <v>1</v>
      </c>
      <c r="I480">
        <v>0</v>
      </c>
      <c r="J480">
        <v>0</v>
      </c>
      <c r="K480">
        <v>1</v>
      </c>
      <c r="L480">
        <v>1</v>
      </c>
      <c r="M480">
        <v>0</v>
      </c>
      <c r="N480">
        <v>0</v>
      </c>
      <c r="O480">
        <v>0</v>
      </c>
      <c r="P480">
        <v>22</v>
      </c>
      <c r="Q480" t="s">
        <v>19</v>
      </c>
      <c r="R480">
        <v>0</v>
      </c>
      <c r="S480">
        <v>0</v>
      </c>
      <c r="T480">
        <v>1</v>
      </c>
      <c r="U480">
        <v>0</v>
      </c>
      <c r="V480">
        <v>0</v>
      </c>
      <c r="W480">
        <v>0</v>
      </c>
      <c r="X480">
        <v>0</v>
      </c>
      <c r="Y480">
        <v>0</v>
      </c>
      <c r="Z480">
        <v>3</v>
      </c>
      <c r="AA480" t="s">
        <v>29</v>
      </c>
      <c r="AB480">
        <v>0</v>
      </c>
      <c r="AC480">
        <v>0</v>
      </c>
      <c r="AD480">
        <v>1</v>
      </c>
      <c r="AE480">
        <v>0</v>
      </c>
      <c r="AF480">
        <v>1</v>
      </c>
      <c r="AG480">
        <v>0</v>
      </c>
      <c r="AH480">
        <v>0</v>
      </c>
      <c r="AI480">
        <v>0</v>
      </c>
      <c r="AJ480">
        <v>0</v>
      </c>
      <c r="AK480">
        <v>0</v>
      </c>
      <c r="AL480">
        <v>0</v>
      </c>
      <c r="AM480">
        <v>0</v>
      </c>
      <c r="AN480" t="s">
        <v>31</v>
      </c>
      <c r="AO480">
        <v>0</v>
      </c>
      <c r="AP480">
        <v>1</v>
      </c>
      <c r="AQ480">
        <v>0</v>
      </c>
      <c r="AR480">
        <v>0</v>
      </c>
      <c r="AS480">
        <v>0</v>
      </c>
      <c r="AT480">
        <v>0</v>
      </c>
      <c r="AU480">
        <v>0</v>
      </c>
      <c r="AV480">
        <v>0</v>
      </c>
      <c r="AW480" t="s">
        <v>41</v>
      </c>
      <c r="AX480" t="s">
        <v>56</v>
      </c>
      <c r="AY480">
        <v>0</v>
      </c>
      <c r="AZ480">
        <v>0</v>
      </c>
      <c r="BA480">
        <v>1</v>
      </c>
      <c r="BB480" t="s">
        <v>57</v>
      </c>
      <c r="BC480">
        <v>7.5208000000000004</v>
      </c>
      <c r="BD480" t="s">
        <v>540</v>
      </c>
    </row>
    <row r="481" spans="1:56" x14ac:dyDescent="0.25">
      <c r="A481">
        <v>480</v>
      </c>
      <c r="B481">
        <v>1</v>
      </c>
      <c r="C481">
        <v>1</v>
      </c>
      <c r="D481">
        <v>1</v>
      </c>
      <c r="E481">
        <v>1</v>
      </c>
      <c r="F481" t="s">
        <v>6</v>
      </c>
      <c r="G481">
        <v>1</v>
      </c>
      <c r="H481">
        <v>0</v>
      </c>
      <c r="I481">
        <v>1</v>
      </c>
      <c r="J481">
        <v>0</v>
      </c>
      <c r="K481">
        <v>0</v>
      </c>
      <c r="L481">
        <v>0</v>
      </c>
      <c r="M481">
        <v>0</v>
      </c>
      <c r="N481">
        <v>0</v>
      </c>
      <c r="O481">
        <v>0</v>
      </c>
      <c r="P481">
        <v>2</v>
      </c>
      <c r="Q481" t="s">
        <v>17</v>
      </c>
      <c r="R481">
        <v>1</v>
      </c>
      <c r="S481">
        <v>0</v>
      </c>
      <c r="T481">
        <v>0</v>
      </c>
      <c r="U481">
        <v>0</v>
      </c>
      <c r="V481">
        <v>0</v>
      </c>
      <c r="W481">
        <v>0</v>
      </c>
      <c r="X481">
        <v>0</v>
      </c>
      <c r="Y481">
        <v>0</v>
      </c>
      <c r="Z481">
        <v>3</v>
      </c>
      <c r="AA481" t="s">
        <v>29</v>
      </c>
      <c r="AB481">
        <v>0</v>
      </c>
      <c r="AC481">
        <v>0</v>
      </c>
      <c r="AD481">
        <v>1</v>
      </c>
      <c r="AE481">
        <v>0</v>
      </c>
      <c r="AF481">
        <v>1</v>
      </c>
      <c r="AG481">
        <v>0</v>
      </c>
      <c r="AH481">
        <v>0</v>
      </c>
      <c r="AI481">
        <v>0</v>
      </c>
      <c r="AJ481">
        <v>0</v>
      </c>
      <c r="AK481">
        <v>0</v>
      </c>
      <c r="AL481">
        <v>0</v>
      </c>
      <c r="AM481">
        <v>0</v>
      </c>
      <c r="AN481" t="s">
        <v>31</v>
      </c>
      <c r="AO481">
        <v>1</v>
      </c>
      <c r="AP481">
        <v>0</v>
      </c>
      <c r="AQ481">
        <v>1</v>
      </c>
      <c r="AR481">
        <v>0</v>
      </c>
      <c r="AS481">
        <v>0</v>
      </c>
      <c r="AT481">
        <v>0</v>
      </c>
      <c r="AU481">
        <v>0</v>
      </c>
      <c r="AV481">
        <v>0</v>
      </c>
      <c r="AW481" t="s">
        <v>42</v>
      </c>
      <c r="AX481" t="s">
        <v>56</v>
      </c>
      <c r="AY481">
        <v>0</v>
      </c>
      <c r="AZ481">
        <v>0</v>
      </c>
      <c r="BA481">
        <v>1</v>
      </c>
      <c r="BB481" t="s">
        <v>57</v>
      </c>
      <c r="BC481">
        <v>12.2875</v>
      </c>
      <c r="BD481" t="s">
        <v>541</v>
      </c>
    </row>
    <row r="482" spans="1:56" x14ac:dyDescent="0.25">
      <c r="A482">
        <v>481</v>
      </c>
      <c r="B482">
        <v>1</v>
      </c>
      <c r="C482">
        <v>0</v>
      </c>
      <c r="D482">
        <v>0</v>
      </c>
      <c r="E482">
        <v>0</v>
      </c>
      <c r="F482" t="s">
        <v>7</v>
      </c>
      <c r="G482">
        <v>0</v>
      </c>
      <c r="H482">
        <v>1</v>
      </c>
      <c r="I482">
        <v>0</v>
      </c>
      <c r="J482">
        <v>0</v>
      </c>
      <c r="K482">
        <v>0</v>
      </c>
      <c r="L482">
        <v>0</v>
      </c>
      <c r="M482">
        <v>1</v>
      </c>
      <c r="N482">
        <v>0</v>
      </c>
      <c r="O482">
        <v>0</v>
      </c>
      <c r="P482">
        <v>9</v>
      </c>
      <c r="Q482" t="s">
        <v>17</v>
      </c>
      <c r="R482">
        <v>1</v>
      </c>
      <c r="S482">
        <v>0</v>
      </c>
      <c r="T482">
        <v>0</v>
      </c>
      <c r="U482">
        <v>0</v>
      </c>
      <c r="V482">
        <v>0</v>
      </c>
      <c r="W482">
        <v>0</v>
      </c>
      <c r="X482">
        <v>0</v>
      </c>
      <c r="Y482">
        <v>0</v>
      </c>
      <c r="Z482">
        <v>3</v>
      </c>
      <c r="AA482" t="s">
        <v>29</v>
      </c>
      <c r="AB482">
        <v>0</v>
      </c>
      <c r="AC482">
        <v>0</v>
      </c>
      <c r="AD482">
        <v>1</v>
      </c>
      <c r="AE482">
        <v>5</v>
      </c>
      <c r="AF482">
        <v>0</v>
      </c>
      <c r="AG482">
        <v>0</v>
      </c>
      <c r="AH482">
        <v>0</v>
      </c>
      <c r="AI482">
        <v>0</v>
      </c>
      <c r="AJ482">
        <v>0</v>
      </c>
      <c r="AK482">
        <v>1</v>
      </c>
      <c r="AL482">
        <v>0</v>
      </c>
      <c r="AM482">
        <v>1</v>
      </c>
      <c r="AN482" t="s">
        <v>36</v>
      </c>
      <c r="AO482">
        <v>2</v>
      </c>
      <c r="AP482">
        <v>0</v>
      </c>
      <c r="AQ482">
        <v>0</v>
      </c>
      <c r="AR482">
        <v>1</v>
      </c>
      <c r="AS482">
        <v>0</v>
      </c>
      <c r="AT482">
        <v>0</v>
      </c>
      <c r="AU482">
        <v>0</v>
      </c>
      <c r="AV482">
        <v>0</v>
      </c>
      <c r="AW482" t="s">
        <v>43</v>
      </c>
      <c r="AX482" t="s">
        <v>56</v>
      </c>
      <c r="AY482">
        <v>0</v>
      </c>
      <c r="AZ482">
        <v>0</v>
      </c>
      <c r="BA482">
        <v>1</v>
      </c>
      <c r="BB482" t="s">
        <v>57</v>
      </c>
      <c r="BC482">
        <v>46.9</v>
      </c>
      <c r="BD482" t="s">
        <v>542</v>
      </c>
    </row>
    <row r="483" spans="1:56" x14ac:dyDescent="0.25">
      <c r="A483">
        <v>482</v>
      </c>
      <c r="B483">
        <v>1</v>
      </c>
      <c r="C483">
        <v>0</v>
      </c>
      <c r="D483">
        <v>0</v>
      </c>
      <c r="E483">
        <v>0</v>
      </c>
      <c r="F483" t="s">
        <v>7</v>
      </c>
      <c r="G483">
        <v>0</v>
      </c>
      <c r="H483">
        <v>1</v>
      </c>
      <c r="I483">
        <v>0</v>
      </c>
      <c r="J483">
        <v>1</v>
      </c>
      <c r="K483">
        <v>1</v>
      </c>
      <c r="L483">
        <v>1</v>
      </c>
      <c r="M483">
        <v>0</v>
      </c>
      <c r="N483">
        <v>0</v>
      </c>
      <c r="O483">
        <v>0</v>
      </c>
      <c r="P483">
        <v>29.9</v>
      </c>
      <c r="Q483" t="s">
        <v>19</v>
      </c>
      <c r="R483">
        <v>0</v>
      </c>
      <c r="S483">
        <v>0</v>
      </c>
      <c r="T483">
        <v>1</v>
      </c>
      <c r="U483">
        <v>0</v>
      </c>
      <c r="V483">
        <v>0</v>
      </c>
      <c r="W483">
        <v>0</v>
      </c>
      <c r="X483">
        <v>0</v>
      </c>
      <c r="Y483">
        <v>0</v>
      </c>
      <c r="Z483">
        <v>2</v>
      </c>
      <c r="AA483" t="s">
        <v>28</v>
      </c>
      <c r="AB483">
        <v>0</v>
      </c>
      <c r="AC483">
        <v>1</v>
      </c>
      <c r="AD483">
        <v>0</v>
      </c>
      <c r="AE483">
        <v>0</v>
      </c>
      <c r="AF483">
        <v>1</v>
      </c>
      <c r="AG483">
        <v>0</v>
      </c>
      <c r="AH483">
        <v>0</v>
      </c>
      <c r="AI483">
        <v>0</v>
      </c>
      <c r="AJ483">
        <v>0</v>
      </c>
      <c r="AK483">
        <v>0</v>
      </c>
      <c r="AL483">
        <v>0</v>
      </c>
      <c r="AM483">
        <v>0</v>
      </c>
      <c r="AN483" t="s">
        <v>31</v>
      </c>
      <c r="AO483">
        <v>0</v>
      </c>
      <c r="AP483">
        <v>1</v>
      </c>
      <c r="AQ483">
        <v>0</v>
      </c>
      <c r="AR483">
        <v>0</v>
      </c>
      <c r="AS483">
        <v>0</v>
      </c>
      <c r="AT483">
        <v>0</v>
      </c>
      <c r="AU483">
        <v>0</v>
      </c>
      <c r="AV483">
        <v>0</v>
      </c>
      <c r="AW483" t="s">
        <v>41</v>
      </c>
      <c r="AX483" t="s">
        <v>56</v>
      </c>
      <c r="AY483">
        <v>0</v>
      </c>
      <c r="AZ483">
        <v>0</v>
      </c>
      <c r="BA483">
        <v>1</v>
      </c>
      <c r="BB483" t="s">
        <v>57</v>
      </c>
      <c r="BC483">
        <v>0</v>
      </c>
      <c r="BD483" t="s">
        <v>543</v>
      </c>
    </row>
    <row r="484" spans="1:56" x14ac:dyDescent="0.25">
      <c r="A484">
        <v>483</v>
      </c>
      <c r="B484">
        <v>1</v>
      </c>
      <c r="C484">
        <v>0</v>
      </c>
      <c r="D484">
        <v>0</v>
      </c>
      <c r="E484">
        <v>0</v>
      </c>
      <c r="F484" t="s">
        <v>7</v>
      </c>
      <c r="G484">
        <v>0</v>
      </c>
      <c r="H484">
        <v>1</v>
      </c>
      <c r="I484">
        <v>0</v>
      </c>
      <c r="J484">
        <v>0</v>
      </c>
      <c r="K484">
        <v>1</v>
      </c>
      <c r="L484">
        <v>1</v>
      </c>
      <c r="M484">
        <v>0</v>
      </c>
      <c r="N484">
        <v>0</v>
      </c>
      <c r="O484">
        <v>0</v>
      </c>
      <c r="P484">
        <v>50</v>
      </c>
      <c r="Q484" t="s">
        <v>22</v>
      </c>
      <c r="R484">
        <v>0</v>
      </c>
      <c r="S484">
        <v>0</v>
      </c>
      <c r="T484">
        <v>0</v>
      </c>
      <c r="U484">
        <v>0</v>
      </c>
      <c r="V484">
        <v>0</v>
      </c>
      <c r="W484">
        <v>1</v>
      </c>
      <c r="X484">
        <v>0</v>
      </c>
      <c r="Y484">
        <v>0</v>
      </c>
      <c r="Z484">
        <v>3</v>
      </c>
      <c r="AA484" t="s">
        <v>29</v>
      </c>
      <c r="AB484">
        <v>0</v>
      </c>
      <c r="AC484">
        <v>0</v>
      </c>
      <c r="AD484">
        <v>1</v>
      </c>
      <c r="AE484">
        <v>0</v>
      </c>
      <c r="AF484">
        <v>1</v>
      </c>
      <c r="AG484">
        <v>0</v>
      </c>
      <c r="AH484">
        <v>0</v>
      </c>
      <c r="AI484">
        <v>0</v>
      </c>
      <c r="AJ484">
        <v>0</v>
      </c>
      <c r="AK484">
        <v>0</v>
      </c>
      <c r="AL484">
        <v>0</v>
      </c>
      <c r="AM484">
        <v>0</v>
      </c>
      <c r="AN484" t="s">
        <v>31</v>
      </c>
      <c r="AO484">
        <v>0</v>
      </c>
      <c r="AP484">
        <v>1</v>
      </c>
      <c r="AQ484">
        <v>0</v>
      </c>
      <c r="AR484">
        <v>0</v>
      </c>
      <c r="AS484">
        <v>0</v>
      </c>
      <c r="AT484">
        <v>0</v>
      </c>
      <c r="AU484">
        <v>0</v>
      </c>
      <c r="AV484">
        <v>0</v>
      </c>
      <c r="AW484" t="s">
        <v>41</v>
      </c>
      <c r="AX484" t="s">
        <v>56</v>
      </c>
      <c r="AY484">
        <v>0</v>
      </c>
      <c r="AZ484">
        <v>0</v>
      </c>
      <c r="BA484">
        <v>1</v>
      </c>
      <c r="BB484" t="s">
        <v>57</v>
      </c>
      <c r="BC484">
        <v>8.0500000000000007</v>
      </c>
      <c r="BD484" t="s">
        <v>544</v>
      </c>
    </row>
    <row r="485" spans="1:56" x14ac:dyDescent="0.25">
      <c r="A485">
        <v>484</v>
      </c>
      <c r="B485">
        <v>1</v>
      </c>
      <c r="C485">
        <v>1</v>
      </c>
      <c r="D485">
        <v>1</v>
      </c>
      <c r="E485">
        <v>1</v>
      </c>
      <c r="F485" t="s">
        <v>6</v>
      </c>
      <c r="G485">
        <v>1</v>
      </c>
      <c r="H485">
        <v>0</v>
      </c>
      <c r="I485">
        <v>1</v>
      </c>
      <c r="J485">
        <v>0</v>
      </c>
      <c r="K485">
        <v>0</v>
      </c>
      <c r="L485">
        <v>0</v>
      </c>
      <c r="M485">
        <v>0</v>
      </c>
      <c r="N485">
        <v>0</v>
      </c>
      <c r="O485">
        <v>0</v>
      </c>
      <c r="P485">
        <v>63</v>
      </c>
      <c r="Q485" t="s">
        <v>23</v>
      </c>
      <c r="R485">
        <v>0</v>
      </c>
      <c r="S485">
        <v>0</v>
      </c>
      <c r="T485">
        <v>0</v>
      </c>
      <c r="U485">
        <v>0</v>
      </c>
      <c r="V485">
        <v>0</v>
      </c>
      <c r="W485">
        <v>0</v>
      </c>
      <c r="X485">
        <v>1</v>
      </c>
      <c r="Y485">
        <v>0</v>
      </c>
      <c r="Z485">
        <v>3</v>
      </c>
      <c r="AA485" t="s">
        <v>29</v>
      </c>
      <c r="AB485">
        <v>0</v>
      </c>
      <c r="AC485">
        <v>0</v>
      </c>
      <c r="AD485">
        <v>1</v>
      </c>
      <c r="AE485">
        <v>0</v>
      </c>
      <c r="AF485">
        <v>1</v>
      </c>
      <c r="AG485">
        <v>0</v>
      </c>
      <c r="AH485">
        <v>0</v>
      </c>
      <c r="AI485">
        <v>0</v>
      </c>
      <c r="AJ485">
        <v>0</v>
      </c>
      <c r="AK485">
        <v>0</v>
      </c>
      <c r="AL485">
        <v>0</v>
      </c>
      <c r="AM485">
        <v>0</v>
      </c>
      <c r="AN485" t="s">
        <v>31</v>
      </c>
      <c r="AO485">
        <v>0</v>
      </c>
      <c r="AP485">
        <v>1</v>
      </c>
      <c r="AQ485">
        <v>0</v>
      </c>
      <c r="AR485">
        <v>0</v>
      </c>
      <c r="AS485">
        <v>0</v>
      </c>
      <c r="AT485">
        <v>0</v>
      </c>
      <c r="AU485">
        <v>0</v>
      </c>
      <c r="AV485">
        <v>0</v>
      </c>
      <c r="AW485" t="s">
        <v>41</v>
      </c>
      <c r="AX485" t="s">
        <v>56</v>
      </c>
      <c r="AY485">
        <v>0</v>
      </c>
      <c r="AZ485">
        <v>0</v>
      </c>
      <c r="BA485">
        <v>1</v>
      </c>
      <c r="BB485" t="s">
        <v>57</v>
      </c>
      <c r="BC485">
        <v>9.5875000000000004</v>
      </c>
      <c r="BD485" t="s">
        <v>545</v>
      </c>
    </row>
    <row r="486" spans="1:56" x14ac:dyDescent="0.25">
      <c r="A486">
        <v>485</v>
      </c>
      <c r="B486">
        <v>1</v>
      </c>
      <c r="C486">
        <v>1</v>
      </c>
      <c r="D486">
        <v>1</v>
      </c>
      <c r="E486">
        <v>1</v>
      </c>
      <c r="F486" t="s">
        <v>7</v>
      </c>
      <c r="G486">
        <v>0</v>
      </c>
      <c r="H486">
        <v>1</v>
      </c>
      <c r="I486">
        <v>0</v>
      </c>
      <c r="J486">
        <v>0</v>
      </c>
      <c r="K486">
        <v>0</v>
      </c>
      <c r="L486">
        <v>1</v>
      </c>
      <c r="M486">
        <v>0</v>
      </c>
      <c r="N486">
        <v>0</v>
      </c>
      <c r="O486">
        <v>0</v>
      </c>
      <c r="P486">
        <v>25</v>
      </c>
      <c r="Q486" t="s">
        <v>19</v>
      </c>
      <c r="R486">
        <v>0</v>
      </c>
      <c r="S486">
        <v>0</v>
      </c>
      <c r="T486">
        <v>1</v>
      </c>
      <c r="U486">
        <v>0</v>
      </c>
      <c r="V486">
        <v>0</v>
      </c>
      <c r="W486">
        <v>0</v>
      </c>
      <c r="X486">
        <v>0</v>
      </c>
      <c r="Y486">
        <v>0</v>
      </c>
      <c r="Z486">
        <v>1</v>
      </c>
      <c r="AA486" t="s">
        <v>27</v>
      </c>
      <c r="AB486">
        <v>1</v>
      </c>
      <c r="AC486">
        <v>0</v>
      </c>
      <c r="AD486">
        <v>0</v>
      </c>
      <c r="AE486">
        <v>1</v>
      </c>
      <c r="AF486">
        <v>0</v>
      </c>
      <c r="AG486">
        <v>1</v>
      </c>
      <c r="AH486">
        <v>0</v>
      </c>
      <c r="AI486">
        <v>0</v>
      </c>
      <c r="AJ486">
        <v>0</v>
      </c>
      <c r="AK486">
        <v>0</v>
      </c>
      <c r="AL486">
        <v>0</v>
      </c>
      <c r="AM486">
        <v>0</v>
      </c>
      <c r="AN486" t="s">
        <v>32</v>
      </c>
      <c r="AO486">
        <v>0</v>
      </c>
      <c r="AP486">
        <v>1</v>
      </c>
      <c r="AQ486">
        <v>0</v>
      </c>
      <c r="AR486">
        <v>0</v>
      </c>
      <c r="AS486">
        <v>0</v>
      </c>
      <c r="AT486">
        <v>0</v>
      </c>
      <c r="AU486">
        <v>0</v>
      </c>
      <c r="AV486">
        <v>0</v>
      </c>
      <c r="AW486" t="s">
        <v>41</v>
      </c>
      <c r="AX486" t="s">
        <v>59</v>
      </c>
      <c r="AY486">
        <v>1</v>
      </c>
      <c r="AZ486">
        <v>0</v>
      </c>
      <c r="BA486">
        <v>0</v>
      </c>
      <c r="BB486" t="s">
        <v>60</v>
      </c>
      <c r="BC486">
        <v>91.0792</v>
      </c>
      <c r="BD486" t="s">
        <v>546</v>
      </c>
    </row>
    <row r="487" spans="1:56" x14ac:dyDescent="0.25">
      <c r="A487">
        <v>486</v>
      </c>
      <c r="B487">
        <v>1</v>
      </c>
      <c r="C487">
        <v>0</v>
      </c>
      <c r="D487">
        <v>0</v>
      </c>
      <c r="E487">
        <v>0</v>
      </c>
      <c r="F487" t="s">
        <v>6</v>
      </c>
      <c r="G487">
        <v>1</v>
      </c>
      <c r="H487">
        <v>0</v>
      </c>
      <c r="I487">
        <v>1</v>
      </c>
      <c r="J487">
        <v>0</v>
      </c>
      <c r="K487">
        <v>0</v>
      </c>
      <c r="L487">
        <v>0</v>
      </c>
      <c r="M487">
        <v>0</v>
      </c>
      <c r="N487">
        <v>0</v>
      </c>
      <c r="O487">
        <v>0</v>
      </c>
      <c r="P487">
        <v>29.9</v>
      </c>
      <c r="Q487" t="s">
        <v>19</v>
      </c>
      <c r="R487">
        <v>0</v>
      </c>
      <c r="S487">
        <v>0</v>
      </c>
      <c r="T487">
        <v>1</v>
      </c>
      <c r="U487">
        <v>0</v>
      </c>
      <c r="V487">
        <v>0</v>
      </c>
      <c r="W487">
        <v>0</v>
      </c>
      <c r="X487">
        <v>0</v>
      </c>
      <c r="Y487">
        <v>0</v>
      </c>
      <c r="Z487">
        <v>3</v>
      </c>
      <c r="AA487" t="s">
        <v>29</v>
      </c>
      <c r="AB487">
        <v>0</v>
      </c>
      <c r="AC487">
        <v>0</v>
      </c>
      <c r="AD487">
        <v>1</v>
      </c>
      <c r="AE487">
        <v>3</v>
      </c>
      <c r="AF487">
        <v>0</v>
      </c>
      <c r="AG487">
        <v>0</v>
      </c>
      <c r="AH487">
        <v>0</v>
      </c>
      <c r="AI487">
        <v>1</v>
      </c>
      <c r="AJ487">
        <v>0</v>
      </c>
      <c r="AK487">
        <v>0</v>
      </c>
      <c r="AL487">
        <v>0</v>
      </c>
      <c r="AM487">
        <v>1</v>
      </c>
      <c r="AN487" t="s">
        <v>34</v>
      </c>
      <c r="AO487">
        <v>1</v>
      </c>
      <c r="AP487">
        <v>0</v>
      </c>
      <c r="AQ487">
        <v>1</v>
      </c>
      <c r="AR487">
        <v>0</v>
      </c>
      <c r="AS487">
        <v>0</v>
      </c>
      <c r="AT487">
        <v>0</v>
      </c>
      <c r="AU487">
        <v>0</v>
      </c>
      <c r="AV487">
        <v>0</v>
      </c>
      <c r="AW487" t="s">
        <v>42</v>
      </c>
      <c r="AX487" t="s">
        <v>56</v>
      </c>
      <c r="AY487">
        <v>0</v>
      </c>
      <c r="AZ487">
        <v>0</v>
      </c>
      <c r="BA487">
        <v>1</v>
      </c>
      <c r="BB487" t="s">
        <v>57</v>
      </c>
      <c r="BC487">
        <v>25.466699999999999</v>
      </c>
      <c r="BD487" t="s">
        <v>547</v>
      </c>
    </row>
    <row r="488" spans="1:56" x14ac:dyDescent="0.25">
      <c r="A488">
        <v>487</v>
      </c>
      <c r="B488">
        <v>1</v>
      </c>
      <c r="C488">
        <v>1</v>
      </c>
      <c r="D488">
        <v>1</v>
      </c>
      <c r="E488">
        <v>1</v>
      </c>
      <c r="F488" t="s">
        <v>6</v>
      </c>
      <c r="G488">
        <v>1</v>
      </c>
      <c r="H488">
        <v>0</v>
      </c>
      <c r="I488">
        <v>0</v>
      </c>
      <c r="J488">
        <v>0</v>
      </c>
      <c r="K488">
        <v>0</v>
      </c>
      <c r="L488">
        <v>0</v>
      </c>
      <c r="M488">
        <v>0</v>
      </c>
      <c r="N488">
        <v>0</v>
      </c>
      <c r="O488">
        <v>0</v>
      </c>
      <c r="P488">
        <v>35</v>
      </c>
      <c r="Q488" t="s">
        <v>20</v>
      </c>
      <c r="R488">
        <v>0</v>
      </c>
      <c r="S488">
        <v>0</v>
      </c>
      <c r="T488">
        <v>0</v>
      </c>
      <c r="U488">
        <v>1</v>
      </c>
      <c r="V488">
        <v>0</v>
      </c>
      <c r="W488">
        <v>0</v>
      </c>
      <c r="X488">
        <v>0</v>
      </c>
      <c r="Y488">
        <v>0</v>
      </c>
      <c r="Z488">
        <v>1</v>
      </c>
      <c r="AA488" t="s">
        <v>27</v>
      </c>
      <c r="AB488">
        <v>1</v>
      </c>
      <c r="AC488">
        <v>0</v>
      </c>
      <c r="AD488">
        <v>0</v>
      </c>
      <c r="AE488">
        <v>1</v>
      </c>
      <c r="AF488">
        <v>0</v>
      </c>
      <c r="AG488">
        <v>1</v>
      </c>
      <c r="AH488">
        <v>0</v>
      </c>
      <c r="AI488">
        <v>0</v>
      </c>
      <c r="AJ488">
        <v>0</v>
      </c>
      <c r="AK488">
        <v>0</v>
      </c>
      <c r="AL488">
        <v>0</v>
      </c>
      <c r="AM488">
        <v>0</v>
      </c>
      <c r="AN488" t="s">
        <v>32</v>
      </c>
      <c r="AO488">
        <v>0</v>
      </c>
      <c r="AP488">
        <v>1</v>
      </c>
      <c r="AQ488">
        <v>0</v>
      </c>
      <c r="AR488">
        <v>0</v>
      </c>
      <c r="AS488">
        <v>0</v>
      </c>
      <c r="AT488">
        <v>0</v>
      </c>
      <c r="AU488">
        <v>0</v>
      </c>
      <c r="AV488">
        <v>0</v>
      </c>
      <c r="AW488" t="s">
        <v>41</v>
      </c>
      <c r="AX488" t="s">
        <v>56</v>
      </c>
      <c r="AY488">
        <v>0</v>
      </c>
      <c r="AZ488">
        <v>0</v>
      </c>
      <c r="BA488">
        <v>1</v>
      </c>
      <c r="BB488" t="s">
        <v>57</v>
      </c>
      <c r="BC488">
        <v>90</v>
      </c>
      <c r="BD488" t="s">
        <v>548</v>
      </c>
    </row>
    <row r="489" spans="1:56" x14ac:dyDescent="0.25">
      <c r="A489">
        <v>488</v>
      </c>
      <c r="B489">
        <v>1</v>
      </c>
      <c r="C489">
        <v>0</v>
      </c>
      <c r="D489">
        <v>0</v>
      </c>
      <c r="E489">
        <v>0</v>
      </c>
      <c r="F489" t="s">
        <v>7</v>
      </c>
      <c r="G489">
        <v>0</v>
      </c>
      <c r="H489">
        <v>1</v>
      </c>
      <c r="I489">
        <v>0</v>
      </c>
      <c r="J489">
        <v>0</v>
      </c>
      <c r="K489">
        <v>1</v>
      </c>
      <c r="L489">
        <v>1</v>
      </c>
      <c r="M489">
        <v>0</v>
      </c>
      <c r="N489">
        <v>0</v>
      </c>
      <c r="O489">
        <v>0</v>
      </c>
      <c r="P489">
        <v>58</v>
      </c>
      <c r="Q489" t="s">
        <v>22</v>
      </c>
      <c r="R489">
        <v>0</v>
      </c>
      <c r="S489">
        <v>0</v>
      </c>
      <c r="T489">
        <v>0</v>
      </c>
      <c r="U489">
        <v>0</v>
      </c>
      <c r="V489">
        <v>0</v>
      </c>
      <c r="W489">
        <v>1</v>
      </c>
      <c r="X489">
        <v>0</v>
      </c>
      <c r="Y489">
        <v>0</v>
      </c>
      <c r="Z489">
        <v>1</v>
      </c>
      <c r="AA489" t="s">
        <v>27</v>
      </c>
      <c r="AB489">
        <v>1</v>
      </c>
      <c r="AC489">
        <v>0</v>
      </c>
      <c r="AD489">
        <v>0</v>
      </c>
      <c r="AE489">
        <v>0</v>
      </c>
      <c r="AF489">
        <v>1</v>
      </c>
      <c r="AG489">
        <v>0</v>
      </c>
      <c r="AH489">
        <v>0</v>
      </c>
      <c r="AI489">
        <v>0</v>
      </c>
      <c r="AJ489">
        <v>0</v>
      </c>
      <c r="AK489">
        <v>0</v>
      </c>
      <c r="AL489">
        <v>0</v>
      </c>
      <c r="AM489">
        <v>0</v>
      </c>
      <c r="AN489" t="s">
        <v>31</v>
      </c>
      <c r="AO489">
        <v>0</v>
      </c>
      <c r="AP489">
        <v>1</v>
      </c>
      <c r="AQ489">
        <v>0</v>
      </c>
      <c r="AR489">
        <v>0</v>
      </c>
      <c r="AS489">
        <v>0</v>
      </c>
      <c r="AT489">
        <v>0</v>
      </c>
      <c r="AU489">
        <v>0</v>
      </c>
      <c r="AV489">
        <v>0</v>
      </c>
      <c r="AW489" t="s">
        <v>41</v>
      </c>
      <c r="AX489" t="s">
        <v>59</v>
      </c>
      <c r="AY489">
        <v>1</v>
      </c>
      <c r="AZ489">
        <v>0</v>
      </c>
      <c r="BA489">
        <v>0</v>
      </c>
      <c r="BB489" t="s">
        <v>60</v>
      </c>
      <c r="BC489">
        <v>29.7</v>
      </c>
      <c r="BD489" t="s">
        <v>549</v>
      </c>
    </row>
    <row r="490" spans="1:56" x14ac:dyDescent="0.25">
      <c r="A490">
        <v>489</v>
      </c>
      <c r="B490">
        <v>1</v>
      </c>
      <c r="C490">
        <v>0</v>
      </c>
      <c r="D490">
        <v>0</v>
      </c>
      <c r="E490">
        <v>0</v>
      </c>
      <c r="F490" t="s">
        <v>7</v>
      </c>
      <c r="G490">
        <v>0</v>
      </c>
      <c r="H490">
        <v>1</v>
      </c>
      <c r="I490">
        <v>0</v>
      </c>
      <c r="J490">
        <v>0</v>
      </c>
      <c r="K490">
        <v>1</v>
      </c>
      <c r="L490">
        <v>1</v>
      </c>
      <c r="M490">
        <v>0</v>
      </c>
      <c r="N490">
        <v>0</v>
      </c>
      <c r="O490">
        <v>0</v>
      </c>
      <c r="P490">
        <v>30</v>
      </c>
      <c r="Q490" t="s">
        <v>20</v>
      </c>
      <c r="R490">
        <v>0</v>
      </c>
      <c r="S490">
        <v>0</v>
      </c>
      <c r="T490">
        <v>0</v>
      </c>
      <c r="U490">
        <v>1</v>
      </c>
      <c r="V490">
        <v>0</v>
      </c>
      <c r="W490">
        <v>0</v>
      </c>
      <c r="X490">
        <v>0</v>
      </c>
      <c r="Y490">
        <v>0</v>
      </c>
      <c r="Z490">
        <v>3</v>
      </c>
      <c r="AA490" t="s">
        <v>29</v>
      </c>
      <c r="AB490">
        <v>0</v>
      </c>
      <c r="AC490">
        <v>0</v>
      </c>
      <c r="AD490">
        <v>1</v>
      </c>
      <c r="AE490">
        <v>0</v>
      </c>
      <c r="AF490">
        <v>1</v>
      </c>
      <c r="AG490">
        <v>0</v>
      </c>
      <c r="AH490">
        <v>0</v>
      </c>
      <c r="AI490">
        <v>0</v>
      </c>
      <c r="AJ490">
        <v>0</v>
      </c>
      <c r="AK490">
        <v>0</v>
      </c>
      <c r="AL490">
        <v>0</v>
      </c>
      <c r="AM490">
        <v>0</v>
      </c>
      <c r="AN490" t="s">
        <v>31</v>
      </c>
      <c r="AO490">
        <v>0</v>
      </c>
      <c r="AP490">
        <v>1</v>
      </c>
      <c r="AQ490">
        <v>0</v>
      </c>
      <c r="AR490">
        <v>0</v>
      </c>
      <c r="AS490">
        <v>0</v>
      </c>
      <c r="AT490">
        <v>0</v>
      </c>
      <c r="AU490">
        <v>0</v>
      </c>
      <c r="AV490">
        <v>0</v>
      </c>
      <c r="AW490" t="s">
        <v>41</v>
      </c>
      <c r="AX490" t="s">
        <v>56</v>
      </c>
      <c r="AY490">
        <v>0</v>
      </c>
      <c r="AZ490">
        <v>0</v>
      </c>
      <c r="BA490">
        <v>1</v>
      </c>
      <c r="BB490" t="s">
        <v>57</v>
      </c>
      <c r="BC490">
        <v>8.0500000000000007</v>
      </c>
      <c r="BD490" t="s">
        <v>550</v>
      </c>
    </row>
    <row r="491" spans="1:56" x14ac:dyDescent="0.25">
      <c r="A491">
        <v>490</v>
      </c>
      <c r="B491">
        <v>1</v>
      </c>
      <c r="C491">
        <v>1</v>
      </c>
      <c r="D491">
        <v>1</v>
      </c>
      <c r="E491">
        <v>1</v>
      </c>
      <c r="F491" t="s">
        <v>7</v>
      </c>
      <c r="G491">
        <v>0</v>
      </c>
      <c r="H491">
        <v>1</v>
      </c>
      <c r="I491">
        <v>0</v>
      </c>
      <c r="J491">
        <v>0</v>
      </c>
      <c r="K491">
        <v>0</v>
      </c>
      <c r="L491">
        <v>0</v>
      </c>
      <c r="M491">
        <v>1</v>
      </c>
      <c r="N491">
        <v>0</v>
      </c>
      <c r="O491">
        <v>0</v>
      </c>
      <c r="P491">
        <v>9</v>
      </c>
      <c r="Q491" t="s">
        <v>17</v>
      </c>
      <c r="R491">
        <v>1</v>
      </c>
      <c r="S491">
        <v>0</v>
      </c>
      <c r="T491">
        <v>0</v>
      </c>
      <c r="U491">
        <v>0</v>
      </c>
      <c r="V491">
        <v>0</v>
      </c>
      <c r="W491">
        <v>0</v>
      </c>
      <c r="X491">
        <v>0</v>
      </c>
      <c r="Y491">
        <v>0</v>
      </c>
      <c r="Z491">
        <v>3</v>
      </c>
      <c r="AA491" t="s">
        <v>29</v>
      </c>
      <c r="AB491">
        <v>0</v>
      </c>
      <c r="AC491">
        <v>0</v>
      </c>
      <c r="AD491">
        <v>1</v>
      </c>
      <c r="AE491">
        <v>1</v>
      </c>
      <c r="AF491">
        <v>0</v>
      </c>
      <c r="AG491">
        <v>1</v>
      </c>
      <c r="AH491">
        <v>0</v>
      </c>
      <c r="AI491">
        <v>0</v>
      </c>
      <c r="AJ491">
        <v>0</v>
      </c>
      <c r="AK491">
        <v>0</v>
      </c>
      <c r="AL491">
        <v>0</v>
      </c>
      <c r="AM491">
        <v>0</v>
      </c>
      <c r="AN491" t="s">
        <v>32</v>
      </c>
      <c r="AO491">
        <v>1</v>
      </c>
      <c r="AP491">
        <v>0</v>
      </c>
      <c r="AQ491">
        <v>1</v>
      </c>
      <c r="AR491">
        <v>0</v>
      </c>
      <c r="AS491">
        <v>0</v>
      </c>
      <c r="AT491">
        <v>0</v>
      </c>
      <c r="AU491">
        <v>0</v>
      </c>
      <c r="AV491">
        <v>0</v>
      </c>
      <c r="AW491" t="s">
        <v>42</v>
      </c>
      <c r="AX491" t="s">
        <v>56</v>
      </c>
      <c r="AY491">
        <v>0</v>
      </c>
      <c r="AZ491">
        <v>0</v>
      </c>
      <c r="BA491">
        <v>1</v>
      </c>
      <c r="BB491" t="s">
        <v>57</v>
      </c>
      <c r="BC491">
        <v>15.9</v>
      </c>
      <c r="BD491" t="s">
        <v>551</v>
      </c>
    </row>
    <row r="492" spans="1:56" x14ac:dyDescent="0.25">
      <c r="A492">
        <v>491</v>
      </c>
      <c r="B492">
        <v>1</v>
      </c>
      <c r="C492">
        <v>0</v>
      </c>
      <c r="D492">
        <v>0</v>
      </c>
      <c r="E492">
        <v>0</v>
      </c>
      <c r="F492" t="s">
        <v>7</v>
      </c>
      <c r="G492">
        <v>0</v>
      </c>
      <c r="H492">
        <v>1</v>
      </c>
      <c r="I492">
        <v>0</v>
      </c>
      <c r="J492">
        <v>0</v>
      </c>
      <c r="K492">
        <v>0</v>
      </c>
      <c r="L492">
        <v>1</v>
      </c>
      <c r="M492">
        <v>0</v>
      </c>
      <c r="N492">
        <v>0</v>
      </c>
      <c r="O492">
        <v>0</v>
      </c>
      <c r="P492">
        <v>29.9</v>
      </c>
      <c r="Q492" t="s">
        <v>19</v>
      </c>
      <c r="R492">
        <v>0</v>
      </c>
      <c r="S492">
        <v>0</v>
      </c>
      <c r="T492">
        <v>1</v>
      </c>
      <c r="U492">
        <v>0</v>
      </c>
      <c r="V492">
        <v>0</v>
      </c>
      <c r="W492">
        <v>0</v>
      </c>
      <c r="X492">
        <v>0</v>
      </c>
      <c r="Y492">
        <v>0</v>
      </c>
      <c r="Z492">
        <v>3</v>
      </c>
      <c r="AA492" t="s">
        <v>29</v>
      </c>
      <c r="AB492">
        <v>0</v>
      </c>
      <c r="AC492">
        <v>0</v>
      </c>
      <c r="AD492">
        <v>1</v>
      </c>
      <c r="AE492">
        <v>1</v>
      </c>
      <c r="AF492">
        <v>0</v>
      </c>
      <c r="AG492">
        <v>1</v>
      </c>
      <c r="AH492">
        <v>0</v>
      </c>
      <c r="AI492">
        <v>0</v>
      </c>
      <c r="AJ492">
        <v>0</v>
      </c>
      <c r="AK492">
        <v>0</v>
      </c>
      <c r="AL492">
        <v>0</v>
      </c>
      <c r="AM492">
        <v>0</v>
      </c>
      <c r="AN492" t="s">
        <v>32</v>
      </c>
      <c r="AO492">
        <v>0</v>
      </c>
      <c r="AP492">
        <v>1</v>
      </c>
      <c r="AQ492">
        <v>0</v>
      </c>
      <c r="AR492">
        <v>0</v>
      </c>
      <c r="AS492">
        <v>0</v>
      </c>
      <c r="AT492">
        <v>0</v>
      </c>
      <c r="AU492">
        <v>0</v>
      </c>
      <c r="AV492">
        <v>0</v>
      </c>
      <c r="AW492" t="s">
        <v>41</v>
      </c>
      <c r="AX492" t="s">
        <v>56</v>
      </c>
      <c r="AY492">
        <v>0</v>
      </c>
      <c r="AZ492">
        <v>0</v>
      </c>
      <c r="BA492">
        <v>1</v>
      </c>
      <c r="BB492" t="s">
        <v>57</v>
      </c>
      <c r="BC492">
        <v>19.966699999999999</v>
      </c>
      <c r="BD492" t="s">
        <v>552</v>
      </c>
    </row>
    <row r="493" spans="1:56" x14ac:dyDescent="0.25">
      <c r="A493">
        <v>492</v>
      </c>
      <c r="B493">
        <v>1</v>
      </c>
      <c r="C493">
        <v>0</v>
      </c>
      <c r="D493">
        <v>0</v>
      </c>
      <c r="E493">
        <v>0</v>
      </c>
      <c r="F493" t="s">
        <v>7</v>
      </c>
      <c r="G493">
        <v>0</v>
      </c>
      <c r="H493">
        <v>1</v>
      </c>
      <c r="I493">
        <v>0</v>
      </c>
      <c r="J493">
        <v>0</v>
      </c>
      <c r="K493">
        <v>1</v>
      </c>
      <c r="L493">
        <v>1</v>
      </c>
      <c r="M493">
        <v>0</v>
      </c>
      <c r="N493">
        <v>0</v>
      </c>
      <c r="O493">
        <v>0</v>
      </c>
      <c r="P493">
        <v>21</v>
      </c>
      <c r="Q493" t="s">
        <v>19</v>
      </c>
      <c r="R493">
        <v>0</v>
      </c>
      <c r="S493">
        <v>0</v>
      </c>
      <c r="T493">
        <v>1</v>
      </c>
      <c r="U493">
        <v>0</v>
      </c>
      <c r="V493">
        <v>0</v>
      </c>
      <c r="W493">
        <v>0</v>
      </c>
      <c r="X493">
        <v>0</v>
      </c>
      <c r="Y493">
        <v>0</v>
      </c>
      <c r="Z493">
        <v>3</v>
      </c>
      <c r="AA493" t="s">
        <v>29</v>
      </c>
      <c r="AB493">
        <v>0</v>
      </c>
      <c r="AC493">
        <v>0</v>
      </c>
      <c r="AD493">
        <v>1</v>
      </c>
      <c r="AE493">
        <v>0</v>
      </c>
      <c r="AF493">
        <v>1</v>
      </c>
      <c r="AG493">
        <v>0</v>
      </c>
      <c r="AH493">
        <v>0</v>
      </c>
      <c r="AI493">
        <v>0</v>
      </c>
      <c r="AJ493">
        <v>0</v>
      </c>
      <c r="AK493">
        <v>0</v>
      </c>
      <c r="AL493">
        <v>0</v>
      </c>
      <c r="AM493">
        <v>0</v>
      </c>
      <c r="AN493" t="s">
        <v>31</v>
      </c>
      <c r="AO493">
        <v>0</v>
      </c>
      <c r="AP493">
        <v>1</v>
      </c>
      <c r="AQ493">
        <v>0</v>
      </c>
      <c r="AR493">
        <v>0</v>
      </c>
      <c r="AS493">
        <v>0</v>
      </c>
      <c r="AT493">
        <v>0</v>
      </c>
      <c r="AU493">
        <v>0</v>
      </c>
      <c r="AV493">
        <v>0</v>
      </c>
      <c r="AW493" t="s">
        <v>41</v>
      </c>
      <c r="AX493" t="s">
        <v>56</v>
      </c>
      <c r="AY493">
        <v>0</v>
      </c>
      <c r="AZ493">
        <v>0</v>
      </c>
      <c r="BA493">
        <v>1</v>
      </c>
      <c r="BB493" t="s">
        <v>57</v>
      </c>
      <c r="BC493">
        <v>7.25</v>
      </c>
      <c r="BD493" t="s">
        <v>553</v>
      </c>
    </row>
    <row r="494" spans="1:56" x14ac:dyDescent="0.25">
      <c r="A494">
        <v>493</v>
      </c>
      <c r="B494">
        <v>1</v>
      </c>
      <c r="C494">
        <v>0</v>
      </c>
      <c r="D494">
        <v>0</v>
      </c>
      <c r="E494">
        <v>0</v>
      </c>
      <c r="F494" t="s">
        <v>7</v>
      </c>
      <c r="G494">
        <v>0</v>
      </c>
      <c r="H494">
        <v>1</v>
      </c>
      <c r="I494">
        <v>0</v>
      </c>
      <c r="J494">
        <v>0</v>
      </c>
      <c r="K494">
        <v>1</v>
      </c>
      <c r="L494">
        <v>1</v>
      </c>
      <c r="M494">
        <v>0</v>
      </c>
      <c r="N494">
        <v>0</v>
      </c>
      <c r="O494">
        <v>0</v>
      </c>
      <c r="P494">
        <v>55</v>
      </c>
      <c r="Q494" t="s">
        <v>22</v>
      </c>
      <c r="R494">
        <v>0</v>
      </c>
      <c r="S494">
        <v>0</v>
      </c>
      <c r="T494">
        <v>0</v>
      </c>
      <c r="U494">
        <v>0</v>
      </c>
      <c r="V494">
        <v>0</v>
      </c>
      <c r="W494">
        <v>1</v>
      </c>
      <c r="X494">
        <v>0</v>
      </c>
      <c r="Y494">
        <v>0</v>
      </c>
      <c r="Z494">
        <v>1</v>
      </c>
      <c r="AA494" t="s">
        <v>27</v>
      </c>
      <c r="AB494">
        <v>1</v>
      </c>
      <c r="AC494">
        <v>0</v>
      </c>
      <c r="AD494">
        <v>0</v>
      </c>
      <c r="AE494">
        <v>0</v>
      </c>
      <c r="AF494">
        <v>1</v>
      </c>
      <c r="AG494">
        <v>0</v>
      </c>
      <c r="AH494">
        <v>0</v>
      </c>
      <c r="AI494">
        <v>0</v>
      </c>
      <c r="AJ494">
        <v>0</v>
      </c>
      <c r="AK494">
        <v>0</v>
      </c>
      <c r="AL494">
        <v>0</v>
      </c>
      <c r="AM494">
        <v>0</v>
      </c>
      <c r="AN494" t="s">
        <v>31</v>
      </c>
      <c r="AO494">
        <v>0</v>
      </c>
      <c r="AP494">
        <v>1</v>
      </c>
      <c r="AQ494">
        <v>0</v>
      </c>
      <c r="AR494">
        <v>0</v>
      </c>
      <c r="AS494">
        <v>0</v>
      </c>
      <c r="AT494">
        <v>0</v>
      </c>
      <c r="AU494">
        <v>0</v>
      </c>
      <c r="AV494">
        <v>0</v>
      </c>
      <c r="AW494" t="s">
        <v>41</v>
      </c>
      <c r="AX494" t="s">
        <v>56</v>
      </c>
      <c r="AY494">
        <v>0</v>
      </c>
      <c r="AZ494">
        <v>0</v>
      </c>
      <c r="BA494">
        <v>1</v>
      </c>
      <c r="BB494" t="s">
        <v>57</v>
      </c>
      <c r="BC494">
        <v>30.5</v>
      </c>
      <c r="BD494" t="s">
        <v>554</v>
      </c>
    </row>
    <row r="495" spans="1:56" x14ac:dyDescent="0.25">
      <c r="A495">
        <v>494</v>
      </c>
      <c r="B495">
        <v>1</v>
      </c>
      <c r="C495">
        <v>0</v>
      </c>
      <c r="D495">
        <v>0</v>
      </c>
      <c r="E495">
        <v>0</v>
      </c>
      <c r="F495" t="s">
        <v>7</v>
      </c>
      <c r="G495">
        <v>0</v>
      </c>
      <c r="H495">
        <v>1</v>
      </c>
      <c r="I495">
        <v>0</v>
      </c>
      <c r="J495">
        <v>0</v>
      </c>
      <c r="K495">
        <v>1</v>
      </c>
      <c r="L495">
        <v>1</v>
      </c>
      <c r="M495">
        <v>0</v>
      </c>
      <c r="N495">
        <v>0</v>
      </c>
      <c r="O495">
        <v>0</v>
      </c>
      <c r="P495">
        <v>71</v>
      </c>
      <c r="Q495" t="s">
        <v>24</v>
      </c>
      <c r="R495">
        <v>0</v>
      </c>
      <c r="S495">
        <v>0</v>
      </c>
      <c r="T495">
        <v>0</v>
      </c>
      <c r="U495">
        <v>0</v>
      </c>
      <c r="V495">
        <v>0</v>
      </c>
      <c r="W495">
        <v>0</v>
      </c>
      <c r="X495">
        <v>0</v>
      </c>
      <c r="Y495">
        <v>1</v>
      </c>
      <c r="Z495">
        <v>1</v>
      </c>
      <c r="AA495" t="s">
        <v>27</v>
      </c>
      <c r="AB495">
        <v>1</v>
      </c>
      <c r="AC495">
        <v>0</v>
      </c>
      <c r="AD495">
        <v>0</v>
      </c>
      <c r="AE495">
        <v>0</v>
      </c>
      <c r="AF495">
        <v>1</v>
      </c>
      <c r="AG495">
        <v>0</v>
      </c>
      <c r="AH495">
        <v>0</v>
      </c>
      <c r="AI495">
        <v>0</v>
      </c>
      <c r="AJ495">
        <v>0</v>
      </c>
      <c r="AK495">
        <v>0</v>
      </c>
      <c r="AL495">
        <v>0</v>
      </c>
      <c r="AM495">
        <v>0</v>
      </c>
      <c r="AN495" t="s">
        <v>31</v>
      </c>
      <c r="AO495">
        <v>0</v>
      </c>
      <c r="AP495">
        <v>1</v>
      </c>
      <c r="AQ495">
        <v>0</v>
      </c>
      <c r="AR495">
        <v>0</v>
      </c>
      <c r="AS495">
        <v>0</v>
      </c>
      <c r="AT495">
        <v>0</v>
      </c>
      <c r="AU495">
        <v>0</v>
      </c>
      <c r="AV495">
        <v>0</v>
      </c>
      <c r="AW495" t="s">
        <v>41</v>
      </c>
      <c r="AX495" t="s">
        <v>59</v>
      </c>
      <c r="AY495">
        <v>1</v>
      </c>
      <c r="AZ495">
        <v>0</v>
      </c>
      <c r="BA495">
        <v>0</v>
      </c>
      <c r="BB495" t="s">
        <v>60</v>
      </c>
      <c r="BC495">
        <v>49.504199999999997</v>
      </c>
      <c r="BD495" t="s">
        <v>555</v>
      </c>
    </row>
    <row r="496" spans="1:56" x14ac:dyDescent="0.25">
      <c r="A496">
        <v>495</v>
      </c>
      <c r="B496">
        <v>1</v>
      </c>
      <c r="C496">
        <v>0</v>
      </c>
      <c r="D496">
        <v>0</v>
      </c>
      <c r="E496">
        <v>0</v>
      </c>
      <c r="F496" t="s">
        <v>7</v>
      </c>
      <c r="G496">
        <v>0</v>
      </c>
      <c r="H496">
        <v>1</v>
      </c>
      <c r="I496">
        <v>0</v>
      </c>
      <c r="J496">
        <v>0</v>
      </c>
      <c r="K496">
        <v>1</v>
      </c>
      <c r="L496">
        <v>1</v>
      </c>
      <c r="M496">
        <v>0</v>
      </c>
      <c r="N496">
        <v>0</v>
      </c>
      <c r="O496">
        <v>0</v>
      </c>
      <c r="P496">
        <v>21</v>
      </c>
      <c r="Q496" t="s">
        <v>19</v>
      </c>
      <c r="R496">
        <v>0</v>
      </c>
      <c r="S496">
        <v>0</v>
      </c>
      <c r="T496">
        <v>1</v>
      </c>
      <c r="U496">
        <v>0</v>
      </c>
      <c r="V496">
        <v>0</v>
      </c>
      <c r="W496">
        <v>0</v>
      </c>
      <c r="X496">
        <v>0</v>
      </c>
      <c r="Y496">
        <v>0</v>
      </c>
      <c r="Z496">
        <v>3</v>
      </c>
      <c r="AA496" t="s">
        <v>29</v>
      </c>
      <c r="AB496">
        <v>0</v>
      </c>
      <c r="AC496">
        <v>0</v>
      </c>
      <c r="AD496">
        <v>1</v>
      </c>
      <c r="AE496">
        <v>0</v>
      </c>
      <c r="AF496">
        <v>1</v>
      </c>
      <c r="AG496">
        <v>0</v>
      </c>
      <c r="AH496">
        <v>0</v>
      </c>
      <c r="AI496">
        <v>0</v>
      </c>
      <c r="AJ496">
        <v>0</v>
      </c>
      <c r="AK496">
        <v>0</v>
      </c>
      <c r="AL496">
        <v>0</v>
      </c>
      <c r="AM496">
        <v>0</v>
      </c>
      <c r="AN496" t="s">
        <v>31</v>
      </c>
      <c r="AO496">
        <v>0</v>
      </c>
      <c r="AP496">
        <v>1</v>
      </c>
      <c r="AQ496">
        <v>0</v>
      </c>
      <c r="AR496">
        <v>0</v>
      </c>
      <c r="AS496">
        <v>0</v>
      </c>
      <c r="AT496">
        <v>0</v>
      </c>
      <c r="AU496">
        <v>0</v>
      </c>
      <c r="AV496">
        <v>0</v>
      </c>
      <c r="AW496" t="s">
        <v>41</v>
      </c>
      <c r="AX496" t="s">
        <v>56</v>
      </c>
      <c r="AY496">
        <v>0</v>
      </c>
      <c r="AZ496">
        <v>0</v>
      </c>
      <c r="BA496">
        <v>1</v>
      </c>
      <c r="BB496" t="s">
        <v>57</v>
      </c>
      <c r="BC496">
        <v>8.0500000000000007</v>
      </c>
      <c r="BD496" t="s">
        <v>556</v>
      </c>
    </row>
    <row r="497" spans="1:56" x14ac:dyDescent="0.25">
      <c r="A497">
        <v>496</v>
      </c>
      <c r="B497">
        <v>1</v>
      </c>
      <c r="C497">
        <v>0</v>
      </c>
      <c r="D497">
        <v>0</v>
      </c>
      <c r="E497">
        <v>0</v>
      </c>
      <c r="F497" t="s">
        <v>7</v>
      </c>
      <c r="G497">
        <v>0</v>
      </c>
      <c r="H497">
        <v>1</v>
      </c>
      <c r="I497">
        <v>0</v>
      </c>
      <c r="J497">
        <v>0</v>
      </c>
      <c r="K497">
        <v>1</v>
      </c>
      <c r="L497">
        <v>1</v>
      </c>
      <c r="M497">
        <v>0</v>
      </c>
      <c r="N497">
        <v>0</v>
      </c>
      <c r="O497">
        <v>0</v>
      </c>
      <c r="P497">
        <v>29.9</v>
      </c>
      <c r="Q497" t="s">
        <v>19</v>
      </c>
      <c r="R497">
        <v>0</v>
      </c>
      <c r="S497">
        <v>0</v>
      </c>
      <c r="T497">
        <v>1</v>
      </c>
      <c r="U497">
        <v>0</v>
      </c>
      <c r="V497">
        <v>0</v>
      </c>
      <c r="W497">
        <v>0</v>
      </c>
      <c r="X497">
        <v>0</v>
      </c>
      <c r="Y497">
        <v>0</v>
      </c>
      <c r="Z497">
        <v>3</v>
      </c>
      <c r="AA497" t="s">
        <v>29</v>
      </c>
      <c r="AB497">
        <v>0</v>
      </c>
      <c r="AC497">
        <v>0</v>
      </c>
      <c r="AD497">
        <v>1</v>
      </c>
      <c r="AE497">
        <v>0</v>
      </c>
      <c r="AF497">
        <v>1</v>
      </c>
      <c r="AG497">
        <v>0</v>
      </c>
      <c r="AH497">
        <v>0</v>
      </c>
      <c r="AI497">
        <v>0</v>
      </c>
      <c r="AJ497">
        <v>0</v>
      </c>
      <c r="AK497">
        <v>0</v>
      </c>
      <c r="AL497">
        <v>0</v>
      </c>
      <c r="AM497">
        <v>0</v>
      </c>
      <c r="AN497" t="s">
        <v>31</v>
      </c>
      <c r="AO497">
        <v>0</v>
      </c>
      <c r="AP497">
        <v>1</v>
      </c>
      <c r="AQ497">
        <v>0</v>
      </c>
      <c r="AR497">
        <v>0</v>
      </c>
      <c r="AS497">
        <v>0</v>
      </c>
      <c r="AT497">
        <v>0</v>
      </c>
      <c r="AU497">
        <v>0</v>
      </c>
      <c r="AV497">
        <v>0</v>
      </c>
      <c r="AW497" t="s">
        <v>41</v>
      </c>
      <c r="AX497" t="s">
        <v>59</v>
      </c>
      <c r="AY497">
        <v>1</v>
      </c>
      <c r="AZ497">
        <v>0</v>
      </c>
      <c r="BA497">
        <v>0</v>
      </c>
      <c r="BB497" t="s">
        <v>60</v>
      </c>
      <c r="BC497">
        <v>14.458299999999999</v>
      </c>
      <c r="BD497" t="s">
        <v>557</v>
      </c>
    </row>
    <row r="498" spans="1:56" x14ac:dyDescent="0.25">
      <c r="A498">
        <v>497</v>
      </c>
      <c r="B498">
        <v>1</v>
      </c>
      <c r="C498">
        <v>1</v>
      </c>
      <c r="D498">
        <v>1</v>
      </c>
      <c r="E498">
        <v>1</v>
      </c>
      <c r="F498" t="s">
        <v>6</v>
      </c>
      <c r="G498">
        <v>1</v>
      </c>
      <c r="H498">
        <v>0</v>
      </c>
      <c r="I498">
        <v>0</v>
      </c>
      <c r="J498">
        <v>0</v>
      </c>
      <c r="K498">
        <v>0</v>
      </c>
      <c r="L498">
        <v>0</v>
      </c>
      <c r="M498">
        <v>0</v>
      </c>
      <c r="N498">
        <v>0</v>
      </c>
      <c r="O498">
        <v>0</v>
      </c>
      <c r="P498">
        <v>54</v>
      </c>
      <c r="Q498" t="s">
        <v>22</v>
      </c>
      <c r="R498">
        <v>0</v>
      </c>
      <c r="S498">
        <v>0</v>
      </c>
      <c r="T498">
        <v>0</v>
      </c>
      <c r="U498">
        <v>0</v>
      </c>
      <c r="V498">
        <v>0</v>
      </c>
      <c r="W498">
        <v>1</v>
      </c>
      <c r="X498">
        <v>0</v>
      </c>
      <c r="Y498">
        <v>0</v>
      </c>
      <c r="Z498">
        <v>1</v>
      </c>
      <c r="AA498" t="s">
        <v>27</v>
      </c>
      <c r="AB498">
        <v>1</v>
      </c>
      <c r="AC498">
        <v>0</v>
      </c>
      <c r="AD498">
        <v>0</v>
      </c>
      <c r="AE498">
        <v>1</v>
      </c>
      <c r="AF498">
        <v>0</v>
      </c>
      <c r="AG498">
        <v>1</v>
      </c>
      <c r="AH498">
        <v>0</v>
      </c>
      <c r="AI498">
        <v>0</v>
      </c>
      <c r="AJ498">
        <v>0</v>
      </c>
      <c r="AK498">
        <v>0</v>
      </c>
      <c r="AL498">
        <v>0</v>
      </c>
      <c r="AM498">
        <v>0</v>
      </c>
      <c r="AN498" t="s">
        <v>32</v>
      </c>
      <c r="AO498">
        <v>0</v>
      </c>
      <c r="AP498">
        <v>1</v>
      </c>
      <c r="AQ498">
        <v>0</v>
      </c>
      <c r="AR498">
        <v>0</v>
      </c>
      <c r="AS498">
        <v>0</v>
      </c>
      <c r="AT498">
        <v>0</v>
      </c>
      <c r="AU498">
        <v>0</v>
      </c>
      <c r="AV498">
        <v>0</v>
      </c>
      <c r="AW498" t="s">
        <v>41</v>
      </c>
      <c r="AX498" t="s">
        <v>59</v>
      </c>
      <c r="AY498">
        <v>1</v>
      </c>
      <c r="AZ498">
        <v>0</v>
      </c>
      <c r="BA498">
        <v>0</v>
      </c>
      <c r="BB498" t="s">
        <v>60</v>
      </c>
      <c r="BC498">
        <v>78.2667</v>
      </c>
      <c r="BD498" t="s">
        <v>558</v>
      </c>
    </row>
    <row r="499" spans="1:56" x14ac:dyDescent="0.25">
      <c r="A499">
        <v>498</v>
      </c>
      <c r="B499">
        <v>1</v>
      </c>
      <c r="C499">
        <v>0</v>
      </c>
      <c r="D499">
        <v>0</v>
      </c>
      <c r="E499">
        <v>0</v>
      </c>
      <c r="F499" t="s">
        <v>7</v>
      </c>
      <c r="G499">
        <v>0</v>
      </c>
      <c r="H499">
        <v>1</v>
      </c>
      <c r="I499">
        <v>0</v>
      </c>
      <c r="J499">
        <v>0</v>
      </c>
      <c r="K499">
        <v>1</v>
      </c>
      <c r="L499">
        <v>1</v>
      </c>
      <c r="M499">
        <v>0</v>
      </c>
      <c r="N499">
        <v>0</v>
      </c>
      <c r="O499">
        <v>0</v>
      </c>
      <c r="P499">
        <v>29.9</v>
      </c>
      <c r="Q499" t="s">
        <v>19</v>
      </c>
      <c r="R499">
        <v>0</v>
      </c>
      <c r="S499">
        <v>0</v>
      </c>
      <c r="T499">
        <v>1</v>
      </c>
      <c r="U499">
        <v>0</v>
      </c>
      <c r="V499">
        <v>0</v>
      </c>
      <c r="W499">
        <v>0</v>
      </c>
      <c r="X499">
        <v>0</v>
      </c>
      <c r="Y499">
        <v>0</v>
      </c>
      <c r="Z499">
        <v>3</v>
      </c>
      <c r="AA499" t="s">
        <v>29</v>
      </c>
      <c r="AB499">
        <v>0</v>
      </c>
      <c r="AC499">
        <v>0</v>
      </c>
      <c r="AD499">
        <v>1</v>
      </c>
      <c r="AE499">
        <v>0</v>
      </c>
      <c r="AF499">
        <v>1</v>
      </c>
      <c r="AG499">
        <v>0</v>
      </c>
      <c r="AH499">
        <v>0</v>
      </c>
      <c r="AI499">
        <v>0</v>
      </c>
      <c r="AJ499">
        <v>0</v>
      </c>
      <c r="AK499">
        <v>0</v>
      </c>
      <c r="AL499">
        <v>0</v>
      </c>
      <c r="AM499">
        <v>0</v>
      </c>
      <c r="AN499" t="s">
        <v>31</v>
      </c>
      <c r="AO499">
        <v>0</v>
      </c>
      <c r="AP499">
        <v>1</v>
      </c>
      <c r="AQ499">
        <v>0</v>
      </c>
      <c r="AR499">
        <v>0</v>
      </c>
      <c r="AS499">
        <v>0</v>
      </c>
      <c r="AT499">
        <v>0</v>
      </c>
      <c r="AU499">
        <v>0</v>
      </c>
      <c r="AV499">
        <v>0</v>
      </c>
      <c r="AW499" t="s">
        <v>41</v>
      </c>
      <c r="AX499" t="s">
        <v>56</v>
      </c>
      <c r="AY499">
        <v>0</v>
      </c>
      <c r="AZ499">
        <v>0</v>
      </c>
      <c r="BA499">
        <v>1</v>
      </c>
      <c r="BB499" t="s">
        <v>57</v>
      </c>
      <c r="BC499">
        <v>15.1</v>
      </c>
      <c r="BD499" t="s">
        <v>559</v>
      </c>
    </row>
    <row r="500" spans="1:56" x14ac:dyDescent="0.25">
      <c r="A500">
        <v>499</v>
      </c>
      <c r="B500">
        <v>1</v>
      </c>
      <c r="C500">
        <v>0</v>
      </c>
      <c r="D500">
        <v>0</v>
      </c>
      <c r="E500">
        <v>0</v>
      </c>
      <c r="F500" t="s">
        <v>6</v>
      </c>
      <c r="G500">
        <v>1</v>
      </c>
      <c r="H500">
        <v>0</v>
      </c>
      <c r="I500">
        <v>0</v>
      </c>
      <c r="J500">
        <v>0</v>
      </c>
      <c r="K500">
        <v>0</v>
      </c>
      <c r="L500">
        <v>0</v>
      </c>
      <c r="M500">
        <v>0</v>
      </c>
      <c r="N500">
        <v>0</v>
      </c>
      <c r="O500">
        <v>0</v>
      </c>
      <c r="P500">
        <v>25</v>
      </c>
      <c r="Q500" t="s">
        <v>19</v>
      </c>
      <c r="R500">
        <v>0</v>
      </c>
      <c r="S500">
        <v>0</v>
      </c>
      <c r="T500">
        <v>1</v>
      </c>
      <c r="U500">
        <v>0</v>
      </c>
      <c r="V500">
        <v>0</v>
      </c>
      <c r="W500">
        <v>0</v>
      </c>
      <c r="X500">
        <v>0</v>
      </c>
      <c r="Y500">
        <v>0</v>
      </c>
      <c r="Z500">
        <v>1</v>
      </c>
      <c r="AA500" t="s">
        <v>27</v>
      </c>
      <c r="AB500">
        <v>1</v>
      </c>
      <c r="AC500">
        <v>0</v>
      </c>
      <c r="AD500">
        <v>0</v>
      </c>
      <c r="AE500">
        <v>1</v>
      </c>
      <c r="AF500">
        <v>0</v>
      </c>
      <c r="AG500">
        <v>1</v>
      </c>
      <c r="AH500">
        <v>0</v>
      </c>
      <c r="AI500">
        <v>0</v>
      </c>
      <c r="AJ500">
        <v>0</v>
      </c>
      <c r="AK500">
        <v>0</v>
      </c>
      <c r="AL500">
        <v>0</v>
      </c>
      <c r="AM500">
        <v>0</v>
      </c>
      <c r="AN500" t="s">
        <v>32</v>
      </c>
      <c r="AO500">
        <v>2</v>
      </c>
      <c r="AP500">
        <v>0</v>
      </c>
      <c r="AQ500">
        <v>0</v>
      </c>
      <c r="AR500">
        <v>1</v>
      </c>
      <c r="AS500">
        <v>0</v>
      </c>
      <c r="AT500">
        <v>0</v>
      </c>
      <c r="AU500">
        <v>0</v>
      </c>
      <c r="AV500">
        <v>0</v>
      </c>
      <c r="AW500" t="s">
        <v>43</v>
      </c>
      <c r="AX500" t="s">
        <v>56</v>
      </c>
      <c r="AY500">
        <v>0</v>
      </c>
      <c r="AZ500">
        <v>0</v>
      </c>
      <c r="BA500">
        <v>1</v>
      </c>
      <c r="BB500" t="s">
        <v>57</v>
      </c>
      <c r="BC500">
        <v>151.55000000000001</v>
      </c>
      <c r="BD500" t="s">
        <v>560</v>
      </c>
    </row>
    <row r="501" spans="1:56" x14ac:dyDescent="0.25">
      <c r="A501">
        <v>500</v>
      </c>
      <c r="B501">
        <v>1</v>
      </c>
      <c r="C501">
        <v>0</v>
      </c>
      <c r="D501">
        <v>0</v>
      </c>
      <c r="E501">
        <v>0</v>
      </c>
      <c r="F501" t="s">
        <v>7</v>
      </c>
      <c r="G501">
        <v>0</v>
      </c>
      <c r="H501">
        <v>1</v>
      </c>
      <c r="I501">
        <v>0</v>
      </c>
      <c r="J501">
        <v>0</v>
      </c>
      <c r="K501">
        <v>1</v>
      </c>
      <c r="L501">
        <v>1</v>
      </c>
      <c r="M501">
        <v>0</v>
      </c>
      <c r="N501">
        <v>0</v>
      </c>
      <c r="O501">
        <v>0</v>
      </c>
      <c r="P501">
        <v>24</v>
      </c>
      <c r="Q501" t="s">
        <v>19</v>
      </c>
      <c r="R501">
        <v>0</v>
      </c>
      <c r="S501">
        <v>0</v>
      </c>
      <c r="T501">
        <v>1</v>
      </c>
      <c r="U501">
        <v>0</v>
      </c>
      <c r="V501">
        <v>0</v>
      </c>
      <c r="W501">
        <v>0</v>
      </c>
      <c r="X501">
        <v>0</v>
      </c>
      <c r="Y501">
        <v>0</v>
      </c>
      <c r="Z501">
        <v>3</v>
      </c>
      <c r="AA501" t="s">
        <v>29</v>
      </c>
      <c r="AB501">
        <v>0</v>
      </c>
      <c r="AC501">
        <v>0</v>
      </c>
      <c r="AD501">
        <v>1</v>
      </c>
      <c r="AE501">
        <v>0</v>
      </c>
      <c r="AF501">
        <v>1</v>
      </c>
      <c r="AG501">
        <v>0</v>
      </c>
      <c r="AH501">
        <v>0</v>
      </c>
      <c r="AI501">
        <v>0</v>
      </c>
      <c r="AJ501">
        <v>0</v>
      </c>
      <c r="AK501">
        <v>0</v>
      </c>
      <c r="AL501">
        <v>0</v>
      </c>
      <c r="AM501">
        <v>0</v>
      </c>
      <c r="AN501" t="s">
        <v>31</v>
      </c>
      <c r="AO501">
        <v>0</v>
      </c>
      <c r="AP501">
        <v>1</v>
      </c>
      <c r="AQ501">
        <v>0</v>
      </c>
      <c r="AR501">
        <v>0</v>
      </c>
      <c r="AS501">
        <v>0</v>
      </c>
      <c r="AT501">
        <v>0</v>
      </c>
      <c r="AU501">
        <v>0</v>
      </c>
      <c r="AV501">
        <v>0</v>
      </c>
      <c r="AW501" t="s">
        <v>41</v>
      </c>
      <c r="AX501" t="s">
        <v>56</v>
      </c>
      <c r="AY501">
        <v>0</v>
      </c>
      <c r="AZ501">
        <v>0</v>
      </c>
      <c r="BA501">
        <v>1</v>
      </c>
      <c r="BB501" t="s">
        <v>57</v>
      </c>
      <c r="BC501">
        <v>7.7957999999999998</v>
      </c>
      <c r="BD501" t="s">
        <v>561</v>
      </c>
    </row>
    <row r="502" spans="1:56" x14ac:dyDescent="0.25">
      <c r="A502">
        <v>501</v>
      </c>
      <c r="B502">
        <v>1</v>
      </c>
      <c r="C502">
        <v>0</v>
      </c>
      <c r="D502">
        <v>0</v>
      </c>
      <c r="E502">
        <v>0</v>
      </c>
      <c r="F502" t="s">
        <v>7</v>
      </c>
      <c r="G502">
        <v>0</v>
      </c>
      <c r="H502">
        <v>1</v>
      </c>
      <c r="I502">
        <v>0</v>
      </c>
      <c r="J502">
        <v>0</v>
      </c>
      <c r="K502">
        <v>1</v>
      </c>
      <c r="L502">
        <v>1</v>
      </c>
      <c r="M502">
        <v>0</v>
      </c>
      <c r="N502">
        <v>0</v>
      </c>
      <c r="O502">
        <v>0</v>
      </c>
      <c r="P502">
        <v>17</v>
      </c>
      <c r="Q502" t="s">
        <v>18</v>
      </c>
      <c r="R502">
        <v>0</v>
      </c>
      <c r="S502">
        <v>1</v>
      </c>
      <c r="T502">
        <v>0</v>
      </c>
      <c r="U502">
        <v>0</v>
      </c>
      <c r="V502">
        <v>0</v>
      </c>
      <c r="W502">
        <v>0</v>
      </c>
      <c r="X502">
        <v>0</v>
      </c>
      <c r="Y502">
        <v>0</v>
      </c>
      <c r="Z502">
        <v>3</v>
      </c>
      <c r="AA502" t="s">
        <v>29</v>
      </c>
      <c r="AB502">
        <v>0</v>
      </c>
      <c r="AC502">
        <v>0</v>
      </c>
      <c r="AD502">
        <v>1</v>
      </c>
      <c r="AE502">
        <v>0</v>
      </c>
      <c r="AF502">
        <v>1</v>
      </c>
      <c r="AG502">
        <v>0</v>
      </c>
      <c r="AH502">
        <v>0</v>
      </c>
      <c r="AI502">
        <v>0</v>
      </c>
      <c r="AJ502">
        <v>0</v>
      </c>
      <c r="AK502">
        <v>0</v>
      </c>
      <c r="AL502">
        <v>0</v>
      </c>
      <c r="AM502">
        <v>0</v>
      </c>
      <c r="AN502" t="s">
        <v>31</v>
      </c>
      <c r="AO502">
        <v>0</v>
      </c>
      <c r="AP502">
        <v>1</v>
      </c>
      <c r="AQ502">
        <v>0</v>
      </c>
      <c r="AR502">
        <v>0</v>
      </c>
      <c r="AS502">
        <v>0</v>
      </c>
      <c r="AT502">
        <v>0</v>
      </c>
      <c r="AU502">
        <v>0</v>
      </c>
      <c r="AV502">
        <v>0</v>
      </c>
      <c r="AW502" t="s">
        <v>41</v>
      </c>
      <c r="AX502" t="s">
        <v>56</v>
      </c>
      <c r="AY502">
        <v>0</v>
      </c>
      <c r="AZ502">
        <v>0</v>
      </c>
      <c r="BA502">
        <v>1</v>
      </c>
      <c r="BB502" t="s">
        <v>57</v>
      </c>
      <c r="BC502">
        <v>8.6624999999999996</v>
      </c>
      <c r="BD502" t="s">
        <v>562</v>
      </c>
    </row>
    <row r="503" spans="1:56" x14ac:dyDescent="0.25">
      <c r="A503">
        <v>502</v>
      </c>
      <c r="B503">
        <v>1</v>
      </c>
      <c r="C503">
        <v>0</v>
      </c>
      <c r="D503">
        <v>0</v>
      </c>
      <c r="E503">
        <v>0</v>
      </c>
      <c r="F503" t="s">
        <v>6</v>
      </c>
      <c r="G503">
        <v>1</v>
      </c>
      <c r="H503">
        <v>0</v>
      </c>
      <c r="I503">
        <v>0</v>
      </c>
      <c r="J503">
        <v>0</v>
      </c>
      <c r="K503">
        <v>0</v>
      </c>
      <c r="L503">
        <v>0</v>
      </c>
      <c r="M503">
        <v>0</v>
      </c>
      <c r="N503">
        <v>0</v>
      </c>
      <c r="O503">
        <v>0</v>
      </c>
      <c r="P503">
        <v>21</v>
      </c>
      <c r="Q503" t="s">
        <v>19</v>
      </c>
      <c r="R503">
        <v>0</v>
      </c>
      <c r="S503">
        <v>0</v>
      </c>
      <c r="T503">
        <v>1</v>
      </c>
      <c r="U503">
        <v>0</v>
      </c>
      <c r="V503">
        <v>0</v>
      </c>
      <c r="W503">
        <v>0</v>
      </c>
      <c r="X503">
        <v>0</v>
      </c>
      <c r="Y503">
        <v>0</v>
      </c>
      <c r="Z503">
        <v>3</v>
      </c>
      <c r="AA503" t="s">
        <v>29</v>
      </c>
      <c r="AB503">
        <v>0</v>
      </c>
      <c r="AC503">
        <v>0</v>
      </c>
      <c r="AD503">
        <v>1</v>
      </c>
      <c r="AE503">
        <v>0</v>
      </c>
      <c r="AF503">
        <v>1</v>
      </c>
      <c r="AG503">
        <v>0</v>
      </c>
      <c r="AH503">
        <v>0</v>
      </c>
      <c r="AI503">
        <v>0</v>
      </c>
      <c r="AJ503">
        <v>0</v>
      </c>
      <c r="AK503">
        <v>0</v>
      </c>
      <c r="AL503">
        <v>0</v>
      </c>
      <c r="AM503">
        <v>0</v>
      </c>
      <c r="AN503" t="s">
        <v>31</v>
      </c>
      <c r="AO503">
        <v>0</v>
      </c>
      <c r="AP503">
        <v>1</v>
      </c>
      <c r="AQ503">
        <v>0</v>
      </c>
      <c r="AR503">
        <v>0</v>
      </c>
      <c r="AS503">
        <v>0</v>
      </c>
      <c r="AT503">
        <v>0</v>
      </c>
      <c r="AU503">
        <v>0</v>
      </c>
      <c r="AV503">
        <v>0</v>
      </c>
      <c r="AW503" t="s">
        <v>41</v>
      </c>
      <c r="AX503" t="s">
        <v>65</v>
      </c>
      <c r="AY503">
        <v>0</v>
      </c>
      <c r="AZ503">
        <v>1</v>
      </c>
      <c r="BA503">
        <v>0</v>
      </c>
      <c r="BB503" t="s">
        <v>66</v>
      </c>
      <c r="BC503">
        <v>7.75</v>
      </c>
      <c r="BD503" t="s">
        <v>563</v>
      </c>
    </row>
    <row r="504" spans="1:56" x14ac:dyDescent="0.25">
      <c r="A504">
        <v>503</v>
      </c>
      <c r="B504">
        <v>1</v>
      </c>
      <c r="C504">
        <v>0</v>
      </c>
      <c r="D504">
        <v>0</v>
      </c>
      <c r="E504">
        <v>0</v>
      </c>
      <c r="F504" t="s">
        <v>6</v>
      </c>
      <c r="G504">
        <v>1</v>
      </c>
      <c r="H504">
        <v>0</v>
      </c>
      <c r="I504">
        <v>0</v>
      </c>
      <c r="J504">
        <v>0</v>
      </c>
      <c r="K504">
        <v>0</v>
      </c>
      <c r="L504">
        <v>0</v>
      </c>
      <c r="M504">
        <v>0</v>
      </c>
      <c r="N504">
        <v>0</v>
      </c>
      <c r="O504">
        <v>0</v>
      </c>
      <c r="P504">
        <v>29.9</v>
      </c>
      <c r="Q504" t="s">
        <v>19</v>
      </c>
      <c r="R504">
        <v>0</v>
      </c>
      <c r="S504">
        <v>0</v>
      </c>
      <c r="T504">
        <v>1</v>
      </c>
      <c r="U504">
        <v>0</v>
      </c>
      <c r="V504">
        <v>0</v>
      </c>
      <c r="W504">
        <v>0</v>
      </c>
      <c r="X504">
        <v>0</v>
      </c>
      <c r="Y504">
        <v>0</v>
      </c>
      <c r="Z504">
        <v>3</v>
      </c>
      <c r="AA504" t="s">
        <v>29</v>
      </c>
      <c r="AB504">
        <v>0</v>
      </c>
      <c r="AC504">
        <v>0</v>
      </c>
      <c r="AD504">
        <v>1</v>
      </c>
      <c r="AE504">
        <v>0</v>
      </c>
      <c r="AF504">
        <v>1</v>
      </c>
      <c r="AG504">
        <v>0</v>
      </c>
      <c r="AH504">
        <v>0</v>
      </c>
      <c r="AI504">
        <v>0</v>
      </c>
      <c r="AJ504">
        <v>0</v>
      </c>
      <c r="AK504">
        <v>0</v>
      </c>
      <c r="AL504">
        <v>0</v>
      </c>
      <c r="AM504">
        <v>0</v>
      </c>
      <c r="AN504" t="s">
        <v>31</v>
      </c>
      <c r="AO504">
        <v>0</v>
      </c>
      <c r="AP504">
        <v>1</v>
      </c>
      <c r="AQ504">
        <v>0</v>
      </c>
      <c r="AR504">
        <v>0</v>
      </c>
      <c r="AS504">
        <v>0</v>
      </c>
      <c r="AT504">
        <v>0</v>
      </c>
      <c r="AU504">
        <v>0</v>
      </c>
      <c r="AV504">
        <v>0</v>
      </c>
      <c r="AW504" t="s">
        <v>41</v>
      </c>
      <c r="AX504" t="s">
        <v>65</v>
      </c>
      <c r="AY504">
        <v>0</v>
      </c>
      <c r="AZ504">
        <v>1</v>
      </c>
      <c r="BA504">
        <v>0</v>
      </c>
      <c r="BB504" t="s">
        <v>66</v>
      </c>
      <c r="BC504">
        <v>7.6292</v>
      </c>
      <c r="BD504" t="s">
        <v>564</v>
      </c>
    </row>
    <row r="505" spans="1:56" x14ac:dyDescent="0.25">
      <c r="A505">
        <v>504</v>
      </c>
      <c r="B505">
        <v>1</v>
      </c>
      <c r="C505">
        <v>0</v>
      </c>
      <c r="D505">
        <v>0</v>
      </c>
      <c r="E505">
        <v>0</v>
      </c>
      <c r="F505" t="s">
        <v>6</v>
      </c>
      <c r="G505">
        <v>1</v>
      </c>
      <c r="H505">
        <v>0</v>
      </c>
      <c r="I505">
        <v>1</v>
      </c>
      <c r="J505">
        <v>0</v>
      </c>
      <c r="K505">
        <v>0</v>
      </c>
      <c r="L505">
        <v>0</v>
      </c>
      <c r="M505">
        <v>0</v>
      </c>
      <c r="N505">
        <v>0</v>
      </c>
      <c r="O505">
        <v>0</v>
      </c>
      <c r="P505">
        <v>37</v>
      </c>
      <c r="Q505" t="s">
        <v>20</v>
      </c>
      <c r="R505">
        <v>0</v>
      </c>
      <c r="S505">
        <v>0</v>
      </c>
      <c r="T505">
        <v>0</v>
      </c>
      <c r="U505">
        <v>1</v>
      </c>
      <c r="V505">
        <v>0</v>
      </c>
      <c r="W505">
        <v>0</v>
      </c>
      <c r="X505">
        <v>0</v>
      </c>
      <c r="Y505">
        <v>0</v>
      </c>
      <c r="Z505">
        <v>3</v>
      </c>
      <c r="AA505" t="s">
        <v>29</v>
      </c>
      <c r="AB505">
        <v>0</v>
      </c>
      <c r="AC505">
        <v>0</v>
      </c>
      <c r="AD505">
        <v>1</v>
      </c>
      <c r="AE505">
        <v>0</v>
      </c>
      <c r="AF505">
        <v>1</v>
      </c>
      <c r="AG505">
        <v>0</v>
      </c>
      <c r="AH505">
        <v>0</v>
      </c>
      <c r="AI505">
        <v>0</v>
      </c>
      <c r="AJ505">
        <v>0</v>
      </c>
      <c r="AK505">
        <v>0</v>
      </c>
      <c r="AL505">
        <v>0</v>
      </c>
      <c r="AM505">
        <v>0</v>
      </c>
      <c r="AN505" t="s">
        <v>31</v>
      </c>
      <c r="AO505">
        <v>0</v>
      </c>
      <c r="AP505">
        <v>1</v>
      </c>
      <c r="AQ505">
        <v>0</v>
      </c>
      <c r="AR505">
        <v>0</v>
      </c>
      <c r="AS505">
        <v>0</v>
      </c>
      <c r="AT505">
        <v>0</v>
      </c>
      <c r="AU505">
        <v>0</v>
      </c>
      <c r="AV505">
        <v>0</v>
      </c>
      <c r="AW505" t="s">
        <v>41</v>
      </c>
      <c r="AX505" t="s">
        <v>56</v>
      </c>
      <c r="AY505">
        <v>0</v>
      </c>
      <c r="AZ505">
        <v>0</v>
      </c>
      <c r="BA505">
        <v>1</v>
      </c>
      <c r="BB505" t="s">
        <v>57</v>
      </c>
      <c r="BC505">
        <v>9.5875000000000004</v>
      </c>
      <c r="BD505" t="s">
        <v>565</v>
      </c>
    </row>
    <row r="506" spans="1:56" x14ac:dyDescent="0.25">
      <c r="A506">
        <v>505</v>
      </c>
      <c r="B506">
        <v>1</v>
      </c>
      <c r="C506">
        <v>1</v>
      </c>
      <c r="D506">
        <v>1</v>
      </c>
      <c r="E506">
        <v>1</v>
      </c>
      <c r="F506" t="s">
        <v>6</v>
      </c>
      <c r="G506">
        <v>1</v>
      </c>
      <c r="H506">
        <v>0</v>
      </c>
      <c r="I506">
        <v>0</v>
      </c>
      <c r="J506">
        <v>0</v>
      </c>
      <c r="K506">
        <v>0</v>
      </c>
      <c r="L506">
        <v>0</v>
      </c>
      <c r="M506">
        <v>0</v>
      </c>
      <c r="N506">
        <v>0</v>
      </c>
      <c r="O506">
        <v>0</v>
      </c>
      <c r="P506">
        <v>16</v>
      </c>
      <c r="Q506" t="s">
        <v>18</v>
      </c>
      <c r="R506">
        <v>0</v>
      </c>
      <c r="S506">
        <v>1</v>
      </c>
      <c r="T506">
        <v>0</v>
      </c>
      <c r="U506">
        <v>0</v>
      </c>
      <c r="V506">
        <v>0</v>
      </c>
      <c r="W506">
        <v>0</v>
      </c>
      <c r="X506">
        <v>0</v>
      </c>
      <c r="Y506">
        <v>0</v>
      </c>
      <c r="Z506">
        <v>1</v>
      </c>
      <c r="AA506" t="s">
        <v>27</v>
      </c>
      <c r="AB506">
        <v>1</v>
      </c>
      <c r="AC506">
        <v>0</v>
      </c>
      <c r="AD506">
        <v>0</v>
      </c>
      <c r="AE506">
        <v>0</v>
      </c>
      <c r="AF506">
        <v>1</v>
      </c>
      <c r="AG506">
        <v>0</v>
      </c>
      <c r="AH506">
        <v>0</v>
      </c>
      <c r="AI506">
        <v>0</v>
      </c>
      <c r="AJ506">
        <v>0</v>
      </c>
      <c r="AK506">
        <v>0</v>
      </c>
      <c r="AL506">
        <v>0</v>
      </c>
      <c r="AM506">
        <v>0</v>
      </c>
      <c r="AN506" t="s">
        <v>31</v>
      </c>
      <c r="AO506">
        <v>0</v>
      </c>
      <c r="AP506">
        <v>1</v>
      </c>
      <c r="AQ506">
        <v>0</v>
      </c>
      <c r="AR506">
        <v>0</v>
      </c>
      <c r="AS506">
        <v>0</v>
      </c>
      <c r="AT506">
        <v>0</v>
      </c>
      <c r="AU506">
        <v>0</v>
      </c>
      <c r="AV506">
        <v>0</v>
      </c>
      <c r="AW506" t="s">
        <v>41</v>
      </c>
      <c r="AX506" t="s">
        <v>56</v>
      </c>
      <c r="AY506">
        <v>0</v>
      </c>
      <c r="AZ506">
        <v>0</v>
      </c>
      <c r="BA506">
        <v>1</v>
      </c>
      <c r="BB506" t="s">
        <v>57</v>
      </c>
      <c r="BC506">
        <v>86.5</v>
      </c>
      <c r="BD506" t="s">
        <v>566</v>
      </c>
    </row>
    <row r="507" spans="1:56" x14ac:dyDescent="0.25">
      <c r="A507">
        <v>506</v>
      </c>
      <c r="B507">
        <v>1</v>
      </c>
      <c r="C507">
        <v>0</v>
      </c>
      <c r="D507">
        <v>0</v>
      </c>
      <c r="E507">
        <v>0</v>
      </c>
      <c r="F507" t="s">
        <v>7</v>
      </c>
      <c r="G507">
        <v>0</v>
      </c>
      <c r="H507">
        <v>1</v>
      </c>
      <c r="I507">
        <v>0</v>
      </c>
      <c r="J507">
        <v>0</v>
      </c>
      <c r="K507">
        <v>0</v>
      </c>
      <c r="L507">
        <v>1</v>
      </c>
      <c r="M507">
        <v>0</v>
      </c>
      <c r="N507">
        <v>0</v>
      </c>
      <c r="O507">
        <v>0</v>
      </c>
      <c r="P507">
        <v>18</v>
      </c>
      <c r="Q507" t="s">
        <v>18</v>
      </c>
      <c r="R507">
        <v>0</v>
      </c>
      <c r="S507">
        <v>1</v>
      </c>
      <c r="T507">
        <v>0</v>
      </c>
      <c r="U507">
        <v>0</v>
      </c>
      <c r="V507">
        <v>0</v>
      </c>
      <c r="W507">
        <v>0</v>
      </c>
      <c r="X507">
        <v>0</v>
      </c>
      <c r="Y507">
        <v>0</v>
      </c>
      <c r="Z507">
        <v>1</v>
      </c>
      <c r="AA507" t="s">
        <v>27</v>
      </c>
      <c r="AB507">
        <v>1</v>
      </c>
      <c r="AC507">
        <v>0</v>
      </c>
      <c r="AD507">
        <v>0</v>
      </c>
      <c r="AE507">
        <v>1</v>
      </c>
      <c r="AF507">
        <v>0</v>
      </c>
      <c r="AG507">
        <v>1</v>
      </c>
      <c r="AH507">
        <v>0</v>
      </c>
      <c r="AI507">
        <v>0</v>
      </c>
      <c r="AJ507">
        <v>0</v>
      </c>
      <c r="AK507">
        <v>0</v>
      </c>
      <c r="AL507">
        <v>0</v>
      </c>
      <c r="AM507">
        <v>0</v>
      </c>
      <c r="AN507" t="s">
        <v>32</v>
      </c>
      <c r="AO507">
        <v>0</v>
      </c>
      <c r="AP507">
        <v>1</v>
      </c>
      <c r="AQ507">
        <v>0</v>
      </c>
      <c r="AR507">
        <v>0</v>
      </c>
      <c r="AS507">
        <v>0</v>
      </c>
      <c r="AT507">
        <v>0</v>
      </c>
      <c r="AU507">
        <v>0</v>
      </c>
      <c r="AV507">
        <v>0</v>
      </c>
      <c r="AW507" t="s">
        <v>41</v>
      </c>
      <c r="AX507" t="s">
        <v>59</v>
      </c>
      <c r="AY507">
        <v>1</v>
      </c>
      <c r="AZ507">
        <v>0</v>
      </c>
      <c r="BA507">
        <v>0</v>
      </c>
      <c r="BB507" t="s">
        <v>60</v>
      </c>
      <c r="BC507">
        <v>108.9</v>
      </c>
      <c r="BD507" t="s">
        <v>567</v>
      </c>
    </row>
    <row r="508" spans="1:56" x14ac:dyDescent="0.25">
      <c r="A508">
        <v>507</v>
      </c>
      <c r="B508">
        <v>1</v>
      </c>
      <c r="C508">
        <v>1</v>
      </c>
      <c r="D508">
        <v>1</v>
      </c>
      <c r="E508">
        <v>1</v>
      </c>
      <c r="F508" t="s">
        <v>6</v>
      </c>
      <c r="G508">
        <v>1</v>
      </c>
      <c r="H508">
        <v>0</v>
      </c>
      <c r="I508">
        <v>0</v>
      </c>
      <c r="J508">
        <v>0</v>
      </c>
      <c r="K508">
        <v>0</v>
      </c>
      <c r="L508">
        <v>0</v>
      </c>
      <c r="M508">
        <v>0</v>
      </c>
      <c r="N508">
        <v>0</v>
      </c>
      <c r="O508">
        <v>0</v>
      </c>
      <c r="P508">
        <v>33</v>
      </c>
      <c r="Q508" t="s">
        <v>20</v>
      </c>
      <c r="R508">
        <v>0</v>
      </c>
      <c r="S508">
        <v>0</v>
      </c>
      <c r="T508">
        <v>0</v>
      </c>
      <c r="U508">
        <v>1</v>
      </c>
      <c r="V508">
        <v>0</v>
      </c>
      <c r="W508">
        <v>0</v>
      </c>
      <c r="X508">
        <v>0</v>
      </c>
      <c r="Y508">
        <v>0</v>
      </c>
      <c r="Z508">
        <v>2</v>
      </c>
      <c r="AA508" t="s">
        <v>28</v>
      </c>
      <c r="AB508">
        <v>0</v>
      </c>
      <c r="AC508">
        <v>1</v>
      </c>
      <c r="AD508">
        <v>0</v>
      </c>
      <c r="AE508">
        <v>0</v>
      </c>
      <c r="AF508">
        <v>1</v>
      </c>
      <c r="AG508">
        <v>0</v>
      </c>
      <c r="AH508">
        <v>0</v>
      </c>
      <c r="AI508">
        <v>0</v>
      </c>
      <c r="AJ508">
        <v>0</v>
      </c>
      <c r="AK508">
        <v>0</v>
      </c>
      <c r="AL508">
        <v>0</v>
      </c>
      <c r="AM508">
        <v>0</v>
      </c>
      <c r="AN508" t="s">
        <v>31</v>
      </c>
      <c r="AO508">
        <v>2</v>
      </c>
      <c r="AP508">
        <v>0</v>
      </c>
      <c r="AQ508">
        <v>0</v>
      </c>
      <c r="AR508">
        <v>1</v>
      </c>
      <c r="AS508">
        <v>0</v>
      </c>
      <c r="AT508">
        <v>0</v>
      </c>
      <c r="AU508">
        <v>0</v>
      </c>
      <c r="AV508">
        <v>0</v>
      </c>
      <c r="AW508" t="s">
        <v>43</v>
      </c>
      <c r="AX508" t="s">
        <v>56</v>
      </c>
      <c r="AY508">
        <v>0</v>
      </c>
      <c r="AZ508">
        <v>0</v>
      </c>
      <c r="BA508">
        <v>1</v>
      </c>
      <c r="BB508" t="s">
        <v>57</v>
      </c>
      <c r="BC508">
        <v>26</v>
      </c>
      <c r="BD508" t="s">
        <v>568</v>
      </c>
    </row>
    <row r="509" spans="1:56" x14ac:dyDescent="0.25">
      <c r="A509">
        <v>508</v>
      </c>
      <c r="B509">
        <v>1</v>
      </c>
      <c r="C509">
        <v>1</v>
      </c>
      <c r="D509">
        <v>1</v>
      </c>
      <c r="E509">
        <v>1</v>
      </c>
      <c r="F509" t="s">
        <v>7</v>
      </c>
      <c r="G509">
        <v>0</v>
      </c>
      <c r="H509">
        <v>1</v>
      </c>
      <c r="I509">
        <v>0</v>
      </c>
      <c r="J509">
        <v>0</v>
      </c>
      <c r="K509">
        <v>1</v>
      </c>
      <c r="L509">
        <v>1</v>
      </c>
      <c r="M509">
        <v>0</v>
      </c>
      <c r="N509">
        <v>0</v>
      </c>
      <c r="O509">
        <v>0</v>
      </c>
      <c r="P509">
        <v>29.9</v>
      </c>
      <c r="Q509" t="s">
        <v>19</v>
      </c>
      <c r="R509">
        <v>0</v>
      </c>
      <c r="S509">
        <v>0</v>
      </c>
      <c r="T509">
        <v>1</v>
      </c>
      <c r="U509">
        <v>0</v>
      </c>
      <c r="V509">
        <v>0</v>
      </c>
      <c r="W509">
        <v>0</v>
      </c>
      <c r="X509">
        <v>0</v>
      </c>
      <c r="Y509">
        <v>0</v>
      </c>
      <c r="Z509">
        <v>1</v>
      </c>
      <c r="AA509" t="s">
        <v>27</v>
      </c>
      <c r="AB509">
        <v>1</v>
      </c>
      <c r="AC509">
        <v>0</v>
      </c>
      <c r="AD509">
        <v>0</v>
      </c>
      <c r="AE509">
        <v>0</v>
      </c>
      <c r="AF509">
        <v>1</v>
      </c>
      <c r="AG509">
        <v>0</v>
      </c>
      <c r="AH509">
        <v>0</v>
      </c>
      <c r="AI509">
        <v>0</v>
      </c>
      <c r="AJ509">
        <v>0</v>
      </c>
      <c r="AK509">
        <v>0</v>
      </c>
      <c r="AL509">
        <v>0</v>
      </c>
      <c r="AM509">
        <v>0</v>
      </c>
      <c r="AN509" t="s">
        <v>31</v>
      </c>
      <c r="AO509">
        <v>0</v>
      </c>
      <c r="AP509">
        <v>1</v>
      </c>
      <c r="AQ509">
        <v>0</v>
      </c>
      <c r="AR509">
        <v>0</v>
      </c>
      <c r="AS509">
        <v>0</v>
      </c>
      <c r="AT509">
        <v>0</v>
      </c>
      <c r="AU509">
        <v>0</v>
      </c>
      <c r="AV509">
        <v>0</v>
      </c>
      <c r="AW509" t="s">
        <v>41</v>
      </c>
      <c r="AX509" t="s">
        <v>56</v>
      </c>
      <c r="AY509">
        <v>0</v>
      </c>
      <c r="AZ509">
        <v>0</v>
      </c>
      <c r="BA509">
        <v>1</v>
      </c>
      <c r="BB509" t="s">
        <v>57</v>
      </c>
      <c r="BC509">
        <v>26.55</v>
      </c>
      <c r="BD509" t="s">
        <v>569</v>
      </c>
    </row>
    <row r="510" spans="1:56" x14ac:dyDescent="0.25">
      <c r="A510">
        <v>509</v>
      </c>
      <c r="B510">
        <v>1</v>
      </c>
      <c r="C510">
        <v>0</v>
      </c>
      <c r="D510">
        <v>0</v>
      </c>
      <c r="E510">
        <v>0</v>
      </c>
      <c r="F510" t="s">
        <v>7</v>
      </c>
      <c r="G510">
        <v>0</v>
      </c>
      <c r="H510">
        <v>1</v>
      </c>
      <c r="I510">
        <v>0</v>
      </c>
      <c r="J510">
        <v>0</v>
      </c>
      <c r="K510">
        <v>1</v>
      </c>
      <c r="L510">
        <v>1</v>
      </c>
      <c r="M510">
        <v>0</v>
      </c>
      <c r="N510">
        <v>0</v>
      </c>
      <c r="O510">
        <v>0</v>
      </c>
      <c r="P510">
        <v>28</v>
      </c>
      <c r="Q510" t="s">
        <v>19</v>
      </c>
      <c r="R510">
        <v>0</v>
      </c>
      <c r="S510">
        <v>0</v>
      </c>
      <c r="T510">
        <v>1</v>
      </c>
      <c r="U510">
        <v>0</v>
      </c>
      <c r="V510">
        <v>0</v>
      </c>
      <c r="W510">
        <v>0</v>
      </c>
      <c r="X510">
        <v>0</v>
      </c>
      <c r="Y510">
        <v>0</v>
      </c>
      <c r="Z510">
        <v>3</v>
      </c>
      <c r="AA510" t="s">
        <v>29</v>
      </c>
      <c r="AB510">
        <v>0</v>
      </c>
      <c r="AC510">
        <v>0</v>
      </c>
      <c r="AD510">
        <v>1</v>
      </c>
      <c r="AE510">
        <v>0</v>
      </c>
      <c r="AF510">
        <v>1</v>
      </c>
      <c r="AG510">
        <v>0</v>
      </c>
      <c r="AH510">
        <v>0</v>
      </c>
      <c r="AI510">
        <v>0</v>
      </c>
      <c r="AJ510">
        <v>0</v>
      </c>
      <c r="AK510">
        <v>0</v>
      </c>
      <c r="AL510">
        <v>0</v>
      </c>
      <c r="AM510">
        <v>0</v>
      </c>
      <c r="AN510" t="s">
        <v>31</v>
      </c>
      <c r="AO510">
        <v>0</v>
      </c>
      <c r="AP510">
        <v>1</v>
      </c>
      <c r="AQ510">
        <v>0</v>
      </c>
      <c r="AR510">
        <v>0</v>
      </c>
      <c r="AS510">
        <v>0</v>
      </c>
      <c r="AT510">
        <v>0</v>
      </c>
      <c r="AU510">
        <v>0</v>
      </c>
      <c r="AV510">
        <v>0</v>
      </c>
      <c r="AW510" t="s">
        <v>41</v>
      </c>
      <c r="AX510" t="s">
        <v>56</v>
      </c>
      <c r="AY510">
        <v>0</v>
      </c>
      <c r="AZ510">
        <v>0</v>
      </c>
      <c r="BA510">
        <v>1</v>
      </c>
      <c r="BB510" t="s">
        <v>57</v>
      </c>
      <c r="BC510">
        <v>22.524999999999999</v>
      </c>
      <c r="BD510" t="s">
        <v>570</v>
      </c>
    </row>
    <row r="511" spans="1:56" x14ac:dyDescent="0.25">
      <c r="A511">
        <v>510</v>
      </c>
      <c r="B511">
        <v>1</v>
      </c>
      <c r="C511">
        <v>1</v>
      </c>
      <c r="D511">
        <v>1</v>
      </c>
      <c r="E511">
        <v>1</v>
      </c>
      <c r="F511" t="s">
        <v>7</v>
      </c>
      <c r="G511">
        <v>0</v>
      </c>
      <c r="H511">
        <v>1</v>
      </c>
      <c r="I511">
        <v>0</v>
      </c>
      <c r="J511">
        <v>0</v>
      </c>
      <c r="K511">
        <v>1</v>
      </c>
      <c r="L511">
        <v>1</v>
      </c>
      <c r="M511">
        <v>0</v>
      </c>
      <c r="N511">
        <v>0</v>
      </c>
      <c r="O511">
        <v>0</v>
      </c>
      <c r="P511">
        <v>26</v>
      </c>
      <c r="Q511" t="s">
        <v>19</v>
      </c>
      <c r="R511">
        <v>0</v>
      </c>
      <c r="S511">
        <v>0</v>
      </c>
      <c r="T511">
        <v>1</v>
      </c>
      <c r="U511">
        <v>0</v>
      </c>
      <c r="V511">
        <v>0</v>
      </c>
      <c r="W511">
        <v>0</v>
      </c>
      <c r="X511">
        <v>0</v>
      </c>
      <c r="Y511">
        <v>0</v>
      </c>
      <c r="Z511">
        <v>3</v>
      </c>
      <c r="AA511" t="s">
        <v>29</v>
      </c>
      <c r="AB511">
        <v>0</v>
      </c>
      <c r="AC511">
        <v>0</v>
      </c>
      <c r="AD511">
        <v>1</v>
      </c>
      <c r="AE511">
        <v>0</v>
      </c>
      <c r="AF511">
        <v>1</v>
      </c>
      <c r="AG511">
        <v>0</v>
      </c>
      <c r="AH511">
        <v>0</v>
      </c>
      <c r="AI511">
        <v>0</v>
      </c>
      <c r="AJ511">
        <v>0</v>
      </c>
      <c r="AK511">
        <v>0</v>
      </c>
      <c r="AL511">
        <v>0</v>
      </c>
      <c r="AM511">
        <v>0</v>
      </c>
      <c r="AN511" t="s">
        <v>31</v>
      </c>
      <c r="AO511">
        <v>0</v>
      </c>
      <c r="AP511">
        <v>1</v>
      </c>
      <c r="AQ511">
        <v>0</v>
      </c>
      <c r="AR511">
        <v>0</v>
      </c>
      <c r="AS511">
        <v>0</v>
      </c>
      <c r="AT511">
        <v>0</v>
      </c>
      <c r="AU511">
        <v>0</v>
      </c>
      <c r="AV511">
        <v>0</v>
      </c>
      <c r="AW511" t="s">
        <v>41</v>
      </c>
      <c r="AX511" t="s">
        <v>56</v>
      </c>
      <c r="AY511">
        <v>0</v>
      </c>
      <c r="AZ511">
        <v>0</v>
      </c>
      <c r="BA511">
        <v>1</v>
      </c>
      <c r="BB511" t="s">
        <v>57</v>
      </c>
      <c r="BC511">
        <v>56.495800000000003</v>
      </c>
      <c r="BD511" t="s">
        <v>571</v>
      </c>
    </row>
    <row r="512" spans="1:56" x14ac:dyDescent="0.25">
      <c r="A512">
        <v>511</v>
      </c>
      <c r="B512">
        <v>1</v>
      </c>
      <c r="C512">
        <v>1</v>
      </c>
      <c r="D512">
        <v>1</v>
      </c>
      <c r="E512">
        <v>1</v>
      </c>
      <c r="F512" t="s">
        <v>7</v>
      </c>
      <c r="G512">
        <v>0</v>
      </c>
      <c r="H512">
        <v>1</v>
      </c>
      <c r="I512">
        <v>0</v>
      </c>
      <c r="J512">
        <v>0</v>
      </c>
      <c r="K512">
        <v>1</v>
      </c>
      <c r="L512">
        <v>1</v>
      </c>
      <c r="M512">
        <v>0</v>
      </c>
      <c r="N512">
        <v>1</v>
      </c>
      <c r="O512">
        <v>1</v>
      </c>
      <c r="P512">
        <v>29</v>
      </c>
      <c r="Q512" t="s">
        <v>19</v>
      </c>
      <c r="R512">
        <v>0</v>
      </c>
      <c r="S512">
        <v>0</v>
      </c>
      <c r="T512">
        <v>1</v>
      </c>
      <c r="U512">
        <v>0</v>
      </c>
      <c r="V512">
        <v>0</v>
      </c>
      <c r="W512">
        <v>0</v>
      </c>
      <c r="X512">
        <v>0</v>
      </c>
      <c r="Y512">
        <v>0</v>
      </c>
      <c r="Z512">
        <v>3</v>
      </c>
      <c r="AA512" t="s">
        <v>29</v>
      </c>
      <c r="AB512">
        <v>0</v>
      </c>
      <c r="AC512">
        <v>0</v>
      </c>
      <c r="AD512">
        <v>1</v>
      </c>
      <c r="AE512">
        <v>0</v>
      </c>
      <c r="AF512">
        <v>1</v>
      </c>
      <c r="AG512">
        <v>0</v>
      </c>
      <c r="AH512">
        <v>0</v>
      </c>
      <c r="AI512">
        <v>0</v>
      </c>
      <c r="AJ512">
        <v>0</v>
      </c>
      <c r="AK512">
        <v>0</v>
      </c>
      <c r="AL512">
        <v>0</v>
      </c>
      <c r="AM512">
        <v>0</v>
      </c>
      <c r="AN512" t="s">
        <v>31</v>
      </c>
      <c r="AO512">
        <v>0</v>
      </c>
      <c r="AP512">
        <v>1</v>
      </c>
      <c r="AQ512">
        <v>0</v>
      </c>
      <c r="AR512">
        <v>0</v>
      </c>
      <c r="AS512">
        <v>0</v>
      </c>
      <c r="AT512">
        <v>0</v>
      </c>
      <c r="AU512">
        <v>0</v>
      </c>
      <c r="AV512">
        <v>0</v>
      </c>
      <c r="AW512" t="s">
        <v>41</v>
      </c>
      <c r="AX512" t="s">
        <v>65</v>
      </c>
      <c r="AY512">
        <v>0</v>
      </c>
      <c r="AZ512">
        <v>1</v>
      </c>
      <c r="BA512">
        <v>0</v>
      </c>
      <c r="BB512" t="s">
        <v>66</v>
      </c>
      <c r="BC512">
        <v>7.75</v>
      </c>
      <c r="BD512" t="s">
        <v>572</v>
      </c>
    </row>
    <row r="513" spans="1:56" x14ac:dyDescent="0.25">
      <c r="A513">
        <v>512</v>
      </c>
      <c r="B513">
        <v>1</v>
      </c>
      <c r="C513">
        <v>0</v>
      </c>
      <c r="D513">
        <v>0</v>
      </c>
      <c r="E513">
        <v>0</v>
      </c>
      <c r="F513" t="s">
        <v>7</v>
      </c>
      <c r="G513">
        <v>0</v>
      </c>
      <c r="H513">
        <v>1</v>
      </c>
      <c r="I513">
        <v>0</v>
      </c>
      <c r="J513">
        <v>0</v>
      </c>
      <c r="K513">
        <v>1</v>
      </c>
      <c r="L513">
        <v>1</v>
      </c>
      <c r="M513">
        <v>0</v>
      </c>
      <c r="N513">
        <v>0</v>
      </c>
      <c r="O513">
        <v>0</v>
      </c>
      <c r="P513">
        <v>29.9</v>
      </c>
      <c r="Q513" t="s">
        <v>19</v>
      </c>
      <c r="R513">
        <v>0</v>
      </c>
      <c r="S513">
        <v>0</v>
      </c>
      <c r="T513">
        <v>1</v>
      </c>
      <c r="U513">
        <v>0</v>
      </c>
      <c r="V513">
        <v>0</v>
      </c>
      <c r="W513">
        <v>0</v>
      </c>
      <c r="X513">
        <v>0</v>
      </c>
      <c r="Y513">
        <v>0</v>
      </c>
      <c r="Z513">
        <v>3</v>
      </c>
      <c r="AA513" t="s">
        <v>29</v>
      </c>
      <c r="AB513">
        <v>0</v>
      </c>
      <c r="AC513">
        <v>0</v>
      </c>
      <c r="AD513">
        <v>1</v>
      </c>
      <c r="AE513">
        <v>0</v>
      </c>
      <c r="AF513">
        <v>1</v>
      </c>
      <c r="AG513">
        <v>0</v>
      </c>
      <c r="AH513">
        <v>0</v>
      </c>
      <c r="AI513">
        <v>0</v>
      </c>
      <c r="AJ513">
        <v>0</v>
      </c>
      <c r="AK513">
        <v>0</v>
      </c>
      <c r="AL513">
        <v>0</v>
      </c>
      <c r="AM513">
        <v>0</v>
      </c>
      <c r="AN513" t="s">
        <v>31</v>
      </c>
      <c r="AO513">
        <v>0</v>
      </c>
      <c r="AP513">
        <v>1</v>
      </c>
      <c r="AQ513">
        <v>0</v>
      </c>
      <c r="AR513">
        <v>0</v>
      </c>
      <c r="AS513">
        <v>0</v>
      </c>
      <c r="AT513">
        <v>0</v>
      </c>
      <c r="AU513">
        <v>0</v>
      </c>
      <c r="AV513">
        <v>0</v>
      </c>
      <c r="AW513" t="s">
        <v>41</v>
      </c>
      <c r="AX513" t="s">
        <v>56</v>
      </c>
      <c r="AY513">
        <v>0</v>
      </c>
      <c r="AZ513">
        <v>0</v>
      </c>
      <c r="BA513">
        <v>1</v>
      </c>
      <c r="BB513" t="s">
        <v>57</v>
      </c>
      <c r="BC513">
        <v>8.0500000000000007</v>
      </c>
      <c r="BD513" t="s">
        <v>573</v>
      </c>
    </row>
    <row r="514" spans="1:56" x14ac:dyDescent="0.25">
      <c r="A514">
        <v>513</v>
      </c>
      <c r="B514">
        <v>1</v>
      </c>
      <c r="C514">
        <v>1</v>
      </c>
      <c r="D514">
        <v>1</v>
      </c>
      <c r="E514">
        <v>1</v>
      </c>
      <c r="F514" t="s">
        <v>7</v>
      </c>
      <c r="G514">
        <v>0</v>
      </c>
      <c r="H514">
        <v>1</v>
      </c>
      <c r="I514">
        <v>0</v>
      </c>
      <c r="J514">
        <v>0</v>
      </c>
      <c r="K514">
        <v>1</v>
      </c>
      <c r="L514">
        <v>1</v>
      </c>
      <c r="M514">
        <v>0</v>
      </c>
      <c r="N514">
        <v>0</v>
      </c>
      <c r="O514">
        <v>0</v>
      </c>
      <c r="P514">
        <v>36</v>
      </c>
      <c r="Q514" t="s">
        <v>20</v>
      </c>
      <c r="R514">
        <v>0</v>
      </c>
      <c r="S514">
        <v>0</v>
      </c>
      <c r="T514">
        <v>0</v>
      </c>
      <c r="U514">
        <v>1</v>
      </c>
      <c r="V514">
        <v>0</v>
      </c>
      <c r="W514">
        <v>0</v>
      </c>
      <c r="X514">
        <v>0</v>
      </c>
      <c r="Y514">
        <v>0</v>
      </c>
      <c r="Z514">
        <v>1</v>
      </c>
      <c r="AA514" t="s">
        <v>27</v>
      </c>
      <c r="AB514">
        <v>1</v>
      </c>
      <c r="AC514">
        <v>0</v>
      </c>
      <c r="AD514">
        <v>0</v>
      </c>
      <c r="AE514">
        <v>0</v>
      </c>
      <c r="AF514">
        <v>1</v>
      </c>
      <c r="AG514">
        <v>0</v>
      </c>
      <c r="AH514">
        <v>0</v>
      </c>
      <c r="AI514">
        <v>0</v>
      </c>
      <c r="AJ514">
        <v>0</v>
      </c>
      <c r="AK514">
        <v>0</v>
      </c>
      <c r="AL514">
        <v>0</v>
      </c>
      <c r="AM514">
        <v>0</v>
      </c>
      <c r="AN514" t="s">
        <v>31</v>
      </c>
      <c r="AO514">
        <v>0</v>
      </c>
      <c r="AP514">
        <v>1</v>
      </c>
      <c r="AQ514">
        <v>0</v>
      </c>
      <c r="AR514">
        <v>0</v>
      </c>
      <c r="AS514">
        <v>0</v>
      </c>
      <c r="AT514">
        <v>0</v>
      </c>
      <c r="AU514">
        <v>0</v>
      </c>
      <c r="AV514">
        <v>0</v>
      </c>
      <c r="AW514" t="s">
        <v>41</v>
      </c>
      <c r="AX514" t="s">
        <v>56</v>
      </c>
      <c r="AY514">
        <v>0</v>
      </c>
      <c r="AZ514">
        <v>0</v>
      </c>
      <c r="BA514">
        <v>1</v>
      </c>
      <c r="BB514" t="s">
        <v>57</v>
      </c>
      <c r="BC514">
        <v>26.287500000000001</v>
      </c>
      <c r="BD514" t="s">
        <v>574</v>
      </c>
    </row>
    <row r="515" spans="1:56" x14ac:dyDescent="0.25">
      <c r="A515">
        <v>514</v>
      </c>
      <c r="B515">
        <v>1</v>
      </c>
      <c r="C515">
        <v>1</v>
      </c>
      <c r="D515">
        <v>1</v>
      </c>
      <c r="E515">
        <v>1</v>
      </c>
      <c r="F515" t="s">
        <v>6</v>
      </c>
      <c r="G515">
        <v>1</v>
      </c>
      <c r="H515">
        <v>0</v>
      </c>
      <c r="I515">
        <v>0</v>
      </c>
      <c r="J515">
        <v>0</v>
      </c>
      <c r="K515">
        <v>0</v>
      </c>
      <c r="L515">
        <v>0</v>
      </c>
      <c r="M515">
        <v>0</v>
      </c>
      <c r="N515">
        <v>0</v>
      </c>
      <c r="O515">
        <v>0</v>
      </c>
      <c r="P515">
        <v>54</v>
      </c>
      <c r="Q515" t="s">
        <v>22</v>
      </c>
      <c r="R515">
        <v>0</v>
      </c>
      <c r="S515">
        <v>0</v>
      </c>
      <c r="T515">
        <v>0</v>
      </c>
      <c r="U515">
        <v>0</v>
      </c>
      <c r="V515">
        <v>0</v>
      </c>
      <c r="W515">
        <v>1</v>
      </c>
      <c r="X515">
        <v>0</v>
      </c>
      <c r="Y515">
        <v>0</v>
      </c>
      <c r="Z515">
        <v>1</v>
      </c>
      <c r="AA515" t="s">
        <v>27</v>
      </c>
      <c r="AB515">
        <v>1</v>
      </c>
      <c r="AC515">
        <v>0</v>
      </c>
      <c r="AD515">
        <v>0</v>
      </c>
      <c r="AE515">
        <v>1</v>
      </c>
      <c r="AF515">
        <v>0</v>
      </c>
      <c r="AG515">
        <v>1</v>
      </c>
      <c r="AH515">
        <v>0</v>
      </c>
      <c r="AI515">
        <v>0</v>
      </c>
      <c r="AJ515">
        <v>0</v>
      </c>
      <c r="AK515">
        <v>0</v>
      </c>
      <c r="AL515">
        <v>0</v>
      </c>
      <c r="AM515">
        <v>0</v>
      </c>
      <c r="AN515" t="s">
        <v>32</v>
      </c>
      <c r="AO515">
        <v>0</v>
      </c>
      <c r="AP515">
        <v>1</v>
      </c>
      <c r="AQ515">
        <v>0</v>
      </c>
      <c r="AR515">
        <v>0</v>
      </c>
      <c r="AS515">
        <v>0</v>
      </c>
      <c r="AT515">
        <v>0</v>
      </c>
      <c r="AU515">
        <v>0</v>
      </c>
      <c r="AV515">
        <v>0</v>
      </c>
      <c r="AW515" t="s">
        <v>41</v>
      </c>
      <c r="AX515" t="s">
        <v>59</v>
      </c>
      <c r="AY515">
        <v>1</v>
      </c>
      <c r="AZ515">
        <v>0</v>
      </c>
      <c r="BA515">
        <v>0</v>
      </c>
      <c r="BB515" t="s">
        <v>60</v>
      </c>
      <c r="BC515">
        <v>59.4</v>
      </c>
      <c r="BD515" t="s">
        <v>575</v>
      </c>
    </row>
    <row r="516" spans="1:56" x14ac:dyDescent="0.25">
      <c r="A516">
        <v>515</v>
      </c>
      <c r="B516">
        <v>1</v>
      </c>
      <c r="C516">
        <v>0</v>
      </c>
      <c r="D516">
        <v>0</v>
      </c>
      <c r="E516">
        <v>0</v>
      </c>
      <c r="F516" t="s">
        <v>7</v>
      </c>
      <c r="G516">
        <v>0</v>
      </c>
      <c r="H516">
        <v>1</v>
      </c>
      <c r="I516">
        <v>0</v>
      </c>
      <c r="J516">
        <v>0</v>
      </c>
      <c r="K516">
        <v>1</v>
      </c>
      <c r="L516">
        <v>1</v>
      </c>
      <c r="M516">
        <v>0</v>
      </c>
      <c r="N516">
        <v>0</v>
      </c>
      <c r="O516">
        <v>0</v>
      </c>
      <c r="P516">
        <v>24</v>
      </c>
      <c r="Q516" t="s">
        <v>19</v>
      </c>
      <c r="R516">
        <v>0</v>
      </c>
      <c r="S516">
        <v>0</v>
      </c>
      <c r="T516">
        <v>1</v>
      </c>
      <c r="U516">
        <v>0</v>
      </c>
      <c r="V516">
        <v>0</v>
      </c>
      <c r="W516">
        <v>0</v>
      </c>
      <c r="X516">
        <v>0</v>
      </c>
      <c r="Y516">
        <v>0</v>
      </c>
      <c r="Z516">
        <v>3</v>
      </c>
      <c r="AA516" t="s">
        <v>29</v>
      </c>
      <c r="AB516">
        <v>0</v>
      </c>
      <c r="AC516">
        <v>0</v>
      </c>
      <c r="AD516">
        <v>1</v>
      </c>
      <c r="AE516">
        <v>0</v>
      </c>
      <c r="AF516">
        <v>1</v>
      </c>
      <c r="AG516">
        <v>0</v>
      </c>
      <c r="AH516">
        <v>0</v>
      </c>
      <c r="AI516">
        <v>0</v>
      </c>
      <c r="AJ516">
        <v>0</v>
      </c>
      <c r="AK516">
        <v>0</v>
      </c>
      <c r="AL516">
        <v>0</v>
      </c>
      <c r="AM516">
        <v>0</v>
      </c>
      <c r="AN516" t="s">
        <v>31</v>
      </c>
      <c r="AO516">
        <v>0</v>
      </c>
      <c r="AP516">
        <v>1</v>
      </c>
      <c r="AQ516">
        <v>0</v>
      </c>
      <c r="AR516">
        <v>0</v>
      </c>
      <c r="AS516">
        <v>0</v>
      </c>
      <c r="AT516">
        <v>0</v>
      </c>
      <c r="AU516">
        <v>0</v>
      </c>
      <c r="AV516">
        <v>0</v>
      </c>
      <c r="AW516" t="s">
        <v>41</v>
      </c>
      <c r="AX516" t="s">
        <v>56</v>
      </c>
      <c r="AY516">
        <v>0</v>
      </c>
      <c r="AZ516">
        <v>0</v>
      </c>
      <c r="BA516">
        <v>1</v>
      </c>
      <c r="BB516" t="s">
        <v>57</v>
      </c>
      <c r="BC516">
        <v>7.4958</v>
      </c>
      <c r="BD516" t="s">
        <v>576</v>
      </c>
    </row>
    <row r="517" spans="1:56" x14ac:dyDescent="0.25">
      <c r="A517">
        <v>516</v>
      </c>
      <c r="B517">
        <v>1</v>
      </c>
      <c r="C517">
        <v>0</v>
      </c>
      <c r="D517">
        <v>0</v>
      </c>
      <c r="E517">
        <v>0</v>
      </c>
      <c r="F517" t="s">
        <v>7</v>
      </c>
      <c r="G517">
        <v>0</v>
      </c>
      <c r="H517">
        <v>1</v>
      </c>
      <c r="I517">
        <v>0</v>
      </c>
      <c r="J517">
        <v>0</v>
      </c>
      <c r="K517">
        <v>1</v>
      </c>
      <c r="L517">
        <v>1</v>
      </c>
      <c r="M517">
        <v>0</v>
      </c>
      <c r="N517">
        <v>0</v>
      </c>
      <c r="O517">
        <v>0</v>
      </c>
      <c r="P517">
        <v>47</v>
      </c>
      <c r="Q517" t="s">
        <v>21</v>
      </c>
      <c r="R517">
        <v>0</v>
      </c>
      <c r="S517">
        <v>0</v>
      </c>
      <c r="T517">
        <v>0</v>
      </c>
      <c r="U517">
        <v>0</v>
      </c>
      <c r="V517">
        <v>1</v>
      </c>
      <c r="W517">
        <v>0</v>
      </c>
      <c r="X517">
        <v>0</v>
      </c>
      <c r="Y517">
        <v>0</v>
      </c>
      <c r="Z517">
        <v>1</v>
      </c>
      <c r="AA517" t="s">
        <v>27</v>
      </c>
      <c r="AB517">
        <v>1</v>
      </c>
      <c r="AC517">
        <v>0</v>
      </c>
      <c r="AD517">
        <v>0</v>
      </c>
      <c r="AE517">
        <v>0</v>
      </c>
      <c r="AF517">
        <v>1</v>
      </c>
      <c r="AG517">
        <v>0</v>
      </c>
      <c r="AH517">
        <v>0</v>
      </c>
      <c r="AI517">
        <v>0</v>
      </c>
      <c r="AJ517">
        <v>0</v>
      </c>
      <c r="AK517">
        <v>0</v>
      </c>
      <c r="AL517">
        <v>0</v>
      </c>
      <c r="AM517">
        <v>0</v>
      </c>
      <c r="AN517" t="s">
        <v>31</v>
      </c>
      <c r="AO517">
        <v>0</v>
      </c>
      <c r="AP517">
        <v>1</v>
      </c>
      <c r="AQ517">
        <v>0</v>
      </c>
      <c r="AR517">
        <v>0</v>
      </c>
      <c r="AS517">
        <v>0</v>
      </c>
      <c r="AT517">
        <v>0</v>
      </c>
      <c r="AU517">
        <v>0</v>
      </c>
      <c r="AV517">
        <v>0</v>
      </c>
      <c r="AW517" t="s">
        <v>41</v>
      </c>
      <c r="AX517" t="s">
        <v>56</v>
      </c>
      <c r="AY517">
        <v>0</v>
      </c>
      <c r="AZ517">
        <v>0</v>
      </c>
      <c r="BA517">
        <v>1</v>
      </c>
      <c r="BB517" t="s">
        <v>57</v>
      </c>
      <c r="BC517">
        <v>34.020800000000001</v>
      </c>
      <c r="BD517" t="s">
        <v>577</v>
      </c>
    </row>
    <row r="518" spans="1:56" x14ac:dyDescent="0.25">
      <c r="A518">
        <v>517</v>
      </c>
      <c r="B518">
        <v>1</v>
      </c>
      <c r="C518">
        <v>1</v>
      </c>
      <c r="D518">
        <v>1</v>
      </c>
      <c r="E518">
        <v>1</v>
      </c>
      <c r="F518" t="s">
        <v>6</v>
      </c>
      <c r="G518">
        <v>1</v>
      </c>
      <c r="H518">
        <v>0</v>
      </c>
      <c r="I518">
        <v>0</v>
      </c>
      <c r="J518">
        <v>0</v>
      </c>
      <c r="K518">
        <v>0</v>
      </c>
      <c r="L518">
        <v>0</v>
      </c>
      <c r="M518">
        <v>0</v>
      </c>
      <c r="N518">
        <v>0</v>
      </c>
      <c r="O518">
        <v>0</v>
      </c>
      <c r="P518">
        <v>34</v>
      </c>
      <c r="Q518" t="s">
        <v>20</v>
      </c>
      <c r="R518">
        <v>0</v>
      </c>
      <c r="S518">
        <v>0</v>
      </c>
      <c r="T518">
        <v>0</v>
      </c>
      <c r="U518">
        <v>1</v>
      </c>
      <c r="V518">
        <v>0</v>
      </c>
      <c r="W518">
        <v>0</v>
      </c>
      <c r="X518">
        <v>0</v>
      </c>
      <c r="Y518">
        <v>0</v>
      </c>
      <c r="Z518">
        <v>2</v>
      </c>
      <c r="AA518" t="s">
        <v>28</v>
      </c>
      <c r="AB518">
        <v>0</v>
      </c>
      <c r="AC518">
        <v>1</v>
      </c>
      <c r="AD518">
        <v>0</v>
      </c>
      <c r="AE518">
        <v>0</v>
      </c>
      <c r="AF518">
        <v>1</v>
      </c>
      <c r="AG518">
        <v>0</v>
      </c>
      <c r="AH518">
        <v>0</v>
      </c>
      <c r="AI518">
        <v>0</v>
      </c>
      <c r="AJ518">
        <v>0</v>
      </c>
      <c r="AK518">
        <v>0</v>
      </c>
      <c r="AL518">
        <v>0</v>
      </c>
      <c r="AM518">
        <v>0</v>
      </c>
      <c r="AN518" t="s">
        <v>31</v>
      </c>
      <c r="AO518">
        <v>0</v>
      </c>
      <c r="AP518">
        <v>1</v>
      </c>
      <c r="AQ518">
        <v>0</v>
      </c>
      <c r="AR518">
        <v>0</v>
      </c>
      <c r="AS518">
        <v>0</v>
      </c>
      <c r="AT518">
        <v>0</v>
      </c>
      <c r="AU518">
        <v>0</v>
      </c>
      <c r="AV518">
        <v>0</v>
      </c>
      <c r="AW518" t="s">
        <v>41</v>
      </c>
      <c r="AX518" t="s">
        <v>56</v>
      </c>
      <c r="AY518">
        <v>0</v>
      </c>
      <c r="AZ518">
        <v>0</v>
      </c>
      <c r="BA518">
        <v>1</v>
      </c>
      <c r="BB518" t="s">
        <v>57</v>
      </c>
      <c r="BC518">
        <v>10.5</v>
      </c>
      <c r="BD518" t="s">
        <v>578</v>
      </c>
    </row>
    <row r="519" spans="1:56" x14ac:dyDescent="0.25">
      <c r="A519">
        <v>518</v>
      </c>
      <c r="B519">
        <v>1</v>
      </c>
      <c r="C519">
        <v>0</v>
      </c>
      <c r="D519">
        <v>0</v>
      </c>
      <c r="E519">
        <v>0</v>
      </c>
      <c r="F519" t="s">
        <v>7</v>
      </c>
      <c r="G519">
        <v>0</v>
      </c>
      <c r="H519">
        <v>1</v>
      </c>
      <c r="I519">
        <v>0</v>
      </c>
      <c r="J519">
        <v>0</v>
      </c>
      <c r="K519">
        <v>1</v>
      </c>
      <c r="L519">
        <v>1</v>
      </c>
      <c r="M519">
        <v>0</v>
      </c>
      <c r="N519">
        <v>1</v>
      </c>
      <c r="O519">
        <v>1</v>
      </c>
      <c r="P519">
        <v>29.9</v>
      </c>
      <c r="Q519" t="s">
        <v>19</v>
      </c>
      <c r="R519">
        <v>0</v>
      </c>
      <c r="S519">
        <v>0</v>
      </c>
      <c r="T519">
        <v>1</v>
      </c>
      <c r="U519">
        <v>0</v>
      </c>
      <c r="V519">
        <v>0</v>
      </c>
      <c r="W519">
        <v>0</v>
      </c>
      <c r="X519">
        <v>0</v>
      </c>
      <c r="Y519">
        <v>0</v>
      </c>
      <c r="Z519">
        <v>3</v>
      </c>
      <c r="AA519" t="s">
        <v>29</v>
      </c>
      <c r="AB519">
        <v>0</v>
      </c>
      <c r="AC519">
        <v>0</v>
      </c>
      <c r="AD519">
        <v>1</v>
      </c>
      <c r="AE519">
        <v>0</v>
      </c>
      <c r="AF519">
        <v>1</v>
      </c>
      <c r="AG519">
        <v>0</v>
      </c>
      <c r="AH519">
        <v>0</v>
      </c>
      <c r="AI519">
        <v>0</v>
      </c>
      <c r="AJ519">
        <v>0</v>
      </c>
      <c r="AK519">
        <v>0</v>
      </c>
      <c r="AL519">
        <v>0</v>
      </c>
      <c r="AM519">
        <v>0</v>
      </c>
      <c r="AN519" t="s">
        <v>31</v>
      </c>
      <c r="AO519">
        <v>0</v>
      </c>
      <c r="AP519">
        <v>1</v>
      </c>
      <c r="AQ519">
        <v>0</v>
      </c>
      <c r="AR519">
        <v>0</v>
      </c>
      <c r="AS519">
        <v>0</v>
      </c>
      <c r="AT519">
        <v>0</v>
      </c>
      <c r="AU519">
        <v>0</v>
      </c>
      <c r="AV519">
        <v>0</v>
      </c>
      <c r="AW519" t="s">
        <v>41</v>
      </c>
      <c r="AX519" t="s">
        <v>65</v>
      </c>
      <c r="AY519">
        <v>0</v>
      </c>
      <c r="AZ519">
        <v>1</v>
      </c>
      <c r="BA519">
        <v>0</v>
      </c>
      <c r="BB519" t="s">
        <v>66</v>
      </c>
      <c r="BC519">
        <v>24.15</v>
      </c>
      <c r="BD519" t="s">
        <v>579</v>
      </c>
    </row>
    <row r="520" spans="1:56" x14ac:dyDescent="0.25">
      <c r="A520">
        <v>519</v>
      </c>
      <c r="B520">
        <v>1</v>
      </c>
      <c r="C520">
        <v>1</v>
      </c>
      <c r="D520">
        <v>1</v>
      </c>
      <c r="E520">
        <v>1</v>
      </c>
      <c r="F520" t="s">
        <v>6</v>
      </c>
      <c r="G520">
        <v>1</v>
      </c>
      <c r="H520">
        <v>0</v>
      </c>
      <c r="I520">
        <v>0</v>
      </c>
      <c r="J520">
        <v>0</v>
      </c>
      <c r="K520">
        <v>0</v>
      </c>
      <c r="L520">
        <v>0</v>
      </c>
      <c r="M520">
        <v>0</v>
      </c>
      <c r="N520">
        <v>0</v>
      </c>
      <c r="O520">
        <v>0</v>
      </c>
      <c r="P520">
        <v>36</v>
      </c>
      <c r="Q520" t="s">
        <v>20</v>
      </c>
      <c r="R520">
        <v>0</v>
      </c>
      <c r="S520">
        <v>0</v>
      </c>
      <c r="T520">
        <v>0</v>
      </c>
      <c r="U520">
        <v>1</v>
      </c>
      <c r="V520">
        <v>0</v>
      </c>
      <c r="W520">
        <v>0</v>
      </c>
      <c r="X520">
        <v>0</v>
      </c>
      <c r="Y520">
        <v>0</v>
      </c>
      <c r="Z520">
        <v>2</v>
      </c>
      <c r="AA520" t="s">
        <v>28</v>
      </c>
      <c r="AB520">
        <v>0</v>
      </c>
      <c r="AC520">
        <v>1</v>
      </c>
      <c r="AD520">
        <v>0</v>
      </c>
      <c r="AE520">
        <v>1</v>
      </c>
      <c r="AF520">
        <v>0</v>
      </c>
      <c r="AG520">
        <v>1</v>
      </c>
      <c r="AH520">
        <v>0</v>
      </c>
      <c r="AI520">
        <v>0</v>
      </c>
      <c r="AJ520">
        <v>0</v>
      </c>
      <c r="AK520">
        <v>0</v>
      </c>
      <c r="AL520">
        <v>0</v>
      </c>
      <c r="AM520">
        <v>0</v>
      </c>
      <c r="AN520" t="s">
        <v>32</v>
      </c>
      <c r="AO520">
        <v>0</v>
      </c>
      <c r="AP520">
        <v>1</v>
      </c>
      <c r="AQ520">
        <v>0</v>
      </c>
      <c r="AR520">
        <v>0</v>
      </c>
      <c r="AS520">
        <v>0</v>
      </c>
      <c r="AT520">
        <v>0</v>
      </c>
      <c r="AU520">
        <v>0</v>
      </c>
      <c r="AV520">
        <v>0</v>
      </c>
      <c r="AW520" t="s">
        <v>41</v>
      </c>
      <c r="AX520" t="s">
        <v>56</v>
      </c>
      <c r="AY520">
        <v>0</v>
      </c>
      <c r="AZ520">
        <v>0</v>
      </c>
      <c r="BA520">
        <v>1</v>
      </c>
      <c r="BB520" t="s">
        <v>57</v>
      </c>
      <c r="BC520">
        <v>26</v>
      </c>
      <c r="BD520" t="s">
        <v>580</v>
      </c>
    </row>
    <row r="521" spans="1:56" x14ac:dyDescent="0.25">
      <c r="A521">
        <v>520</v>
      </c>
      <c r="B521">
        <v>1</v>
      </c>
      <c r="C521">
        <v>0</v>
      </c>
      <c r="D521">
        <v>0</v>
      </c>
      <c r="E521">
        <v>0</v>
      </c>
      <c r="F521" t="s">
        <v>7</v>
      </c>
      <c r="G521">
        <v>0</v>
      </c>
      <c r="H521">
        <v>1</v>
      </c>
      <c r="I521">
        <v>0</v>
      </c>
      <c r="J521">
        <v>0</v>
      </c>
      <c r="K521">
        <v>1</v>
      </c>
      <c r="L521">
        <v>1</v>
      </c>
      <c r="M521">
        <v>0</v>
      </c>
      <c r="N521">
        <v>0</v>
      </c>
      <c r="O521">
        <v>0</v>
      </c>
      <c r="P521">
        <v>32</v>
      </c>
      <c r="Q521" t="s">
        <v>20</v>
      </c>
      <c r="R521">
        <v>0</v>
      </c>
      <c r="S521">
        <v>0</v>
      </c>
      <c r="T521">
        <v>0</v>
      </c>
      <c r="U521">
        <v>1</v>
      </c>
      <c r="V521">
        <v>0</v>
      </c>
      <c r="W521">
        <v>0</v>
      </c>
      <c r="X521">
        <v>0</v>
      </c>
      <c r="Y521">
        <v>0</v>
      </c>
      <c r="Z521">
        <v>3</v>
      </c>
      <c r="AA521" t="s">
        <v>29</v>
      </c>
      <c r="AB521">
        <v>0</v>
      </c>
      <c r="AC521">
        <v>0</v>
      </c>
      <c r="AD521">
        <v>1</v>
      </c>
      <c r="AE521">
        <v>0</v>
      </c>
      <c r="AF521">
        <v>1</v>
      </c>
      <c r="AG521">
        <v>0</v>
      </c>
      <c r="AH521">
        <v>0</v>
      </c>
      <c r="AI521">
        <v>0</v>
      </c>
      <c r="AJ521">
        <v>0</v>
      </c>
      <c r="AK521">
        <v>0</v>
      </c>
      <c r="AL521">
        <v>0</v>
      </c>
      <c r="AM521">
        <v>0</v>
      </c>
      <c r="AN521" t="s">
        <v>31</v>
      </c>
      <c r="AO521">
        <v>0</v>
      </c>
      <c r="AP521">
        <v>1</v>
      </c>
      <c r="AQ521">
        <v>0</v>
      </c>
      <c r="AR521">
        <v>0</v>
      </c>
      <c r="AS521">
        <v>0</v>
      </c>
      <c r="AT521">
        <v>0</v>
      </c>
      <c r="AU521">
        <v>0</v>
      </c>
      <c r="AV521">
        <v>0</v>
      </c>
      <c r="AW521" t="s">
        <v>41</v>
      </c>
      <c r="AX521" t="s">
        <v>56</v>
      </c>
      <c r="AY521">
        <v>0</v>
      </c>
      <c r="AZ521">
        <v>0</v>
      </c>
      <c r="BA521">
        <v>1</v>
      </c>
      <c r="BB521" t="s">
        <v>57</v>
      </c>
      <c r="BC521">
        <v>7.8958000000000004</v>
      </c>
      <c r="BD521" t="s">
        <v>581</v>
      </c>
    </row>
    <row r="522" spans="1:56" x14ac:dyDescent="0.25">
      <c r="A522">
        <v>521</v>
      </c>
      <c r="B522">
        <v>1</v>
      </c>
      <c r="C522">
        <v>1</v>
      </c>
      <c r="D522">
        <v>1</v>
      </c>
      <c r="E522">
        <v>1</v>
      </c>
      <c r="F522" t="s">
        <v>6</v>
      </c>
      <c r="G522">
        <v>1</v>
      </c>
      <c r="H522">
        <v>0</v>
      </c>
      <c r="I522">
        <v>0</v>
      </c>
      <c r="J522">
        <v>0</v>
      </c>
      <c r="K522">
        <v>0</v>
      </c>
      <c r="L522">
        <v>0</v>
      </c>
      <c r="M522">
        <v>0</v>
      </c>
      <c r="N522">
        <v>0</v>
      </c>
      <c r="O522">
        <v>0</v>
      </c>
      <c r="P522">
        <v>30</v>
      </c>
      <c r="Q522" t="s">
        <v>20</v>
      </c>
      <c r="R522">
        <v>0</v>
      </c>
      <c r="S522">
        <v>0</v>
      </c>
      <c r="T522">
        <v>0</v>
      </c>
      <c r="U522">
        <v>1</v>
      </c>
      <c r="V522">
        <v>0</v>
      </c>
      <c r="W522">
        <v>0</v>
      </c>
      <c r="X522">
        <v>0</v>
      </c>
      <c r="Y522">
        <v>0</v>
      </c>
      <c r="Z522">
        <v>1</v>
      </c>
      <c r="AA522" t="s">
        <v>27</v>
      </c>
      <c r="AB522">
        <v>1</v>
      </c>
      <c r="AC522">
        <v>0</v>
      </c>
      <c r="AD522">
        <v>0</v>
      </c>
      <c r="AE522">
        <v>0</v>
      </c>
      <c r="AF522">
        <v>1</v>
      </c>
      <c r="AG522">
        <v>0</v>
      </c>
      <c r="AH522">
        <v>0</v>
      </c>
      <c r="AI522">
        <v>0</v>
      </c>
      <c r="AJ522">
        <v>0</v>
      </c>
      <c r="AK522">
        <v>0</v>
      </c>
      <c r="AL522">
        <v>0</v>
      </c>
      <c r="AM522">
        <v>0</v>
      </c>
      <c r="AN522" t="s">
        <v>31</v>
      </c>
      <c r="AO522">
        <v>0</v>
      </c>
      <c r="AP522">
        <v>1</v>
      </c>
      <c r="AQ522">
        <v>0</v>
      </c>
      <c r="AR522">
        <v>0</v>
      </c>
      <c r="AS522">
        <v>0</v>
      </c>
      <c r="AT522">
        <v>0</v>
      </c>
      <c r="AU522">
        <v>0</v>
      </c>
      <c r="AV522">
        <v>0</v>
      </c>
      <c r="AW522" t="s">
        <v>41</v>
      </c>
      <c r="AX522" t="s">
        <v>56</v>
      </c>
      <c r="AY522">
        <v>0</v>
      </c>
      <c r="AZ522">
        <v>0</v>
      </c>
      <c r="BA522">
        <v>1</v>
      </c>
      <c r="BB522" t="s">
        <v>57</v>
      </c>
      <c r="BC522">
        <v>93.5</v>
      </c>
      <c r="BD522" t="s">
        <v>582</v>
      </c>
    </row>
    <row r="523" spans="1:56" x14ac:dyDescent="0.25">
      <c r="A523">
        <v>522</v>
      </c>
      <c r="B523">
        <v>1</v>
      </c>
      <c r="C523">
        <v>0</v>
      </c>
      <c r="D523">
        <v>0</v>
      </c>
      <c r="E523">
        <v>0</v>
      </c>
      <c r="F523" t="s">
        <v>7</v>
      </c>
      <c r="G523">
        <v>0</v>
      </c>
      <c r="H523">
        <v>1</v>
      </c>
      <c r="I523">
        <v>0</v>
      </c>
      <c r="J523">
        <v>0</v>
      </c>
      <c r="K523">
        <v>1</v>
      </c>
      <c r="L523">
        <v>1</v>
      </c>
      <c r="M523">
        <v>0</v>
      </c>
      <c r="N523">
        <v>0</v>
      </c>
      <c r="O523">
        <v>0</v>
      </c>
      <c r="P523">
        <v>22</v>
      </c>
      <c r="Q523" t="s">
        <v>19</v>
      </c>
      <c r="R523">
        <v>0</v>
      </c>
      <c r="S523">
        <v>0</v>
      </c>
      <c r="T523">
        <v>1</v>
      </c>
      <c r="U523">
        <v>0</v>
      </c>
      <c r="V523">
        <v>0</v>
      </c>
      <c r="W523">
        <v>0</v>
      </c>
      <c r="X523">
        <v>0</v>
      </c>
      <c r="Y523">
        <v>0</v>
      </c>
      <c r="Z523">
        <v>3</v>
      </c>
      <c r="AA523" t="s">
        <v>29</v>
      </c>
      <c r="AB523">
        <v>0</v>
      </c>
      <c r="AC523">
        <v>0</v>
      </c>
      <c r="AD523">
        <v>1</v>
      </c>
      <c r="AE523">
        <v>0</v>
      </c>
      <c r="AF523">
        <v>1</v>
      </c>
      <c r="AG523">
        <v>0</v>
      </c>
      <c r="AH523">
        <v>0</v>
      </c>
      <c r="AI523">
        <v>0</v>
      </c>
      <c r="AJ523">
        <v>0</v>
      </c>
      <c r="AK523">
        <v>0</v>
      </c>
      <c r="AL523">
        <v>0</v>
      </c>
      <c r="AM523">
        <v>0</v>
      </c>
      <c r="AN523" t="s">
        <v>31</v>
      </c>
      <c r="AO523">
        <v>0</v>
      </c>
      <c r="AP523">
        <v>1</v>
      </c>
      <c r="AQ523">
        <v>0</v>
      </c>
      <c r="AR523">
        <v>0</v>
      </c>
      <c r="AS523">
        <v>0</v>
      </c>
      <c r="AT523">
        <v>0</v>
      </c>
      <c r="AU523">
        <v>0</v>
      </c>
      <c r="AV523">
        <v>0</v>
      </c>
      <c r="AW523" t="s">
        <v>41</v>
      </c>
      <c r="AX523" t="s">
        <v>56</v>
      </c>
      <c r="AY523">
        <v>0</v>
      </c>
      <c r="AZ523">
        <v>0</v>
      </c>
      <c r="BA523">
        <v>1</v>
      </c>
      <c r="BB523" t="s">
        <v>57</v>
      </c>
      <c r="BC523">
        <v>7.8958000000000004</v>
      </c>
      <c r="BD523" t="s">
        <v>583</v>
      </c>
    </row>
    <row r="524" spans="1:56" x14ac:dyDescent="0.25">
      <c r="A524">
        <v>523</v>
      </c>
      <c r="B524">
        <v>1</v>
      </c>
      <c r="C524">
        <v>0</v>
      </c>
      <c r="D524">
        <v>0</v>
      </c>
      <c r="E524">
        <v>0</v>
      </c>
      <c r="F524" t="s">
        <v>7</v>
      </c>
      <c r="G524">
        <v>0</v>
      </c>
      <c r="H524">
        <v>1</v>
      </c>
      <c r="I524">
        <v>0</v>
      </c>
      <c r="J524">
        <v>0</v>
      </c>
      <c r="K524">
        <v>1</v>
      </c>
      <c r="L524">
        <v>1</v>
      </c>
      <c r="M524">
        <v>0</v>
      </c>
      <c r="N524">
        <v>0</v>
      </c>
      <c r="O524">
        <v>0</v>
      </c>
      <c r="P524">
        <v>29.9</v>
      </c>
      <c r="Q524" t="s">
        <v>19</v>
      </c>
      <c r="R524">
        <v>0</v>
      </c>
      <c r="S524">
        <v>0</v>
      </c>
      <c r="T524">
        <v>1</v>
      </c>
      <c r="U524">
        <v>0</v>
      </c>
      <c r="V524">
        <v>0</v>
      </c>
      <c r="W524">
        <v>0</v>
      </c>
      <c r="X524">
        <v>0</v>
      </c>
      <c r="Y524">
        <v>0</v>
      </c>
      <c r="Z524">
        <v>3</v>
      </c>
      <c r="AA524" t="s">
        <v>29</v>
      </c>
      <c r="AB524">
        <v>0</v>
      </c>
      <c r="AC524">
        <v>0</v>
      </c>
      <c r="AD524">
        <v>1</v>
      </c>
      <c r="AE524">
        <v>0</v>
      </c>
      <c r="AF524">
        <v>1</v>
      </c>
      <c r="AG524">
        <v>0</v>
      </c>
      <c r="AH524">
        <v>0</v>
      </c>
      <c r="AI524">
        <v>0</v>
      </c>
      <c r="AJ524">
        <v>0</v>
      </c>
      <c r="AK524">
        <v>0</v>
      </c>
      <c r="AL524">
        <v>0</v>
      </c>
      <c r="AM524">
        <v>0</v>
      </c>
      <c r="AN524" t="s">
        <v>31</v>
      </c>
      <c r="AO524">
        <v>0</v>
      </c>
      <c r="AP524">
        <v>1</v>
      </c>
      <c r="AQ524">
        <v>0</v>
      </c>
      <c r="AR524">
        <v>0</v>
      </c>
      <c r="AS524">
        <v>0</v>
      </c>
      <c r="AT524">
        <v>0</v>
      </c>
      <c r="AU524">
        <v>0</v>
      </c>
      <c r="AV524">
        <v>0</v>
      </c>
      <c r="AW524" t="s">
        <v>41</v>
      </c>
      <c r="AX524" t="s">
        <v>59</v>
      </c>
      <c r="AY524">
        <v>1</v>
      </c>
      <c r="AZ524">
        <v>0</v>
      </c>
      <c r="BA524">
        <v>0</v>
      </c>
      <c r="BB524" t="s">
        <v>60</v>
      </c>
      <c r="BC524">
        <v>7.2249999999999996</v>
      </c>
      <c r="BD524" t="s">
        <v>584</v>
      </c>
    </row>
    <row r="525" spans="1:56" x14ac:dyDescent="0.25">
      <c r="A525">
        <v>524</v>
      </c>
      <c r="B525">
        <v>1</v>
      </c>
      <c r="C525">
        <v>1</v>
      </c>
      <c r="D525">
        <v>1</v>
      </c>
      <c r="E525">
        <v>1</v>
      </c>
      <c r="F525" t="s">
        <v>6</v>
      </c>
      <c r="G525">
        <v>1</v>
      </c>
      <c r="H525">
        <v>0</v>
      </c>
      <c r="I525">
        <v>0</v>
      </c>
      <c r="J525">
        <v>0</v>
      </c>
      <c r="K525">
        <v>0</v>
      </c>
      <c r="L525">
        <v>0</v>
      </c>
      <c r="M525">
        <v>0</v>
      </c>
      <c r="N525">
        <v>0</v>
      </c>
      <c r="O525">
        <v>0</v>
      </c>
      <c r="P525">
        <v>44</v>
      </c>
      <c r="Q525" t="s">
        <v>21</v>
      </c>
      <c r="R525">
        <v>0</v>
      </c>
      <c r="S525">
        <v>0</v>
      </c>
      <c r="T525">
        <v>0</v>
      </c>
      <c r="U525">
        <v>0</v>
      </c>
      <c r="V525">
        <v>1</v>
      </c>
      <c r="W525">
        <v>0</v>
      </c>
      <c r="X525">
        <v>0</v>
      </c>
      <c r="Y525">
        <v>0</v>
      </c>
      <c r="Z525">
        <v>1</v>
      </c>
      <c r="AA525" t="s">
        <v>27</v>
      </c>
      <c r="AB525">
        <v>1</v>
      </c>
      <c r="AC525">
        <v>0</v>
      </c>
      <c r="AD525">
        <v>0</v>
      </c>
      <c r="AE525">
        <v>0</v>
      </c>
      <c r="AF525">
        <v>1</v>
      </c>
      <c r="AG525">
        <v>0</v>
      </c>
      <c r="AH525">
        <v>0</v>
      </c>
      <c r="AI525">
        <v>0</v>
      </c>
      <c r="AJ525">
        <v>0</v>
      </c>
      <c r="AK525">
        <v>0</v>
      </c>
      <c r="AL525">
        <v>0</v>
      </c>
      <c r="AM525">
        <v>0</v>
      </c>
      <c r="AN525" t="s">
        <v>31</v>
      </c>
      <c r="AO525">
        <v>1</v>
      </c>
      <c r="AP525">
        <v>0</v>
      </c>
      <c r="AQ525">
        <v>1</v>
      </c>
      <c r="AR525">
        <v>0</v>
      </c>
      <c r="AS525">
        <v>0</v>
      </c>
      <c r="AT525">
        <v>0</v>
      </c>
      <c r="AU525">
        <v>0</v>
      </c>
      <c r="AV525">
        <v>0</v>
      </c>
      <c r="AW525" t="s">
        <v>42</v>
      </c>
      <c r="AX525" t="s">
        <v>59</v>
      </c>
      <c r="AY525">
        <v>1</v>
      </c>
      <c r="AZ525">
        <v>0</v>
      </c>
      <c r="BA525">
        <v>0</v>
      </c>
      <c r="BB525" t="s">
        <v>60</v>
      </c>
      <c r="BC525">
        <v>57.979199999999999</v>
      </c>
      <c r="BD525" t="s">
        <v>585</v>
      </c>
    </row>
    <row r="526" spans="1:56" x14ac:dyDescent="0.25">
      <c r="A526">
        <v>525</v>
      </c>
      <c r="B526">
        <v>1</v>
      </c>
      <c r="C526">
        <v>0</v>
      </c>
      <c r="D526">
        <v>0</v>
      </c>
      <c r="E526">
        <v>0</v>
      </c>
      <c r="F526" t="s">
        <v>7</v>
      </c>
      <c r="G526">
        <v>0</v>
      </c>
      <c r="H526">
        <v>1</v>
      </c>
      <c r="I526">
        <v>0</v>
      </c>
      <c r="J526">
        <v>0</v>
      </c>
      <c r="K526">
        <v>1</v>
      </c>
      <c r="L526">
        <v>1</v>
      </c>
      <c r="M526">
        <v>0</v>
      </c>
      <c r="N526">
        <v>0</v>
      </c>
      <c r="O526">
        <v>0</v>
      </c>
      <c r="P526">
        <v>29.9</v>
      </c>
      <c r="Q526" t="s">
        <v>19</v>
      </c>
      <c r="R526">
        <v>0</v>
      </c>
      <c r="S526">
        <v>0</v>
      </c>
      <c r="T526">
        <v>1</v>
      </c>
      <c r="U526">
        <v>0</v>
      </c>
      <c r="V526">
        <v>0</v>
      </c>
      <c r="W526">
        <v>0</v>
      </c>
      <c r="X526">
        <v>0</v>
      </c>
      <c r="Y526">
        <v>0</v>
      </c>
      <c r="Z526">
        <v>3</v>
      </c>
      <c r="AA526" t="s">
        <v>29</v>
      </c>
      <c r="AB526">
        <v>0</v>
      </c>
      <c r="AC526">
        <v>0</v>
      </c>
      <c r="AD526">
        <v>1</v>
      </c>
      <c r="AE526">
        <v>0</v>
      </c>
      <c r="AF526">
        <v>1</v>
      </c>
      <c r="AG526">
        <v>0</v>
      </c>
      <c r="AH526">
        <v>0</v>
      </c>
      <c r="AI526">
        <v>0</v>
      </c>
      <c r="AJ526">
        <v>0</v>
      </c>
      <c r="AK526">
        <v>0</v>
      </c>
      <c r="AL526">
        <v>0</v>
      </c>
      <c r="AM526">
        <v>0</v>
      </c>
      <c r="AN526" t="s">
        <v>31</v>
      </c>
      <c r="AO526">
        <v>0</v>
      </c>
      <c r="AP526">
        <v>1</v>
      </c>
      <c r="AQ526">
        <v>0</v>
      </c>
      <c r="AR526">
        <v>0</v>
      </c>
      <c r="AS526">
        <v>0</v>
      </c>
      <c r="AT526">
        <v>0</v>
      </c>
      <c r="AU526">
        <v>0</v>
      </c>
      <c r="AV526">
        <v>0</v>
      </c>
      <c r="AW526" t="s">
        <v>41</v>
      </c>
      <c r="AX526" t="s">
        <v>59</v>
      </c>
      <c r="AY526">
        <v>1</v>
      </c>
      <c r="AZ526">
        <v>0</v>
      </c>
      <c r="BA526">
        <v>0</v>
      </c>
      <c r="BB526" t="s">
        <v>60</v>
      </c>
      <c r="BC526">
        <v>7.2291999999999996</v>
      </c>
      <c r="BD526" t="s">
        <v>586</v>
      </c>
    </row>
    <row r="527" spans="1:56" x14ac:dyDescent="0.25">
      <c r="A527">
        <v>526</v>
      </c>
      <c r="B527">
        <v>1</v>
      </c>
      <c r="C527">
        <v>0</v>
      </c>
      <c r="D527">
        <v>0</v>
      </c>
      <c r="E527">
        <v>0</v>
      </c>
      <c r="F527" t="s">
        <v>7</v>
      </c>
      <c r="G527">
        <v>0</v>
      </c>
      <c r="H527">
        <v>1</v>
      </c>
      <c r="I527">
        <v>0</v>
      </c>
      <c r="J527">
        <v>0</v>
      </c>
      <c r="K527">
        <v>1</v>
      </c>
      <c r="L527">
        <v>1</v>
      </c>
      <c r="M527">
        <v>0</v>
      </c>
      <c r="N527">
        <v>1</v>
      </c>
      <c r="O527">
        <v>1</v>
      </c>
      <c r="P527">
        <v>40.5</v>
      </c>
      <c r="Q527" t="s">
        <v>21</v>
      </c>
      <c r="R527">
        <v>0</v>
      </c>
      <c r="S527">
        <v>0</v>
      </c>
      <c r="T527">
        <v>0</v>
      </c>
      <c r="U527">
        <v>0</v>
      </c>
      <c r="V527">
        <v>1</v>
      </c>
      <c r="W527">
        <v>0</v>
      </c>
      <c r="X527">
        <v>0</v>
      </c>
      <c r="Y527">
        <v>0</v>
      </c>
      <c r="Z527">
        <v>3</v>
      </c>
      <c r="AA527" t="s">
        <v>29</v>
      </c>
      <c r="AB527">
        <v>0</v>
      </c>
      <c r="AC527">
        <v>0</v>
      </c>
      <c r="AD527">
        <v>1</v>
      </c>
      <c r="AE527">
        <v>0</v>
      </c>
      <c r="AF527">
        <v>1</v>
      </c>
      <c r="AG527">
        <v>0</v>
      </c>
      <c r="AH527">
        <v>0</v>
      </c>
      <c r="AI527">
        <v>0</v>
      </c>
      <c r="AJ527">
        <v>0</v>
      </c>
      <c r="AK527">
        <v>0</v>
      </c>
      <c r="AL527">
        <v>0</v>
      </c>
      <c r="AM527">
        <v>0</v>
      </c>
      <c r="AN527" t="s">
        <v>31</v>
      </c>
      <c r="AO527">
        <v>0</v>
      </c>
      <c r="AP527">
        <v>1</v>
      </c>
      <c r="AQ527">
        <v>0</v>
      </c>
      <c r="AR527">
        <v>0</v>
      </c>
      <c r="AS527">
        <v>0</v>
      </c>
      <c r="AT527">
        <v>0</v>
      </c>
      <c r="AU527">
        <v>0</v>
      </c>
      <c r="AV527">
        <v>0</v>
      </c>
      <c r="AW527" t="s">
        <v>41</v>
      </c>
      <c r="AX527" t="s">
        <v>65</v>
      </c>
      <c r="AY527">
        <v>0</v>
      </c>
      <c r="AZ527">
        <v>1</v>
      </c>
      <c r="BA527">
        <v>0</v>
      </c>
      <c r="BB527" t="s">
        <v>66</v>
      </c>
      <c r="BC527">
        <v>7.75</v>
      </c>
      <c r="BD527" t="s">
        <v>587</v>
      </c>
    </row>
    <row r="528" spans="1:56" x14ac:dyDescent="0.25">
      <c r="A528">
        <v>527</v>
      </c>
      <c r="B528">
        <v>1</v>
      </c>
      <c r="C528">
        <v>1</v>
      </c>
      <c r="D528">
        <v>1</v>
      </c>
      <c r="E528">
        <v>1</v>
      </c>
      <c r="F528" t="s">
        <v>6</v>
      </c>
      <c r="G528">
        <v>1</v>
      </c>
      <c r="H528">
        <v>0</v>
      </c>
      <c r="I528">
        <v>0</v>
      </c>
      <c r="J528">
        <v>0</v>
      </c>
      <c r="K528">
        <v>0</v>
      </c>
      <c r="L528">
        <v>0</v>
      </c>
      <c r="M528">
        <v>0</v>
      </c>
      <c r="N528">
        <v>0</v>
      </c>
      <c r="O528">
        <v>0</v>
      </c>
      <c r="P528">
        <v>50</v>
      </c>
      <c r="Q528" t="s">
        <v>22</v>
      </c>
      <c r="R528">
        <v>0</v>
      </c>
      <c r="S528">
        <v>0</v>
      </c>
      <c r="T528">
        <v>0</v>
      </c>
      <c r="U528">
        <v>0</v>
      </c>
      <c r="V528">
        <v>0</v>
      </c>
      <c r="W528">
        <v>1</v>
      </c>
      <c r="X528">
        <v>0</v>
      </c>
      <c r="Y528">
        <v>0</v>
      </c>
      <c r="Z528">
        <v>2</v>
      </c>
      <c r="AA528" t="s">
        <v>28</v>
      </c>
      <c r="AB528">
        <v>0</v>
      </c>
      <c r="AC528">
        <v>1</v>
      </c>
      <c r="AD528">
        <v>0</v>
      </c>
      <c r="AE528">
        <v>0</v>
      </c>
      <c r="AF528">
        <v>1</v>
      </c>
      <c r="AG528">
        <v>0</v>
      </c>
      <c r="AH528">
        <v>0</v>
      </c>
      <c r="AI528">
        <v>0</v>
      </c>
      <c r="AJ528">
        <v>0</v>
      </c>
      <c r="AK528">
        <v>0</v>
      </c>
      <c r="AL528">
        <v>0</v>
      </c>
      <c r="AM528">
        <v>0</v>
      </c>
      <c r="AN528" t="s">
        <v>31</v>
      </c>
      <c r="AO528">
        <v>0</v>
      </c>
      <c r="AP528">
        <v>1</v>
      </c>
      <c r="AQ528">
        <v>0</v>
      </c>
      <c r="AR528">
        <v>0</v>
      </c>
      <c r="AS528">
        <v>0</v>
      </c>
      <c r="AT528">
        <v>0</v>
      </c>
      <c r="AU528">
        <v>0</v>
      </c>
      <c r="AV528">
        <v>0</v>
      </c>
      <c r="AW528" t="s">
        <v>41</v>
      </c>
      <c r="AX528" t="s">
        <v>56</v>
      </c>
      <c r="AY528">
        <v>0</v>
      </c>
      <c r="AZ528">
        <v>0</v>
      </c>
      <c r="BA528">
        <v>1</v>
      </c>
      <c r="BB528" t="s">
        <v>57</v>
      </c>
      <c r="BC528">
        <v>10.5</v>
      </c>
      <c r="BD528" t="s">
        <v>588</v>
      </c>
    </row>
    <row r="529" spans="1:56" x14ac:dyDescent="0.25">
      <c r="A529">
        <v>528</v>
      </c>
      <c r="B529">
        <v>1</v>
      </c>
      <c r="C529">
        <v>0</v>
      </c>
      <c r="D529">
        <v>0</v>
      </c>
      <c r="E529">
        <v>0</v>
      </c>
      <c r="F529" t="s">
        <v>7</v>
      </c>
      <c r="G529">
        <v>0</v>
      </c>
      <c r="H529">
        <v>1</v>
      </c>
      <c r="I529">
        <v>0</v>
      </c>
      <c r="J529">
        <v>0</v>
      </c>
      <c r="K529">
        <v>1</v>
      </c>
      <c r="L529">
        <v>1</v>
      </c>
      <c r="M529">
        <v>0</v>
      </c>
      <c r="N529">
        <v>0</v>
      </c>
      <c r="O529">
        <v>0</v>
      </c>
      <c r="P529">
        <v>29.9</v>
      </c>
      <c r="Q529" t="s">
        <v>19</v>
      </c>
      <c r="R529">
        <v>0</v>
      </c>
      <c r="S529">
        <v>0</v>
      </c>
      <c r="T529">
        <v>1</v>
      </c>
      <c r="U529">
        <v>0</v>
      </c>
      <c r="V529">
        <v>0</v>
      </c>
      <c r="W529">
        <v>0</v>
      </c>
      <c r="X529">
        <v>0</v>
      </c>
      <c r="Y529">
        <v>0</v>
      </c>
      <c r="Z529">
        <v>1</v>
      </c>
      <c r="AA529" t="s">
        <v>27</v>
      </c>
      <c r="AB529">
        <v>1</v>
      </c>
      <c r="AC529">
        <v>0</v>
      </c>
      <c r="AD529">
        <v>0</v>
      </c>
      <c r="AE529">
        <v>0</v>
      </c>
      <c r="AF529">
        <v>1</v>
      </c>
      <c r="AG529">
        <v>0</v>
      </c>
      <c r="AH529">
        <v>0</v>
      </c>
      <c r="AI529">
        <v>0</v>
      </c>
      <c r="AJ529">
        <v>0</v>
      </c>
      <c r="AK529">
        <v>0</v>
      </c>
      <c r="AL529">
        <v>0</v>
      </c>
      <c r="AM529">
        <v>0</v>
      </c>
      <c r="AN529" t="s">
        <v>31</v>
      </c>
      <c r="AO529">
        <v>0</v>
      </c>
      <c r="AP529">
        <v>1</v>
      </c>
      <c r="AQ529">
        <v>0</v>
      </c>
      <c r="AR529">
        <v>0</v>
      </c>
      <c r="AS529">
        <v>0</v>
      </c>
      <c r="AT529">
        <v>0</v>
      </c>
      <c r="AU529">
        <v>0</v>
      </c>
      <c r="AV529">
        <v>0</v>
      </c>
      <c r="AW529" t="s">
        <v>41</v>
      </c>
      <c r="AX529" t="s">
        <v>56</v>
      </c>
      <c r="AY529">
        <v>0</v>
      </c>
      <c r="AZ529">
        <v>0</v>
      </c>
      <c r="BA529">
        <v>1</v>
      </c>
      <c r="BB529" t="s">
        <v>57</v>
      </c>
      <c r="BC529">
        <v>221.7792</v>
      </c>
      <c r="BD529" t="s">
        <v>589</v>
      </c>
    </row>
    <row r="530" spans="1:56" x14ac:dyDescent="0.25">
      <c r="A530">
        <v>529</v>
      </c>
      <c r="B530">
        <v>1</v>
      </c>
      <c r="C530">
        <v>0</v>
      </c>
      <c r="D530">
        <v>0</v>
      </c>
      <c r="E530">
        <v>0</v>
      </c>
      <c r="F530" t="s">
        <v>7</v>
      </c>
      <c r="G530">
        <v>0</v>
      </c>
      <c r="H530">
        <v>1</v>
      </c>
      <c r="I530">
        <v>0</v>
      </c>
      <c r="J530">
        <v>0</v>
      </c>
      <c r="K530">
        <v>1</v>
      </c>
      <c r="L530">
        <v>1</v>
      </c>
      <c r="M530">
        <v>0</v>
      </c>
      <c r="N530">
        <v>0</v>
      </c>
      <c r="O530">
        <v>0</v>
      </c>
      <c r="P530">
        <v>39</v>
      </c>
      <c r="Q530" t="s">
        <v>20</v>
      </c>
      <c r="R530">
        <v>0</v>
      </c>
      <c r="S530">
        <v>0</v>
      </c>
      <c r="T530">
        <v>0</v>
      </c>
      <c r="U530">
        <v>1</v>
      </c>
      <c r="V530">
        <v>0</v>
      </c>
      <c r="W530">
        <v>0</v>
      </c>
      <c r="X530">
        <v>0</v>
      </c>
      <c r="Y530">
        <v>0</v>
      </c>
      <c r="Z530">
        <v>3</v>
      </c>
      <c r="AA530" t="s">
        <v>29</v>
      </c>
      <c r="AB530">
        <v>0</v>
      </c>
      <c r="AC530">
        <v>0</v>
      </c>
      <c r="AD530">
        <v>1</v>
      </c>
      <c r="AE530">
        <v>0</v>
      </c>
      <c r="AF530">
        <v>1</v>
      </c>
      <c r="AG530">
        <v>0</v>
      </c>
      <c r="AH530">
        <v>0</v>
      </c>
      <c r="AI530">
        <v>0</v>
      </c>
      <c r="AJ530">
        <v>0</v>
      </c>
      <c r="AK530">
        <v>0</v>
      </c>
      <c r="AL530">
        <v>0</v>
      </c>
      <c r="AM530">
        <v>0</v>
      </c>
      <c r="AN530" t="s">
        <v>31</v>
      </c>
      <c r="AO530">
        <v>0</v>
      </c>
      <c r="AP530">
        <v>1</v>
      </c>
      <c r="AQ530">
        <v>0</v>
      </c>
      <c r="AR530">
        <v>0</v>
      </c>
      <c r="AS530">
        <v>0</v>
      </c>
      <c r="AT530">
        <v>0</v>
      </c>
      <c r="AU530">
        <v>0</v>
      </c>
      <c r="AV530">
        <v>0</v>
      </c>
      <c r="AW530" t="s">
        <v>41</v>
      </c>
      <c r="AX530" t="s">
        <v>56</v>
      </c>
      <c r="AY530">
        <v>0</v>
      </c>
      <c r="AZ530">
        <v>0</v>
      </c>
      <c r="BA530">
        <v>1</v>
      </c>
      <c r="BB530" t="s">
        <v>57</v>
      </c>
      <c r="BC530">
        <v>7.9249999999999998</v>
      </c>
      <c r="BD530" t="s">
        <v>590</v>
      </c>
    </row>
    <row r="531" spans="1:56" x14ac:dyDescent="0.25">
      <c r="A531">
        <v>530</v>
      </c>
      <c r="B531">
        <v>1</v>
      </c>
      <c r="C531">
        <v>0</v>
      </c>
      <c r="D531">
        <v>0</v>
      </c>
      <c r="E531">
        <v>0</v>
      </c>
      <c r="F531" t="s">
        <v>7</v>
      </c>
      <c r="G531">
        <v>0</v>
      </c>
      <c r="H531">
        <v>1</v>
      </c>
      <c r="I531">
        <v>0</v>
      </c>
      <c r="J531">
        <v>1</v>
      </c>
      <c r="K531">
        <v>0</v>
      </c>
      <c r="L531">
        <v>0</v>
      </c>
      <c r="M531">
        <v>0</v>
      </c>
      <c r="N531">
        <v>0</v>
      </c>
      <c r="O531">
        <v>0</v>
      </c>
      <c r="P531">
        <v>23</v>
      </c>
      <c r="Q531" t="s">
        <v>19</v>
      </c>
      <c r="R531">
        <v>0</v>
      </c>
      <c r="S531">
        <v>0</v>
      </c>
      <c r="T531">
        <v>1</v>
      </c>
      <c r="U531">
        <v>0</v>
      </c>
      <c r="V531">
        <v>0</v>
      </c>
      <c r="W531">
        <v>0</v>
      </c>
      <c r="X531">
        <v>0</v>
      </c>
      <c r="Y531">
        <v>0</v>
      </c>
      <c r="Z531">
        <v>2</v>
      </c>
      <c r="AA531" t="s">
        <v>28</v>
      </c>
      <c r="AB531">
        <v>0</v>
      </c>
      <c r="AC531">
        <v>1</v>
      </c>
      <c r="AD531">
        <v>0</v>
      </c>
      <c r="AE531">
        <v>2</v>
      </c>
      <c r="AF531">
        <v>0</v>
      </c>
      <c r="AG531">
        <v>0</v>
      </c>
      <c r="AH531">
        <v>1</v>
      </c>
      <c r="AI531">
        <v>0</v>
      </c>
      <c r="AJ531">
        <v>0</v>
      </c>
      <c r="AK531">
        <v>0</v>
      </c>
      <c r="AL531">
        <v>0</v>
      </c>
      <c r="AM531">
        <v>0</v>
      </c>
      <c r="AN531" t="s">
        <v>33</v>
      </c>
      <c r="AO531">
        <v>1</v>
      </c>
      <c r="AP531">
        <v>0</v>
      </c>
      <c r="AQ531">
        <v>1</v>
      </c>
      <c r="AR531">
        <v>0</v>
      </c>
      <c r="AS531">
        <v>0</v>
      </c>
      <c r="AT531">
        <v>0</v>
      </c>
      <c r="AU531">
        <v>0</v>
      </c>
      <c r="AV531">
        <v>0</v>
      </c>
      <c r="AW531" t="s">
        <v>42</v>
      </c>
      <c r="AX531" t="s">
        <v>56</v>
      </c>
      <c r="AY531">
        <v>0</v>
      </c>
      <c r="AZ531">
        <v>0</v>
      </c>
      <c r="BA531">
        <v>1</v>
      </c>
      <c r="BB531" t="s">
        <v>57</v>
      </c>
      <c r="BC531">
        <v>11.5</v>
      </c>
      <c r="BD531" t="s">
        <v>591</v>
      </c>
    </row>
    <row r="532" spans="1:56" x14ac:dyDescent="0.25">
      <c r="A532">
        <v>531</v>
      </c>
      <c r="B532">
        <v>1</v>
      </c>
      <c r="C532">
        <v>1</v>
      </c>
      <c r="D532">
        <v>1</v>
      </c>
      <c r="E532">
        <v>1</v>
      </c>
      <c r="F532" t="s">
        <v>6</v>
      </c>
      <c r="G532">
        <v>1</v>
      </c>
      <c r="H532">
        <v>0</v>
      </c>
      <c r="I532">
        <v>0</v>
      </c>
      <c r="J532">
        <v>0</v>
      </c>
      <c r="K532">
        <v>0</v>
      </c>
      <c r="L532">
        <v>0</v>
      </c>
      <c r="M532">
        <v>0</v>
      </c>
      <c r="N532">
        <v>0</v>
      </c>
      <c r="O532">
        <v>0</v>
      </c>
      <c r="P532">
        <v>2</v>
      </c>
      <c r="Q532" t="s">
        <v>17</v>
      </c>
      <c r="R532">
        <v>1</v>
      </c>
      <c r="S532">
        <v>0</v>
      </c>
      <c r="T532">
        <v>0</v>
      </c>
      <c r="U532">
        <v>0</v>
      </c>
      <c r="V532">
        <v>0</v>
      </c>
      <c r="W532">
        <v>0</v>
      </c>
      <c r="X532">
        <v>0</v>
      </c>
      <c r="Y532">
        <v>0</v>
      </c>
      <c r="Z532">
        <v>2</v>
      </c>
      <c r="AA532" t="s">
        <v>28</v>
      </c>
      <c r="AB532">
        <v>0</v>
      </c>
      <c r="AC532">
        <v>1</v>
      </c>
      <c r="AD532">
        <v>0</v>
      </c>
      <c r="AE532">
        <v>1</v>
      </c>
      <c r="AF532">
        <v>0</v>
      </c>
      <c r="AG532">
        <v>1</v>
      </c>
      <c r="AH532">
        <v>0</v>
      </c>
      <c r="AI532">
        <v>0</v>
      </c>
      <c r="AJ532">
        <v>0</v>
      </c>
      <c r="AK532">
        <v>0</v>
      </c>
      <c r="AL532">
        <v>0</v>
      </c>
      <c r="AM532">
        <v>0</v>
      </c>
      <c r="AN532" t="s">
        <v>32</v>
      </c>
      <c r="AO532">
        <v>1</v>
      </c>
      <c r="AP532">
        <v>0</v>
      </c>
      <c r="AQ532">
        <v>1</v>
      </c>
      <c r="AR532">
        <v>0</v>
      </c>
      <c r="AS532">
        <v>0</v>
      </c>
      <c r="AT532">
        <v>0</v>
      </c>
      <c r="AU532">
        <v>0</v>
      </c>
      <c r="AV532">
        <v>0</v>
      </c>
      <c r="AW532" t="s">
        <v>42</v>
      </c>
      <c r="AX532" t="s">
        <v>56</v>
      </c>
      <c r="AY532">
        <v>0</v>
      </c>
      <c r="AZ532">
        <v>0</v>
      </c>
      <c r="BA532">
        <v>1</v>
      </c>
      <c r="BB532" t="s">
        <v>57</v>
      </c>
      <c r="BC532">
        <v>26</v>
      </c>
      <c r="BD532" t="s">
        <v>592</v>
      </c>
    </row>
    <row r="533" spans="1:56" x14ac:dyDescent="0.25">
      <c r="A533">
        <v>532</v>
      </c>
      <c r="B533">
        <v>1</v>
      </c>
      <c r="C533">
        <v>0</v>
      </c>
      <c r="D533">
        <v>0</v>
      </c>
      <c r="E533">
        <v>0</v>
      </c>
      <c r="F533" t="s">
        <v>7</v>
      </c>
      <c r="G533">
        <v>0</v>
      </c>
      <c r="H533">
        <v>1</v>
      </c>
      <c r="I533">
        <v>0</v>
      </c>
      <c r="J533">
        <v>0</v>
      </c>
      <c r="K533">
        <v>1</v>
      </c>
      <c r="L533">
        <v>1</v>
      </c>
      <c r="M533">
        <v>0</v>
      </c>
      <c r="N533">
        <v>0</v>
      </c>
      <c r="O533">
        <v>0</v>
      </c>
      <c r="P533">
        <v>29.9</v>
      </c>
      <c r="Q533" t="s">
        <v>19</v>
      </c>
      <c r="R533">
        <v>0</v>
      </c>
      <c r="S533">
        <v>0</v>
      </c>
      <c r="T533">
        <v>1</v>
      </c>
      <c r="U533">
        <v>0</v>
      </c>
      <c r="V533">
        <v>0</v>
      </c>
      <c r="W533">
        <v>0</v>
      </c>
      <c r="X533">
        <v>0</v>
      </c>
      <c r="Y533">
        <v>0</v>
      </c>
      <c r="Z533">
        <v>3</v>
      </c>
      <c r="AA533" t="s">
        <v>29</v>
      </c>
      <c r="AB533">
        <v>0</v>
      </c>
      <c r="AC533">
        <v>0</v>
      </c>
      <c r="AD533">
        <v>1</v>
      </c>
      <c r="AE533">
        <v>0</v>
      </c>
      <c r="AF533">
        <v>1</v>
      </c>
      <c r="AG533">
        <v>0</v>
      </c>
      <c r="AH533">
        <v>0</v>
      </c>
      <c r="AI533">
        <v>0</v>
      </c>
      <c r="AJ533">
        <v>0</v>
      </c>
      <c r="AK533">
        <v>0</v>
      </c>
      <c r="AL533">
        <v>0</v>
      </c>
      <c r="AM533">
        <v>0</v>
      </c>
      <c r="AN533" t="s">
        <v>31</v>
      </c>
      <c r="AO533">
        <v>0</v>
      </c>
      <c r="AP533">
        <v>1</v>
      </c>
      <c r="AQ533">
        <v>0</v>
      </c>
      <c r="AR533">
        <v>0</v>
      </c>
      <c r="AS533">
        <v>0</v>
      </c>
      <c r="AT533">
        <v>0</v>
      </c>
      <c r="AU533">
        <v>0</v>
      </c>
      <c r="AV533">
        <v>0</v>
      </c>
      <c r="AW533" t="s">
        <v>41</v>
      </c>
      <c r="AX533" t="s">
        <v>59</v>
      </c>
      <c r="AY533">
        <v>1</v>
      </c>
      <c r="AZ533">
        <v>0</v>
      </c>
      <c r="BA533">
        <v>0</v>
      </c>
      <c r="BB533" t="s">
        <v>60</v>
      </c>
      <c r="BC533">
        <v>7.2291999999999996</v>
      </c>
      <c r="BD533" t="s">
        <v>593</v>
      </c>
    </row>
    <row r="534" spans="1:56" x14ac:dyDescent="0.25">
      <c r="A534">
        <v>533</v>
      </c>
      <c r="B534">
        <v>1</v>
      </c>
      <c r="C534">
        <v>0</v>
      </c>
      <c r="D534">
        <v>0</v>
      </c>
      <c r="E534">
        <v>0</v>
      </c>
      <c r="F534" t="s">
        <v>7</v>
      </c>
      <c r="G534">
        <v>0</v>
      </c>
      <c r="H534">
        <v>1</v>
      </c>
      <c r="I534">
        <v>0</v>
      </c>
      <c r="J534">
        <v>0</v>
      </c>
      <c r="K534">
        <v>0</v>
      </c>
      <c r="L534">
        <v>0</v>
      </c>
      <c r="M534">
        <v>0</v>
      </c>
      <c r="N534">
        <v>0</v>
      </c>
      <c r="O534">
        <v>0</v>
      </c>
      <c r="P534">
        <v>17</v>
      </c>
      <c r="Q534" t="s">
        <v>18</v>
      </c>
      <c r="R534">
        <v>0</v>
      </c>
      <c r="S534">
        <v>1</v>
      </c>
      <c r="T534">
        <v>0</v>
      </c>
      <c r="U534">
        <v>0</v>
      </c>
      <c r="V534">
        <v>0</v>
      </c>
      <c r="W534">
        <v>0</v>
      </c>
      <c r="X534">
        <v>0</v>
      </c>
      <c r="Y534">
        <v>0</v>
      </c>
      <c r="Z534">
        <v>3</v>
      </c>
      <c r="AA534" t="s">
        <v>29</v>
      </c>
      <c r="AB534">
        <v>0</v>
      </c>
      <c r="AC534">
        <v>0</v>
      </c>
      <c r="AD534">
        <v>1</v>
      </c>
      <c r="AE534">
        <v>1</v>
      </c>
      <c r="AF534">
        <v>0</v>
      </c>
      <c r="AG534">
        <v>1</v>
      </c>
      <c r="AH534">
        <v>0</v>
      </c>
      <c r="AI534">
        <v>0</v>
      </c>
      <c r="AJ534">
        <v>0</v>
      </c>
      <c r="AK534">
        <v>0</v>
      </c>
      <c r="AL534">
        <v>0</v>
      </c>
      <c r="AM534">
        <v>0</v>
      </c>
      <c r="AN534" t="s">
        <v>32</v>
      </c>
      <c r="AO534">
        <v>1</v>
      </c>
      <c r="AP534">
        <v>0</v>
      </c>
      <c r="AQ534">
        <v>1</v>
      </c>
      <c r="AR534">
        <v>0</v>
      </c>
      <c r="AS534">
        <v>0</v>
      </c>
      <c r="AT534">
        <v>0</v>
      </c>
      <c r="AU534">
        <v>0</v>
      </c>
      <c r="AV534">
        <v>0</v>
      </c>
      <c r="AW534" t="s">
        <v>42</v>
      </c>
      <c r="AX534" t="s">
        <v>59</v>
      </c>
      <c r="AY534">
        <v>1</v>
      </c>
      <c r="AZ534">
        <v>0</v>
      </c>
      <c r="BA534">
        <v>0</v>
      </c>
      <c r="BB534" t="s">
        <v>60</v>
      </c>
      <c r="BC534">
        <v>7.2291999999999996</v>
      </c>
      <c r="BD534" t="s">
        <v>594</v>
      </c>
    </row>
    <row r="535" spans="1:56" x14ac:dyDescent="0.25">
      <c r="A535">
        <v>534</v>
      </c>
      <c r="B535">
        <v>1</v>
      </c>
      <c r="C535">
        <v>1</v>
      </c>
      <c r="D535">
        <v>1</v>
      </c>
      <c r="E535">
        <v>1</v>
      </c>
      <c r="F535" t="s">
        <v>6</v>
      </c>
      <c r="G535">
        <v>1</v>
      </c>
      <c r="H535">
        <v>0</v>
      </c>
      <c r="I535">
        <v>0</v>
      </c>
      <c r="J535">
        <v>0</v>
      </c>
      <c r="K535">
        <v>0</v>
      </c>
      <c r="L535">
        <v>0</v>
      </c>
      <c r="M535">
        <v>0</v>
      </c>
      <c r="N535">
        <v>0</v>
      </c>
      <c r="O535">
        <v>0</v>
      </c>
      <c r="P535">
        <v>29.9</v>
      </c>
      <c r="Q535" t="s">
        <v>19</v>
      </c>
      <c r="R535">
        <v>0</v>
      </c>
      <c r="S535">
        <v>0</v>
      </c>
      <c r="T535">
        <v>1</v>
      </c>
      <c r="U535">
        <v>0</v>
      </c>
      <c r="V535">
        <v>0</v>
      </c>
      <c r="W535">
        <v>0</v>
      </c>
      <c r="X535">
        <v>0</v>
      </c>
      <c r="Y535">
        <v>0</v>
      </c>
      <c r="Z535">
        <v>3</v>
      </c>
      <c r="AA535" t="s">
        <v>29</v>
      </c>
      <c r="AB535">
        <v>0</v>
      </c>
      <c r="AC535">
        <v>0</v>
      </c>
      <c r="AD535">
        <v>1</v>
      </c>
      <c r="AE535">
        <v>0</v>
      </c>
      <c r="AF535">
        <v>1</v>
      </c>
      <c r="AG535">
        <v>0</v>
      </c>
      <c r="AH535">
        <v>0</v>
      </c>
      <c r="AI535">
        <v>0</v>
      </c>
      <c r="AJ535">
        <v>0</v>
      </c>
      <c r="AK535">
        <v>0</v>
      </c>
      <c r="AL535">
        <v>0</v>
      </c>
      <c r="AM535">
        <v>0</v>
      </c>
      <c r="AN535" t="s">
        <v>31</v>
      </c>
      <c r="AO535">
        <v>2</v>
      </c>
      <c r="AP535">
        <v>0</v>
      </c>
      <c r="AQ535">
        <v>0</v>
      </c>
      <c r="AR535">
        <v>1</v>
      </c>
      <c r="AS535">
        <v>0</v>
      </c>
      <c r="AT535">
        <v>0</v>
      </c>
      <c r="AU535">
        <v>0</v>
      </c>
      <c r="AV535">
        <v>0</v>
      </c>
      <c r="AW535" t="s">
        <v>43</v>
      </c>
      <c r="AX535" t="s">
        <v>59</v>
      </c>
      <c r="AY535">
        <v>1</v>
      </c>
      <c r="AZ535">
        <v>0</v>
      </c>
      <c r="BA535">
        <v>0</v>
      </c>
      <c r="BB535" t="s">
        <v>60</v>
      </c>
      <c r="BC535">
        <v>22.3583</v>
      </c>
      <c r="BD535" t="s">
        <v>595</v>
      </c>
    </row>
    <row r="536" spans="1:56" x14ac:dyDescent="0.25">
      <c r="A536">
        <v>535</v>
      </c>
      <c r="B536">
        <v>1</v>
      </c>
      <c r="C536">
        <v>0</v>
      </c>
      <c r="D536">
        <v>0</v>
      </c>
      <c r="E536">
        <v>0</v>
      </c>
      <c r="F536" t="s">
        <v>6</v>
      </c>
      <c r="G536">
        <v>1</v>
      </c>
      <c r="H536">
        <v>0</v>
      </c>
      <c r="I536">
        <v>1</v>
      </c>
      <c r="J536">
        <v>0</v>
      </c>
      <c r="K536">
        <v>0</v>
      </c>
      <c r="L536">
        <v>0</v>
      </c>
      <c r="M536">
        <v>0</v>
      </c>
      <c r="N536">
        <v>0</v>
      </c>
      <c r="O536">
        <v>0</v>
      </c>
      <c r="P536">
        <v>30</v>
      </c>
      <c r="Q536" t="s">
        <v>20</v>
      </c>
      <c r="R536">
        <v>0</v>
      </c>
      <c r="S536">
        <v>0</v>
      </c>
      <c r="T536">
        <v>0</v>
      </c>
      <c r="U536">
        <v>1</v>
      </c>
      <c r="V536">
        <v>0</v>
      </c>
      <c r="W536">
        <v>0</v>
      </c>
      <c r="X536">
        <v>0</v>
      </c>
      <c r="Y536">
        <v>0</v>
      </c>
      <c r="Z536">
        <v>3</v>
      </c>
      <c r="AA536" t="s">
        <v>29</v>
      </c>
      <c r="AB536">
        <v>0</v>
      </c>
      <c r="AC536">
        <v>0</v>
      </c>
      <c r="AD536">
        <v>1</v>
      </c>
      <c r="AE536">
        <v>0</v>
      </c>
      <c r="AF536">
        <v>1</v>
      </c>
      <c r="AG536">
        <v>0</v>
      </c>
      <c r="AH536">
        <v>0</v>
      </c>
      <c r="AI536">
        <v>0</v>
      </c>
      <c r="AJ536">
        <v>0</v>
      </c>
      <c r="AK536">
        <v>0</v>
      </c>
      <c r="AL536">
        <v>0</v>
      </c>
      <c r="AM536">
        <v>0</v>
      </c>
      <c r="AN536" t="s">
        <v>31</v>
      </c>
      <c r="AO536">
        <v>0</v>
      </c>
      <c r="AP536">
        <v>1</v>
      </c>
      <c r="AQ536">
        <v>0</v>
      </c>
      <c r="AR536">
        <v>0</v>
      </c>
      <c r="AS536">
        <v>0</v>
      </c>
      <c r="AT536">
        <v>0</v>
      </c>
      <c r="AU536">
        <v>0</v>
      </c>
      <c r="AV536">
        <v>0</v>
      </c>
      <c r="AW536" t="s">
        <v>41</v>
      </c>
      <c r="AX536" t="s">
        <v>56</v>
      </c>
      <c r="AY536">
        <v>0</v>
      </c>
      <c r="AZ536">
        <v>0</v>
      </c>
      <c r="BA536">
        <v>1</v>
      </c>
      <c r="BB536" t="s">
        <v>57</v>
      </c>
      <c r="BC536">
        <v>8.6624999999999996</v>
      </c>
      <c r="BD536" t="s">
        <v>596</v>
      </c>
    </row>
    <row r="537" spans="1:56" x14ac:dyDescent="0.25">
      <c r="A537">
        <v>536</v>
      </c>
      <c r="B537">
        <v>1</v>
      </c>
      <c r="C537">
        <v>1</v>
      </c>
      <c r="D537">
        <v>1</v>
      </c>
      <c r="E537">
        <v>1</v>
      </c>
      <c r="F537" t="s">
        <v>6</v>
      </c>
      <c r="G537">
        <v>1</v>
      </c>
      <c r="H537">
        <v>0</v>
      </c>
      <c r="I537">
        <v>0</v>
      </c>
      <c r="J537">
        <v>0</v>
      </c>
      <c r="K537">
        <v>0</v>
      </c>
      <c r="L537">
        <v>0</v>
      </c>
      <c r="M537">
        <v>0</v>
      </c>
      <c r="N537">
        <v>0</v>
      </c>
      <c r="O537">
        <v>0</v>
      </c>
      <c r="P537">
        <v>7</v>
      </c>
      <c r="Q537" t="s">
        <v>17</v>
      </c>
      <c r="R537">
        <v>1</v>
      </c>
      <c r="S537">
        <v>0</v>
      </c>
      <c r="T537">
        <v>0</v>
      </c>
      <c r="U537">
        <v>0</v>
      </c>
      <c r="V537">
        <v>0</v>
      </c>
      <c r="W537">
        <v>0</v>
      </c>
      <c r="X537">
        <v>0</v>
      </c>
      <c r="Y537">
        <v>0</v>
      </c>
      <c r="Z537">
        <v>2</v>
      </c>
      <c r="AA537" t="s">
        <v>28</v>
      </c>
      <c r="AB537">
        <v>0</v>
      </c>
      <c r="AC537">
        <v>1</v>
      </c>
      <c r="AD537">
        <v>0</v>
      </c>
      <c r="AE537">
        <v>0</v>
      </c>
      <c r="AF537">
        <v>1</v>
      </c>
      <c r="AG537">
        <v>0</v>
      </c>
      <c r="AH537">
        <v>0</v>
      </c>
      <c r="AI537">
        <v>0</v>
      </c>
      <c r="AJ537">
        <v>0</v>
      </c>
      <c r="AK537">
        <v>0</v>
      </c>
      <c r="AL537">
        <v>0</v>
      </c>
      <c r="AM537">
        <v>0</v>
      </c>
      <c r="AN537" t="s">
        <v>31</v>
      </c>
      <c r="AO537">
        <v>2</v>
      </c>
      <c r="AP537">
        <v>0</v>
      </c>
      <c r="AQ537">
        <v>0</v>
      </c>
      <c r="AR537">
        <v>1</v>
      </c>
      <c r="AS537">
        <v>0</v>
      </c>
      <c r="AT537">
        <v>0</v>
      </c>
      <c r="AU537">
        <v>0</v>
      </c>
      <c r="AV537">
        <v>0</v>
      </c>
      <c r="AW537" t="s">
        <v>43</v>
      </c>
      <c r="AX537" t="s">
        <v>56</v>
      </c>
      <c r="AY537">
        <v>0</v>
      </c>
      <c r="AZ537">
        <v>0</v>
      </c>
      <c r="BA537">
        <v>1</v>
      </c>
      <c r="BB537" t="s">
        <v>57</v>
      </c>
      <c r="BC537">
        <v>26.25</v>
      </c>
      <c r="BD537" t="s">
        <v>597</v>
      </c>
    </row>
    <row r="538" spans="1:56" x14ac:dyDescent="0.25">
      <c r="A538">
        <v>537</v>
      </c>
      <c r="B538">
        <v>1</v>
      </c>
      <c r="C538">
        <v>0</v>
      </c>
      <c r="D538">
        <v>0</v>
      </c>
      <c r="E538">
        <v>0</v>
      </c>
      <c r="F538" t="s">
        <v>7</v>
      </c>
      <c r="G538">
        <v>0</v>
      </c>
      <c r="H538">
        <v>1</v>
      </c>
      <c r="I538">
        <v>0</v>
      </c>
      <c r="J538">
        <v>0</v>
      </c>
      <c r="K538">
        <v>1</v>
      </c>
      <c r="L538">
        <v>1</v>
      </c>
      <c r="M538">
        <v>0</v>
      </c>
      <c r="N538">
        <v>0</v>
      </c>
      <c r="O538">
        <v>0</v>
      </c>
      <c r="P538">
        <v>45</v>
      </c>
      <c r="Q538" t="s">
        <v>21</v>
      </c>
      <c r="R538">
        <v>0</v>
      </c>
      <c r="S538">
        <v>0</v>
      </c>
      <c r="T538">
        <v>0</v>
      </c>
      <c r="U538">
        <v>0</v>
      </c>
      <c r="V538">
        <v>1</v>
      </c>
      <c r="W538">
        <v>0</v>
      </c>
      <c r="X538">
        <v>0</v>
      </c>
      <c r="Y538">
        <v>0</v>
      </c>
      <c r="Z538">
        <v>1</v>
      </c>
      <c r="AA538" t="s">
        <v>27</v>
      </c>
      <c r="AB538">
        <v>1</v>
      </c>
      <c r="AC538">
        <v>0</v>
      </c>
      <c r="AD538">
        <v>0</v>
      </c>
      <c r="AE538">
        <v>0</v>
      </c>
      <c r="AF538">
        <v>1</v>
      </c>
      <c r="AG538">
        <v>0</v>
      </c>
      <c r="AH538">
        <v>0</v>
      </c>
      <c r="AI538">
        <v>0</v>
      </c>
      <c r="AJ538">
        <v>0</v>
      </c>
      <c r="AK538">
        <v>0</v>
      </c>
      <c r="AL538">
        <v>0</v>
      </c>
      <c r="AM538">
        <v>0</v>
      </c>
      <c r="AN538" t="s">
        <v>31</v>
      </c>
      <c r="AO538">
        <v>0</v>
      </c>
      <c r="AP538">
        <v>1</v>
      </c>
      <c r="AQ538">
        <v>0</v>
      </c>
      <c r="AR538">
        <v>0</v>
      </c>
      <c r="AS538">
        <v>0</v>
      </c>
      <c r="AT538">
        <v>0</v>
      </c>
      <c r="AU538">
        <v>0</v>
      </c>
      <c r="AV538">
        <v>0</v>
      </c>
      <c r="AW538" t="s">
        <v>41</v>
      </c>
      <c r="AX538" t="s">
        <v>56</v>
      </c>
      <c r="AY538">
        <v>0</v>
      </c>
      <c r="AZ538">
        <v>0</v>
      </c>
      <c r="BA538">
        <v>1</v>
      </c>
      <c r="BB538" t="s">
        <v>57</v>
      </c>
      <c r="BC538">
        <v>26.55</v>
      </c>
      <c r="BD538" t="s">
        <v>598</v>
      </c>
    </row>
    <row r="539" spans="1:56" x14ac:dyDescent="0.25">
      <c r="A539">
        <v>538</v>
      </c>
      <c r="B539">
        <v>1</v>
      </c>
      <c r="C539">
        <v>1</v>
      </c>
      <c r="D539">
        <v>1</v>
      </c>
      <c r="E539">
        <v>1</v>
      </c>
      <c r="F539" t="s">
        <v>6</v>
      </c>
      <c r="G539">
        <v>1</v>
      </c>
      <c r="H539">
        <v>0</v>
      </c>
      <c r="I539">
        <v>0</v>
      </c>
      <c r="J539">
        <v>0</v>
      </c>
      <c r="K539">
        <v>0</v>
      </c>
      <c r="L539">
        <v>0</v>
      </c>
      <c r="M539">
        <v>0</v>
      </c>
      <c r="N539">
        <v>0</v>
      </c>
      <c r="O539">
        <v>0</v>
      </c>
      <c r="P539">
        <v>30</v>
      </c>
      <c r="Q539" t="s">
        <v>20</v>
      </c>
      <c r="R539">
        <v>0</v>
      </c>
      <c r="S539">
        <v>0</v>
      </c>
      <c r="T539">
        <v>0</v>
      </c>
      <c r="U539">
        <v>1</v>
      </c>
      <c r="V539">
        <v>0</v>
      </c>
      <c r="W539">
        <v>0</v>
      </c>
      <c r="X539">
        <v>0</v>
      </c>
      <c r="Y539">
        <v>0</v>
      </c>
      <c r="Z539">
        <v>1</v>
      </c>
      <c r="AA539" t="s">
        <v>27</v>
      </c>
      <c r="AB539">
        <v>1</v>
      </c>
      <c r="AC539">
        <v>0</v>
      </c>
      <c r="AD539">
        <v>0</v>
      </c>
      <c r="AE539">
        <v>0</v>
      </c>
      <c r="AF539">
        <v>1</v>
      </c>
      <c r="AG539">
        <v>0</v>
      </c>
      <c r="AH539">
        <v>0</v>
      </c>
      <c r="AI539">
        <v>0</v>
      </c>
      <c r="AJ539">
        <v>0</v>
      </c>
      <c r="AK539">
        <v>0</v>
      </c>
      <c r="AL539">
        <v>0</v>
      </c>
      <c r="AM539">
        <v>0</v>
      </c>
      <c r="AN539" t="s">
        <v>31</v>
      </c>
      <c r="AO539">
        <v>0</v>
      </c>
      <c r="AP539">
        <v>1</v>
      </c>
      <c r="AQ539">
        <v>0</v>
      </c>
      <c r="AR539">
        <v>0</v>
      </c>
      <c r="AS539">
        <v>0</v>
      </c>
      <c r="AT539">
        <v>0</v>
      </c>
      <c r="AU539">
        <v>0</v>
      </c>
      <c r="AV539">
        <v>0</v>
      </c>
      <c r="AW539" t="s">
        <v>41</v>
      </c>
      <c r="AX539" t="s">
        <v>59</v>
      </c>
      <c r="AY539">
        <v>1</v>
      </c>
      <c r="AZ539">
        <v>0</v>
      </c>
      <c r="BA539">
        <v>0</v>
      </c>
      <c r="BB539" t="s">
        <v>60</v>
      </c>
      <c r="BC539">
        <v>106.425</v>
      </c>
      <c r="BD539" t="s">
        <v>599</v>
      </c>
    </row>
    <row r="540" spans="1:56" x14ac:dyDescent="0.25">
      <c r="A540">
        <v>539</v>
      </c>
      <c r="B540">
        <v>1</v>
      </c>
      <c r="C540">
        <v>0</v>
      </c>
      <c r="D540">
        <v>0</v>
      </c>
      <c r="E540">
        <v>0</v>
      </c>
      <c r="F540" t="s">
        <v>7</v>
      </c>
      <c r="G540">
        <v>0</v>
      </c>
      <c r="H540">
        <v>1</v>
      </c>
      <c r="I540">
        <v>0</v>
      </c>
      <c r="J540">
        <v>0</v>
      </c>
      <c r="K540">
        <v>1</v>
      </c>
      <c r="L540">
        <v>1</v>
      </c>
      <c r="M540">
        <v>0</v>
      </c>
      <c r="N540">
        <v>0</v>
      </c>
      <c r="O540">
        <v>0</v>
      </c>
      <c r="P540">
        <v>29.9</v>
      </c>
      <c r="Q540" t="s">
        <v>19</v>
      </c>
      <c r="R540">
        <v>0</v>
      </c>
      <c r="S540">
        <v>0</v>
      </c>
      <c r="T540">
        <v>1</v>
      </c>
      <c r="U540">
        <v>0</v>
      </c>
      <c r="V540">
        <v>0</v>
      </c>
      <c r="W540">
        <v>0</v>
      </c>
      <c r="X540">
        <v>0</v>
      </c>
      <c r="Y540">
        <v>0</v>
      </c>
      <c r="Z540">
        <v>3</v>
      </c>
      <c r="AA540" t="s">
        <v>29</v>
      </c>
      <c r="AB540">
        <v>0</v>
      </c>
      <c r="AC540">
        <v>0</v>
      </c>
      <c r="AD540">
        <v>1</v>
      </c>
      <c r="AE540">
        <v>0</v>
      </c>
      <c r="AF540">
        <v>1</v>
      </c>
      <c r="AG540">
        <v>0</v>
      </c>
      <c r="AH540">
        <v>0</v>
      </c>
      <c r="AI540">
        <v>0</v>
      </c>
      <c r="AJ540">
        <v>0</v>
      </c>
      <c r="AK540">
        <v>0</v>
      </c>
      <c r="AL540">
        <v>0</v>
      </c>
      <c r="AM540">
        <v>0</v>
      </c>
      <c r="AN540" t="s">
        <v>31</v>
      </c>
      <c r="AO540">
        <v>0</v>
      </c>
      <c r="AP540">
        <v>1</v>
      </c>
      <c r="AQ540">
        <v>0</v>
      </c>
      <c r="AR540">
        <v>0</v>
      </c>
      <c r="AS540">
        <v>0</v>
      </c>
      <c r="AT540">
        <v>0</v>
      </c>
      <c r="AU540">
        <v>0</v>
      </c>
      <c r="AV540">
        <v>0</v>
      </c>
      <c r="AW540" t="s">
        <v>41</v>
      </c>
      <c r="AX540" t="s">
        <v>56</v>
      </c>
      <c r="AY540">
        <v>0</v>
      </c>
      <c r="AZ540">
        <v>0</v>
      </c>
      <c r="BA540">
        <v>1</v>
      </c>
      <c r="BB540" t="s">
        <v>57</v>
      </c>
      <c r="BC540">
        <v>14.5</v>
      </c>
      <c r="BD540" t="s">
        <v>600</v>
      </c>
    </row>
    <row r="541" spans="1:56" x14ac:dyDescent="0.25">
      <c r="A541">
        <v>540</v>
      </c>
      <c r="B541">
        <v>1</v>
      </c>
      <c r="C541">
        <v>1</v>
      </c>
      <c r="D541">
        <v>1</v>
      </c>
      <c r="E541">
        <v>1</v>
      </c>
      <c r="F541" t="s">
        <v>6</v>
      </c>
      <c r="G541">
        <v>1</v>
      </c>
      <c r="H541">
        <v>0</v>
      </c>
      <c r="I541">
        <v>0</v>
      </c>
      <c r="J541">
        <v>0</v>
      </c>
      <c r="K541">
        <v>0</v>
      </c>
      <c r="L541">
        <v>0</v>
      </c>
      <c r="M541">
        <v>0</v>
      </c>
      <c r="N541">
        <v>0</v>
      </c>
      <c r="O541">
        <v>0</v>
      </c>
      <c r="P541">
        <v>22</v>
      </c>
      <c r="Q541" t="s">
        <v>19</v>
      </c>
      <c r="R541">
        <v>0</v>
      </c>
      <c r="S541">
        <v>0</v>
      </c>
      <c r="T541">
        <v>1</v>
      </c>
      <c r="U541">
        <v>0</v>
      </c>
      <c r="V541">
        <v>0</v>
      </c>
      <c r="W541">
        <v>0</v>
      </c>
      <c r="X541">
        <v>0</v>
      </c>
      <c r="Y541">
        <v>0</v>
      </c>
      <c r="Z541">
        <v>1</v>
      </c>
      <c r="AA541" t="s">
        <v>27</v>
      </c>
      <c r="AB541">
        <v>1</v>
      </c>
      <c r="AC541">
        <v>0</v>
      </c>
      <c r="AD541">
        <v>0</v>
      </c>
      <c r="AE541">
        <v>0</v>
      </c>
      <c r="AF541">
        <v>1</v>
      </c>
      <c r="AG541">
        <v>0</v>
      </c>
      <c r="AH541">
        <v>0</v>
      </c>
      <c r="AI541">
        <v>0</v>
      </c>
      <c r="AJ541">
        <v>0</v>
      </c>
      <c r="AK541">
        <v>0</v>
      </c>
      <c r="AL541">
        <v>0</v>
      </c>
      <c r="AM541">
        <v>0</v>
      </c>
      <c r="AN541" t="s">
        <v>31</v>
      </c>
      <c r="AO541">
        <v>2</v>
      </c>
      <c r="AP541">
        <v>0</v>
      </c>
      <c r="AQ541">
        <v>0</v>
      </c>
      <c r="AR541">
        <v>1</v>
      </c>
      <c r="AS541">
        <v>0</v>
      </c>
      <c r="AT541">
        <v>0</v>
      </c>
      <c r="AU541">
        <v>0</v>
      </c>
      <c r="AV541">
        <v>0</v>
      </c>
      <c r="AW541" t="s">
        <v>43</v>
      </c>
      <c r="AX541" t="s">
        <v>59</v>
      </c>
      <c r="AY541">
        <v>1</v>
      </c>
      <c r="AZ541">
        <v>0</v>
      </c>
      <c r="BA541">
        <v>0</v>
      </c>
      <c r="BB541" t="s">
        <v>60</v>
      </c>
      <c r="BC541">
        <v>49.5</v>
      </c>
      <c r="BD541" t="s">
        <v>601</v>
      </c>
    </row>
    <row r="542" spans="1:56" x14ac:dyDescent="0.25">
      <c r="A542">
        <v>541</v>
      </c>
      <c r="B542">
        <v>1</v>
      </c>
      <c r="C542">
        <v>1</v>
      </c>
      <c r="D542">
        <v>1</v>
      </c>
      <c r="E542">
        <v>1</v>
      </c>
      <c r="F542" t="s">
        <v>6</v>
      </c>
      <c r="G542">
        <v>1</v>
      </c>
      <c r="H542">
        <v>0</v>
      </c>
      <c r="I542">
        <v>0</v>
      </c>
      <c r="J542">
        <v>0</v>
      </c>
      <c r="K542">
        <v>0</v>
      </c>
      <c r="L542">
        <v>0</v>
      </c>
      <c r="M542">
        <v>0</v>
      </c>
      <c r="N542">
        <v>0</v>
      </c>
      <c r="O542">
        <v>0</v>
      </c>
      <c r="P542">
        <v>36</v>
      </c>
      <c r="Q542" t="s">
        <v>20</v>
      </c>
      <c r="R542">
        <v>0</v>
      </c>
      <c r="S542">
        <v>0</v>
      </c>
      <c r="T542">
        <v>0</v>
      </c>
      <c r="U542">
        <v>1</v>
      </c>
      <c r="V542">
        <v>0</v>
      </c>
      <c r="W542">
        <v>0</v>
      </c>
      <c r="X542">
        <v>0</v>
      </c>
      <c r="Y542">
        <v>0</v>
      </c>
      <c r="Z542">
        <v>1</v>
      </c>
      <c r="AA542" t="s">
        <v>27</v>
      </c>
      <c r="AB542">
        <v>1</v>
      </c>
      <c r="AC542">
        <v>0</v>
      </c>
      <c r="AD542">
        <v>0</v>
      </c>
      <c r="AE542">
        <v>0</v>
      </c>
      <c r="AF542">
        <v>1</v>
      </c>
      <c r="AG542">
        <v>0</v>
      </c>
      <c r="AH542">
        <v>0</v>
      </c>
      <c r="AI542">
        <v>0</v>
      </c>
      <c r="AJ542">
        <v>0</v>
      </c>
      <c r="AK542">
        <v>0</v>
      </c>
      <c r="AL542">
        <v>0</v>
      </c>
      <c r="AM542">
        <v>0</v>
      </c>
      <c r="AN542" t="s">
        <v>31</v>
      </c>
      <c r="AO542">
        <v>2</v>
      </c>
      <c r="AP542">
        <v>0</v>
      </c>
      <c r="AQ542">
        <v>0</v>
      </c>
      <c r="AR542">
        <v>1</v>
      </c>
      <c r="AS542">
        <v>0</v>
      </c>
      <c r="AT542">
        <v>0</v>
      </c>
      <c r="AU542">
        <v>0</v>
      </c>
      <c r="AV542">
        <v>0</v>
      </c>
      <c r="AW542" t="s">
        <v>43</v>
      </c>
      <c r="AX542" t="s">
        <v>56</v>
      </c>
      <c r="AY542">
        <v>0</v>
      </c>
      <c r="AZ542">
        <v>0</v>
      </c>
      <c r="BA542">
        <v>1</v>
      </c>
      <c r="BB542" t="s">
        <v>57</v>
      </c>
      <c r="BC542">
        <v>71</v>
      </c>
      <c r="BD542" t="s">
        <v>602</v>
      </c>
    </row>
    <row r="543" spans="1:56" x14ac:dyDescent="0.25">
      <c r="A543">
        <v>542</v>
      </c>
      <c r="B543">
        <v>1</v>
      </c>
      <c r="C543">
        <v>0</v>
      </c>
      <c r="D543">
        <v>0</v>
      </c>
      <c r="E543">
        <v>0</v>
      </c>
      <c r="F543" t="s">
        <v>6</v>
      </c>
      <c r="G543">
        <v>1</v>
      </c>
      <c r="H543">
        <v>0</v>
      </c>
      <c r="I543">
        <v>1</v>
      </c>
      <c r="J543">
        <v>0</v>
      </c>
      <c r="K543">
        <v>0</v>
      </c>
      <c r="L543">
        <v>0</v>
      </c>
      <c r="M543">
        <v>0</v>
      </c>
      <c r="N543">
        <v>0</v>
      </c>
      <c r="O543">
        <v>0</v>
      </c>
      <c r="P543">
        <v>9</v>
      </c>
      <c r="Q543" t="s">
        <v>17</v>
      </c>
      <c r="R543">
        <v>1</v>
      </c>
      <c r="S543">
        <v>0</v>
      </c>
      <c r="T543">
        <v>0</v>
      </c>
      <c r="U543">
        <v>0</v>
      </c>
      <c r="V543">
        <v>0</v>
      </c>
      <c r="W543">
        <v>0</v>
      </c>
      <c r="X543">
        <v>0</v>
      </c>
      <c r="Y543">
        <v>0</v>
      </c>
      <c r="Z543">
        <v>3</v>
      </c>
      <c r="AA543" t="s">
        <v>29</v>
      </c>
      <c r="AB543">
        <v>0</v>
      </c>
      <c r="AC543">
        <v>0</v>
      </c>
      <c r="AD543">
        <v>1</v>
      </c>
      <c r="AE543">
        <v>4</v>
      </c>
      <c r="AF543">
        <v>0</v>
      </c>
      <c r="AG543">
        <v>0</v>
      </c>
      <c r="AH543">
        <v>0</v>
      </c>
      <c r="AI543">
        <v>0</v>
      </c>
      <c r="AJ543">
        <v>1</v>
      </c>
      <c r="AK543">
        <v>0</v>
      </c>
      <c r="AL543">
        <v>0</v>
      </c>
      <c r="AM543">
        <v>1</v>
      </c>
      <c r="AN543" t="s">
        <v>35</v>
      </c>
      <c r="AO543">
        <v>2</v>
      </c>
      <c r="AP543">
        <v>0</v>
      </c>
      <c r="AQ543">
        <v>0</v>
      </c>
      <c r="AR543">
        <v>1</v>
      </c>
      <c r="AS543">
        <v>0</v>
      </c>
      <c r="AT543">
        <v>0</v>
      </c>
      <c r="AU543">
        <v>0</v>
      </c>
      <c r="AV543">
        <v>0</v>
      </c>
      <c r="AW543" t="s">
        <v>43</v>
      </c>
      <c r="AX543" t="s">
        <v>56</v>
      </c>
      <c r="AY543">
        <v>0</v>
      </c>
      <c r="AZ543">
        <v>0</v>
      </c>
      <c r="BA543">
        <v>1</v>
      </c>
      <c r="BB543" t="s">
        <v>57</v>
      </c>
      <c r="BC543">
        <v>31.274999999999999</v>
      </c>
      <c r="BD543" t="s">
        <v>603</v>
      </c>
    </row>
    <row r="544" spans="1:56" x14ac:dyDescent="0.25">
      <c r="A544">
        <v>543</v>
      </c>
      <c r="B544">
        <v>1</v>
      </c>
      <c r="C544">
        <v>0</v>
      </c>
      <c r="D544">
        <v>0</v>
      </c>
      <c r="E544">
        <v>0</v>
      </c>
      <c r="F544" t="s">
        <v>6</v>
      </c>
      <c r="G544">
        <v>1</v>
      </c>
      <c r="H544">
        <v>0</v>
      </c>
      <c r="I544">
        <v>1</v>
      </c>
      <c r="J544">
        <v>0</v>
      </c>
      <c r="K544">
        <v>0</v>
      </c>
      <c r="L544">
        <v>0</v>
      </c>
      <c r="M544">
        <v>0</v>
      </c>
      <c r="N544">
        <v>0</v>
      </c>
      <c r="O544">
        <v>0</v>
      </c>
      <c r="P544">
        <v>11</v>
      </c>
      <c r="Q544" t="s">
        <v>18</v>
      </c>
      <c r="R544">
        <v>0</v>
      </c>
      <c r="S544">
        <v>1</v>
      </c>
      <c r="T544">
        <v>0</v>
      </c>
      <c r="U544">
        <v>0</v>
      </c>
      <c r="V544">
        <v>0</v>
      </c>
      <c r="W544">
        <v>0</v>
      </c>
      <c r="X544">
        <v>0</v>
      </c>
      <c r="Y544">
        <v>0</v>
      </c>
      <c r="Z544">
        <v>3</v>
      </c>
      <c r="AA544" t="s">
        <v>29</v>
      </c>
      <c r="AB544">
        <v>0</v>
      </c>
      <c r="AC544">
        <v>0</v>
      </c>
      <c r="AD544">
        <v>1</v>
      </c>
      <c r="AE544">
        <v>4</v>
      </c>
      <c r="AF544">
        <v>0</v>
      </c>
      <c r="AG544">
        <v>0</v>
      </c>
      <c r="AH544">
        <v>0</v>
      </c>
      <c r="AI544">
        <v>0</v>
      </c>
      <c r="AJ544">
        <v>1</v>
      </c>
      <c r="AK544">
        <v>0</v>
      </c>
      <c r="AL544">
        <v>0</v>
      </c>
      <c r="AM544">
        <v>1</v>
      </c>
      <c r="AN544" t="s">
        <v>35</v>
      </c>
      <c r="AO544">
        <v>2</v>
      </c>
      <c r="AP544">
        <v>0</v>
      </c>
      <c r="AQ544">
        <v>0</v>
      </c>
      <c r="AR544">
        <v>1</v>
      </c>
      <c r="AS544">
        <v>0</v>
      </c>
      <c r="AT544">
        <v>0</v>
      </c>
      <c r="AU544">
        <v>0</v>
      </c>
      <c r="AV544">
        <v>0</v>
      </c>
      <c r="AW544" t="s">
        <v>43</v>
      </c>
      <c r="AX544" t="s">
        <v>56</v>
      </c>
      <c r="AY544">
        <v>0</v>
      </c>
      <c r="AZ544">
        <v>0</v>
      </c>
      <c r="BA544">
        <v>1</v>
      </c>
      <c r="BB544" t="s">
        <v>57</v>
      </c>
      <c r="BC544">
        <v>31.274999999999999</v>
      </c>
      <c r="BD544" t="s">
        <v>604</v>
      </c>
    </row>
    <row r="545" spans="1:56" x14ac:dyDescent="0.25">
      <c r="A545">
        <v>544</v>
      </c>
      <c r="B545">
        <v>1</v>
      </c>
      <c r="C545">
        <v>1</v>
      </c>
      <c r="D545">
        <v>1</v>
      </c>
      <c r="E545">
        <v>1</v>
      </c>
      <c r="F545" t="s">
        <v>7</v>
      </c>
      <c r="G545">
        <v>0</v>
      </c>
      <c r="H545">
        <v>1</v>
      </c>
      <c r="I545">
        <v>0</v>
      </c>
      <c r="J545">
        <v>1</v>
      </c>
      <c r="K545">
        <v>0</v>
      </c>
      <c r="L545">
        <v>1</v>
      </c>
      <c r="M545">
        <v>0</v>
      </c>
      <c r="N545">
        <v>0</v>
      </c>
      <c r="O545">
        <v>0</v>
      </c>
      <c r="P545">
        <v>32</v>
      </c>
      <c r="Q545" t="s">
        <v>20</v>
      </c>
      <c r="R545">
        <v>0</v>
      </c>
      <c r="S545">
        <v>0</v>
      </c>
      <c r="T545">
        <v>0</v>
      </c>
      <c r="U545">
        <v>1</v>
      </c>
      <c r="V545">
        <v>0</v>
      </c>
      <c r="W545">
        <v>0</v>
      </c>
      <c r="X545">
        <v>0</v>
      </c>
      <c r="Y545">
        <v>0</v>
      </c>
      <c r="Z545">
        <v>2</v>
      </c>
      <c r="AA545" t="s">
        <v>28</v>
      </c>
      <c r="AB545">
        <v>0</v>
      </c>
      <c r="AC545">
        <v>1</v>
      </c>
      <c r="AD545">
        <v>0</v>
      </c>
      <c r="AE545">
        <v>1</v>
      </c>
      <c r="AF545">
        <v>0</v>
      </c>
      <c r="AG545">
        <v>1</v>
      </c>
      <c r="AH545">
        <v>0</v>
      </c>
      <c r="AI545">
        <v>0</v>
      </c>
      <c r="AJ545">
        <v>0</v>
      </c>
      <c r="AK545">
        <v>0</v>
      </c>
      <c r="AL545">
        <v>0</v>
      </c>
      <c r="AM545">
        <v>0</v>
      </c>
      <c r="AN545" t="s">
        <v>32</v>
      </c>
      <c r="AO545">
        <v>0</v>
      </c>
      <c r="AP545">
        <v>1</v>
      </c>
      <c r="AQ545">
        <v>0</v>
      </c>
      <c r="AR545">
        <v>0</v>
      </c>
      <c r="AS545">
        <v>0</v>
      </c>
      <c r="AT545">
        <v>0</v>
      </c>
      <c r="AU545">
        <v>0</v>
      </c>
      <c r="AV545">
        <v>0</v>
      </c>
      <c r="AW545" t="s">
        <v>41</v>
      </c>
      <c r="AX545" t="s">
        <v>56</v>
      </c>
      <c r="AY545">
        <v>0</v>
      </c>
      <c r="AZ545">
        <v>0</v>
      </c>
      <c r="BA545">
        <v>1</v>
      </c>
      <c r="BB545" t="s">
        <v>57</v>
      </c>
      <c r="BC545">
        <v>26</v>
      </c>
      <c r="BD545" t="s">
        <v>605</v>
      </c>
    </row>
    <row r="546" spans="1:56" x14ac:dyDescent="0.25">
      <c r="A546">
        <v>545</v>
      </c>
      <c r="B546">
        <v>1</v>
      </c>
      <c r="C546">
        <v>0</v>
      </c>
      <c r="D546">
        <v>0</v>
      </c>
      <c r="E546">
        <v>0</v>
      </c>
      <c r="F546" t="s">
        <v>7</v>
      </c>
      <c r="G546">
        <v>0</v>
      </c>
      <c r="H546">
        <v>1</v>
      </c>
      <c r="I546">
        <v>0</v>
      </c>
      <c r="J546">
        <v>0</v>
      </c>
      <c r="K546">
        <v>0</v>
      </c>
      <c r="L546">
        <v>1</v>
      </c>
      <c r="M546">
        <v>0</v>
      </c>
      <c r="N546">
        <v>0</v>
      </c>
      <c r="O546">
        <v>0</v>
      </c>
      <c r="P546">
        <v>50</v>
      </c>
      <c r="Q546" t="s">
        <v>22</v>
      </c>
      <c r="R546">
        <v>0</v>
      </c>
      <c r="S546">
        <v>0</v>
      </c>
      <c r="T546">
        <v>0</v>
      </c>
      <c r="U546">
        <v>0</v>
      </c>
      <c r="V546">
        <v>0</v>
      </c>
      <c r="W546">
        <v>1</v>
      </c>
      <c r="X546">
        <v>0</v>
      </c>
      <c r="Y546">
        <v>0</v>
      </c>
      <c r="Z546">
        <v>1</v>
      </c>
      <c r="AA546" t="s">
        <v>27</v>
      </c>
      <c r="AB546">
        <v>1</v>
      </c>
      <c r="AC546">
        <v>0</v>
      </c>
      <c r="AD546">
        <v>0</v>
      </c>
      <c r="AE546">
        <v>1</v>
      </c>
      <c r="AF546">
        <v>0</v>
      </c>
      <c r="AG546">
        <v>1</v>
      </c>
      <c r="AH546">
        <v>0</v>
      </c>
      <c r="AI546">
        <v>0</v>
      </c>
      <c r="AJ546">
        <v>0</v>
      </c>
      <c r="AK546">
        <v>0</v>
      </c>
      <c r="AL546">
        <v>0</v>
      </c>
      <c r="AM546">
        <v>0</v>
      </c>
      <c r="AN546" t="s">
        <v>32</v>
      </c>
      <c r="AO546">
        <v>0</v>
      </c>
      <c r="AP546">
        <v>1</v>
      </c>
      <c r="AQ546">
        <v>0</v>
      </c>
      <c r="AR546">
        <v>0</v>
      </c>
      <c r="AS546">
        <v>0</v>
      </c>
      <c r="AT546">
        <v>0</v>
      </c>
      <c r="AU546">
        <v>0</v>
      </c>
      <c r="AV546">
        <v>0</v>
      </c>
      <c r="AW546" t="s">
        <v>41</v>
      </c>
      <c r="AX546" t="s">
        <v>59</v>
      </c>
      <c r="AY546">
        <v>1</v>
      </c>
      <c r="AZ546">
        <v>0</v>
      </c>
      <c r="BA546">
        <v>0</v>
      </c>
      <c r="BB546" t="s">
        <v>60</v>
      </c>
      <c r="BC546">
        <v>106.425</v>
      </c>
      <c r="BD546" t="s">
        <v>606</v>
      </c>
    </row>
    <row r="547" spans="1:56" x14ac:dyDescent="0.25">
      <c r="A547">
        <v>546</v>
      </c>
      <c r="B547">
        <v>1</v>
      </c>
      <c r="C547">
        <v>0</v>
      </c>
      <c r="D547">
        <v>0</v>
      </c>
      <c r="E547">
        <v>0</v>
      </c>
      <c r="F547" t="s">
        <v>7</v>
      </c>
      <c r="G547">
        <v>0</v>
      </c>
      <c r="H547">
        <v>1</v>
      </c>
      <c r="I547">
        <v>0</v>
      </c>
      <c r="J547">
        <v>0</v>
      </c>
      <c r="K547">
        <v>1</v>
      </c>
      <c r="L547">
        <v>1</v>
      </c>
      <c r="M547">
        <v>0</v>
      </c>
      <c r="N547">
        <v>0</v>
      </c>
      <c r="O547">
        <v>0</v>
      </c>
      <c r="P547">
        <v>64</v>
      </c>
      <c r="Q547" t="s">
        <v>23</v>
      </c>
      <c r="R547">
        <v>0</v>
      </c>
      <c r="S547">
        <v>0</v>
      </c>
      <c r="T547">
        <v>0</v>
      </c>
      <c r="U547">
        <v>0</v>
      </c>
      <c r="V547">
        <v>0</v>
      </c>
      <c r="W547">
        <v>0</v>
      </c>
      <c r="X547">
        <v>1</v>
      </c>
      <c r="Y547">
        <v>0</v>
      </c>
      <c r="Z547">
        <v>1</v>
      </c>
      <c r="AA547" t="s">
        <v>27</v>
      </c>
      <c r="AB547">
        <v>1</v>
      </c>
      <c r="AC547">
        <v>0</v>
      </c>
      <c r="AD547">
        <v>0</v>
      </c>
      <c r="AE547">
        <v>0</v>
      </c>
      <c r="AF547">
        <v>1</v>
      </c>
      <c r="AG547">
        <v>0</v>
      </c>
      <c r="AH547">
        <v>0</v>
      </c>
      <c r="AI547">
        <v>0</v>
      </c>
      <c r="AJ547">
        <v>0</v>
      </c>
      <c r="AK547">
        <v>0</v>
      </c>
      <c r="AL547">
        <v>0</v>
      </c>
      <c r="AM547">
        <v>0</v>
      </c>
      <c r="AN547" t="s">
        <v>31</v>
      </c>
      <c r="AO547">
        <v>0</v>
      </c>
      <c r="AP547">
        <v>1</v>
      </c>
      <c r="AQ547">
        <v>0</v>
      </c>
      <c r="AR547">
        <v>0</v>
      </c>
      <c r="AS547">
        <v>0</v>
      </c>
      <c r="AT547">
        <v>0</v>
      </c>
      <c r="AU547">
        <v>0</v>
      </c>
      <c r="AV547">
        <v>0</v>
      </c>
      <c r="AW547" t="s">
        <v>41</v>
      </c>
      <c r="AX547" t="s">
        <v>56</v>
      </c>
      <c r="AY547">
        <v>0</v>
      </c>
      <c r="AZ547">
        <v>0</v>
      </c>
      <c r="BA547">
        <v>1</v>
      </c>
      <c r="BB547" t="s">
        <v>57</v>
      </c>
      <c r="BC547">
        <v>26</v>
      </c>
      <c r="BD547" t="s">
        <v>607</v>
      </c>
    </row>
    <row r="548" spans="1:56" x14ac:dyDescent="0.25">
      <c r="A548">
        <v>547</v>
      </c>
      <c r="B548">
        <v>1</v>
      </c>
      <c r="C548">
        <v>1</v>
      </c>
      <c r="D548">
        <v>1</v>
      </c>
      <c r="E548">
        <v>1</v>
      </c>
      <c r="F548" t="s">
        <v>6</v>
      </c>
      <c r="G548">
        <v>1</v>
      </c>
      <c r="H548">
        <v>0</v>
      </c>
      <c r="I548">
        <v>0</v>
      </c>
      <c r="J548">
        <v>0</v>
      </c>
      <c r="K548">
        <v>0</v>
      </c>
      <c r="L548">
        <v>0</v>
      </c>
      <c r="M548">
        <v>0</v>
      </c>
      <c r="N548">
        <v>0</v>
      </c>
      <c r="O548">
        <v>0</v>
      </c>
      <c r="P548">
        <v>19</v>
      </c>
      <c r="Q548" t="s">
        <v>18</v>
      </c>
      <c r="R548">
        <v>0</v>
      </c>
      <c r="S548">
        <v>1</v>
      </c>
      <c r="T548">
        <v>0</v>
      </c>
      <c r="U548">
        <v>0</v>
      </c>
      <c r="V548">
        <v>0</v>
      </c>
      <c r="W548">
        <v>0</v>
      </c>
      <c r="X548">
        <v>0</v>
      </c>
      <c r="Y548">
        <v>0</v>
      </c>
      <c r="Z548">
        <v>2</v>
      </c>
      <c r="AA548" t="s">
        <v>28</v>
      </c>
      <c r="AB548">
        <v>0</v>
      </c>
      <c r="AC548">
        <v>1</v>
      </c>
      <c r="AD548">
        <v>0</v>
      </c>
      <c r="AE548">
        <v>1</v>
      </c>
      <c r="AF548">
        <v>0</v>
      </c>
      <c r="AG548">
        <v>1</v>
      </c>
      <c r="AH548">
        <v>0</v>
      </c>
      <c r="AI548">
        <v>0</v>
      </c>
      <c r="AJ548">
        <v>0</v>
      </c>
      <c r="AK548">
        <v>0</v>
      </c>
      <c r="AL548">
        <v>0</v>
      </c>
      <c r="AM548">
        <v>0</v>
      </c>
      <c r="AN548" t="s">
        <v>32</v>
      </c>
      <c r="AO548">
        <v>0</v>
      </c>
      <c r="AP548">
        <v>1</v>
      </c>
      <c r="AQ548">
        <v>0</v>
      </c>
      <c r="AR548">
        <v>0</v>
      </c>
      <c r="AS548">
        <v>0</v>
      </c>
      <c r="AT548">
        <v>0</v>
      </c>
      <c r="AU548">
        <v>0</v>
      </c>
      <c r="AV548">
        <v>0</v>
      </c>
      <c r="AW548" t="s">
        <v>41</v>
      </c>
      <c r="AX548" t="s">
        <v>56</v>
      </c>
      <c r="AY548">
        <v>0</v>
      </c>
      <c r="AZ548">
        <v>0</v>
      </c>
      <c r="BA548">
        <v>1</v>
      </c>
      <c r="BB548" t="s">
        <v>57</v>
      </c>
      <c r="BC548">
        <v>26</v>
      </c>
      <c r="BD548" t="s">
        <v>608</v>
      </c>
    </row>
    <row r="549" spans="1:56" x14ac:dyDescent="0.25">
      <c r="A549">
        <v>548</v>
      </c>
      <c r="B549">
        <v>1</v>
      </c>
      <c r="C549">
        <v>1</v>
      </c>
      <c r="D549">
        <v>1</v>
      </c>
      <c r="E549">
        <v>1</v>
      </c>
      <c r="F549" t="s">
        <v>7</v>
      </c>
      <c r="G549">
        <v>0</v>
      </c>
      <c r="H549">
        <v>1</v>
      </c>
      <c r="I549">
        <v>0</v>
      </c>
      <c r="J549">
        <v>1</v>
      </c>
      <c r="K549">
        <v>1</v>
      </c>
      <c r="L549">
        <v>1</v>
      </c>
      <c r="M549">
        <v>0</v>
      </c>
      <c r="N549">
        <v>0</v>
      </c>
      <c r="O549">
        <v>0</v>
      </c>
      <c r="P549">
        <v>29.9</v>
      </c>
      <c r="Q549" t="s">
        <v>19</v>
      </c>
      <c r="R549">
        <v>0</v>
      </c>
      <c r="S549">
        <v>0</v>
      </c>
      <c r="T549">
        <v>1</v>
      </c>
      <c r="U549">
        <v>0</v>
      </c>
      <c r="V549">
        <v>0</v>
      </c>
      <c r="W549">
        <v>0</v>
      </c>
      <c r="X549">
        <v>0</v>
      </c>
      <c r="Y549">
        <v>0</v>
      </c>
      <c r="Z549">
        <v>2</v>
      </c>
      <c r="AA549" t="s">
        <v>28</v>
      </c>
      <c r="AB549">
        <v>0</v>
      </c>
      <c r="AC549">
        <v>1</v>
      </c>
      <c r="AD549">
        <v>0</v>
      </c>
      <c r="AE549">
        <v>0</v>
      </c>
      <c r="AF549">
        <v>1</v>
      </c>
      <c r="AG549">
        <v>0</v>
      </c>
      <c r="AH549">
        <v>0</v>
      </c>
      <c r="AI549">
        <v>0</v>
      </c>
      <c r="AJ549">
        <v>0</v>
      </c>
      <c r="AK549">
        <v>0</v>
      </c>
      <c r="AL549">
        <v>0</v>
      </c>
      <c r="AM549">
        <v>0</v>
      </c>
      <c r="AN549" t="s">
        <v>31</v>
      </c>
      <c r="AO549">
        <v>0</v>
      </c>
      <c r="AP549">
        <v>1</v>
      </c>
      <c r="AQ549">
        <v>0</v>
      </c>
      <c r="AR549">
        <v>0</v>
      </c>
      <c r="AS549">
        <v>0</v>
      </c>
      <c r="AT549">
        <v>0</v>
      </c>
      <c r="AU549">
        <v>0</v>
      </c>
      <c r="AV549">
        <v>0</v>
      </c>
      <c r="AW549" t="s">
        <v>41</v>
      </c>
      <c r="AX549" t="s">
        <v>59</v>
      </c>
      <c r="AY549">
        <v>1</v>
      </c>
      <c r="AZ549">
        <v>0</v>
      </c>
      <c r="BA549">
        <v>0</v>
      </c>
      <c r="BB549" t="s">
        <v>60</v>
      </c>
      <c r="BC549">
        <v>13.862500000000001</v>
      </c>
      <c r="BD549" t="s">
        <v>609</v>
      </c>
    </row>
    <row r="550" spans="1:56" x14ac:dyDescent="0.25">
      <c r="A550">
        <v>549</v>
      </c>
      <c r="B550">
        <v>1</v>
      </c>
      <c r="C550">
        <v>0</v>
      </c>
      <c r="D550">
        <v>0</v>
      </c>
      <c r="E550">
        <v>0</v>
      </c>
      <c r="F550" t="s">
        <v>7</v>
      </c>
      <c r="G550">
        <v>0</v>
      </c>
      <c r="H550">
        <v>1</v>
      </c>
      <c r="I550">
        <v>0</v>
      </c>
      <c r="J550">
        <v>0</v>
      </c>
      <c r="K550">
        <v>0</v>
      </c>
      <c r="L550">
        <v>0</v>
      </c>
      <c r="M550">
        <v>0</v>
      </c>
      <c r="N550">
        <v>0</v>
      </c>
      <c r="O550">
        <v>0</v>
      </c>
      <c r="P550">
        <v>33</v>
      </c>
      <c r="Q550" t="s">
        <v>20</v>
      </c>
      <c r="R550">
        <v>0</v>
      </c>
      <c r="S550">
        <v>0</v>
      </c>
      <c r="T550">
        <v>0</v>
      </c>
      <c r="U550">
        <v>1</v>
      </c>
      <c r="V550">
        <v>0</v>
      </c>
      <c r="W550">
        <v>0</v>
      </c>
      <c r="X550">
        <v>0</v>
      </c>
      <c r="Y550">
        <v>0</v>
      </c>
      <c r="Z550">
        <v>3</v>
      </c>
      <c r="AA550" t="s">
        <v>29</v>
      </c>
      <c r="AB550">
        <v>0</v>
      </c>
      <c r="AC550">
        <v>0</v>
      </c>
      <c r="AD550">
        <v>1</v>
      </c>
      <c r="AE550">
        <v>1</v>
      </c>
      <c r="AF550">
        <v>0</v>
      </c>
      <c r="AG550">
        <v>1</v>
      </c>
      <c r="AH550">
        <v>0</v>
      </c>
      <c r="AI550">
        <v>0</v>
      </c>
      <c r="AJ550">
        <v>0</v>
      </c>
      <c r="AK550">
        <v>0</v>
      </c>
      <c r="AL550">
        <v>0</v>
      </c>
      <c r="AM550">
        <v>0</v>
      </c>
      <c r="AN550" t="s">
        <v>32</v>
      </c>
      <c r="AO550">
        <v>1</v>
      </c>
      <c r="AP550">
        <v>0</v>
      </c>
      <c r="AQ550">
        <v>1</v>
      </c>
      <c r="AR550">
        <v>0</v>
      </c>
      <c r="AS550">
        <v>0</v>
      </c>
      <c r="AT550">
        <v>0</v>
      </c>
      <c r="AU550">
        <v>0</v>
      </c>
      <c r="AV550">
        <v>0</v>
      </c>
      <c r="AW550" t="s">
        <v>42</v>
      </c>
      <c r="AX550" t="s">
        <v>56</v>
      </c>
      <c r="AY550">
        <v>0</v>
      </c>
      <c r="AZ550">
        <v>0</v>
      </c>
      <c r="BA550">
        <v>1</v>
      </c>
      <c r="BB550" t="s">
        <v>57</v>
      </c>
      <c r="BC550">
        <v>20.524999999999999</v>
      </c>
      <c r="BD550" t="s">
        <v>610</v>
      </c>
    </row>
    <row r="551" spans="1:56" x14ac:dyDescent="0.25">
      <c r="A551">
        <v>550</v>
      </c>
      <c r="B551">
        <v>1</v>
      </c>
      <c r="C551">
        <v>1</v>
      </c>
      <c r="D551">
        <v>1</v>
      </c>
      <c r="E551">
        <v>1</v>
      </c>
      <c r="F551" t="s">
        <v>7</v>
      </c>
      <c r="G551">
        <v>0</v>
      </c>
      <c r="H551">
        <v>1</v>
      </c>
      <c r="I551">
        <v>0</v>
      </c>
      <c r="J551">
        <v>1</v>
      </c>
      <c r="K551">
        <v>0</v>
      </c>
      <c r="L551">
        <v>0</v>
      </c>
      <c r="M551">
        <v>1</v>
      </c>
      <c r="N551">
        <v>0</v>
      </c>
      <c r="O551">
        <v>0</v>
      </c>
      <c r="P551">
        <v>8</v>
      </c>
      <c r="Q551" t="s">
        <v>17</v>
      </c>
      <c r="R551">
        <v>1</v>
      </c>
      <c r="S551">
        <v>0</v>
      </c>
      <c r="T551">
        <v>0</v>
      </c>
      <c r="U551">
        <v>0</v>
      </c>
      <c r="V551">
        <v>0</v>
      </c>
      <c r="W551">
        <v>0</v>
      </c>
      <c r="X551">
        <v>0</v>
      </c>
      <c r="Y551">
        <v>0</v>
      </c>
      <c r="Z551">
        <v>2</v>
      </c>
      <c r="AA551" t="s">
        <v>28</v>
      </c>
      <c r="AB551">
        <v>0</v>
      </c>
      <c r="AC551">
        <v>1</v>
      </c>
      <c r="AD551">
        <v>0</v>
      </c>
      <c r="AE551">
        <v>1</v>
      </c>
      <c r="AF551">
        <v>0</v>
      </c>
      <c r="AG551">
        <v>1</v>
      </c>
      <c r="AH551">
        <v>0</v>
      </c>
      <c r="AI551">
        <v>0</v>
      </c>
      <c r="AJ551">
        <v>0</v>
      </c>
      <c r="AK551">
        <v>0</v>
      </c>
      <c r="AL551">
        <v>0</v>
      </c>
      <c r="AM551">
        <v>0</v>
      </c>
      <c r="AN551" t="s">
        <v>32</v>
      </c>
      <c r="AO551">
        <v>1</v>
      </c>
      <c r="AP551">
        <v>0</v>
      </c>
      <c r="AQ551">
        <v>1</v>
      </c>
      <c r="AR551">
        <v>0</v>
      </c>
      <c r="AS551">
        <v>0</v>
      </c>
      <c r="AT551">
        <v>0</v>
      </c>
      <c r="AU551">
        <v>0</v>
      </c>
      <c r="AV551">
        <v>0</v>
      </c>
      <c r="AW551" t="s">
        <v>42</v>
      </c>
      <c r="AX551" t="s">
        <v>56</v>
      </c>
      <c r="AY551">
        <v>0</v>
      </c>
      <c r="AZ551">
        <v>0</v>
      </c>
      <c r="BA551">
        <v>1</v>
      </c>
      <c r="BB551" t="s">
        <v>57</v>
      </c>
      <c r="BC551">
        <v>36.75</v>
      </c>
      <c r="BD551" t="s">
        <v>611</v>
      </c>
    </row>
    <row r="552" spans="1:56" x14ac:dyDescent="0.25">
      <c r="A552">
        <v>551</v>
      </c>
      <c r="B552">
        <v>1</v>
      </c>
      <c r="C552">
        <v>1</v>
      </c>
      <c r="D552">
        <v>1</v>
      </c>
      <c r="E552">
        <v>1</v>
      </c>
      <c r="F552" t="s">
        <v>7</v>
      </c>
      <c r="G552">
        <v>0</v>
      </c>
      <c r="H552">
        <v>1</v>
      </c>
      <c r="I552">
        <v>0</v>
      </c>
      <c r="J552">
        <v>0</v>
      </c>
      <c r="K552">
        <v>1</v>
      </c>
      <c r="L552">
        <v>0</v>
      </c>
      <c r="M552">
        <v>0</v>
      </c>
      <c r="N552">
        <v>0</v>
      </c>
      <c r="O552">
        <v>0</v>
      </c>
      <c r="P552">
        <v>17</v>
      </c>
      <c r="Q552" t="s">
        <v>18</v>
      </c>
      <c r="R552">
        <v>0</v>
      </c>
      <c r="S552">
        <v>1</v>
      </c>
      <c r="T552">
        <v>0</v>
      </c>
      <c r="U552">
        <v>0</v>
      </c>
      <c r="V552">
        <v>0</v>
      </c>
      <c r="W552">
        <v>0</v>
      </c>
      <c r="X552">
        <v>0</v>
      </c>
      <c r="Y552">
        <v>0</v>
      </c>
      <c r="Z552">
        <v>1</v>
      </c>
      <c r="AA552" t="s">
        <v>27</v>
      </c>
      <c r="AB552">
        <v>1</v>
      </c>
      <c r="AC552">
        <v>0</v>
      </c>
      <c r="AD552">
        <v>0</v>
      </c>
      <c r="AE552">
        <v>0</v>
      </c>
      <c r="AF552">
        <v>1</v>
      </c>
      <c r="AG552">
        <v>0</v>
      </c>
      <c r="AH552">
        <v>0</v>
      </c>
      <c r="AI552">
        <v>0</v>
      </c>
      <c r="AJ552">
        <v>0</v>
      </c>
      <c r="AK552">
        <v>0</v>
      </c>
      <c r="AL552">
        <v>0</v>
      </c>
      <c r="AM552">
        <v>0</v>
      </c>
      <c r="AN552" t="s">
        <v>31</v>
      </c>
      <c r="AO552">
        <v>2</v>
      </c>
      <c r="AP552">
        <v>0</v>
      </c>
      <c r="AQ552">
        <v>0</v>
      </c>
      <c r="AR552">
        <v>1</v>
      </c>
      <c r="AS552">
        <v>0</v>
      </c>
      <c r="AT552">
        <v>0</v>
      </c>
      <c r="AU552">
        <v>0</v>
      </c>
      <c r="AV552">
        <v>0</v>
      </c>
      <c r="AW552" t="s">
        <v>43</v>
      </c>
      <c r="AX552" t="s">
        <v>59</v>
      </c>
      <c r="AY552">
        <v>1</v>
      </c>
      <c r="AZ552">
        <v>0</v>
      </c>
      <c r="BA552">
        <v>0</v>
      </c>
      <c r="BB552" t="s">
        <v>60</v>
      </c>
      <c r="BC552">
        <v>110.88330000000001</v>
      </c>
      <c r="BD552" t="s">
        <v>612</v>
      </c>
    </row>
    <row r="553" spans="1:56" x14ac:dyDescent="0.25">
      <c r="A553">
        <v>552</v>
      </c>
      <c r="B553">
        <v>1</v>
      </c>
      <c r="C553">
        <v>0</v>
      </c>
      <c r="D553">
        <v>0</v>
      </c>
      <c r="E553">
        <v>0</v>
      </c>
      <c r="F553" t="s">
        <v>7</v>
      </c>
      <c r="G553">
        <v>0</v>
      </c>
      <c r="H553">
        <v>1</v>
      </c>
      <c r="I553">
        <v>0</v>
      </c>
      <c r="J553">
        <v>1</v>
      </c>
      <c r="K553">
        <v>1</v>
      </c>
      <c r="L553">
        <v>1</v>
      </c>
      <c r="M553">
        <v>0</v>
      </c>
      <c r="N553">
        <v>0</v>
      </c>
      <c r="O553">
        <v>0</v>
      </c>
      <c r="P553">
        <v>27</v>
      </c>
      <c r="Q553" t="s">
        <v>19</v>
      </c>
      <c r="R553">
        <v>0</v>
      </c>
      <c r="S553">
        <v>0</v>
      </c>
      <c r="T553">
        <v>1</v>
      </c>
      <c r="U553">
        <v>0</v>
      </c>
      <c r="V553">
        <v>0</v>
      </c>
      <c r="W553">
        <v>0</v>
      </c>
      <c r="X553">
        <v>0</v>
      </c>
      <c r="Y553">
        <v>0</v>
      </c>
      <c r="Z553">
        <v>2</v>
      </c>
      <c r="AA553" t="s">
        <v>28</v>
      </c>
      <c r="AB553">
        <v>0</v>
      </c>
      <c r="AC553">
        <v>1</v>
      </c>
      <c r="AD553">
        <v>0</v>
      </c>
      <c r="AE553">
        <v>0</v>
      </c>
      <c r="AF553">
        <v>1</v>
      </c>
      <c r="AG553">
        <v>0</v>
      </c>
      <c r="AH553">
        <v>0</v>
      </c>
      <c r="AI553">
        <v>0</v>
      </c>
      <c r="AJ553">
        <v>0</v>
      </c>
      <c r="AK553">
        <v>0</v>
      </c>
      <c r="AL553">
        <v>0</v>
      </c>
      <c r="AM553">
        <v>0</v>
      </c>
      <c r="AN553" t="s">
        <v>31</v>
      </c>
      <c r="AO553">
        <v>0</v>
      </c>
      <c r="AP553">
        <v>1</v>
      </c>
      <c r="AQ553">
        <v>0</v>
      </c>
      <c r="AR553">
        <v>0</v>
      </c>
      <c r="AS553">
        <v>0</v>
      </c>
      <c r="AT553">
        <v>0</v>
      </c>
      <c r="AU553">
        <v>0</v>
      </c>
      <c r="AV553">
        <v>0</v>
      </c>
      <c r="AW553" t="s">
        <v>41</v>
      </c>
      <c r="AX553" t="s">
        <v>56</v>
      </c>
      <c r="AY553">
        <v>0</v>
      </c>
      <c r="AZ553">
        <v>0</v>
      </c>
      <c r="BA553">
        <v>1</v>
      </c>
      <c r="BB553" t="s">
        <v>57</v>
      </c>
      <c r="BC553">
        <v>26</v>
      </c>
      <c r="BD553" t="s">
        <v>613</v>
      </c>
    </row>
    <row r="554" spans="1:56" x14ac:dyDescent="0.25">
      <c r="A554">
        <v>553</v>
      </c>
      <c r="B554">
        <v>1</v>
      </c>
      <c r="C554">
        <v>0</v>
      </c>
      <c r="D554">
        <v>0</v>
      </c>
      <c r="E554">
        <v>0</v>
      </c>
      <c r="F554" t="s">
        <v>7</v>
      </c>
      <c r="G554">
        <v>0</v>
      </c>
      <c r="H554">
        <v>1</v>
      </c>
      <c r="I554">
        <v>0</v>
      </c>
      <c r="J554">
        <v>0</v>
      </c>
      <c r="K554">
        <v>1</v>
      </c>
      <c r="L554">
        <v>1</v>
      </c>
      <c r="M554">
        <v>0</v>
      </c>
      <c r="N554">
        <v>1</v>
      </c>
      <c r="O554">
        <v>1</v>
      </c>
      <c r="P554">
        <v>29.9</v>
      </c>
      <c r="Q554" t="s">
        <v>19</v>
      </c>
      <c r="R554">
        <v>0</v>
      </c>
      <c r="S554">
        <v>0</v>
      </c>
      <c r="T554">
        <v>1</v>
      </c>
      <c r="U554">
        <v>0</v>
      </c>
      <c r="V554">
        <v>0</v>
      </c>
      <c r="W554">
        <v>0</v>
      </c>
      <c r="X554">
        <v>0</v>
      </c>
      <c r="Y554">
        <v>0</v>
      </c>
      <c r="Z554">
        <v>3</v>
      </c>
      <c r="AA554" t="s">
        <v>29</v>
      </c>
      <c r="AB554">
        <v>0</v>
      </c>
      <c r="AC554">
        <v>0</v>
      </c>
      <c r="AD554">
        <v>1</v>
      </c>
      <c r="AE554">
        <v>0</v>
      </c>
      <c r="AF554">
        <v>1</v>
      </c>
      <c r="AG554">
        <v>0</v>
      </c>
      <c r="AH554">
        <v>0</v>
      </c>
      <c r="AI554">
        <v>0</v>
      </c>
      <c r="AJ554">
        <v>0</v>
      </c>
      <c r="AK554">
        <v>0</v>
      </c>
      <c r="AL554">
        <v>0</v>
      </c>
      <c r="AM554">
        <v>0</v>
      </c>
      <c r="AN554" t="s">
        <v>31</v>
      </c>
      <c r="AO554">
        <v>0</v>
      </c>
      <c r="AP554">
        <v>1</v>
      </c>
      <c r="AQ554">
        <v>0</v>
      </c>
      <c r="AR554">
        <v>0</v>
      </c>
      <c r="AS554">
        <v>0</v>
      </c>
      <c r="AT554">
        <v>0</v>
      </c>
      <c r="AU554">
        <v>0</v>
      </c>
      <c r="AV554">
        <v>0</v>
      </c>
      <c r="AW554" t="s">
        <v>41</v>
      </c>
      <c r="AX554" t="s">
        <v>65</v>
      </c>
      <c r="AY554">
        <v>0</v>
      </c>
      <c r="AZ554">
        <v>1</v>
      </c>
      <c r="BA554">
        <v>0</v>
      </c>
      <c r="BB554" t="s">
        <v>66</v>
      </c>
      <c r="BC554">
        <v>7.8292000000000002</v>
      </c>
      <c r="BD554" t="s">
        <v>614</v>
      </c>
    </row>
    <row r="555" spans="1:56" x14ac:dyDescent="0.25">
      <c r="A555">
        <v>554</v>
      </c>
      <c r="B555">
        <v>1</v>
      </c>
      <c r="C555">
        <v>1</v>
      </c>
      <c r="D555">
        <v>1</v>
      </c>
      <c r="E555">
        <v>1</v>
      </c>
      <c r="F555" t="s">
        <v>7</v>
      </c>
      <c r="G555">
        <v>0</v>
      </c>
      <c r="H555">
        <v>1</v>
      </c>
      <c r="I555">
        <v>0</v>
      </c>
      <c r="J555">
        <v>0</v>
      </c>
      <c r="K555">
        <v>1</v>
      </c>
      <c r="L555">
        <v>1</v>
      </c>
      <c r="M555">
        <v>0</v>
      </c>
      <c r="N555">
        <v>0</v>
      </c>
      <c r="O555">
        <v>0</v>
      </c>
      <c r="P555">
        <v>22</v>
      </c>
      <c r="Q555" t="s">
        <v>19</v>
      </c>
      <c r="R555">
        <v>0</v>
      </c>
      <c r="S555">
        <v>0</v>
      </c>
      <c r="T555">
        <v>1</v>
      </c>
      <c r="U555">
        <v>0</v>
      </c>
      <c r="V555">
        <v>0</v>
      </c>
      <c r="W555">
        <v>0</v>
      </c>
      <c r="X555">
        <v>0</v>
      </c>
      <c r="Y555">
        <v>0</v>
      </c>
      <c r="Z555">
        <v>3</v>
      </c>
      <c r="AA555" t="s">
        <v>29</v>
      </c>
      <c r="AB555">
        <v>0</v>
      </c>
      <c r="AC555">
        <v>0</v>
      </c>
      <c r="AD555">
        <v>1</v>
      </c>
      <c r="AE555">
        <v>0</v>
      </c>
      <c r="AF555">
        <v>1</v>
      </c>
      <c r="AG555">
        <v>0</v>
      </c>
      <c r="AH555">
        <v>0</v>
      </c>
      <c r="AI555">
        <v>0</v>
      </c>
      <c r="AJ555">
        <v>0</v>
      </c>
      <c r="AK555">
        <v>0</v>
      </c>
      <c r="AL555">
        <v>0</v>
      </c>
      <c r="AM555">
        <v>0</v>
      </c>
      <c r="AN555" t="s">
        <v>31</v>
      </c>
      <c r="AO555">
        <v>0</v>
      </c>
      <c r="AP555">
        <v>1</v>
      </c>
      <c r="AQ555">
        <v>0</v>
      </c>
      <c r="AR555">
        <v>0</v>
      </c>
      <c r="AS555">
        <v>0</v>
      </c>
      <c r="AT555">
        <v>0</v>
      </c>
      <c r="AU555">
        <v>0</v>
      </c>
      <c r="AV555">
        <v>0</v>
      </c>
      <c r="AW555" t="s">
        <v>41</v>
      </c>
      <c r="AX555" t="s">
        <v>59</v>
      </c>
      <c r="AY555">
        <v>1</v>
      </c>
      <c r="AZ555">
        <v>0</v>
      </c>
      <c r="BA555">
        <v>0</v>
      </c>
      <c r="BB555" t="s">
        <v>60</v>
      </c>
      <c r="BC555">
        <v>7.2249999999999996</v>
      </c>
      <c r="BD555" t="s">
        <v>615</v>
      </c>
    </row>
    <row r="556" spans="1:56" x14ac:dyDescent="0.25">
      <c r="A556">
        <v>555</v>
      </c>
      <c r="B556">
        <v>1</v>
      </c>
      <c r="C556">
        <v>1</v>
      </c>
      <c r="D556">
        <v>1</v>
      </c>
      <c r="E556">
        <v>1</v>
      </c>
      <c r="F556" t="s">
        <v>6</v>
      </c>
      <c r="G556">
        <v>1</v>
      </c>
      <c r="H556">
        <v>0</v>
      </c>
      <c r="I556">
        <v>1</v>
      </c>
      <c r="J556">
        <v>0</v>
      </c>
      <c r="K556">
        <v>0</v>
      </c>
      <c r="L556">
        <v>0</v>
      </c>
      <c r="M556">
        <v>0</v>
      </c>
      <c r="N556">
        <v>0</v>
      </c>
      <c r="O556">
        <v>0</v>
      </c>
      <c r="P556">
        <v>22</v>
      </c>
      <c r="Q556" t="s">
        <v>19</v>
      </c>
      <c r="R556">
        <v>0</v>
      </c>
      <c r="S556">
        <v>0</v>
      </c>
      <c r="T556">
        <v>1</v>
      </c>
      <c r="U556">
        <v>0</v>
      </c>
      <c r="V556">
        <v>0</v>
      </c>
      <c r="W556">
        <v>0</v>
      </c>
      <c r="X556">
        <v>0</v>
      </c>
      <c r="Y556">
        <v>0</v>
      </c>
      <c r="Z556">
        <v>3</v>
      </c>
      <c r="AA556" t="s">
        <v>29</v>
      </c>
      <c r="AB556">
        <v>0</v>
      </c>
      <c r="AC556">
        <v>0</v>
      </c>
      <c r="AD556">
        <v>1</v>
      </c>
      <c r="AE556">
        <v>0</v>
      </c>
      <c r="AF556">
        <v>1</v>
      </c>
      <c r="AG556">
        <v>0</v>
      </c>
      <c r="AH556">
        <v>0</v>
      </c>
      <c r="AI556">
        <v>0</v>
      </c>
      <c r="AJ556">
        <v>0</v>
      </c>
      <c r="AK556">
        <v>0</v>
      </c>
      <c r="AL556">
        <v>0</v>
      </c>
      <c r="AM556">
        <v>0</v>
      </c>
      <c r="AN556" t="s">
        <v>31</v>
      </c>
      <c r="AO556">
        <v>0</v>
      </c>
      <c r="AP556">
        <v>1</v>
      </c>
      <c r="AQ556">
        <v>0</v>
      </c>
      <c r="AR556">
        <v>0</v>
      </c>
      <c r="AS556">
        <v>0</v>
      </c>
      <c r="AT556">
        <v>0</v>
      </c>
      <c r="AU556">
        <v>0</v>
      </c>
      <c r="AV556">
        <v>0</v>
      </c>
      <c r="AW556" t="s">
        <v>41</v>
      </c>
      <c r="AX556" t="s">
        <v>56</v>
      </c>
      <c r="AY556">
        <v>0</v>
      </c>
      <c r="AZ556">
        <v>0</v>
      </c>
      <c r="BA556">
        <v>1</v>
      </c>
      <c r="BB556" t="s">
        <v>57</v>
      </c>
      <c r="BC556">
        <v>7.7750000000000004</v>
      </c>
      <c r="BD556" t="s">
        <v>616</v>
      </c>
    </row>
    <row r="557" spans="1:56" x14ac:dyDescent="0.25">
      <c r="A557">
        <v>556</v>
      </c>
      <c r="B557">
        <v>1</v>
      </c>
      <c r="C557">
        <v>0</v>
      </c>
      <c r="D557">
        <v>0</v>
      </c>
      <c r="E557">
        <v>0</v>
      </c>
      <c r="F557" t="s">
        <v>7</v>
      </c>
      <c r="G557">
        <v>0</v>
      </c>
      <c r="H557">
        <v>1</v>
      </c>
      <c r="I557">
        <v>0</v>
      </c>
      <c r="J557">
        <v>0</v>
      </c>
      <c r="K557">
        <v>1</v>
      </c>
      <c r="L557">
        <v>1</v>
      </c>
      <c r="M557">
        <v>0</v>
      </c>
      <c r="N557">
        <v>0</v>
      </c>
      <c r="O557">
        <v>0</v>
      </c>
      <c r="P557">
        <v>62</v>
      </c>
      <c r="Q557" t="s">
        <v>23</v>
      </c>
      <c r="R557">
        <v>0</v>
      </c>
      <c r="S557">
        <v>0</v>
      </c>
      <c r="T557">
        <v>0</v>
      </c>
      <c r="U557">
        <v>0</v>
      </c>
      <c r="V557">
        <v>0</v>
      </c>
      <c r="W557">
        <v>0</v>
      </c>
      <c r="X557">
        <v>1</v>
      </c>
      <c r="Y557">
        <v>0</v>
      </c>
      <c r="Z557">
        <v>1</v>
      </c>
      <c r="AA557" t="s">
        <v>27</v>
      </c>
      <c r="AB557">
        <v>1</v>
      </c>
      <c r="AC557">
        <v>0</v>
      </c>
      <c r="AD557">
        <v>0</v>
      </c>
      <c r="AE557">
        <v>0</v>
      </c>
      <c r="AF557">
        <v>1</v>
      </c>
      <c r="AG557">
        <v>0</v>
      </c>
      <c r="AH557">
        <v>0</v>
      </c>
      <c r="AI557">
        <v>0</v>
      </c>
      <c r="AJ557">
        <v>0</v>
      </c>
      <c r="AK557">
        <v>0</v>
      </c>
      <c r="AL557">
        <v>0</v>
      </c>
      <c r="AM557">
        <v>0</v>
      </c>
      <c r="AN557" t="s">
        <v>31</v>
      </c>
      <c r="AO557">
        <v>0</v>
      </c>
      <c r="AP557">
        <v>1</v>
      </c>
      <c r="AQ557">
        <v>0</v>
      </c>
      <c r="AR557">
        <v>0</v>
      </c>
      <c r="AS557">
        <v>0</v>
      </c>
      <c r="AT557">
        <v>0</v>
      </c>
      <c r="AU557">
        <v>0</v>
      </c>
      <c r="AV557">
        <v>0</v>
      </c>
      <c r="AW557" t="s">
        <v>41</v>
      </c>
      <c r="AX557" t="s">
        <v>56</v>
      </c>
      <c r="AY557">
        <v>0</v>
      </c>
      <c r="AZ557">
        <v>0</v>
      </c>
      <c r="BA557">
        <v>1</v>
      </c>
      <c r="BB557" t="s">
        <v>57</v>
      </c>
      <c r="BC557">
        <v>26.55</v>
      </c>
      <c r="BD557" t="s">
        <v>617</v>
      </c>
    </row>
    <row r="558" spans="1:56" x14ac:dyDescent="0.25">
      <c r="A558">
        <v>557</v>
      </c>
      <c r="B558">
        <v>1</v>
      </c>
      <c r="C558">
        <v>1</v>
      </c>
      <c r="D558">
        <v>1</v>
      </c>
      <c r="E558">
        <v>1</v>
      </c>
      <c r="F558" t="s">
        <v>6</v>
      </c>
      <c r="G558">
        <v>1</v>
      </c>
      <c r="H558">
        <v>0</v>
      </c>
      <c r="I558">
        <v>0</v>
      </c>
      <c r="J558">
        <v>0</v>
      </c>
      <c r="K558">
        <v>0</v>
      </c>
      <c r="L558">
        <v>0</v>
      </c>
      <c r="M558">
        <v>0</v>
      </c>
      <c r="N558">
        <v>0</v>
      </c>
      <c r="O558">
        <v>0</v>
      </c>
      <c r="P558">
        <v>48</v>
      </c>
      <c r="Q558" t="s">
        <v>21</v>
      </c>
      <c r="R558">
        <v>0</v>
      </c>
      <c r="S558">
        <v>0</v>
      </c>
      <c r="T558">
        <v>0</v>
      </c>
      <c r="U558">
        <v>0</v>
      </c>
      <c r="V558">
        <v>1</v>
      </c>
      <c r="W558">
        <v>0</v>
      </c>
      <c r="X558">
        <v>0</v>
      </c>
      <c r="Y558">
        <v>0</v>
      </c>
      <c r="Z558">
        <v>1</v>
      </c>
      <c r="AA558" t="s">
        <v>27</v>
      </c>
      <c r="AB558">
        <v>1</v>
      </c>
      <c r="AC558">
        <v>0</v>
      </c>
      <c r="AD558">
        <v>0</v>
      </c>
      <c r="AE558">
        <v>1</v>
      </c>
      <c r="AF558">
        <v>0</v>
      </c>
      <c r="AG558">
        <v>1</v>
      </c>
      <c r="AH558">
        <v>0</v>
      </c>
      <c r="AI558">
        <v>0</v>
      </c>
      <c r="AJ558">
        <v>0</v>
      </c>
      <c r="AK558">
        <v>0</v>
      </c>
      <c r="AL558">
        <v>0</v>
      </c>
      <c r="AM558">
        <v>0</v>
      </c>
      <c r="AN558" t="s">
        <v>32</v>
      </c>
      <c r="AO558">
        <v>0</v>
      </c>
      <c r="AP558">
        <v>1</v>
      </c>
      <c r="AQ558">
        <v>0</v>
      </c>
      <c r="AR558">
        <v>0</v>
      </c>
      <c r="AS558">
        <v>0</v>
      </c>
      <c r="AT558">
        <v>0</v>
      </c>
      <c r="AU558">
        <v>0</v>
      </c>
      <c r="AV558">
        <v>0</v>
      </c>
      <c r="AW558" t="s">
        <v>41</v>
      </c>
      <c r="AX558" t="s">
        <v>59</v>
      </c>
      <c r="AY558">
        <v>1</v>
      </c>
      <c r="AZ558">
        <v>0</v>
      </c>
      <c r="BA558">
        <v>0</v>
      </c>
      <c r="BB558" t="s">
        <v>60</v>
      </c>
      <c r="BC558">
        <v>39.6</v>
      </c>
      <c r="BD558" t="s">
        <v>618</v>
      </c>
    </row>
    <row r="559" spans="1:56" x14ac:dyDescent="0.25">
      <c r="A559">
        <v>558</v>
      </c>
      <c r="B559">
        <v>1</v>
      </c>
      <c r="C559">
        <v>0</v>
      </c>
      <c r="D559">
        <v>0</v>
      </c>
      <c r="E559">
        <v>0</v>
      </c>
      <c r="F559" t="s">
        <v>7</v>
      </c>
      <c r="G559">
        <v>0</v>
      </c>
      <c r="H559">
        <v>1</v>
      </c>
      <c r="I559">
        <v>0</v>
      </c>
      <c r="J559">
        <v>0</v>
      </c>
      <c r="K559">
        <v>1</v>
      </c>
      <c r="L559">
        <v>1</v>
      </c>
      <c r="M559">
        <v>0</v>
      </c>
      <c r="N559">
        <v>0</v>
      </c>
      <c r="O559">
        <v>0</v>
      </c>
      <c r="P559">
        <v>29.9</v>
      </c>
      <c r="Q559" t="s">
        <v>19</v>
      </c>
      <c r="R559">
        <v>0</v>
      </c>
      <c r="S559">
        <v>0</v>
      </c>
      <c r="T559">
        <v>1</v>
      </c>
      <c r="U559">
        <v>0</v>
      </c>
      <c r="V559">
        <v>0</v>
      </c>
      <c r="W559">
        <v>0</v>
      </c>
      <c r="X559">
        <v>0</v>
      </c>
      <c r="Y559">
        <v>0</v>
      </c>
      <c r="Z559">
        <v>1</v>
      </c>
      <c r="AA559" t="s">
        <v>27</v>
      </c>
      <c r="AB559">
        <v>1</v>
      </c>
      <c r="AC559">
        <v>0</v>
      </c>
      <c r="AD559">
        <v>0</v>
      </c>
      <c r="AE559">
        <v>0</v>
      </c>
      <c r="AF559">
        <v>1</v>
      </c>
      <c r="AG559">
        <v>0</v>
      </c>
      <c r="AH559">
        <v>0</v>
      </c>
      <c r="AI559">
        <v>0</v>
      </c>
      <c r="AJ559">
        <v>0</v>
      </c>
      <c r="AK559">
        <v>0</v>
      </c>
      <c r="AL559">
        <v>0</v>
      </c>
      <c r="AM559">
        <v>0</v>
      </c>
      <c r="AN559" t="s">
        <v>31</v>
      </c>
      <c r="AO559">
        <v>0</v>
      </c>
      <c r="AP559">
        <v>1</v>
      </c>
      <c r="AQ559">
        <v>0</v>
      </c>
      <c r="AR559">
        <v>0</v>
      </c>
      <c r="AS559">
        <v>0</v>
      </c>
      <c r="AT559">
        <v>0</v>
      </c>
      <c r="AU559">
        <v>0</v>
      </c>
      <c r="AV559">
        <v>0</v>
      </c>
      <c r="AW559" t="s">
        <v>41</v>
      </c>
      <c r="AX559" t="s">
        <v>59</v>
      </c>
      <c r="AY559">
        <v>1</v>
      </c>
      <c r="AZ559">
        <v>0</v>
      </c>
      <c r="BA559">
        <v>0</v>
      </c>
      <c r="BB559" t="s">
        <v>60</v>
      </c>
      <c r="BC559">
        <v>227.52500000000001</v>
      </c>
      <c r="BD559" t="s">
        <v>619</v>
      </c>
    </row>
    <row r="560" spans="1:56" x14ac:dyDescent="0.25">
      <c r="A560">
        <v>559</v>
      </c>
      <c r="B560">
        <v>1</v>
      </c>
      <c r="C560">
        <v>1</v>
      </c>
      <c r="D560">
        <v>1</v>
      </c>
      <c r="E560">
        <v>1</v>
      </c>
      <c r="F560" t="s">
        <v>6</v>
      </c>
      <c r="G560">
        <v>1</v>
      </c>
      <c r="H560">
        <v>0</v>
      </c>
      <c r="I560">
        <v>0</v>
      </c>
      <c r="J560">
        <v>0</v>
      </c>
      <c r="K560">
        <v>0</v>
      </c>
      <c r="L560">
        <v>0</v>
      </c>
      <c r="M560">
        <v>0</v>
      </c>
      <c r="N560">
        <v>0</v>
      </c>
      <c r="O560">
        <v>0</v>
      </c>
      <c r="P560">
        <v>39</v>
      </c>
      <c r="Q560" t="s">
        <v>20</v>
      </c>
      <c r="R560">
        <v>0</v>
      </c>
      <c r="S560">
        <v>0</v>
      </c>
      <c r="T560">
        <v>0</v>
      </c>
      <c r="U560">
        <v>1</v>
      </c>
      <c r="V560">
        <v>0</v>
      </c>
      <c r="W560">
        <v>0</v>
      </c>
      <c r="X560">
        <v>0</v>
      </c>
      <c r="Y560">
        <v>0</v>
      </c>
      <c r="Z560">
        <v>1</v>
      </c>
      <c r="AA560" t="s">
        <v>27</v>
      </c>
      <c r="AB560">
        <v>1</v>
      </c>
      <c r="AC560">
        <v>0</v>
      </c>
      <c r="AD560">
        <v>0</v>
      </c>
      <c r="AE560">
        <v>1</v>
      </c>
      <c r="AF560">
        <v>0</v>
      </c>
      <c r="AG560">
        <v>1</v>
      </c>
      <c r="AH560">
        <v>0</v>
      </c>
      <c r="AI560">
        <v>0</v>
      </c>
      <c r="AJ560">
        <v>0</v>
      </c>
      <c r="AK560">
        <v>0</v>
      </c>
      <c r="AL560">
        <v>0</v>
      </c>
      <c r="AM560">
        <v>0</v>
      </c>
      <c r="AN560" t="s">
        <v>32</v>
      </c>
      <c r="AO560">
        <v>1</v>
      </c>
      <c r="AP560">
        <v>0</v>
      </c>
      <c r="AQ560">
        <v>1</v>
      </c>
      <c r="AR560">
        <v>0</v>
      </c>
      <c r="AS560">
        <v>0</v>
      </c>
      <c r="AT560">
        <v>0</v>
      </c>
      <c r="AU560">
        <v>0</v>
      </c>
      <c r="AV560">
        <v>0</v>
      </c>
      <c r="AW560" t="s">
        <v>42</v>
      </c>
      <c r="AX560" t="s">
        <v>56</v>
      </c>
      <c r="AY560">
        <v>0</v>
      </c>
      <c r="AZ560">
        <v>0</v>
      </c>
      <c r="BA560">
        <v>1</v>
      </c>
      <c r="BB560" t="s">
        <v>57</v>
      </c>
      <c r="BC560">
        <v>79.650000000000006</v>
      </c>
      <c r="BD560" t="s">
        <v>620</v>
      </c>
    </row>
    <row r="561" spans="1:56" x14ac:dyDescent="0.25">
      <c r="A561">
        <v>560</v>
      </c>
      <c r="B561">
        <v>1</v>
      </c>
      <c r="C561">
        <v>1</v>
      </c>
      <c r="D561">
        <v>1</v>
      </c>
      <c r="E561">
        <v>1</v>
      </c>
      <c r="F561" t="s">
        <v>6</v>
      </c>
      <c r="G561">
        <v>1</v>
      </c>
      <c r="H561">
        <v>0</v>
      </c>
      <c r="I561">
        <v>1</v>
      </c>
      <c r="J561">
        <v>0</v>
      </c>
      <c r="K561">
        <v>0</v>
      </c>
      <c r="L561">
        <v>0</v>
      </c>
      <c r="M561">
        <v>0</v>
      </c>
      <c r="N561">
        <v>0</v>
      </c>
      <c r="O561">
        <v>0</v>
      </c>
      <c r="P561">
        <v>36</v>
      </c>
      <c r="Q561" t="s">
        <v>20</v>
      </c>
      <c r="R561">
        <v>0</v>
      </c>
      <c r="S561">
        <v>0</v>
      </c>
      <c r="T561">
        <v>0</v>
      </c>
      <c r="U561">
        <v>1</v>
      </c>
      <c r="V561">
        <v>0</v>
      </c>
      <c r="W561">
        <v>0</v>
      </c>
      <c r="X561">
        <v>0</v>
      </c>
      <c r="Y561">
        <v>0</v>
      </c>
      <c r="Z561">
        <v>3</v>
      </c>
      <c r="AA561" t="s">
        <v>29</v>
      </c>
      <c r="AB561">
        <v>0</v>
      </c>
      <c r="AC561">
        <v>0</v>
      </c>
      <c r="AD561">
        <v>1</v>
      </c>
      <c r="AE561">
        <v>1</v>
      </c>
      <c r="AF561">
        <v>0</v>
      </c>
      <c r="AG561">
        <v>1</v>
      </c>
      <c r="AH561">
        <v>0</v>
      </c>
      <c r="AI561">
        <v>0</v>
      </c>
      <c r="AJ561">
        <v>0</v>
      </c>
      <c r="AK561">
        <v>0</v>
      </c>
      <c r="AL561">
        <v>0</v>
      </c>
      <c r="AM561">
        <v>0</v>
      </c>
      <c r="AN561" t="s">
        <v>32</v>
      </c>
      <c r="AO561">
        <v>0</v>
      </c>
      <c r="AP561">
        <v>1</v>
      </c>
      <c r="AQ561">
        <v>0</v>
      </c>
      <c r="AR561">
        <v>0</v>
      </c>
      <c r="AS561">
        <v>0</v>
      </c>
      <c r="AT561">
        <v>0</v>
      </c>
      <c r="AU561">
        <v>0</v>
      </c>
      <c r="AV561">
        <v>0</v>
      </c>
      <c r="AW561" t="s">
        <v>41</v>
      </c>
      <c r="AX561" t="s">
        <v>56</v>
      </c>
      <c r="AY561">
        <v>0</v>
      </c>
      <c r="AZ561">
        <v>0</v>
      </c>
      <c r="BA561">
        <v>1</v>
      </c>
      <c r="BB561" t="s">
        <v>57</v>
      </c>
      <c r="BC561">
        <v>17.399999999999999</v>
      </c>
      <c r="BD561" t="s">
        <v>621</v>
      </c>
    </row>
    <row r="562" spans="1:56" x14ac:dyDescent="0.25">
      <c r="A562">
        <v>561</v>
      </c>
      <c r="B562">
        <v>1</v>
      </c>
      <c r="C562">
        <v>0</v>
      </c>
      <c r="D562">
        <v>0</v>
      </c>
      <c r="E562">
        <v>0</v>
      </c>
      <c r="F562" t="s">
        <v>7</v>
      </c>
      <c r="G562">
        <v>0</v>
      </c>
      <c r="H562">
        <v>1</v>
      </c>
      <c r="I562">
        <v>0</v>
      </c>
      <c r="J562">
        <v>0</v>
      </c>
      <c r="K562">
        <v>1</v>
      </c>
      <c r="L562">
        <v>1</v>
      </c>
      <c r="M562">
        <v>0</v>
      </c>
      <c r="N562">
        <v>1</v>
      </c>
      <c r="O562">
        <v>1</v>
      </c>
      <c r="P562">
        <v>29.9</v>
      </c>
      <c r="Q562" t="s">
        <v>19</v>
      </c>
      <c r="R562">
        <v>0</v>
      </c>
      <c r="S562">
        <v>0</v>
      </c>
      <c r="T562">
        <v>1</v>
      </c>
      <c r="U562">
        <v>0</v>
      </c>
      <c r="V562">
        <v>0</v>
      </c>
      <c r="W562">
        <v>0</v>
      </c>
      <c r="X562">
        <v>0</v>
      </c>
      <c r="Y562">
        <v>0</v>
      </c>
      <c r="Z562">
        <v>3</v>
      </c>
      <c r="AA562" t="s">
        <v>29</v>
      </c>
      <c r="AB562">
        <v>0</v>
      </c>
      <c r="AC562">
        <v>0</v>
      </c>
      <c r="AD562">
        <v>1</v>
      </c>
      <c r="AE562">
        <v>0</v>
      </c>
      <c r="AF562">
        <v>1</v>
      </c>
      <c r="AG562">
        <v>0</v>
      </c>
      <c r="AH562">
        <v>0</v>
      </c>
      <c r="AI562">
        <v>0</v>
      </c>
      <c r="AJ562">
        <v>0</v>
      </c>
      <c r="AK562">
        <v>0</v>
      </c>
      <c r="AL562">
        <v>0</v>
      </c>
      <c r="AM562">
        <v>0</v>
      </c>
      <c r="AN562" t="s">
        <v>31</v>
      </c>
      <c r="AO562">
        <v>0</v>
      </c>
      <c r="AP562">
        <v>1</v>
      </c>
      <c r="AQ562">
        <v>0</v>
      </c>
      <c r="AR562">
        <v>0</v>
      </c>
      <c r="AS562">
        <v>0</v>
      </c>
      <c r="AT562">
        <v>0</v>
      </c>
      <c r="AU562">
        <v>0</v>
      </c>
      <c r="AV562">
        <v>0</v>
      </c>
      <c r="AW562" t="s">
        <v>41</v>
      </c>
      <c r="AX562" t="s">
        <v>65</v>
      </c>
      <c r="AY562">
        <v>0</v>
      </c>
      <c r="AZ562">
        <v>1</v>
      </c>
      <c r="BA562">
        <v>0</v>
      </c>
      <c r="BB562" t="s">
        <v>66</v>
      </c>
      <c r="BC562">
        <v>7.75</v>
      </c>
      <c r="BD562" t="s">
        <v>622</v>
      </c>
    </row>
    <row r="563" spans="1:56" x14ac:dyDescent="0.25">
      <c r="A563">
        <v>562</v>
      </c>
      <c r="B563">
        <v>1</v>
      </c>
      <c r="C563">
        <v>0</v>
      </c>
      <c r="D563">
        <v>0</v>
      </c>
      <c r="E563">
        <v>0</v>
      </c>
      <c r="F563" t="s">
        <v>7</v>
      </c>
      <c r="G563">
        <v>0</v>
      </c>
      <c r="H563">
        <v>1</v>
      </c>
      <c r="I563">
        <v>0</v>
      </c>
      <c r="J563">
        <v>0</v>
      </c>
      <c r="K563">
        <v>1</v>
      </c>
      <c r="L563">
        <v>1</v>
      </c>
      <c r="M563">
        <v>0</v>
      </c>
      <c r="N563">
        <v>0</v>
      </c>
      <c r="O563">
        <v>0</v>
      </c>
      <c r="P563">
        <v>40</v>
      </c>
      <c r="Q563" t="s">
        <v>21</v>
      </c>
      <c r="R563">
        <v>0</v>
      </c>
      <c r="S563">
        <v>0</v>
      </c>
      <c r="T563">
        <v>0</v>
      </c>
      <c r="U563">
        <v>0</v>
      </c>
      <c r="V563">
        <v>1</v>
      </c>
      <c r="W563">
        <v>0</v>
      </c>
      <c r="X563">
        <v>0</v>
      </c>
      <c r="Y563">
        <v>0</v>
      </c>
      <c r="Z563">
        <v>3</v>
      </c>
      <c r="AA563" t="s">
        <v>29</v>
      </c>
      <c r="AB563">
        <v>0</v>
      </c>
      <c r="AC563">
        <v>0</v>
      </c>
      <c r="AD563">
        <v>1</v>
      </c>
      <c r="AE563">
        <v>0</v>
      </c>
      <c r="AF563">
        <v>1</v>
      </c>
      <c r="AG563">
        <v>0</v>
      </c>
      <c r="AH563">
        <v>0</v>
      </c>
      <c r="AI563">
        <v>0</v>
      </c>
      <c r="AJ563">
        <v>0</v>
      </c>
      <c r="AK563">
        <v>0</v>
      </c>
      <c r="AL563">
        <v>0</v>
      </c>
      <c r="AM563">
        <v>0</v>
      </c>
      <c r="AN563" t="s">
        <v>31</v>
      </c>
      <c r="AO563">
        <v>0</v>
      </c>
      <c r="AP563">
        <v>1</v>
      </c>
      <c r="AQ563">
        <v>0</v>
      </c>
      <c r="AR563">
        <v>0</v>
      </c>
      <c r="AS563">
        <v>0</v>
      </c>
      <c r="AT563">
        <v>0</v>
      </c>
      <c r="AU563">
        <v>0</v>
      </c>
      <c r="AV563">
        <v>0</v>
      </c>
      <c r="AW563" t="s">
        <v>41</v>
      </c>
      <c r="AX563" t="s">
        <v>56</v>
      </c>
      <c r="AY563">
        <v>0</v>
      </c>
      <c r="AZ563">
        <v>0</v>
      </c>
      <c r="BA563">
        <v>1</v>
      </c>
      <c r="BB563" t="s">
        <v>57</v>
      </c>
      <c r="BC563">
        <v>7.8958000000000004</v>
      </c>
      <c r="BD563" t="s">
        <v>623</v>
      </c>
    </row>
    <row r="564" spans="1:56" x14ac:dyDescent="0.25">
      <c r="A564">
        <v>563</v>
      </c>
      <c r="B564">
        <v>1</v>
      </c>
      <c r="C564">
        <v>0</v>
      </c>
      <c r="D564">
        <v>0</v>
      </c>
      <c r="E564">
        <v>0</v>
      </c>
      <c r="F564" t="s">
        <v>7</v>
      </c>
      <c r="G564">
        <v>0</v>
      </c>
      <c r="H564">
        <v>1</v>
      </c>
      <c r="I564">
        <v>0</v>
      </c>
      <c r="J564">
        <v>1</v>
      </c>
      <c r="K564">
        <v>1</v>
      </c>
      <c r="L564">
        <v>1</v>
      </c>
      <c r="M564">
        <v>0</v>
      </c>
      <c r="N564">
        <v>0</v>
      </c>
      <c r="O564">
        <v>0</v>
      </c>
      <c r="P564">
        <v>28</v>
      </c>
      <c r="Q564" t="s">
        <v>19</v>
      </c>
      <c r="R564">
        <v>0</v>
      </c>
      <c r="S564">
        <v>0</v>
      </c>
      <c r="T564">
        <v>1</v>
      </c>
      <c r="U564">
        <v>0</v>
      </c>
      <c r="V564">
        <v>0</v>
      </c>
      <c r="W564">
        <v>0</v>
      </c>
      <c r="X564">
        <v>0</v>
      </c>
      <c r="Y564">
        <v>0</v>
      </c>
      <c r="Z564">
        <v>2</v>
      </c>
      <c r="AA564" t="s">
        <v>28</v>
      </c>
      <c r="AB564">
        <v>0</v>
      </c>
      <c r="AC564">
        <v>1</v>
      </c>
      <c r="AD564">
        <v>0</v>
      </c>
      <c r="AE564">
        <v>0</v>
      </c>
      <c r="AF564">
        <v>1</v>
      </c>
      <c r="AG564">
        <v>0</v>
      </c>
      <c r="AH564">
        <v>0</v>
      </c>
      <c r="AI564">
        <v>0</v>
      </c>
      <c r="AJ564">
        <v>0</v>
      </c>
      <c r="AK564">
        <v>0</v>
      </c>
      <c r="AL564">
        <v>0</v>
      </c>
      <c r="AM564">
        <v>0</v>
      </c>
      <c r="AN564" t="s">
        <v>31</v>
      </c>
      <c r="AO564">
        <v>0</v>
      </c>
      <c r="AP564">
        <v>1</v>
      </c>
      <c r="AQ564">
        <v>0</v>
      </c>
      <c r="AR564">
        <v>0</v>
      </c>
      <c r="AS564">
        <v>0</v>
      </c>
      <c r="AT564">
        <v>0</v>
      </c>
      <c r="AU564">
        <v>0</v>
      </c>
      <c r="AV564">
        <v>0</v>
      </c>
      <c r="AW564" t="s">
        <v>41</v>
      </c>
      <c r="AX564" t="s">
        <v>56</v>
      </c>
      <c r="AY564">
        <v>0</v>
      </c>
      <c r="AZ564">
        <v>0</v>
      </c>
      <c r="BA564">
        <v>1</v>
      </c>
      <c r="BB564" t="s">
        <v>57</v>
      </c>
      <c r="BC564">
        <v>13.5</v>
      </c>
      <c r="BD564" t="s">
        <v>624</v>
      </c>
    </row>
    <row r="565" spans="1:56" x14ac:dyDescent="0.25">
      <c r="A565">
        <v>564</v>
      </c>
      <c r="B565">
        <v>1</v>
      </c>
      <c r="C565">
        <v>0</v>
      </c>
      <c r="D565">
        <v>0</v>
      </c>
      <c r="E565">
        <v>0</v>
      </c>
      <c r="F565" t="s">
        <v>7</v>
      </c>
      <c r="G565">
        <v>0</v>
      </c>
      <c r="H565">
        <v>1</v>
      </c>
      <c r="I565">
        <v>0</v>
      </c>
      <c r="J565">
        <v>0</v>
      </c>
      <c r="K565">
        <v>1</v>
      </c>
      <c r="L565">
        <v>1</v>
      </c>
      <c r="M565">
        <v>0</v>
      </c>
      <c r="N565">
        <v>0</v>
      </c>
      <c r="O565">
        <v>0</v>
      </c>
      <c r="P565">
        <v>29.9</v>
      </c>
      <c r="Q565" t="s">
        <v>19</v>
      </c>
      <c r="R565">
        <v>0</v>
      </c>
      <c r="S565">
        <v>0</v>
      </c>
      <c r="T565">
        <v>1</v>
      </c>
      <c r="U565">
        <v>0</v>
      </c>
      <c r="V565">
        <v>0</v>
      </c>
      <c r="W565">
        <v>0</v>
      </c>
      <c r="X565">
        <v>0</v>
      </c>
      <c r="Y565">
        <v>0</v>
      </c>
      <c r="Z565">
        <v>3</v>
      </c>
      <c r="AA565" t="s">
        <v>29</v>
      </c>
      <c r="AB565">
        <v>0</v>
      </c>
      <c r="AC565">
        <v>0</v>
      </c>
      <c r="AD565">
        <v>1</v>
      </c>
      <c r="AE565">
        <v>0</v>
      </c>
      <c r="AF565">
        <v>1</v>
      </c>
      <c r="AG565">
        <v>0</v>
      </c>
      <c r="AH565">
        <v>0</v>
      </c>
      <c r="AI565">
        <v>0</v>
      </c>
      <c r="AJ565">
        <v>0</v>
      </c>
      <c r="AK565">
        <v>0</v>
      </c>
      <c r="AL565">
        <v>0</v>
      </c>
      <c r="AM565">
        <v>0</v>
      </c>
      <c r="AN565" t="s">
        <v>31</v>
      </c>
      <c r="AO565">
        <v>0</v>
      </c>
      <c r="AP565">
        <v>1</v>
      </c>
      <c r="AQ565">
        <v>0</v>
      </c>
      <c r="AR565">
        <v>0</v>
      </c>
      <c r="AS565">
        <v>0</v>
      </c>
      <c r="AT565">
        <v>0</v>
      </c>
      <c r="AU565">
        <v>0</v>
      </c>
      <c r="AV565">
        <v>0</v>
      </c>
      <c r="AW565" t="s">
        <v>41</v>
      </c>
      <c r="AX565" t="s">
        <v>56</v>
      </c>
      <c r="AY565">
        <v>0</v>
      </c>
      <c r="AZ565">
        <v>0</v>
      </c>
      <c r="BA565">
        <v>1</v>
      </c>
      <c r="BB565" t="s">
        <v>57</v>
      </c>
      <c r="BC565">
        <v>8.0500000000000007</v>
      </c>
      <c r="BD565" t="s">
        <v>625</v>
      </c>
    </row>
    <row r="566" spans="1:56" x14ac:dyDescent="0.25">
      <c r="A566">
        <v>565</v>
      </c>
      <c r="B566">
        <v>1</v>
      </c>
      <c r="C566">
        <v>0</v>
      </c>
      <c r="D566">
        <v>0</v>
      </c>
      <c r="E566">
        <v>0</v>
      </c>
      <c r="F566" t="s">
        <v>6</v>
      </c>
      <c r="G566">
        <v>1</v>
      </c>
      <c r="H566">
        <v>0</v>
      </c>
      <c r="I566">
        <v>1</v>
      </c>
      <c r="J566">
        <v>0</v>
      </c>
      <c r="K566">
        <v>0</v>
      </c>
      <c r="L566">
        <v>0</v>
      </c>
      <c r="M566">
        <v>0</v>
      </c>
      <c r="N566">
        <v>0</v>
      </c>
      <c r="O566">
        <v>0</v>
      </c>
      <c r="P566">
        <v>29.9</v>
      </c>
      <c r="Q566" t="s">
        <v>19</v>
      </c>
      <c r="R566">
        <v>0</v>
      </c>
      <c r="S566">
        <v>0</v>
      </c>
      <c r="T566">
        <v>1</v>
      </c>
      <c r="U566">
        <v>0</v>
      </c>
      <c r="V566">
        <v>0</v>
      </c>
      <c r="W566">
        <v>0</v>
      </c>
      <c r="X566">
        <v>0</v>
      </c>
      <c r="Y566">
        <v>0</v>
      </c>
      <c r="Z566">
        <v>3</v>
      </c>
      <c r="AA566" t="s">
        <v>29</v>
      </c>
      <c r="AB566">
        <v>0</v>
      </c>
      <c r="AC566">
        <v>0</v>
      </c>
      <c r="AD566">
        <v>1</v>
      </c>
      <c r="AE566">
        <v>0</v>
      </c>
      <c r="AF566">
        <v>1</v>
      </c>
      <c r="AG566">
        <v>0</v>
      </c>
      <c r="AH566">
        <v>0</v>
      </c>
      <c r="AI566">
        <v>0</v>
      </c>
      <c r="AJ566">
        <v>0</v>
      </c>
      <c r="AK566">
        <v>0</v>
      </c>
      <c r="AL566">
        <v>0</v>
      </c>
      <c r="AM566">
        <v>0</v>
      </c>
      <c r="AN566" t="s">
        <v>31</v>
      </c>
      <c r="AO566">
        <v>0</v>
      </c>
      <c r="AP566">
        <v>1</v>
      </c>
      <c r="AQ566">
        <v>0</v>
      </c>
      <c r="AR566">
        <v>0</v>
      </c>
      <c r="AS566">
        <v>0</v>
      </c>
      <c r="AT566">
        <v>0</v>
      </c>
      <c r="AU566">
        <v>0</v>
      </c>
      <c r="AV566">
        <v>0</v>
      </c>
      <c r="AW566" t="s">
        <v>41</v>
      </c>
      <c r="AX566" t="s">
        <v>56</v>
      </c>
      <c r="AY566">
        <v>0</v>
      </c>
      <c r="AZ566">
        <v>0</v>
      </c>
      <c r="BA566">
        <v>1</v>
      </c>
      <c r="BB566" t="s">
        <v>57</v>
      </c>
      <c r="BC566">
        <v>8.0500000000000007</v>
      </c>
      <c r="BD566" t="s">
        <v>626</v>
      </c>
    </row>
    <row r="567" spans="1:56" x14ac:dyDescent="0.25">
      <c r="A567">
        <v>566</v>
      </c>
      <c r="B567">
        <v>1</v>
      </c>
      <c r="C567">
        <v>0</v>
      </c>
      <c r="D567">
        <v>0</v>
      </c>
      <c r="E567">
        <v>0</v>
      </c>
      <c r="F567" t="s">
        <v>7</v>
      </c>
      <c r="G567">
        <v>0</v>
      </c>
      <c r="H567">
        <v>1</v>
      </c>
      <c r="I567">
        <v>0</v>
      </c>
      <c r="J567">
        <v>0</v>
      </c>
      <c r="K567">
        <v>0</v>
      </c>
      <c r="L567">
        <v>1</v>
      </c>
      <c r="M567">
        <v>0</v>
      </c>
      <c r="N567">
        <v>0</v>
      </c>
      <c r="O567">
        <v>0</v>
      </c>
      <c r="P567">
        <v>24</v>
      </c>
      <c r="Q567" t="s">
        <v>19</v>
      </c>
      <c r="R567">
        <v>0</v>
      </c>
      <c r="S567">
        <v>0</v>
      </c>
      <c r="T567">
        <v>1</v>
      </c>
      <c r="U567">
        <v>0</v>
      </c>
      <c r="V567">
        <v>0</v>
      </c>
      <c r="W567">
        <v>0</v>
      </c>
      <c r="X567">
        <v>0</v>
      </c>
      <c r="Y567">
        <v>0</v>
      </c>
      <c r="Z567">
        <v>3</v>
      </c>
      <c r="AA567" t="s">
        <v>29</v>
      </c>
      <c r="AB567">
        <v>0</v>
      </c>
      <c r="AC567">
        <v>0</v>
      </c>
      <c r="AD567">
        <v>1</v>
      </c>
      <c r="AE567">
        <v>2</v>
      </c>
      <c r="AF567">
        <v>0</v>
      </c>
      <c r="AG567">
        <v>0</v>
      </c>
      <c r="AH567">
        <v>1</v>
      </c>
      <c r="AI567">
        <v>0</v>
      </c>
      <c r="AJ567">
        <v>0</v>
      </c>
      <c r="AK567">
        <v>0</v>
      </c>
      <c r="AL567">
        <v>0</v>
      </c>
      <c r="AM567">
        <v>0</v>
      </c>
      <c r="AN567" t="s">
        <v>33</v>
      </c>
      <c r="AO567">
        <v>0</v>
      </c>
      <c r="AP567">
        <v>1</v>
      </c>
      <c r="AQ567">
        <v>0</v>
      </c>
      <c r="AR567">
        <v>0</v>
      </c>
      <c r="AS567">
        <v>0</v>
      </c>
      <c r="AT567">
        <v>0</v>
      </c>
      <c r="AU567">
        <v>0</v>
      </c>
      <c r="AV567">
        <v>0</v>
      </c>
      <c r="AW567" t="s">
        <v>41</v>
      </c>
      <c r="AX567" t="s">
        <v>56</v>
      </c>
      <c r="AY567">
        <v>0</v>
      </c>
      <c r="AZ567">
        <v>0</v>
      </c>
      <c r="BA567">
        <v>1</v>
      </c>
      <c r="BB567" t="s">
        <v>57</v>
      </c>
      <c r="BC567">
        <v>24.15</v>
      </c>
      <c r="BD567" t="s">
        <v>627</v>
      </c>
    </row>
    <row r="568" spans="1:56" x14ac:dyDescent="0.25">
      <c r="A568">
        <v>567</v>
      </c>
      <c r="B568">
        <v>1</v>
      </c>
      <c r="C568">
        <v>0</v>
      </c>
      <c r="D568">
        <v>0</v>
      </c>
      <c r="E568">
        <v>0</v>
      </c>
      <c r="F568" t="s">
        <v>7</v>
      </c>
      <c r="G568">
        <v>0</v>
      </c>
      <c r="H568">
        <v>1</v>
      </c>
      <c r="I568">
        <v>0</v>
      </c>
      <c r="J568">
        <v>0</v>
      </c>
      <c r="K568">
        <v>1</v>
      </c>
      <c r="L568">
        <v>1</v>
      </c>
      <c r="M568">
        <v>0</v>
      </c>
      <c r="N568">
        <v>0</v>
      </c>
      <c r="O568">
        <v>0</v>
      </c>
      <c r="P568">
        <v>19</v>
      </c>
      <c r="Q568" t="s">
        <v>18</v>
      </c>
      <c r="R568">
        <v>0</v>
      </c>
      <c r="S568">
        <v>1</v>
      </c>
      <c r="T568">
        <v>0</v>
      </c>
      <c r="U568">
        <v>0</v>
      </c>
      <c r="V568">
        <v>0</v>
      </c>
      <c r="W568">
        <v>0</v>
      </c>
      <c r="X568">
        <v>0</v>
      </c>
      <c r="Y568">
        <v>0</v>
      </c>
      <c r="Z568">
        <v>3</v>
      </c>
      <c r="AA568" t="s">
        <v>29</v>
      </c>
      <c r="AB568">
        <v>0</v>
      </c>
      <c r="AC568">
        <v>0</v>
      </c>
      <c r="AD568">
        <v>1</v>
      </c>
      <c r="AE568">
        <v>0</v>
      </c>
      <c r="AF568">
        <v>1</v>
      </c>
      <c r="AG568">
        <v>0</v>
      </c>
      <c r="AH568">
        <v>0</v>
      </c>
      <c r="AI568">
        <v>0</v>
      </c>
      <c r="AJ568">
        <v>0</v>
      </c>
      <c r="AK568">
        <v>0</v>
      </c>
      <c r="AL568">
        <v>0</v>
      </c>
      <c r="AM568">
        <v>0</v>
      </c>
      <c r="AN568" t="s">
        <v>31</v>
      </c>
      <c r="AO568">
        <v>0</v>
      </c>
      <c r="AP568">
        <v>1</v>
      </c>
      <c r="AQ568">
        <v>0</v>
      </c>
      <c r="AR568">
        <v>0</v>
      </c>
      <c r="AS568">
        <v>0</v>
      </c>
      <c r="AT568">
        <v>0</v>
      </c>
      <c r="AU568">
        <v>0</v>
      </c>
      <c r="AV568">
        <v>0</v>
      </c>
      <c r="AW568" t="s">
        <v>41</v>
      </c>
      <c r="AX568" t="s">
        <v>56</v>
      </c>
      <c r="AY568">
        <v>0</v>
      </c>
      <c r="AZ568">
        <v>0</v>
      </c>
      <c r="BA568">
        <v>1</v>
      </c>
      <c r="BB568" t="s">
        <v>57</v>
      </c>
      <c r="BC568">
        <v>7.8958000000000004</v>
      </c>
      <c r="BD568" t="s">
        <v>628</v>
      </c>
    </row>
    <row r="569" spans="1:56" x14ac:dyDescent="0.25">
      <c r="A569">
        <v>568</v>
      </c>
      <c r="B569">
        <v>1</v>
      </c>
      <c r="C569">
        <v>0</v>
      </c>
      <c r="D569">
        <v>0</v>
      </c>
      <c r="E569">
        <v>0</v>
      </c>
      <c r="F569" t="s">
        <v>6</v>
      </c>
      <c r="G569">
        <v>1</v>
      </c>
      <c r="H569">
        <v>0</v>
      </c>
      <c r="I569">
        <v>1</v>
      </c>
      <c r="J569">
        <v>0</v>
      </c>
      <c r="K569">
        <v>0</v>
      </c>
      <c r="L569">
        <v>0</v>
      </c>
      <c r="M569">
        <v>0</v>
      </c>
      <c r="N569">
        <v>0</v>
      </c>
      <c r="O569">
        <v>0</v>
      </c>
      <c r="P569">
        <v>29</v>
      </c>
      <c r="Q569" t="s">
        <v>19</v>
      </c>
      <c r="R569">
        <v>0</v>
      </c>
      <c r="S569">
        <v>0</v>
      </c>
      <c r="T569">
        <v>1</v>
      </c>
      <c r="U569">
        <v>0</v>
      </c>
      <c r="V569">
        <v>0</v>
      </c>
      <c r="W569">
        <v>0</v>
      </c>
      <c r="X569">
        <v>0</v>
      </c>
      <c r="Y569">
        <v>0</v>
      </c>
      <c r="Z569">
        <v>3</v>
      </c>
      <c r="AA569" t="s">
        <v>29</v>
      </c>
      <c r="AB569">
        <v>0</v>
      </c>
      <c r="AC569">
        <v>0</v>
      </c>
      <c r="AD569">
        <v>1</v>
      </c>
      <c r="AE569">
        <v>0</v>
      </c>
      <c r="AF569">
        <v>1</v>
      </c>
      <c r="AG569">
        <v>0</v>
      </c>
      <c r="AH569">
        <v>0</v>
      </c>
      <c r="AI569">
        <v>0</v>
      </c>
      <c r="AJ569">
        <v>0</v>
      </c>
      <c r="AK569">
        <v>0</v>
      </c>
      <c r="AL569">
        <v>0</v>
      </c>
      <c r="AM569">
        <v>0</v>
      </c>
      <c r="AN569" t="s">
        <v>31</v>
      </c>
      <c r="AO569">
        <v>4</v>
      </c>
      <c r="AP569">
        <v>0</v>
      </c>
      <c r="AQ569">
        <v>0</v>
      </c>
      <c r="AR569">
        <v>0</v>
      </c>
      <c r="AS569">
        <v>0</v>
      </c>
      <c r="AT569">
        <v>1</v>
      </c>
      <c r="AU569">
        <v>0</v>
      </c>
      <c r="AV569">
        <v>0</v>
      </c>
      <c r="AW569" t="s">
        <v>45</v>
      </c>
      <c r="AX569" t="s">
        <v>56</v>
      </c>
      <c r="AY569">
        <v>0</v>
      </c>
      <c r="AZ569">
        <v>0</v>
      </c>
      <c r="BA569">
        <v>1</v>
      </c>
      <c r="BB569" t="s">
        <v>57</v>
      </c>
      <c r="BC569">
        <v>21.074999999999999</v>
      </c>
      <c r="BD569" t="s">
        <v>629</v>
      </c>
    </row>
    <row r="570" spans="1:56" x14ac:dyDescent="0.25">
      <c r="A570">
        <v>569</v>
      </c>
      <c r="B570">
        <v>1</v>
      </c>
      <c r="C570">
        <v>0</v>
      </c>
      <c r="D570">
        <v>0</v>
      </c>
      <c r="E570">
        <v>0</v>
      </c>
      <c r="F570" t="s">
        <v>7</v>
      </c>
      <c r="G570">
        <v>0</v>
      </c>
      <c r="H570">
        <v>1</v>
      </c>
      <c r="I570">
        <v>0</v>
      </c>
      <c r="J570">
        <v>0</v>
      </c>
      <c r="K570">
        <v>1</v>
      </c>
      <c r="L570">
        <v>1</v>
      </c>
      <c r="M570">
        <v>0</v>
      </c>
      <c r="N570">
        <v>0</v>
      </c>
      <c r="O570">
        <v>0</v>
      </c>
      <c r="P570">
        <v>29.9</v>
      </c>
      <c r="Q570" t="s">
        <v>19</v>
      </c>
      <c r="R570">
        <v>0</v>
      </c>
      <c r="S570">
        <v>0</v>
      </c>
      <c r="T570">
        <v>1</v>
      </c>
      <c r="U570">
        <v>0</v>
      </c>
      <c r="V570">
        <v>0</v>
      </c>
      <c r="W570">
        <v>0</v>
      </c>
      <c r="X570">
        <v>0</v>
      </c>
      <c r="Y570">
        <v>0</v>
      </c>
      <c r="Z570">
        <v>3</v>
      </c>
      <c r="AA570" t="s">
        <v>29</v>
      </c>
      <c r="AB570">
        <v>0</v>
      </c>
      <c r="AC570">
        <v>0</v>
      </c>
      <c r="AD570">
        <v>1</v>
      </c>
      <c r="AE570">
        <v>0</v>
      </c>
      <c r="AF570">
        <v>1</v>
      </c>
      <c r="AG570">
        <v>0</v>
      </c>
      <c r="AH570">
        <v>0</v>
      </c>
      <c r="AI570">
        <v>0</v>
      </c>
      <c r="AJ570">
        <v>0</v>
      </c>
      <c r="AK570">
        <v>0</v>
      </c>
      <c r="AL570">
        <v>0</v>
      </c>
      <c r="AM570">
        <v>0</v>
      </c>
      <c r="AN570" t="s">
        <v>31</v>
      </c>
      <c r="AO570">
        <v>0</v>
      </c>
      <c r="AP570">
        <v>1</v>
      </c>
      <c r="AQ570">
        <v>0</v>
      </c>
      <c r="AR570">
        <v>0</v>
      </c>
      <c r="AS570">
        <v>0</v>
      </c>
      <c r="AT570">
        <v>0</v>
      </c>
      <c r="AU570">
        <v>0</v>
      </c>
      <c r="AV570">
        <v>0</v>
      </c>
      <c r="AW570" t="s">
        <v>41</v>
      </c>
      <c r="AX570" t="s">
        <v>59</v>
      </c>
      <c r="AY570">
        <v>1</v>
      </c>
      <c r="AZ570">
        <v>0</v>
      </c>
      <c r="BA570">
        <v>0</v>
      </c>
      <c r="BB570" t="s">
        <v>60</v>
      </c>
      <c r="BC570">
        <v>7.2291999999999996</v>
      </c>
      <c r="BD570" t="s">
        <v>630</v>
      </c>
    </row>
    <row r="571" spans="1:56" x14ac:dyDescent="0.25">
      <c r="A571">
        <v>570</v>
      </c>
      <c r="B571">
        <v>1</v>
      </c>
      <c r="C571">
        <v>1</v>
      </c>
      <c r="D571">
        <v>1</v>
      </c>
      <c r="E571">
        <v>1</v>
      </c>
      <c r="F571" t="s">
        <v>7</v>
      </c>
      <c r="G571">
        <v>0</v>
      </c>
      <c r="H571">
        <v>1</v>
      </c>
      <c r="I571">
        <v>0</v>
      </c>
      <c r="J571">
        <v>0</v>
      </c>
      <c r="K571">
        <v>1</v>
      </c>
      <c r="L571">
        <v>1</v>
      </c>
      <c r="M571">
        <v>0</v>
      </c>
      <c r="N571">
        <v>0</v>
      </c>
      <c r="O571">
        <v>0</v>
      </c>
      <c r="P571">
        <v>32</v>
      </c>
      <c r="Q571" t="s">
        <v>20</v>
      </c>
      <c r="R571">
        <v>0</v>
      </c>
      <c r="S571">
        <v>0</v>
      </c>
      <c r="T571">
        <v>0</v>
      </c>
      <c r="U571">
        <v>1</v>
      </c>
      <c r="V571">
        <v>0</v>
      </c>
      <c r="W571">
        <v>0</v>
      </c>
      <c r="X571">
        <v>0</v>
      </c>
      <c r="Y571">
        <v>0</v>
      </c>
      <c r="Z571">
        <v>3</v>
      </c>
      <c r="AA571" t="s">
        <v>29</v>
      </c>
      <c r="AB571">
        <v>0</v>
      </c>
      <c r="AC571">
        <v>0</v>
      </c>
      <c r="AD571">
        <v>1</v>
      </c>
      <c r="AE571">
        <v>0</v>
      </c>
      <c r="AF571">
        <v>1</v>
      </c>
      <c r="AG571">
        <v>0</v>
      </c>
      <c r="AH571">
        <v>0</v>
      </c>
      <c r="AI571">
        <v>0</v>
      </c>
      <c r="AJ571">
        <v>0</v>
      </c>
      <c r="AK571">
        <v>0</v>
      </c>
      <c r="AL571">
        <v>0</v>
      </c>
      <c r="AM571">
        <v>0</v>
      </c>
      <c r="AN571" t="s">
        <v>31</v>
      </c>
      <c r="AO571">
        <v>0</v>
      </c>
      <c r="AP571">
        <v>1</v>
      </c>
      <c r="AQ571">
        <v>0</v>
      </c>
      <c r="AR571">
        <v>0</v>
      </c>
      <c r="AS571">
        <v>0</v>
      </c>
      <c r="AT571">
        <v>0</v>
      </c>
      <c r="AU571">
        <v>0</v>
      </c>
      <c r="AV571">
        <v>0</v>
      </c>
      <c r="AW571" t="s">
        <v>41</v>
      </c>
      <c r="AX571" t="s">
        <v>56</v>
      </c>
      <c r="AY571">
        <v>0</v>
      </c>
      <c r="AZ571">
        <v>0</v>
      </c>
      <c r="BA571">
        <v>1</v>
      </c>
      <c r="BB571" t="s">
        <v>57</v>
      </c>
      <c r="BC571">
        <v>7.8541999999999996</v>
      </c>
      <c r="BD571" t="s">
        <v>631</v>
      </c>
    </row>
    <row r="572" spans="1:56" x14ac:dyDescent="0.25">
      <c r="A572">
        <v>571</v>
      </c>
      <c r="B572">
        <v>1</v>
      </c>
      <c r="C572">
        <v>1</v>
      </c>
      <c r="D572">
        <v>1</v>
      </c>
      <c r="E572">
        <v>1</v>
      </c>
      <c r="F572" t="s">
        <v>7</v>
      </c>
      <c r="G572">
        <v>0</v>
      </c>
      <c r="H572">
        <v>1</v>
      </c>
      <c r="I572">
        <v>0</v>
      </c>
      <c r="J572">
        <v>1</v>
      </c>
      <c r="K572">
        <v>1</v>
      </c>
      <c r="L572">
        <v>1</v>
      </c>
      <c r="M572">
        <v>0</v>
      </c>
      <c r="N572">
        <v>0</v>
      </c>
      <c r="O572">
        <v>0</v>
      </c>
      <c r="P572">
        <v>62</v>
      </c>
      <c r="Q572" t="s">
        <v>23</v>
      </c>
      <c r="R572">
        <v>0</v>
      </c>
      <c r="S572">
        <v>0</v>
      </c>
      <c r="T572">
        <v>0</v>
      </c>
      <c r="U572">
        <v>0</v>
      </c>
      <c r="V572">
        <v>0</v>
      </c>
      <c r="W572">
        <v>0</v>
      </c>
      <c r="X572">
        <v>1</v>
      </c>
      <c r="Y572">
        <v>0</v>
      </c>
      <c r="Z572">
        <v>2</v>
      </c>
      <c r="AA572" t="s">
        <v>28</v>
      </c>
      <c r="AB572">
        <v>0</v>
      </c>
      <c r="AC572">
        <v>1</v>
      </c>
      <c r="AD572">
        <v>0</v>
      </c>
      <c r="AE572">
        <v>0</v>
      </c>
      <c r="AF572">
        <v>1</v>
      </c>
      <c r="AG572">
        <v>0</v>
      </c>
      <c r="AH572">
        <v>0</v>
      </c>
      <c r="AI572">
        <v>0</v>
      </c>
      <c r="AJ572">
        <v>0</v>
      </c>
      <c r="AK572">
        <v>0</v>
      </c>
      <c r="AL572">
        <v>0</v>
      </c>
      <c r="AM572">
        <v>0</v>
      </c>
      <c r="AN572" t="s">
        <v>31</v>
      </c>
      <c r="AO572">
        <v>0</v>
      </c>
      <c r="AP572">
        <v>1</v>
      </c>
      <c r="AQ572">
        <v>0</v>
      </c>
      <c r="AR572">
        <v>0</v>
      </c>
      <c r="AS572">
        <v>0</v>
      </c>
      <c r="AT572">
        <v>0</v>
      </c>
      <c r="AU572">
        <v>0</v>
      </c>
      <c r="AV572">
        <v>0</v>
      </c>
      <c r="AW572" t="s">
        <v>41</v>
      </c>
      <c r="AX572" t="s">
        <v>56</v>
      </c>
      <c r="AY572">
        <v>0</v>
      </c>
      <c r="AZ572">
        <v>0</v>
      </c>
      <c r="BA572">
        <v>1</v>
      </c>
      <c r="BB572" t="s">
        <v>57</v>
      </c>
      <c r="BC572">
        <v>10.5</v>
      </c>
      <c r="BD572" t="s">
        <v>632</v>
      </c>
    </row>
    <row r="573" spans="1:56" x14ac:dyDescent="0.25">
      <c r="A573">
        <v>572</v>
      </c>
      <c r="B573">
        <v>1</v>
      </c>
      <c r="C573">
        <v>1</v>
      </c>
      <c r="D573">
        <v>1</v>
      </c>
      <c r="E573">
        <v>1</v>
      </c>
      <c r="F573" t="s">
        <v>6</v>
      </c>
      <c r="G573">
        <v>1</v>
      </c>
      <c r="H573">
        <v>0</v>
      </c>
      <c r="I573">
        <v>0</v>
      </c>
      <c r="J573">
        <v>0</v>
      </c>
      <c r="K573">
        <v>0</v>
      </c>
      <c r="L573">
        <v>0</v>
      </c>
      <c r="M573">
        <v>0</v>
      </c>
      <c r="N573">
        <v>0</v>
      </c>
      <c r="O573">
        <v>0</v>
      </c>
      <c r="P573">
        <v>53</v>
      </c>
      <c r="Q573" t="s">
        <v>22</v>
      </c>
      <c r="R573">
        <v>0</v>
      </c>
      <c r="S573">
        <v>0</v>
      </c>
      <c r="T573">
        <v>0</v>
      </c>
      <c r="U573">
        <v>0</v>
      </c>
      <c r="V573">
        <v>0</v>
      </c>
      <c r="W573">
        <v>1</v>
      </c>
      <c r="X573">
        <v>0</v>
      </c>
      <c r="Y573">
        <v>0</v>
      </c>
      <c r="Z573">
        <v>1</v>
      </c>
      <c r="AA573" t="s">
        <v>27</v>
      </c>
      <c r="AB573">
        <v>1</v>
      </c>
      <c r="AC573">
        <v>0</v>
      </c>
      <c r="AD573">
        <v>0</v>
      </c>
      <c r="AE573">
        <v>2</v>
      </c>
      <c r="AF573">
        <v>0</v>
      </c>
      <c r="AG573">
        <v>0</v>
      </c>
      <c r="AH573">
        <v>1</v>
      </c>
      <c r="AI573">
        <v>0</v>
      </c>
      <c r="AJ573">
        <v>0</v>
      </c>
      <c r="AK573">
        <v>0</v>
      </c>
      <c r="AL573">
        <v>0</v>
      </c>
      <c r="AM573">
        <v>0</v>
      </c>
      <c r="AN573" t="s">
        <v>33</v>
      </c>
      <c r="AO573">
        <v>0</v>
      </c>
      <c r="AP573">
        <v>1</v>
      </c>
      <c r="AQ573">
        <v>0</v>
      </c>
      <c r="AR573">
        <v>0</v>
      </c>
      <c r="AS573">
        <v>0</v>
      </c>
      <c r="AT573">
        <v>0</v>
      </c>
      <c r="AU573">
        <v>0</v>
      </c>
      <c r="AV573">
        <v>0</v>
      </c>
      <c r="AW573" t="s">
        <v>41</v>
      </c>
      <c r="AX573" t="s">
        <v>56</v>
      </c>
      <c r="AY573">
        <v>0</v>
      </c>
      <c r="AZ573">
        <v>0</v>
      </c>
      <c r="BA573">
        <v>1</v>
      </c>
      <c r="BB573" t="s">
        <v>57</v>
      </c>
      <c r="BC573">
        <v>51.479199999999999</v>
      </c>
      <c r="BD573" t="s">
        <v>633</v>
      </c>
    </row>
    <row r="574" spans="1:56" x14ac:dyDescent="0.25">
      <c r="A574">
        <v>573</v>
      </c>
      <c r="B574">
        <v>1</v>
      </c>
      <c r="C574">
        <v>1</v>
      </c>
      <c r="D574">
        <v>1</v>
      </c>
      <c r="E574">
        <v>1</v>
      </c>
      <c r="F574" t="s">
        <v>7</v>
      </c>
      <c r="G574">
        <v>0</v>
      </c>
      <c r="H574">
        <v>1</v>
      </c>
      <c r="I574">
        <v>0</v>
      </c>
      <c r="J574">
        <v>0</v>
      </c>
      <c r="K574">
        <v>1</v>
      </c>
      <c r="L574">
        <v>1</v>
      </c>
      <c r="M574">
        <v>0</v>
      </c>
      <c r="N574">
        <v>0</v>
      </c>
      <c r="O574">
        <v>0</v>
      </c>
      <c r="P574">
        <v>36</v>
      </c>
      <c r="Q574" t="s">
        <v>20</v>
      </c>
      <c r="R574">
        <v>0</v>
      </c>
      <c r="S574">
        <v>0</v>
      </c>
      <c r="T574">
        <v>0</v>
      </c>
      <c r="U574">
        <v>1</v>
      </c>
      <c r="V574">
        <v>0</v>
      </c>
      <c r="W574">
        <v>0</v>
      </c>
      <c r="X574">
        <v>0</v>
      </c>
      <c r="Y574">
        <v>0</v>
      </c>
      <c r="Z574">
        <v>1</v>
      </c>
      <c r="AA574" t="s">
        <v>27</v>
      </c>
      <c r="AB574">
        <v>1</v>
      </c>
      <c r="AC574">
        <v>0</v>
      </c>
      <c r="AD574">
        <v>0</v>
      </c>
      <c r="AE574">
        <v>0</v>
      </c>
      <c r="AF574">
        <v>1</v>
      </c>
      <c r="AG574">
        <v>0</v>
      </c>
      <c r="AH574">
        <v>0</v>
      </c>
      <c r="AI574">
        <v>0</v>
      </c>
      <c r="AJ574">
        <v>0</v>
      </c>
      <c r="AK574">
        <v>0</v>
      </c>
      <c r="AL574">
        <v>0</v>
      </c>
      <c r="AM574">
        <v>0</v>
      </c>
      <c r="AN574" t="s">
        <v>31</v>
      </c>
      <c r="AO574">
        <v>0</v>
      </c>
      <c r="AP574">
        <v>1</v>
      </c>
      <c r="AQ574">
        <v>0</v>
      </c>
      <c r="AR574">
        <v>0</v>
      </c>
      <c r="AS574">
        <v>0</v>
      </c>
      <c r="AT574">
        <v>0</v>
      </c>
      <c r="AU574">
        <v>0</v>
      </c>
      <c r="AV574">
        <v>0</v>
      </c>
      <c r="AW574" t="s">
        <v>41</v>
      </c>
      <c r="AX574" t="s">
        <v>56</v>
      </c>
      <c r="AY574">
        <v>0</v>
      </c>
      <c r="AZ574">
        <v>0</v>
      </c>
      <c r="BA574">
        <v>1</v>
      </c>
      <c r="BB574" t="s">
        <v>57</v>
      </c>
      <c r="BC574">
        <v>26.387499999999999</v>
      </c>
      <c r="BD574" t="s">
        <v>634</v>
      </c>
    </row>
    <row r="575" spans="1:56" x14ac:dyDescent="0.25">
      <c r="A575">
        <v>574</v>
      </c>
      <c r="B575">
        <v>1</v>
      </c>
      <c r="C575">
        <v>1</v>
      </c>
      <c r="D575">
        <v>1</v>
      </c>
      <c r="E575">
        <v>1</v>
      </c>
      <c r="F575" t="s">
        <v>6</v>
      </c>
      <c r="G575">
        <v>1</v>
      </c>
      <c r="H575">
        <v>0</v>
      </c>
      <c r="I575">
        <v>0</v>
      </c>
      <c r="J575">
        <v>0</v>
      </c>
      <c r="K575">
        <v>0</v>
      </c>
      <c r="L575">
        <v>0</v>
      </c>
      <c r="M575">
        <v>0</v>
      </c>
      <c r="N575">
        <v>0</v>
      </c>
      <c r="O575">
        <v>0</v>
      </c>
      <c r="P575">
        <v>29.9</v>
      </c>
      <c r="Q575" t="s">
        <v>19</v>
      </c>
      <c r="R575">
        <v>0</v>
      </c>
      <c r="S575">
        <v>0</v>
      </c>
      <c r="T575">
        <v>1</v>
      </c>
      <c r="U575">
        <v>0</v>
      </c>
      <c r="V575">
        <v>0</v>
      </c>
      <c r="W575">
        <v>0</v>
      </c>
      <c r="X575">
        <v>0</v>
      </c>
      <c r="Y575">
        <v>0</v>
      </c>
      <c r="Z575">
        <v>3</v>
      </c>
      <c r="AA575" t="s">
        <v>29</v>
      </c>
      <c r="AB575">
        <v>0</v>
      </c>
      <c r="AC575">
        <v>0</v>
      </c>
      <c r="AD575">
        <v>1</v>
      </c>
      <c r="AE575">
        <v>0</v>
      </c>
      <c r="AF575">
        <v>1</v>
      </c>
      <c r="AG575">
        <v>0</v>
      </c>
      <c r="AH575">
        <v>0</v>
      </c>
      <c r="AI575">
        <v>0</v>
      </c>
      <c r="AJ575">
        <v>0</v>
      </c>
      <c r="AK575">
        <v>0</v>
      </c>
      <c r="AL575">
        <v>0</v>
      </c>
      <c r="AM575">
        <v>0</v>
      </c>
      <c r="AN575" t="s">
        <v>31</v>
      </c>
      <c r="AO575">
        <v>0</v>
      </c>
      <c r="AP575">
        <v>1</v>
      </c>
      <c r="AQ575">
        <v>0</v>
      </c>
      <c r="AR575">
        <v>0</v>
      </c>
      <c r="AS575">
        <v>0</v>
      </c>
      <c r="AT575">
        <v>0</v>
      </c>
      <c r="AU575">
        <v>0</v>
      </c>
      <c r="AV575">
        <v>0</v>
      </c>
      <c r="AW575" t="s">
        <v>41</v>
      </c>
      <c r="AX575" t="s">
        <v>65</v>
      </c>
      <c r="AY575">
        <v>0</v>
      </c>
      <c r="AZ575">
        <v>1</v>
      </c>
      <c r="BA575">
        <v>0</v>
      </c>
      <c r="BB575" t="s">
        <v>66</v>
      </c>
      <c r="BC575">
        <v>7.75</v>
      </c>
      <c r="BD575" t="s">
        <v>635</v>
      </c>
    </row>
    <row r="576" spans="1:56" x14ac:dyDescent="0.25">
      <c r="A576">
        <v>575</v>
      </c>
      <c r="B576">
        <v>1</v>
      </c>
      <c r="C576">
        <v>0</v>
      </c>
      <c r="D576">
        <v>0</v>
      </c>
      <c r="E576">
        <v>0</v>
      </c>
      <c r="F576" t="s">
        <v>7</v>
      </c>
      <c r="G576">
        <v>0</v>
      </c>
      <c r="H576">
        <v>1</v>
      </c>
      <c r="I576">
        <v>0</v>
      </c>
      <c r="J576">
        <v>0</v>
      </c>
      <c r="K576">
        <v>1</v>
      </c>
      <c r="L576">
        <v>1</v>
      </c>
      <c r="M576">
        <v>0</v>
      </c>
      <c r="N576">
        <v>0</v>
      </c>
      <c r="O576">
        <v>0</v>
      </c>
      <c r="P576">
        <v>16</v>
      </c>
      <c r="Q576" t="s">
        <v>18</v>
      </c>
      <c r="R576">
        <v>0</v>
      </c>
      <c r="S576">
        <v>1</v>
      </c>
      <c r="T576">
        <v>0</v>
      </c>
      <c r="U576">
        <v>0</v>
      </c>
      <c r="V576">
        <v>0</v>
      </c>
      <c r="W576">
        <v>0</v>
      </c>
      <c r="X576">
        <v>0</v>
      </c>
      <c r="Y576">
        <v>0</v>
      </c>
      <c r="Z576">
        <v>3</v>
      </c>
      <c r="AA576" t="s">
        <v>29</v>
      </c>
      <c r="AB576">
        <v>0</v>
      </c>
      <c r="AC576">
        <v>0</v>
      </c>
      <c r="AD576">
        <v>1</v>
      </c>
      <c r="AE576">
        <v>0</v>
      </c>
      <c r="AF576">
        <v>1</v>
      </c>
      <c r="AG576">
        <v>0</v>
      </c>
      <c r="AH576">
        <v>0</v>
      </c>
      <c r="AI576">
        <v>0</v>
      </c>
      <c r="AJ576">
        <v>0</v>
      </c>
      <c r="AK576">
        <v>0</v>
      </c>
      <c r="AL576">
        <v>0</v>
      </c>
      <c r="AM576">
        <v>0</v>
      </c>
      <c r="AN576" t="s">
        <v>31</v>
      </c>
      <c r="AO576">
        <v>0</v>
      </c>
      <c r="AP576">
        <v>1</v>
      </c>
      <c r="AQ576">
        <v>0</v>
      </c>
      <c r="AR576">
        <v>0</v>
      </c>
      <c r="AS576">
        <v>0</v>
      </c>
      <c r="AT576">
        <v>0</v>
      </c>
      <c r="AU576">
        <v>0</v>
      </c>
      <c r="AV576">
        <v>0</v>
      </c>
      <c r="AW576" t="s">
        <v>41</v>
      </c>
      <c r="AX576" t="s">
        <v>56</v>
      </c>
      <c r="AY576">
        <v>0</v>
      </c>
      <c r="AZ576">
        <v>0</v>
      </c>
      <c r="BA576">
        <v>1</v>
      </c>
      <c r="BB576" t="s">
        <v>57</v>
      </c>
      <c r="BC576">
        <v>8.0500000000000007</v>
      </c>
      <c r="BD576" t="s">
        <v>636</v>
      </c>
    </row>
    <row r="577" spans="1:56" x14ac:dyDescent="0.25">
      <c r="A577">
        <v>576</v>
      </c>
      <c r="B577">
        <v>1</v>
      </c>
      <c r="C577">
        <v>0</v>
      </c>
      <c r="D577">
        <v>0</v>
      </c>
      <c r="E577">
        <v>0</v>
      </c>
      <c r="F577" t="s">
        <v>7</v>
      </c>
      <c r="G577">
        <v>0</v>
      </c>
      <c r="H577">
        <v>1</v>
      </c>
      <c r="I577">
        <v>0</v>
      </c>
      <c r="J577">
        <v>0</v>
      </c>
      <c r="K577">
        <v>1</v>
      </c>
      <c r="L577">
        <v>1</v>
      </c>
      <c r="M577">
        <v>0</v>
      </c>
      <c r="N577">
        <v>0</v>
      </c>
      <c r="O577">
        <v>0</v>
      </c>
      <c r="P577">
        <v>19</v>
      </c>
      <c r="Q577" t="s">
        <v>18</v>
      </c>
      <c r="R577">
        <v>0</v>
      </c>
      <c r="S577">
        <v>1</v>
      </c>
      <c r="T577">
        <v>0</v>
      </c>
      <c r="U577">
        <v>0</v>
      </c>
      <c r="V577">
        <v>0</v>
      </c>
      <c r="W577">
        <v>0</v>
      </c>
      <c r="X577">
        <v>0</v>
      </c>
      <c r="Y577">
        <v>0</v>
      </c>
      <c r="Z577">
        <v>3</v>
      </c>
      <c r="AA577" t="s">
        <v>29</v>
      </c>
      <c r="AB577">
        <v>0</v>
      </c>
      <c r="AC577">
        <v>0</v>
      </c>
      <c r="AD577">
        <v>1</v>
      </c>
      <c r="AE577">
        <v>0</v>
      </c>
      <c r="AF577">
        <v>1</v>
      </c>
      <c r="AG577">
        <v>0</v>
      </c>
      <c r="AH577">
        <v>0</v>
      </c>
      <c r="AI577">
        <v>0</v>
      </c>
      <c r="AJ577">
        <v>0</v>
      </c>
      <c r="AK577">
        <v>0</v>
      </c>
      <c r="AL577">
        <v>0</v>
      </c>
      <c r="AM577">
        <v>0</v>
      </c>
      <c r="AN577" t="s">
        <v>31</v>
      </c>
      <c r="AO577">
        <v>0</v>
      </c>
      <c r="AP577">
        <v>1</v>
      </c>
      <c r="AQ577">
        <v>0</v>
      </c>
      <c r="AR577">
        <v>0</v>
      </c>
      <c r="AS577">
        <v>0</v>
      </c>
      <c r="AT577">
        <v>0</v>
      </c>
      <c r="AU577">
        <v>0</v>
      </c>
      <c r="AV577">
        <v>0</v>
      </c>
      <c r="AW577" t="s">
        <v>41</v>
      </c>
      <c r="AX577" t="s">
        <v>56</v>
      </c>
      <c r="AY577">
        <v>0</v>
      </c>
      <c r="AZ577">
        <v>0</v>
      </c>
      <c r="BA577">
        <v>1</v>
      </c>
      <c r="BB577" t="s">
        <v>57</v>
      </c>
      <c r="BC577">
        <v>14.5</v>
      </c>
      <c r="BD577" t="s">
        <v>637</v>
      </c>
    </row>
    <row r="578" spans="1:56" x14ac:dyDescent="0.25">
      <c r="A578">
        <v>577</v>
      </c>
      <c r="B578">
        <v>1</v>
      </c>
      <c r="C578">
        <v>1</v>
      </c>
      <c r="D578">
        <v>1</v>
      </c>
      <c r="E578">
        <v>1</v>
      </c>
      <c r="F578" t="s">
        <v>6</v>
      </c>
      <c r="G578">
        <v>1</v>
      </c>
      <c r="H578">
        <v>0</v>
      </c>
      <c r="I578">
        <v>0</v>
      </c>
      <c r="J578">
        <v>0</v>
      </c>
      <c r="K578">
        <v>0</v>
      </c>
      <c r="L578">
        <v>0</v>
      </c>
      <c r="M578">
        <v>0</v>
      </c>
      <c r="N578">
        <v>0</v>
      </c>
      <c r="O578">
        <v>0</v>
      </c>
      <c r="P578">
        <v>34</v>
      </c>
      <c r="Q578" t="s">
        <v>20</v>
      </c>
      <c r="R578">
        <v>0</v>
      </c>
      <c r="S578">
        <v>0</v>
      </c>
      <c r="T578">
        <v>0</v>
      </c>
      <c r="U578">
        <v>1</v>
      </c>
      <c r="V578">
        <v>0</v>
      </c>
      <c r="W578">
        <v>0</v>
      </c>
      <c r="X578">
        <v>0</v>
      </c>
      <c r="Y578">
        <v>0</v>
      </c>
      <c r="Z578">
        <v>2</v>
      </c>
      <c r="AA578" t="s">
        <v>28</v>
      </c>
      <c r="AB578">
        <v>0</v>
      </c>
      <c r="AC578">
        <v>1</v>
      </c>
      <c r="AD578">
        <v>0</v>
      </c>
      <c r="AE578">
        <v>0</v>
      </c>
      <c r="AF578">
        <v>1</v>
      </c>
      <c r="AG578">
        <v>0</v>
      </c>
      <c r="AH578">
        <v>0</v>
      </c>
      <c r="AI578">
        <v>0</v>
      </c>
      <c r="AJ578">
        <v>0</v>
      </c>
      <c r="AK578">
        <v>0</v>
      </c>
      <c r="AL578">
        <v>0</v>
      </c>
      <c r="AM578">
        <v>0</v>
      </c>
      <c r="AN578" t="s">
        <v>31</v>
      </c>
      <c r="AO578">
        <v>0</v>
      </c>
      <c r="AP578">
        <v>1</v>
      </c>
      <c r="AQ578">
        <v>0</v>
      </c>
      <c r="AR578">
        <v>0</v>
      </c>
      <c r="AS578">
        <v>0</v>
      </c>
      <c r="AT578">
        <v>0</v>
      </c>
      <c r="AU578">
        <v>0</v>
      </c>
      <c r="AV578">
        <v>0</v>
      </c>
      <c r="AW578" t="s">
        <v>41</v>
      </c>
      <c r="AX578" t="s">
        <v>56</v>
      </c>
      <c r="AY578">
        <v>0</v>
      </c>
      <c r="AZ578">
        <v>0</v>
      </c>
      <c r="BA578">
        <v>1</v>
      </c>
      <c r="BB578" t="s">
        <v>57</v>
      </c>
      <c r="BC578">
        <v>13</v>
      </c>
      <c r="BD578" t="s">
        <v>638</v>
      </c>
    </row>
    <row r="579" spans="1:56" x14ac:dyDescent="0.25">
      <c r="A579">
        <v>578</v>
      </c>
      <c r="B579">
        <v>1</v>
      </c>
      <c r="C579">
        <v>1</v>
      </c>
      <c r="D579">
        <v>1</v>
      </c>
      <c r="E579">
        <v>1</v>
      </c>
      <c r="F579" t="s">
        <v>6</v>
      </c>
      <c r="G579">
        <v>1</v>
      </c>
      <c r="H579">
        <v>0</v>
      </c>
      <c r="I579">
        <v>0</v>
      </c>
      <c r="J579">
        <v>0</v>
      </c>
      <c r="K579">
        <v>0</v>
      </c>
      <c r="L579">
        <v>0</v>
      </c>
      <c r="M579">
        <v>0</v>
      </c>
      <c r="N579">
        <v>0</v>
      </c>
      <c r="O579">
        <v>0</v>
      </c>
      <c r="P579">
        <v>39</v>
      </c>
      <c r="Q579" t="s">
        <v>20</v>
      </c>
      <c r="R579">
        <v>0</v>
      </c>
      <c r="S579">
        <v>0</v>
      </c>
      <c r="T579">
        <v>0</v>
      </c>
      <c r="U579">
        <v>1</v>
      </c>
      <c r="V579">
        <v>0</v>
      </c>
      <c r="W579">
        <v>0</v>
      </c>
      <c r="X579">
        <v>0</v>
      </c>
      <c r="Y579">
        <v>0</v>
      </c>
      <c r="Z579">
        <v>1</v>
      </c>
      <c r="AA579" t="s">
        <v>27</v>
      </c>
      <c r="AB579">
        <v>1</v>
      </c>
      <c r="AC579">
        <v>0</v>
      </c>
      <c r="AD579">
        <v>0</v>
      </c>
      <c r="AE579">
        <v>1</v>
      </c>
      <c r="AF579">
        <v>0</v>
      </c>
      <c r="AG579">
        <v>1</v>
      </c>
      <c r="AH579">
        <v>0</v>
      </c>
      <c r="AI579">
        <v>0</v>
      </c>
      <c r="AJ579">
        <v>0</v>
      </c>
      <c r="AK579">
        <v>0</v>
      </c>
      <c r="AL579">
        <v>0</v>
      </c>
      <c r="AM579">
        <v>0</v>
      </c>
      <c r="AN579" t="s">
        <v>32</v>
      </c>
      <c r="AO579">
        <v>0</v>
      </c>
      <c r="AP579">
        <v>1</v>
      </c>
      <c r="AQ579">
        <v>0</v>
      </c>
      <c r="AR579">
        <v>0</v>
      </c>
      <c r="AS579">
        <v>0</v>
      </c>
      <c r="AT579">
        <v>0</v>
      </c>
      <c r="AU579">
        <v>0</v>
      </c>
      <c r="AV579">
        <v>0</v>
      </c>
      <c r="AW579" t="s">
        <v>41</v>
      </c>
      <c r="AX579" t="s">
        <v>56</v>
      </c>
      <c r="AY579">
        <v>0</v>
      </c>
      <c r="AZ579">
        <v>0</v>
      </c>
      <c r="BA579">
        <v>1</v>
      </c>
      <c r="BB579" t="s">
        <v>57</v>
      </c>
      <c r="BC579">
        <v>55.9</v>
      </c>
      <c r="BD579" t="s">
        <v>639</v>
      </c>
    </row>
    <row r="580" spans="1:56" x14ac:dyDescent="0.25">
      <c r="A580">
        <v>579</v>
      </c>
      <c r="B580">
        <v>1</v>
      </c>
      <c r="C580">
        <v>0</v>
      </c>
      <c r="D580">
        <v>0</v>
      </c>
      <c r="E580">
        <v>0</v>
      </c>
      <c r="F580" t="s">
        <v>6</v>
      </c>
      <c r="G580">
        <v>1</v>
      </c>
      <c r="H580">
        <v>0</v>
      </c>
      <c r="I580">
        <v>0</v>
      </c>
      <c r="J580">
        <v>0</v>
      </c>
      <c r="K580">
        <v>0</v>
      </c>
      <c r="L580">
        <v>0</v>
      </c>
      <c r="M580">
        <v>0</v>
      </c>
      <c r="N580">
        <v>0</v>
      </c>
      <c r="O580">
        <v>0</v>
      </c>
      <c r="P580">
        <v>29.9</v>
      </c>
      <c r="Q580" t="s">
        <v>19</v>
      </c>
      <c r="R580">
        <v>0</v>
      </c>
      <c r="S580">
        <v>0</v>
      </c>
      <c r="T580">
        <v>1</v>
      </c>
      <c r="U580">
        <v>0</v>
      </c>
      <c r="V580">
        <v>0</v>
      </c>
      <c r="W580">
        <v>0</v>
      </c>
      <c r="X580">
        <v>0</v>
      </c>
      <c r="Y580">
        <v>0</v>
      </c>
      <c r="Z580">
        <v>3</v>
      </c>
      <c r="AA580" t="s">
        <v>29</v>
      </c>
      <c r="AB580">
        <v>0</v>
      </c>
      <c r="AC580">
        <v>0</v>
      </c>
      <c r="AD580">
        <v>1</v>
      </c>
      <c r="AE580">
        <v>1</v>
      </c>
      <c r="AF580">
        <v>0</v>
      </c>
      <c r="AG580">
        <v>1</v>
      </c>
      <c r="AH580">
        <v>0</v>
      </c>
      <c r="AI580">
        <v>0</v>
      </c>
      <c r="AJ580">
        <v>0</v>
      </c>
      <c r="AK580">
        <v>0</v>
      </c>
      <c r="AL580">
        <v>0</v>
      </c>
      <c r="AM580">
        <v>0</v>
      </c>
      <c r="AN580" t="s">
        <v>32</v>
      </c>
      <c r="AO580">
        <v>0</v>
      </c>
      <c r="AP580">
        <v>1</v>
      </c>
      <c r="AQ580">
        <v>0</v>
      </c>
      <c r="AR580">
        <v>0</v>
      </c>
      <c r="AS580">
        <v>0</v>
      </c>
      <c r="AT580">
        <v>0</v>
      </c>
      <c r="AU580">
        <v>0</v>
      </c>
      <c r="AV580">
        <v>0</v>
      </c>
      <c r="AW580" t="s">
        <v>41</v>
      </c>
      <c r="AX580" t="s">
        <v>59</v>
      </c>
      <c r="AY580">
        <v>1</v>
      </c>
      <c r="AZ580">
        <v>0</v>
      </c>
      <c r="BA580">
        <v>0</v>
      </c>
      <c r="BB580" t="s">
        <v>60</v>
      </c>
      <c r="BC580">
        <v>14.458299999999999</v>
      </c>
      <c r="BD580" t="s">
        <v>640</v>
      </c>
    </row>
    <row r="581" spans="1:56" x14ac:dyDescent="0.25">
      <c r="A581">
        <v>580</v>
      </c>
      <c r="B581">
        <v>1</v>
      </c>
      <c r="C581">
        <v>1</v>
      </c>
      <c r="D581">
        <v>1</v>
      </c>
      <c r="E581">
        <v>1</v>
      </c>
      <c r="F581" t="s">
        <v>7</v>
      </c>
      <c r="G581">
        <v>0</v>
      </c>
      <c r="H581">
        <v>1</v>
      </c>
      <c r="I581">
        <v>0</v>
      </c>
      <c r="J581">
        <v>0</v>
      </c>
      <c r="K581">
        <v>1</v>
      </c>
      <c r="L581">
        <v>1</v>
      </c>
      <c r="M581">
        <v>0</v>
      </c>
      <c r="N581">
        <v>0</v>
      </c>
      <c r="O581">
        <v>0</v>
      </c>
      <c r="P581">
        <v>32</v>
      </c>
      <c r="Q581" t="s">
        <v>20</v>
      </c>
      <c r="R581">
        <v>0</v>
      </c>
      <c r="S581">
        <v>0</v>
      </c>
      <c r="T581">
        <v>0</v>
      </c>
      <c r="U581">
        <v>1</v>
      </c>
      <c r="V581">
        <v>0</v>
      </c>
      <c r="W581">
        <v>0</v>
      </c>
      <c r="X581">
        <v>0</v>
      </c>
      <c r="Y581">
        <v>0</v>
      </c>
      <c r="Z581">
        <v>3</v>
      </c>
      <c r="AA581" t="s">
        <v>29</v>
      </c>
      <c r="AB581">
        <v>0</v>
      </c>
      <c r="AC581">
        <v>0</v>
      </c>
      <c r="AD581">
        <v>1</v>
      </c>
      <c r="AE581">
        <v>0</v>
      </c>
      <c r="AF581">
        <v>1</v>
      </c>
      <c r="AG581">
        <v>0</v>
      </c>
      <c r="AH581">
        <v>0</v>
      </c>
      <c r="AI581">
        <v>0</v>
      </c>
      <c r="AJ581">
        <v>0</v>
      </c>
      <c r="AK581">
        <v>0</v>
      </c>
      <c r="AL581">
        <v>0</v>
      </c>
      <c r="AM581">
        <v>0</v>
      </c>
      <c r="AN581" t="s">
        <v>31</v>
      </c>
      <c r="AO581">
        <v>0</v>
      </c>
      <c r="AP581">
        <v>1</v>
      </c>
      <c r="AQ581">
        <v>0</v>
      </c>
      <c r="AR581">
        <v>0</v>
      </c>
      <c r="AS581">
        <v>0</v>
      </c>
      <c r="AT581">
        <v>0</v>
      </c>
      <c r="AU581">
        <v>0</v>
      </c>
      <c r="AV581">
        <v>0</v>
      </c>
      <c r="AW581" t="s">
        <v>41</v>
      </c>
      <c r="AX581" t="s">
        <v>56</v>
      </c>
      <c r="AY581">
        <v>0</v>
      </c>
      <c r="AZ581">
        <v>0</v>
      </c>
      <c r="BA581">
        <v>1</v>
      </c>
      <c r="BB581" t="s">
        <v>57</v>
      </c>
      <c r="BC581">
        <v>7.9249999999999998</v>
      </c>
      <c r="BD581" t="s">
        <v>641</v>
      </c>
    </row>
    <row r="582" spans="1:56" x14ac:dyDescent="0.25">
      <c r="A582">
        <v>581</v>
      </c>
      <c r="B582">
        <v>1</v>
      </c>
      <c r="C582">
        <v>1</v>
      </c>
      <c r="D582">
        <v>1</v>
      </c>
      <c r="E582">
        <v>1</v>
      </c>
      <c r="F582" t="s">
        <v>6</v>
      </c>
      <c r="G582">
        <v>1</v>
      </c>
      <c r="H582">
        <v>0</v>
      </c>
      <c r="I582">
        <v>0</v>
      </c>
      <c r="J582">
        <v>0</v>
      </c>
      <c r="K582">
        <v>0</v>
      </c>
      <c r="L582">
        <v>0</v>
      </c>
      <c r="M582">
        <v>0</v>
      </c>
      <c r="N582">
        <v>0</v>
      </c>
      <c r="O582">
        <v>0</v>
      </c>
      <c r="P582">
        <v>25</v>
      </c>
      <c r="Q582" t="s">
        <v>19</v>
      </c>
      <c r="R582">
        <v>0</v>
      </c>
      <c r="S582">
        <v>0</v>
      </c>
      <c r="T582">
        <v>1</v>
      </c>
      <c r="U582">
        <v>0</v>
      </c>
      <c r="V582">
        <v>0</v>
      </c>
      <c r="W582">
        <v>0</v>
      </c>
      <c r="X582">
        <v>0</v>
      </c>
      <c r="Y582">
        <v>0</v>
      </c>
      <c r="Z582">
        <v>2</v>
      </c>
      <c r="AA582" t="s">
        <v>28</v>
      </c>
      <c r="AB582">
        <v>0</v>
      </c>
      <c r="AC582">
        <v>1</v>
      </c>
      <c r="AD582">
        <v>0</v>
      </c>
      <c r="AE582">
        <v>1</v>
      </c>
      <c r="AF582">
        <v>0</v>
      </c>
      <c r="AG582">
        <v>1</v>
      </c>
      <c r="AH582">
        <v>0</v>
      </c>
      <c r="AI582">
        <v>0</v>
      </c>
      <c r="AJ582">
        <v>0</v>
      </c>
      <c r="AK582">
        <v>0</v>
      </c>
      <c r="AL582">
        <v>0</v>
      </c>
      <c r="AM582">
        <v>0</v>
      </c>
      <c r="AN582" t="s">
        <v>32</v>
      </c>
      <c r="AO582">
        <v>1</v>
      </c>
      <c r="AP582">
        <v>0</v>
      </c>
      <c r="AQ582">
        <v>1</v>
      </c>
      <c r="AR582">
        <v>0</v>
      </c>
      <c r="AS582">
        <v>0</v>
      </c>
      <c r="AT582">
        <v>0</v>
      </c>
      <c r="AU582">
        <v>0</v>
      </c>
      <c r="AV582">
        <v>0</v>
      </c>
      <c r="AW582" t="s">
        <v>42</v>
      </c>
      <c r="AX582" t="s">
        <v>56</v>
      </c>
      <c r="AY582">
        <v>0</v>
      </c>
      <c r="AZ582">
        <v>0</v>
      </c>
      <c r="BA582">
        <v>1</v>
      </c>
      <c r="BB582" t="s">
        <v>57</v>
      </c>
      <c r="BC582">
        <v>30</v>
      </c>
      <c r="BD582" t="s">
        <v>642</v>
      </c>
    </row>
    <row r="583" spans="1:56" x14ac:dyDescent="0.25">
      <c r="A583">
        <v>582</v>
      </c>
      <c r="B583">
        <v>1</v>
      </c>
      <c r="C583">
        <v>1</v>
      </c>
      <c r="D583">
        <v>1</v>
      </c>
      <c r="E583">
        <v>1</v>
      </c>
      <c r="F583" t="s">
        <v>6</v>
      </c>
      <c r="G583">
        <v>1</v>
      </c>
      <c r="H583">
        <v>0</v>
      </c>
      <c r="I583">
        <v>0</v>
      </c>
      <c r="J583">
        <v>0</v>
      </c>
      <c r="K583">
        <v>0</v>
      </c>
      <c r="L583">
        <v>0</v>
      </c>
      <c r="M583">
        <v>0</v>
      </c>
      <c r="N583">
        <v>0</v>
      </c>
      <c r="O583">
        <v>0</v>
      </c>
      <c r="P583">
        <v>39</v>
      </c>
      <c r="Q583" t="s">
        <v>20</v>
      </c>
      <c r="R583">
        <v>0</v>
      </c>
      <c r="S583">
        <v>0</v>
      </c>
      <c r="T583">
        <v>0</v>
      </c>
      <c r="U583">
        <v>1</v>
      </c>
      <c r="V583">
        <v>0</v>
      </c>
      <c r="W583">
        <v>0</v>
      </c>
      <c r="X583">
        <v>0</v>
      </c>
      <c r="Y583">
        <v>0</v>
      </c>
      <c r="Z583">
        <v>1</v>
      </c>
      <c r="AA583" t="s">
        <v>27</v>
      </c>
      <c r="AB583">
        <v>1</v>
      </c>
      <c r="AC583">
        <v>0</v>
      </c>
      <c r="AD583">
        <v>0</v>
      </c>
      <c r="AE583">
        <v>1</v>
      </c>
      <c r="AF583">
        <v>0</v>
      </c>
      <c r="AG583">
        <v>1</v>
      </c>
      <c r="AH583">
        <v>0</v>
      </c>
      <c r="AI583">
        <v>0</v>
      </c>
      <c r="AJ583">
        <v>0</v>
      </c>
      <c r="AK583">
        <v>0</v>
      </c>
      <c r="AL583">
        <v>0</v>
      </c>
      <c r="AM583">
        <v>0</v>
      </c>
      <c r="AN583" t="s">
        <v>32</v>
      </c>
      <c r="AO583">
        <v>1</v>
      </c>
      <c r="AP583">
        <v>0</v>
      </c>
      <c r="AQ583">
        <v>1</v>
      </c>
      <c r="AR583">
        <v>0</v>
      </c>
      <c r="AS583">
        <v>0</v>
      </c>
      <c r="AT583">
        <v>0</v>
      </c>
      <c r="AU583">
        <v>0</v>
      </c>
      <c r="AV583">
        <v>0</v>
      </c>
      <c r="AW583" t="s">
        <v>42</v>
      </c>
      <c r="AX583" t="s">
        <v>59</v>
      </c>
      <c r="AY583">
        <v>1</v>
      </c>
      <c r="AZ583">
        <v>0</v>
      </c>
      <c r="BA583">
        <v>0</v>
      </c>
      <c r="BB583" t="s">
        <v>60</v>
      </c>
      <c r="BC583">
        <v>110.88330000000001</v>
      </c>
      <c r="BD583" t="s">
        <v>643</v>
      </c>
    </row>
    <row r="584" spans="1:56" x14ac:dyDescent="0.25">
      <c r="A584">
        <v>583</v>
      </c>
      <c r="B584">
        <v>1</v>
      </c>
      <c r="C584">
        <v>0</v>
      </c>
      <c r="D584">
        <v>0</v>
      </c>
      <c r="E584">
        <v>0</v>
      </c>
      <c r="F584" t="s">
        <v>7</v>
      </c>
      <c r="G584">
        <v>0</v>
      </c>
      <c r="H584">
        <v>1</v>
      </c>
      <c r="I584">
        <v>0</v>
      </c>
      <c r="J584">
        <v>1</v>
      </c>
      <c r="K584">
        <v>1</v>
      </c>
      <c r="L584">
        <v>1</v>
      </c>
      <c r="M584">
        <v>0</v>
      </c>
      <c r="N584">
        <v>0</v>
      </c>
      <c r="O584">
        <v>0</v>
      </c>
      <c r="P584">
        <v>54</v>
      </c>
      <c r="Q584" t="s">
        <v>22</v>
      </c>
      <c r="R584">
        <v>0</v>
      </c>
      <c r="S584">
        <v>0</v>
      </c>
      <c r="T584">
        <v>0</v>
      </c>
      <c r="U584">
        <v>0</v>
      </c>
      <c r="V584">
        <v>0</v>
      </c>
      <c r="W584">
        <v>1</v>
      </c>
      <c r="X584">
        <v>0</v>
      </c>
      <c r="Y584">
        <v>0</v>
      </c>
      <c r="Z584">
        <v>2</v>
      </c>
      <c r="AA584" t="s">
        <v>28</v>
      </c>
      <c r="AB584">
        <v>0</v>
      </c>
      <c r="AC584">
        <v>1</v>
      </c>
      <c r="AD584">
        <v>0</v>
      </c>
      <c r="AE584">
        <v>0</v>
      </c>
      <c r="AF584">
        <v>1</v>
      </c>
      <c r="AG584">
        <v>0</v>
      </c>
      <c r="AH584">
        <v>0</v>
      </c>
      <c r="AI584">
        <v>0</v>
      </c>
      <c r="AJ584">
        <v>0</v>
      </c>
      <c r="AK584">
        <v>0</v>
      </c>
      <c r="AL584">
        <v>0</v>
      </c>
      <c r="AM584">
        <v>0</v>
      </c>
      <c r="AN584" t="s">
        <v>31</v>
      </c>
      <c r="AO584">
        <v>0</v>
      </c>
      <c r="AP584">
        <v>1</v>
      </c>
      <c r="AQ584">
        <v>0</v>
      </c>
      <c r="AR584">
        <v>0</v>
      </c>
      <c r="AS584">
        <v>0</v>
      </c>
      <c r="AT584">
        <v>0</v>
      </c>
      <c r="AU584">
        <v>0</v>
      </c>
      <c r="AV584">
        <v>0</v>
      </c>
      <c r="AW584" t="s">
        <v>41</v>
      </c>
      <c r="AX584" t="s">
        <v>56</v>
      </c>
      <c r="AY584">
        <v>0</v>
      </c>
      <c r="AZ584">
        <v>0</v>
      </c>
      <c r="BA584">
        <v>1</v>
      </c>
      <c r="BB584" t="s">
        <v>57</v>
      </c>
      <c r="BC584">
        <v>26</v>
      </c>
      <c r="BD584" t="s">
        <v>644</v>
      </c>
    </row>
    <row r="585" spans="1:56" x14ac:dyDescent="0.25">
      <c r="A585">
        <v>584</v>
      </c>
      <c r="B585">
        <v>1</v>
      </c>
      <c r="C585">
        <v>0</v>
      </c>
      <c r="D585">
        <v>0</v>
      </c>
      <c r="E585">
        <v>0</v>
      </c>
      <c r="F585" t="s">
        <v>7</v>
      </c>
      <c r="G585">
        <v>0</v>
      </c>
      <c r="H585">
        <v>1</v>
      </c>
      <c r="I585">
        <v>0</v>
      </c>
      <c r="J585">
        <v>0</v>
      </c>
      <c r="K585">
        <v>1</v>
      </c>
      <c r="L585">
        <v>1</v>
      </c>
      <c r="M585">
        <v>0</v>
      </c>
      <c r="N585">
        <v>0</v>
      </c>
      <c r="O585">
        <v>0</v>
      </c>
      <c r="P585">
        <v>36</v>
      </c>
      <c r="Q585" t="s">
        <v>20</v>
      </c>
      <c r="R585">
        <v>0</v>
      </c>
      <c r="S585">
        <v>0</v>
      </c>
      <c r="T585">
        <v>0</v>
      </c>
      <c r="U585">
        <v>1</v>
      </c>
      <c r="V585">
        <v>0</v>
      </c>
      <c r="W585">
        <v>0</v>
      </c>
      <c r="X585">
        <v>0</v>
      </c>
      <c r="Y585">
        <v>0</v>
      </c>
      <c r="Z585">
        <v>1</v>
      </c>
      <c r="AA585" t="s">
        <v>27</v>
      </c>
      <c r="AB585">
        <v>1</v>
      </c>
      <c r="AC585">
        <v>0</v>
      </c>
      <c r="AD585">
        <v>0</v>
      </c>
      <c r="AE585">
        <v>0</v>
      </c>
      <c r="AF585">
        <v>1</v>
      </c>
      <c r="AG585">
        <v>0</v>
      </c>
      <c r="AH585">
        <v>0</v>
      </c>
      <c r="AI585">
        <v>0</v>
      </c>
      <c r="AJ585">
        <v>0</v>
      </c>
      <c r="AK585">
        <v>0</v>
      </c>
      <c r="AL585">
        <v>0</v>
      </c>
      <c r="AM585">
        <v>0</v>
      </c>
      <c r="AN585" t="s">
        <v>31</v>
      </c>
      <c r="AO585">
        <v>0</v>
      </c>
      <c r="AP585">
        <v>1</v>
      </c>
      <c r="AQ585">
        <v>0</v>
      </c>
      <c r="AR585">
        <v>0</v>
      </c>
      <c r="AS585">
        <v>0</v>
      </c>
      <c r="AT585">
        <v>0</v>
      </c>
      <c r="AU585">
        <v>0</v>
      </c>
      <c r="AV585">
        <v>0</v>
      </c>
      <c r="AW585" t="s">
        <v>41</v>
      </c>
      <c r="AX585" t="s">
        <v>59</v>
      </c>
      <c r="AY585">
        <v>1</v>
      </c>
      <c r="AZ585">
        <v>0</v>
      </c>
      <c r="BA585">
        <v>0</v>
      </c>
      <c r="BB585" t="s">
        <v>60</v>
      </c>
      <c r="BC585">
        <v>40.125</v>
      </c>
      <c r="BD585" t="s">
        <v>645</v>
      </c>
    </row>
    <row r="586" spans="1:56" x14ac:dyDescent="0.25">
      <c r="A586">
        <v>585</v>
      </c>
      <c r="B586">
        <v>1</v>
      </c>
      <c r="C586">
        <v>0</v>
      </c>
      <c r="D586">
        <v>0</v>
      </c>
      <c r="E586">
        <v>0</v>
      </c>
      <c r="F586" t="s">
        <v>7</v>
      </c>
      <c r="G586">
        <v>0</v>
      </c>
      <c r="H586">
        <v>1</v>
      </c>
      <c r="I586">
        <v>0</v>
      </c>
      <c r="J586">
        <v>0</v>
      </c>
      <c r="K586">
        <v>1</v>
      </c>
      <c r="L586">
        <v>1</v>
      </c>
      <c r="M586">
        <v>0</v>
      </c>
      <c r="N586">
        <v>0</v>
      </c>
      <c r="O586">
        <v>0</v>
      </c>
      <c r="P586">
        <v>29.9</v>
      </c>
      <c r="Q586" t="s">
        <v>19</v>
      </c>
      <c r="R586">
        <v>0</v>
      </c>
      <c r="S586">
        <v>0</v>
      </c>
      <c r="T586">
        <v>1</v>
      </c>
      <c r="U586">
        <v>0</v>
      </c>
      <c r="V586">
        <v>0</v>
      </c>
      <c r="W586">
        <v>0</v>
      </c>
      <c r="X586">
        <v>0</v>
      </c>
      <c r="Y586">
        <v>0</v>
      </c>
      <c r="Z586">
        <v>3</v>
      </c>
      <c r="AA586" t="s">
        <v>29</v>
      </c>
      <c r="AB586">
        <v>0</v>
      </c>
      <c r="AC586">
        <v>0</v>
      </c>
      <c r="AD586">
        <v>1</v>
      </c>
      <c r="AE586">
        <v>0</v>
      </c>
      <c r="AF586">
        <v>1</v>
      </c>
      <c r="AG586">
        <v>0</v>
      </c>
      <c r="AH586">
        <v>0</v>
      </c>
      <c r="AI586">
        <v>0</v>
      </c>
      <c r="AJ586">
        <v>0</v>
      </c>
      <c r="AK586">
        <v>0</v>
      </c>
      <c r="AL586">
        <v>0</v>
      </c>
      <c r="AM586">
        <v>0</v>
      </c>
      <c r="AN586" t="s">
        <v>31</v>
      </c>
      <c r="AO586">
        <v>0</v>
      </c>
      <c r="AP586">
        <v>1</v>
      </c>
      <c r="AQ586">
        <v>0</v>
      </c>
      <c r="AR586">
        <v>0</v>
      </c>
      <c r="AS586">
        <v>0</v>
      </c>
      <c r="AT586">
        <v>0</v>
      </c>
      <c r="AU586">
        <v>0</v>
      </c>
      <c r="AV586">
        <v>0</v>
      </c>
      <c r="AW586" t="s">
        <v>41</v>
      </c>
      <c r="AX586" t="s">
        <v>59</v>
      </c>
      <c r="AY586">
        <v>1</v>
      </c>
      <c r="AZ586">
        <v>0</v>
      </c>
      <c r="BA586">
        <v>0</v>
      </c>
      <c r="BB586" t="s">
        <v>60</v>
      </c>
      <c r="BC586">
        <v>8.7125000000000004</v>
      </c>
      <c r="BD586" t="s">
        <v>646</v>
      </c>
    </row>
    <row r="587" spans="1:56" x14ac:dyDescent="0.25">
      <c r="A587">
        <v>586</v>
      </c>
      <c r="B587">
        <v>1</v>
      </c>
      <c r="C587">
        <v>1</v>
      </c>
      <c r="D587">
        <v>1</v>
      </c>
      <c r="E587">
        <v>1</v>
      </c>
      <c r="F587" t="s">
        <v>6</v>
      </c>
      <c r="G587">
        <v>1</v>
      </c>
      <c r="H587">
        <v>0</v>
      </c>
      <c r="I587">
        <v>0</v>
      </c>
      <c r="J587">
        <v>0</v>
      </c>
      <c r="K587">
        <v>0</v>
      </c>
      <c r="L587">
        <v>0</v>
      </c>
      <c r="M587">
        <v>0</v>
      </c>
      <c r="N587">
        <v>0</v>
      </c>
      <c r="O587">
        <v>0</v>
      </c>
      <c r="P587">
        <v>18</v>
      </c>
      <c r="Q587" t="s">
        <v>18</v>
      </c>
      <c r="R587">
        <v>0</v>
      </c>
      <c r="S587">
        <v>1</v>
      </c>
      <c r="T587">
        <v>0</v>
      </c>
      <c r="U587">
        <v>0</v>
      </c>
      <c r="V587">
        <v>0</v>
      </c>
      <c r="W587">
        <v>0</v>
      </c>
      <c r="X587">
        <v>0</v>
      </c>
      <c r="Y587">
        <v>0</v>
      </c>
      <c r="Z587">
        <v>1</v>
      </c>
      <c r="AA587" t="s">
        <v>27</v>
      </c>
      <c r="AB587">
        <v>1</v>
      </c>
      <c r="AC587">
        <v>0</v>
      </c>
      <c r="AD587">
        <v>0</v>
      </c>
      <c r="AE587">
        <v>0</v>
      </c>
      <c r="AF587">
        <v>1</v>
      </c>
      <c r="AG587">
        <v>0</v>
      </c>
      <c r="AH587">
        <v>0</v>
      </c>
      <c r="AI587">
        <v>0</v>
      </c>
      <c r="AJ587">
        <v>0</v>
      </c>
      <c r="AK587">
        <v>0</v>
      </c>
      <c r="AL587">
        <v>0</v>
      </c>
      <c r="AM587">
        <v>0</v>
      </c>
      <c r="AN587" t="s">
        <v>31</v>
      </c>
      <c r="AO587">
        <v>2</v>
      </c>
      <c r="AP587">
        <v>0</v>
      </c>
      <c r="AQ587">
        <v>0</v>
      </c>
      <c r="AR587">
        <v>1</v>
      </c>
      <c r="AS587">
        <v>0</v>
      </c>
      <c r="AT587">
        <v>0</v>
      </c>
      <c r="AU587">
        <v>0</v>
      </c>
      <c r="AV587">
        <v>0</v>
      </c>
      <c r="AW587" t="s">
        <v>43</v>
      </c>
      <c r="AX587" t="s">
        <v>56</v>
      </c>
      <c r="AY587">
        <v>0</v>
      </c>
      <c r="AZ587">
        <v>0</v>
      </c>
      <c r="BA587">
        <v>1</v>
      </c>
      <c r="BB587" t="s">
        <v>57</v>
      </c>
      <c r="BC587">
        <v>79.650000000000006</v>
      </c>
      <c r="BD587" t="s">
        <v>647</v>
      </c>
    </row>
    <row r="588" spans="1:56" x14ac:dyDescent="0.25">
      <c r="A588">
        <v>587</v>
      </c>
      <c r="B588">
        <v>1</v>
      </c>
      <c r="C588">
        <v>0</v>
      </c>
      <c r="D588">
        <v>0</v>
      </c>
      <c r="E588">
        <v>0</v>
      </c>
      <c r="F588" t="s">
        <v>7</v>
      </c>
      <c r="G588">
        <v>0</v>
      </c>
      <c r="H588">
        <v>1</v>
      </c>
      <c r="I588">
        <v>0</v>
      </c>
      <c r="J588">
        <v>1</v>
      </c>
      <c r="K588">
        <v>1</v>
      </c>
      <c r="L588">
        <v>1</v>
      </c>
      <c r="M588">
        <v>0</v>
      </c>
      <c r="N588">
        <v>0</v>
      </c>
      <c r="O588">
        <v>0</v>
      </c>
      <c r="P588">
        <v>47</v>
      </c>
      <c r="Q588" t="s">
        <v>21</v>
      </c>
      <c r="R588">
        <v>0</v>
      </c>
      <c r="S588">
        <v>0</v>
      </c>
      <c r="T588">
        <v>0</v>
      </c>
      <c r="U588">
        <v>0</v>
      </c>
      <c r="V588">
        <v>1</v>
      </c>
      <c r="W588">
        <v>0</v>
      </c>
      <c r="X588">
        <v>0</v>
      </c>
      <c r="Y588">
        <v>0</v>
      </c>
      <c r="Z588">
        <v>2</v>
      </c>
      <c r="AA588" t="s">
        <v>28</v>
      </c>
      <c r="AB588">
        <v>0</v>
      </c>
      <c r="AC588">
        <v>1</v>
      </c>
      <c r="AD588">
        <v>0</v>
      </c>
      <c r="AE588">
        <v>0</v>
      </c>
      <c r="AF588">
        <v>1</v>
      </c>
      <c r="AG588">
        <v>0</v>
      </c>
      <c r="AH588">
        <v>0</v>
      </c>
      <c r="AI588">
        <v>0</v>
      </c>
      <c r="AJ588">
        <v>0</v>
      </c>
      <c r="AK588">
        <v>0</v>
      </c>
      <c r="AL588">
        <v>0</v>
      </c>
      <c r="AM588">
        <v>0</v>
      </c>
      <c r="AN588" t="s">
        <v>31</v>
      </c>
      <c r="AO588">
        <v>0</v>
      </c>
      <c r="AP588">
        <v>1</v>
      </c>
      <c r="AQ588">
        <v>0</v>
      </c>
      <c r="AR588">
        <v>0</v>
      </c>
      <c r="AS588">
        <v>0</v>
      </c>
      <c r="AT588">
        <v>0</v>
      </c>
      <c r="AU588">
        <v>0</v>
      </c>
      <c r="AV588">
        <v>0</v>
      </c>
      <c r="AW588" t="s">
        <v>41</v>
      </c>
      <c r="AX588" t="s">
        <v>56</v>
      </c>
      <c r="AY588">
        <v>0</v>
      </c>
      <c r="AZ588">
        <v>0</v>
      </c>
      <c r="BA588">
        <v>1</v>
      </c>
      <c r="BB588" t="s">
        <v>57</v>
      </c>
      <c r="BC588">
        <v>15</v>
      </c>
      <c r="BD588" t="s">
        <v>648</v>
      </c>
    </row>
    <row r="589" spans="1:56" x14ac:dyDescent="0.25">
      <c r="A589">
        <v>588</v>
      </c>
      <c r="B589">
        <v>1</v>
      </c>
      <c r="C589">
        <v>1</v>
      </c>
      <c r="D589">
        <v>1</v>
      </c>
      <c r="E589">
        <v>1</v>
      </c>
      <c r="F589" t="s">
        <v>7</v>
      </c>
      <c r="G589">
        <v>0</v>
      </c>
      <c r="H589">
        <v>1</v>
      </c>
      <c r="I589">
        <v>0</v>
      </c>
      <c r="J589">
        <v>0</v>
      </c>
      <c r="K589">
        <v>0</v>
      </c>
      <c r="L589">
        <v>0</v>
      </c>
      <c r="M589">
        <v>0</v>
      </c>
      <c r="N589">
        <v>0</v>
      </c>
      <c r="O589">
        <v>0</v>
      </c>
      <c r="P589">
        <v>60</v>
      </c>
      <c r="Q589" t="s">
        <v>23</v>
      </c>
      <c r="R589">
        <v>0</v>
      </c>
      <c r="S589">
        <v>0</v>
      </c>
      <c r="T589">
        <v>0</v>
      </c>
      <c r="U589">
        <v>0</v>
      </c>
      <c r="V589">
        <v>0</v>
      </c>
      <c r="W589">
        <v>0</v>
      </c>
      <c r="X589">
        <v>1</v>
      </c>
      <c r="Y589">
        <v>0</v>
      </c>
      <c r="Z589">
        <v>1</v>
      </c>
      <c r="AA589" t="s">
        <v>27</v>
      </c>
      <c r="AB589">
        <v>1</v>
      </c>
      <c r="AC589">
        <v>0</v>
      </c>
      <c r="AD589">
        <v>0</v>
      </c>
      <c r="AE589">
        <v>1</v>
      </c>
      <c r="AF589">
        <v>0</v>
      </c>
      <c r="AG589">
        <v>1</v>
      </c>
      <c r="AH589">
        <v>0</v>
      </c>
      <c r="AI589">
        <v>0</v>
      </c>
      <c r="AJ589">
        <v>0</v>
      </c>
      <c r="AK589">
        <v>0</v>
      </c>
      <c r="AL589">
        <v>0</v>
      </c>
      <c r="AM589">
        <v>0</v>
      </c>
      <c r="AN589" t="s">
        <v>32</v>
      </c>
      <c r="AO589">
        <v>1</v>
      </c>
      <c r="AP589">
        <v>0</v>
      </c>
      <c r="AQ589">
        <v>1</v>
      </c>
      <c r="AR589">
        <v>0</v>
      </c>
      <c r="AS589">
        <v>0</v>
      </c>
      <c r="AT589">
        <v>0</v>
      </c>
      <c r="AU589">
        <v>0</v>
      </c>
      <c r="AV589">
        <v>0</v>
      </c>
      <c r="AW589" t="s">
        <v>42</v>
      </c>
      <c r="AX589" t="s">
        <v>59</v>
      </c>
      <c r="AY589">
        <v>1</v>
      </c>
      <c r="AZ589">
        <v>0</v>
      </c>
      <c r="BA589">
        <v>0</v>
      </c>
      <c r="BB589" t="s">
        <v>60</v>
      </c>
      <c r="BC589">
        <v>79.2</v>
      </c>
      <c r="BD589" t="s">
        <v>649</v>
      </c>
    </row>
    <row r="590" spans="1:56" x14ac:dyDescent="0.25">
      <c r="A590">
        <v>589</v>
      </c>
      <c r="B590">
        <v>1</v>
      </c>
      <c r="C590">
        <v>0</v>
      </c>
      <c r="D590">
        <v>0</v>
      </c>
      <c r="E590">
        <v>0</v>
      </c>
      <c r="F590" t="s">
        <v>7</v>
      </c>
      <c r="G590">
        <v>0</v>
      </c>
      <c r="H590">
        <v>1</v>
      </c>
      <c r="I590">
        <v>0</v>
      </c>
      <c r="J590">
        <v>0</v>
      </c>
      <c r="K590">
        <v>1</v>
      </c>
      <c r="L590">
        <v>1</v>
      </c>
      <c r="M590">
        <v>0</v>
      </c>
      <c r="N590">
        <v>0</v>
      </c>
      <c r="O590">
        <v>0</v>
      </c>
      <c r="P590">
        <v>22</v>
      </c>
      <c r="Q590" t="s">
        <v>19</v>
      </c>
      <c r="R590">
        <v>0</v>
      </c>
      <c r="S590">
        <v>0</v>
      </c>
      <c r="T590">
        <v>1</v>
      </c>
      <c r="U590">
        <v>0</v>
      </c>
      <c r="V590">
        <v>0</v>
      </c>
      <c r="W590">
        <v>0</v>
      </c>
      <c r="X590">
        <v>0</v>
      </c>
      <c r="Y590">
        <v>0</v>
      </c>
      <c r="Z590">
        <v>3</v>
      </c>
      <c r="AA590" t="s">
        <v>29</v>
      </c>
      <c r="AB590">
        <v>0</v>
      </c>
      <c r="AC590">
        <v>0</v>
      </c>
      <c r="AD590">
        <v>1</v>
      </c>
      <c r="AE590">
        <v>0</v>
      </c>
      <c r="AF590">
        <v>1</v>
      </c>
      <c r="AG590">
        <v>0</v>
      </c>
      <c r="AH590">
        <v>0</v>
      </c>
      <c r="AI590">
        <v>0</v>
      </c>
      <c r="AJ590">
        <v>0</v>
      </c>
      <c r="AK590">
        <v>0</v>
      </c>
      <c r="AL590">
        <v>0</v>
      </c>
      <c r="AM590">
        <v>0</v>
      </c>
      <c r="AN590" t="s">
        <v>31</v>
      </c>
      <c r="AO590">
        <v>0</v>
      </c>
      <c r="AP590">
        <v>1</v>
      </c>
      <c r="AQ590">
        <v>0</v>
      </c>
      <c r="AR590">
        <v>0</v>
      </c>
      <c r="AS590">
        <v>0</v>
      </c>
      <c r="AT590">
        <v>0</v>
      </c>
      <c r="AU590">
        <v>0</v>
      </c>
      <c r="AV590">
        <v>0</v>
      </c>
      <c r="AW590" t="s">
        <v>41</v>
      </c>
      <c r="AX590" t="s">
        <v>56</v>
      </c>
      <c r="AY590">
        <v>0</v>
      </c>
      <c r="AZ590">
        <v>0</v>
      </c>
      <c r="BA590">
        <v>1</v>
      </c>
      <c r="BB590" t="s">
        <v>57</v>
      </c>
      <c r="BC590">
        <v>8.0500000000000007</v>
      </c>
      <c r="BD590" t="s">
        <v>650</v>
      </c>
    </row>
    <row r="591" spans="1:56" x14ac:dyDescent="0.25">
      <c r="A591">
        <v>590</v>
      </c>
      <c r="B591">
        <v>1</v>
      </c>
      <c r="C591">
        <v>0</v>
      </c>
      <c r="D591">
        <v>0</v>
      </c>
      <c r="E591">
        <v>0</v>
      </c>
      <c r="F591" t="s">
        <v>7</v>
      </c>
      <c r="G591">
        <v>0</v>
      </c>
      <c r="H591">
        <v>1</v>
      </c>
      <c r="I591">
        <v>0</v>
      </c>
      <c r="J591">
        <v>0</v>
      </c>
      <c r="K591">
        <v>1</v>
      </c>
      <c r="L591">
        <v>1</v>
      </c>
      <c r="M591">
        <v>0</v>
      </c>
      <c r="N591">
        <v>0</v>
      </c>
      <c r="O591">
        <v>0</v>
      </c>
      <c r="P591">
        <v>29.9</v>
      </c>
      <c r="Q591" t="s">
        <v>19</v>
      </c>
      <c r="R591">
        <v>0</v>
      </c>
      <c r="S591">
        <v>0</v>
      </c>
      <c r="T591">
        <v>1</v>
      </c>
      <c r="U591">
        <v>0</v>
      </c>
      <c r="V591">
        <v>0</v>
      </c>
      <c r="W591">
        <v>0</v>
      </c>
      <c r="X591">
        <v>0</v>
      </c>
      <c r="Y591">
        <v>0</v>
      </c>
      <c r="Z591">
        <v>3</v>
      </c>
      <c r="AA591" t="s">
        <v>29</v>
      </c>
      <c r="AB591">
        <v>0</v>
      </c>
      <c r="AC591">
        <v>0</v>
      </c>
      <c r="AD591">
        <v>1</v>
      </c>
      <c r="AE591">
        <v>0</v>
      </c>
      <c r="AF591">
        <v>1</v>
      </c>
      <c r="AG591">
        <v>0</v>
      </c>
      <c r="AH591">
        <v>0</v>
      </c>
      <c r="AI591">
        <v>0</v>
      </c>
      <c r="AJ591">
        <v>0</v>
      </c>
      <c r="AK591">
        <v>0</v>
      </c>
      <c r="AL591">
        <v>0</v>
      </c>
      <c r="AM591">
        <v>0</v>
      </c>
      <c r="AN591" t="s">
        <v>31</v>
      </c>
      <c r="AO591">
        <v>0</v>
      </c>
      <c r="AP591">
        <v>1</v>
      </c>
      <c r="AQ591">
        <v>0</v>
      </c>
      <c r="AR591">
        <v>0</v>
      </c>
      <c r="AS591">
        <v>0</v>
      </c>
      <c r="AT591">
        <v>0</v>
      </c>
      <c r="AU591">
        <v>0</v>
      </c>
      <c r="AV591">
        <v>0</v>
      </c>
      <c r="AW591" t="s">
        <v>41</v>
      </c>
      <c r="AX591" t="s">
        <v>56</v>
      </c>
      <c r="AY591">
        <v>0</v>
      </c>
      <c r="AZ591">
        <v>0</v>
      </c>
      <c r="BA591">
        <v>1</v>
      </c>
      <c r="BB591" t="s">
        <v>57</v>
      </c>
      <c r="BC591">
        <v>8.0500000000000007</v>
      </c>
      <c r="BD591" t="s">
        <v>651</v>
      </c>
    </row>
    <row r="592" spans="1:56" x14ac:dyDescent="0.25">
      <c r="A592">
        <v>591</v>
      </c>
      <c r="B592">
        <v>1</v>
      </c>
      <c r="C592">
        <v>0</v>
      </c>
      <c r="D592">
        <v>0</v>
      </c>
      <c r="E592">
        <v>0</v>
      </c>
      <c r="F592" t="s">
        <v>7</v>
      </c>
      <c r="G592">
        <v>0</v>
      </c>
      <c r="H592">
        <v>1</v>
      </c>
      <c r="I592">
        <v>0</v>
      </c>
      <c r="J592">
        <v>0</v>
      </c>
      <c r="K592">
        <v>1</v>
      </c>
      <c r="L592">
        <v>1</v>
      </c>
      <c r="M592">
        <v>0</v>
      </c>
      <c r="N592">
        <v>0</v>
      </c>
      <c r="O592">
        <v>0</v>
      </c>
      <c r="P592">
        <v>35</v>
      </c>
      <c r="Q592" t="s">
        <v>20</v>
      </c>
      <c r="R592">
        <v>0</v>
      </c>
      <c r="S592">
        <v>0</v>
      </c>
      <c r="T592">
        <v>0</v>
      </c>
      <c r="U592">
        <v>1</v>
      </c>
      <c r="V592">
        <v>0</v>
      </c>
      <c r="W592">
        <v>0</v>
      </c>
      <c r="X592">
        <v>0</v>
      </c>
      <c r="Y592">
        <v>0</v>
      </c>
      <c r="Z592">
        <v>3</v>
      </c>
      <c r="AA592" t="s">
        <v>29</v>
      </c>
      <c r="AB592">
        <v>0</v>
      </c>
      <c r="AC592">
        <v>0</v>
      </c>
      <c r="AD592">
        <v>1</v>
      </c>
      <c r="AE592">
        <v>0</v>
      </c>
      <c r="AF592">
        <v>1</v>
      </c>
      <c r="AG592">
        <v>0</v>
      </c>
      <c r="AH592">
        <v>0</v>
      </c>
      <c r="AI592">
        <v>0</v>
      </c>
      <c r="AJ592">
        <v>0</v>
      </c>
      <c r="AK592">
        <v>0</v>
      </c>
      <c r="AL592">
        <v>0</v>
      </c>
      <c r="AM592">
        <v>0</v>
      </c>
      <c r="AN592" t="s">
        <v>31</v>
      </c>
      <c r="AO592">
        <v>0</v>
      </c>
      <c r="AP592">
        <v>1</v>
      </c>
      <c r="AQ592">
        <v>0</v>
      </c>
      <c r="AR592">
        <v>0</v>
      </c>
      <c r="AS592">
        <v>0</v>
      </c>
      <c r="AT592">
        <v>0</v>
      </c>
      <c r="AU592">
        <v>0</v>
      </c>
      <c r="AV592">
        <v>0</v>
      </c>
      <c r="AW592" t="s">
        <v>41</v>
      </c>
      <c r="AX592" t="s">
        <v>56</v>
      </c>
      <c r="AY592">
        <v>0</v>
      </c>
      <c r="AZ592">
        <v>0</v>
      </c>
      <c r="BA592">
        <v>1</v>
      </c>
      <c r="BB592" t="s">
        <v>57</v>
      </c>
      <c r="BC592">
        <v>7.125</v>
      </c>
      <c r="BD592" t="s">
        <v>652</v>
      </c>
    </row>
    <row r="593" spans="1:56" x14ac:dyDescent="0.25">
      <c r="A593">
        <v>592</v>
      </c>
      <c r="B593">
        <v>1</v>
      </c>
      <c r="C593">
        <v>1</v>
      </c>
      <c r="D593">
        <v>1</v>
      </c>
      <c r="E593">
        <v>1</v>
      </c>
      <c r="F593" t="s">
        <v>6</v>
      </c>
      <c r="G593">
        <v>1</v>
      </c>
      <c r="H593">
        <v>0</v>
      </c>
      <c r="I593">
        <v>0</v>
      </c>
      <c r="J593">
        <v>0</v>
      </c>
      <c r="K593">
        <v>0</v>
      </c>
      <c r="L593">
        <v>0</v>
      </c>
      <c r="M593">
        <v>0</v>
      </c>
      <c r="N593">
        <v>0</v>
      </c>
      <c r="O593">
        <v>0</v>
      </c>
      <c r="P593">
        <v>52</v>
      </c>
      <c r="Q593" t="s">
        <v>22</v>
      </c>
      <c r="R593">
        <v>0</v>
      </c>
      <c r="S593">
        <v>0</v>
      </c>
      <c r="T593">
        <v>0</v>
      </c>
      <c r="U593">
        <v>0</v>
      </c>
      <c r="V593">
        <v>0</v>
      </c>
      <c r="W593">
        <v>1</v>
      </c>
      <c r="X593">
        <v>0</v>
      </c>
      <c r="Y593">
        <v>0</v>
      </c>
      <c r="Z593">
        <v>1</v>
      </c>
      <c r="AA593" t="s">
        <v>27</v>
      </c>
      <c r="AB593">
        <v>1</v>
      </c>
      <c r="AC593">
        <v>0</v>
      </c>
      <c r="AD593">
        <v>0</v>
      </c>
      <c r="AE593">
        <v>1</v>
      </c>
      <c r="AF593">
        <v>0</v>
      </c>
      <c r="AG593">
        <v>1</v>
      </c>
      <c r="AH593">
        <v>0</v>
      </c>
      <c r="AI593">
        <v>0</v>
      </c>
      <c r="AJ593">
        <v>0</v>
      </c>
      <c r="AK593">
        <v>0</v>
      </c>
      <c r="AL593">
        <v>0</v>
      </c>
      <c r="AM593">
        <v>0</v>
      </c>
      <c r="AN593" t="s">
        <v>32</v>
      </c>
      <c r="AO593">
        <v>0</v>
      </c>
      <c r="AP593">
        <v>1</v>
      </c>
      <c r="AQ593">
        <v>0</v>
      </c>
      <c r="AR593">
        <v>0</v>
      </c>
      <c r="AS593">
        <v>0</v>
      </c>
      <c r="AT593">
        <v>0</v>
      </c>
      <c r="AU593">
        <v>0</v>
      </c>
      <c r="AV593">
        <v>0</v>
      </c>
      <c r="AW593" t="s">
        <v>41</v>
      </c>
      <c r="AX593" t="s">
        <v>59</v>
      </c>
      <c r="AY593">
        <v>1</v>
      </c>
      <c r="AZ593">
        <v>0</v>
      </c>
      <c r="BA593">
        <v>0</v>
      </c>
      <c r="BB593" t="s">
        <v>60</v>
      </c>
      <c r="BC593">
        <v>78.2667</v>
      </c>
      <c r="BD593" t="s">
        <v>653</v>
      </c>
    </row>
    <row r="594" spans="1:56" x14ac:dyDescent="0.25">
      <c r="A594">
        <v>593</v>
      </c>
      <c r="B594">
        <v>1</v>
      </c>
      <c r="C594">
        <v>0</v>
      </c>
      <c r="D594">
        <v>0</v>
      </c>
      <c r="E594">
        <v>0</v>
      </c>
      <c r="F594" t="s">
        <v>7</v>
      </c>
      <c r="G594">
        <v>0</v>
      </c>
      <c r="H594">
        <v>1</v>
      </c>
      <c r="I594">
        <v>0</v>
      </c>
      <c r="J594">
        <v>0</v>
      </c>
      <c r="K594">
        <v>1</v>
      </c>
      <c r="L594">
        <v>1</v>
      </c>
      <c r="M594">
        <v>0</v>
      </c>
      <c r="N594">
        <v>0</v>
      </c>
      <c r="O594">
        <v>0</v>
      </c>
      <c r="P594">
        <v>47</v>
      </c>
      <c r="Q594" t="s">
        <v>21</v>
      </c>
      <c r="R594">
        <v>0</v>
      </c>
      <c r="S594">
        <v>0</v>
      </c>
      <c r="T594">
        <v>0</v>
      </c>
      <c r="U594">
        <v>0</v>
      </c>
      <c r="V594">
        <v>1</v>
      </c>
      <c r="W594">
        <v>0</v>
      </c>
      <c r="X594">
        <v>0</v>
      </c>
      <c r="Y594">
        <v>0</v>
      </c>
      <c r="Z594">
        <v>3</v>
      </c>
      <c r="AA594" t="s">
        <v>29</v>
      </c>
      <c r="AB594">
        <v>0</v>
      </c>
      <c r="AC594">
        <v>0</v>
      </c>
      <c r="AD594">
        <v>1</v>
      </c>
      <c r="AE594">
        <v>0</v>
      </c>
      <c r="AF594">
        <v>1</v>
      </c>
      <c r="AG594">
        <v>0</v>
      </c>
      <c r="AH594">
        <v>0</v>
      </c>
      <c r="AI594">
        <v>0</v>
      </c>
      <c r="AJ594">
        <v>0</v>
      </c>
      <c r="AK594">
        <v>0</v>
      </c>
      <c r="AL594">
        <v>0</v>
      </c>
      <c r="AM594">
        <v>0</v>
      </c>
      <c r="AN594" t="s">
        <v>31</v>
      </c>
      <c r="AO594">
        <v>0</v>
      </c>
      <c r="AP594">
        <v>1</v>
      </c>
      <c r="AQ594">
        <v>0</v>
      </c>
      <c r="AR594">
        <v>0</v>
      </c>
      <c r="AS594">
        <v>0</v>
      </c>
      <c r="AT594">
        <v>0</v>
      </c>
      <c r="AU594">
        <v>0</v>
      </c>
      <c r="AV594">
        <v>0</v>
      </c>
      <c r="AW594" t="s">
        <v>41</v>
      </c>
      <c r="AX594" t="s">
        <v>56</v>
      </c>
      <c r="AY594">
        <v>0</v>
      </c>
      <c r="AZ594">
        <v>0</v>
      </c>
      <c r="BA594">
        <v>1</v>
      </c>
      <c r="BB594" t="s">
        <v>57</v>
      </c>
      <c r="BC594">
        <v>7.25</v>
      </c>
      <c r="BD594" t="s">
        <v>654</v>
      </c>
    </row>
    <row r="595" spans="1:56" x14ac:dyDescent="0.25">
      <c r="A595">
        <v>594</v>
      </c>
      <c r="B595">
        <v>1</v>
      </c>
      <c r="C595">
        <v>0</v>
      </c>
      <c r="D595">
        <v>0</v>
      </c>
      <c r="E595">
        <v>0</v>
      </c>
      <c r="F595" t="s">
        <v>6</v>
      </c>
      <c r="G595">
        <v>1</v>
      </c>
      <c r="H595">
        <v>0</v>
      </c>
      <c r="I595">
        <v>0</v>
      </c>
      <c r="J595">
        <v>0</v>
      </c>
      <c r="K595">
        <v>0</v>
      </c>
      <c r="L595">
        <v>0</v>
      </c>
      <c r="M595">
        <v>0</v>
      </c>
      <c r="N595">
        <v>0</v>
      </c>
      <c r="O595">
        <v>0</v>
      </c>
      <c r="P595">
        <v>29.9</v>
      </c>
      <c r="Q595" t="s">
        <v>19</v>
      </c>
      <c r="R595">
        <v>0</v>
      </c>
      <c r="S595">
        <v>0</v>
      </c>
      <c r="T595">
        <v>1</v>
      </c>
      <c r="U595">
        <v>0</v>
      </c>
      <c r="V595">
        <v>0</v>
      </c>
      <c r="W595">
        <v>0</v>
      </c>
      <c r="X595">
        <v>0</v>
      </c>
      <c r="Y595">
        <v>0</v>
      </c>
      <c r="Z595">
        <v>3</v>
      </c>
      <c r="AA595" t="s">
        <v>29</v>
      </c>
      <c r="AB595">
        <v>0</v>
      </c>
      <c r="AC595">
        <v>0</v>
      </c>
      <c r="AD595">
        <v>1</v>
      </c>
      <c r="AE595">
        <v>0</v>
      </c>
      <c r="AF595">
        <v>1</v>
      </c>
      <c r="AG595">
        <v>0</v>
      </c>
      <c r="AH595">
        <v>0</v>
      </c>
      <c r="AI595">
        <v>0</v>
      </c>
      <c r="AJ595">
        <v>0</v>
      </c>
      <c r="AK595">
        <v>0</v>
      </c>
      <c r="AL595">
        <v>0</v>
      </c>
      <c r="AM595">
        <v>0</v>
      </c>
      <c r="AN595" t="s">
        <v>31</v>
      </c>
      <c r="AO595">
        <v>2</v>
      </c>
      <c r="AP595">
        <v>0</v>
      </c>
      <c r="AQ595">
        <v>0</v>
      </c>
      <c r="AR595">
        <v>1</v>
      </c>
      <c r="AS595">
        <v>0</v>
      </c>
      <c r="AT595">
        <v>0</v>
      </c>
      <c r="AU595">
        <v>0</v>
      </c>
      <c r="AV595">
        <v>0</v>
      </c>
      <c r="AW595" t="s">
        <v>43</v>
      </c>
      <c r="AX595" t="s">
        <v>65</v>
      </c>
      <c r="AY595">
        <v>0</v>
      </c>
      <c r="AZ595">
        <v>1</v>
      </c>
      <c r="BA595">
        <v>0</v>
      </c>
      <c r="BB595" t="s">
        <v>66</v>
      </c>
      <c r="BC595">
        <v>7.75</v>
      </c>
      <c r="BD595" t="s">
        <v>655</v>
      </c>
    </row>
    <row r="596" spans="1:56" x14ac:dyDescent="0.25">
      <c r="A596">
        <v>595</v>
      </c>
      <c r="B596">
        <v>1</v>
      </c>
      <c r="C596">
        <v>0</v>
      </c>
      <c r="D596">
        <v>0</v>
      </c>
      <c r="E596">
        <v>0</v>
      </c>
      <c r="F596" t="s">
        <v>7</v>
      </c>
      <c r="G596">
        <v>0</v>
      </c>
      <c r="H596">
        <v>1</v>
      </c>
      <c r="I596">
        <v>0</v>
      </c>
      <c r="J596">
        <v>1</v>
      </c>
      <c r="K596">
        <v>0</v>
      </c>
      <c r="L596">
        <v>1</v>
      </c>
      <c r="M596">
        <v>0</v>
      </c>
      <c r="N596">
        <v>0</v>
      </c>
      <c r="O596">
        <v>0</v>
      </c>
      <c r="P596">
        <v>37</v>
      </c>
      <c r="Q596" t="s">
        <v>20</v>
      </c>
      <c r="R596">
        <v>0</v>
      </c>
      <c r="S596">
        <v>0</v>
      </c>
      <c r="T596">
        <v>0</v>
      </c>
      <c r="U596">
        <v>1</v>
      </c>
      <c r="V596">
        <v>0</v>
      </c>
      <c r="W596">
        <v>0</v>
      </c>
      <c r="X596">
        <v>0</v>
      </c>
      <c r="Y596">
        <v>0</v>
      </c>
      <c r="Z596">
        <v>2</v>
      </c>
      <c r="AA596" t="s">
        <v>28</v>
      </c>
      <c r="AB596">
        <v>0</v>
      </c>
      <c r="AC596">
        <v>1</v>
      </c>
      <c r="AD596">
        <v>0</v>
      </c>
      <c r="AE596">
        <v>1</v>
      </c>
      <c r="AF596">
        <v>0</v>
      </c>
      <c r="AG596">
        <v>1</v>
      </c>
      <c r="AH596">
        <v>0</v>
      </c>
      <c r="AI596">
        <v>0</v>
      </c>
      <c r="AJ596">
        <v>0</v>
      </c>
      <c r="AK596">
        <v>0</v>
      </c>
      <c r="AL596">
        <v>0</v>
      </c>
      <c r="AM596">
        <v>0</v>
      </c>
      <c r="AN596" t="s">
        <v>32</v>
      </c>
      <c r="AO596">
        <v>0</v>
      </c>
      <c r="AP596">
        <v>1</v>
      </c>
      <c r="AQ596">
        <v>0</v>
      </c>
      <c r="AR596">
        <v>0</v>
      </c>
      <c r="AS596">
        <v>0</v>
      </c>
      <c r="AT596">
        <v>0</v>
      </c>
      <c r="AU596">
        <v>0</v>
      </c>
      <c r="AV596">
        <v>0</v>
      </c>
      <c r="AW596" t="s">
        <v>41</v>
      </c>
      <c r="AX596" t="s">
        <v>56</v>
      </c>
      <c r="AY596">
        <v>0</v>
      </c>
      <c r="AZ596">
        <v>0</v>
      </c>
      <c r="BA596">
        <v>1</v>
      </c>
      <c r="BB596" t="s">
        <v>57</v>
      </c>
      <c r="BC596">
        <v>26</v>
      </c>
      <c r="BD596" t="s">
        <v>656</v>
      </c>
    </row>
    <row r="597" spans="1:56" x14ac:dyDescent="0.25">
      <c r="A597">
        <v>596</v>
      </c>
      <c r="B597">
        <v>1</v>
      </c>
      <c r="C597">
        <v>0</v>
      </c>
      <c r="D597">
        <v>0</v>
      </c>
      <c r="E597">
        <v>0</v>
      </c>
      <c r="F597" t="s">
        <v>7</v>
      </c>
      <c r="G597">
        <v>0</v>
      </c>
      <c r="H597">
        <v>1</v>
      </c>
      <c r="I597">
        <v>0</v>
      </c>
      <c r="J597">
        <v>0</v>
      </c>
      <c r="K597">
        <v>0</v>
      </c>
      <c r="L597">
        <v>0</v>
      </c>
      <c r="M597">
        <v>0</v>
      </c>
      <c r="N597">
        <v>0</v>
      </c>
      <c r="O597">
        <v>0</v>
      </c>
      <c r="P597">
        <v>36</v>
      </c>
      <c r="Q597" t="s">
        <v>20</v>
      </c>
      <c r="R597">
        <v>0</v>
      </c>
      <c r="S597">
        <v>0</v>
      </c>
      <c r="T597">
        <v>0</v>
      </c>
      <c r="U597">
        <v>1</v>
      </c>
      <c r="V597">
        <v>0</v>
      </c>
      <c r="W597">
        <v>0</v>
      </c>
      <c r="X597">
        <v>0</v>
      </c>
      <c r="Y597">
        <v>0</v>
      </c>
      <c r="Z597">
        <v>3</v>
      </c>
      <c r="AA597" t="s">
        <v>29</v>
      </c>
      <c r="AB597">
        <v>0</v>
      </c>
      <c r="AC597">
        <v>0</v>
      </c>
      <c r="AD597">
        <v>1</v>
      </c>
      <c r="AE597">
        <v>1</v>
      </c>
      <c r="AF597">
        <v>0</v>
      </c>
      <c r="AG597">
        <v>1</v>
      </c>
      <c r="AH597">
        <v>0</v>
      </c>
      <c r="AI597">
        <v>0</v>
      </c>
      <c r="AJ597">
        <v>0</v>
      </c>
      <c r="AK597">
        <v>0</v>
      </c>
      <c r="AL597">
        <v>0</v>
      </c>
      <c r="AM597">
        <v>0</v>
      </c>
      <c r="AN597" t="s">
        <v>32</v>
      </c>
      <c r="AO597">
        <v>1</v>
      </c>
      <c r="AP597">
        <v>0</v>
      </c>
      <c r="AQ597">
        <v>1</v>
      </c>
      <c r="AR597">
        <v>0</v>
      </c>
      <c r="AS597">
        <v>0</v>
      </c>
      <c r="AT597">
        <v>0</v>
      </c>
      <c r="AU597">
        <v>0</v>
      </c>
      <c r="AV597">
        <v>0</v>
      </c>
      <c r="AW597" t="s">
        <v>42</v>
      </c>
      <c r="AX597" t="s">
        <v>56</v>
      </c>
      <c r="AY597">
        <v>0</v>
      </c>
      <c r="AZ597">
        <v>0</v>
      </c>
      <c r="BA597">
        <v>1</v>
      </c>
      <c r="BB597" t="s">
        <v>57</v>
      </c>
      <c r="BC597">
        <v>24.15</v>
      </c>
      <c r="BD597" t="s">
        <v>657</v>
      </c>
    </row>
    <row r="598" spans="1:56" x14ac:dyDescent="0.25">
      <c r="A598">
        <v>597</v>
      </c>
      <c r="B598">
        <v>1</v>
      </c>
      <c r="C598">
        <v>1</v>
      </c>
      <c r="D598">
        <v>1</v>
      </c>
      <c r="E598">
        <v>1</v>
      </c>
      <c r="F598" t="s">
        <v>6</v>
      </c>
      <c r="G598">
        <v>1</v>
      </c>
      <c r="H598">
        <v>0</v>
      </c>
      <c r="I598">
        <v>0</v>
      </c>
      <c r="J598">
        <v>0</v>
      </c>
      <c r="K598">
        <v>0</v>
      </c>
      <c r="L598">
        <v>0</v>
      </c>
      <c r="M598">
        <v>0</v>
      </c>
      <c r="N598">
        <v>0</v>
      </c>
      <c r="O598">
        <v>0</v>
      </c>
      <c r="P598">
        <v>29.9</v>
      </c>
      <c r="Q598" t="s">
        <v>19</v>
      </c>
      <c r="R598">
        <v>0</v>
      </c>
      <c r="S598">
        <v>0</v>
      </c>
      <c r="T598">
        <v>1</v>
      </c>
      <c r="U598">
        <v>0</v>
      </c>
      <c r="V598">
        <v>0</v>
      </c>
      <c r="W598">
        <v>0</v>
      </c>
      <c r="X598">
        <v>0</v>
      </c>
      <c r="Y598">
        <v>0</v>
      </c>
      <c r="Z598">
        <v>2</v>
      </c>
      <c r="AA598" t="s">
        <v>28</v>
      </c>
      <c r="AB598">
        <v>0</v>
      </c>
      <c r="AC598">
        <v>1</v>
      </c>
      <c r="AD598">
        <v>0</v>
      </c>
      <c r="AE598">
        <v>0</v>
      </c>
      <c r="AF598">
        <v>1</v>
      </c>
      <c r="AG598">
        <v>0</v>
      </c>
      <c r="AH598">
        <v>0</v>
      </c>
      <c r="AI598">
        <v>0</v>
      </c>
      <c r="AJ598">
        <v>0</v>
      </c>
      <c r="AK598">
        <v>0</v>
      </c>
      <c r="AL598">
        <v>0</v>
      </c>
      <c r="AM598">
        <v>0</v>
      </c>
      <c r="AN598" t="s">
        <v>31</v>
      </c>
      <c r="AO598">
        <v>0</v>
      </c>
      <c r="AP598">
        <v>1</v>
      </c>
      <c r="AQ598">
        <v>0</v>
      </c>
      <c r="AR598">
        <v>0</v>
      </c>
      <c r="AS598">
        <v>0</v>
      </c>
      <c r="AT598">
        <v>0</v>
      </c>
      <c r="AU598">
        <v>0</v>
      </c>
      <c r="AV598">
        <v>0</v>
      </c>
      <c r="AW598" t="s">
        <v>41</v>
      </c>
      <c r="AX598" t="s">
        <v>56</v>
      </c>
      <c r="AY598">
        <v>0</v>
      </c>
      <c r="AZ598">
        <v>0</v>
      </c>
      <c r="BA598">
        <v>1</v>
      </c>
      <c r="BB598" t="s">
        <v>57</v>
      </c>
      <c r="BC598">
        <v>33</v>
      </c>
      <c r="BD598" t="s">
        <v>658</v>
      </c>
    </row>
    <row r="599" spans="1:56" x14ac:dyDescent="0.25">
      <c r="A599">
        <v>598</v>
      </c>
      <c r="B599">
        <v>1</v>
      </c>
      <c r="C599">
        <v>0</v>
      </c>
      <c r="D599">
        <v>0</v>
      </c>
      <c r="E599">
        <v>0</v>
      </c>
      <c r="F599" t="s">
        <v>7</v>
      </c>
      <c r="G599">
        <v>0</v>
      </c>
      <c r="H599">
        <v>1</v>
      </c>
      <c r="I599">
        <v>0</v>
      </c>
      <c r="J599">
        <v>0</v>
      </c>
      <c r="K599">
        <v>1</v>
      </c>
      <c r="L599">
        <v>1</v>
      </c>
      <c r="M599">
        <v>0</v>
      </c>
      <c r="N599">
        <v>0</v>
      </c>
      <c r="O599">
        <v>0</v>
      </c>
      <c r="P599">
        <v>49</v>
      </c>
      <c r="Q599" t="s">
        <v>21</v>
      </c>
      <c r="R599">
        <v>0</v>
      </c>
      <c r="S599">
        <v>0</v>
      </c>
      <c r="T599">
        <v>0</v>
      </c>
      <c r="U599">
        <v>0</v>
      </c>
      <c r="V599">
        <v>1</v>
      </c>
      <c r="W599">
        <v>0</v>
      </c>
      <c r="X599">
        <v>0</v>
      </c>
      <c r="Y599">
        <v>0</v>
      </c>
      <c r="Z599">
        <v>3</v>
      </c>
      <c r="AA599" t="s">
        <v>29</v>
      </c>
      <c r="AB599">
        <v>0</v>
      </c>
      <c r="AC599">
        <v>0</v>
      </c>
      <c r="AD599">
        <v>1</v>
      </c>
      <c r="AE599">
        <v>0</v>
      </c>
      <c r="AF599">
        <v>1</v>
      </c>
      <c r="AG599">
        <v>0</v>
      </c>
      <c r="AH599">
        <v>0</v>
      </c>
      <c r="AI599">
        <v>0</v>
      </c>
      <c r="AJ599">
        <v>0</v>
      </c>
      <c r="AK599">
        <v>0</v>
      </c>
      <c r="AL599">
        <v>0</v>
      </c>
      <c r="AM599">
        <v>0</v>
      </c>
      <c r="AN599" t="s">
        <v>31</v>
      </c>
      <c r="AO599">
        <v>0</v>
      </c>
      <c r="AP599">
        <v>1</v>
      </c>
      <c r="AQ599">
        <v>0</v>
      </c>
      <c r="AR599">
        <v>0</v>
      </c>
      <c r="AS599">
        <v>0</v>
      </c>
      <c r="AT599">
        <v>0</v>
      </c>
      <c r="AU599">
        <v>0</v>
      </c>
      <c r="AV599">
        <v>0</v>
      </c>
      <c r="AW599" t="s">
        <v>41</v>
      </c>
      <c r="AX599" t="s">
        <v>56</v>
      </c>
      <c r="AY599">
        <v>0</v>
      </c>
      <c r="AZ599">
        <v>0</v>
      </c>
      <c r="BA599">
        <v>1</v>
      </c>
      <c r="BB599" t="s">
        <v>57</v>
      </c>
      <c r="BC599">
        <v>0</v>
      </c>
      <c r="BD599" t="s">
        <v>659</v>
      </c>
    </row>
    <row r="600" spans="1:56" x14ac:dyDescent="0.25">
      <c r="A600">
        <v>599</v>
      </c>
      <c r="B600">
        <v>1</v>
      </c>
      <c r="C600">
        <v>0</v>
      </c>
      <c r="D600">
        <v>0</v>
      </c>
      <c r="E600">
        <v>0</v>
      </c>
      <c r="F600" t="s">
        <v>7</v>
      </c>
      <c r="G600">
        <v>0</v>
      </c>
      <c r="H600">
        <v>1</v>
      </c>
      <c r="I600">
        <v>0</v>
      </c>
      <c r="J600">
        <v>0</v>
      </c>
      <c r="K600">
        <v>1</v>
      </c>
      <c r="L600">
        <v>1</v>
      </c>
      <c r="M600">
        <v>0</v>
      </c>
      <c r="N600">
        <v>0</v>
      </c>
      <c r="O600">
        <v>0</v>
      </c>
      <c r="P600">
        <v>29.9</v>
      </c>
      <c r="Q600" t="s">
        <v>19</v>
      </c>
      <c r="R600">
        <v>0</v>
      </c>
      <c r="S600">
        <v>0</v>
      </c>
      <c r="T600">
        <v>1</v>
      </c>
      <c r="U600">
        <v>0</v>
      </c>
      <c r="V600">
        <v>0</v>
      </c>
      <c r="W600">
        <v>0</v>
      </c>
      <c r="X600">
        <v>0</v>
      </c>
      <c r="Y600">
        <v>0</v>
      </c>
      <c r="Z600">
        <v>3</v>
      </c>
      <c r="AA600" t="s">
        <v>29</v>
      </c>
      <c r="AB600">
        <v>0</v>
      </c>
      <c r="AC600">
        <v>0</v>
      </c>
      <c r="AD600">
        <v>1</v>
      </c>
      <c r="AE600">
        <v>0</v>
      </c>
      <c r="AF600">
        <v>1</v>
      </c>
      <c r="AG600">
        <v>0</v>
      </c>
      <c r="AH600">
        <v>0</v>
      </c>
      <c r="AI600">
        <v>0</v>
      </c>
      <c r="AJ600">
        <v>0</v>
      </c>
      <c r="AK600">
        <v>0</v>
      </c>
      <c r="AL600">
        <v>0</v>
      </c>
      <c r="AM600">
        <v>0</v>
      </c>
      <c r="AN600" t="s">
        <v>31</v>
      </c>
      <c r="AO600">
        <v>0</v>
      </c>
      <c r="AP600">
        <v>1</v>
      </c>
      <c r="AQ600">
        <v>0</v>
      </c>
      <c r="AR600">
        <v>0</v>
      </c>
      <c r="AS600">
        <v>0</v>
      </c>
      <c r="AT600">
        <v>0</v>
      </c>
      <c r="AU600">
        <v>0</v>
      </c>
      <c r="AV600">
        <v>0</v>
      </c>
      <c r="AW600" t="s">
        <v>41</v>
      </c>
      <c r="AX600" t="s">
        <v>59</v>
      </c>
      <c r="AY600">
        <v>1</v>
      </c>
      <c r="AZ600">
        <v>0</v>
      </c>
      <c r="BA600">
        <v>0</v>
      </c>
      <c r="BB600" t="s">
        <v>60</v>
      </c>
      <c r="BC600">
        <v>7.2249999999999996</v>
      </c>
      <c r="BD600" t="s">
        <v>660</v>
      </c>
    </row>
    <row r="601" spans="1:56" x14ac:dyDescent="0.25">
      <c r="A601">
        <v>600</v>
      </c>
      <c r="B601">
        <v>1</v>
      </c>
      <c r="C601">
        <v>1</v>
      </c>
      <c r="D601">
        <v>1</v>
      </c>
      <c r="E601">
        <v>1</v>
      </c>
      <c r="F601" t="s">
        <v>7</v>
      </c>
      <c r="G601">
        <v>0</v>
      </c>
      <c r="H601">
        <v>1</v>
      </c>
      <c r="I601">
        <v>0</v>
      </c>
      <c r="J601">
        <v>0</v>
      </c>
      <c r="K601">
        <v>0</v>
      </c>
      <c r="L601">
        <v>1</v>
      </c>
      <c r="M601">
        <v>0</v>
      </c>
      <c r="N601">
        <v>0</v>
      </c>
      <c r="O601">
        <v>0</v>
      </c>
      <c r="P601">
        <v>49</v>
      </c>
      <c r="Q601" t="s">
        <v>21</v>
      </c>
      <c r="R601">
        <v>0</v>
      </c>
      <c r="S601">
        <v>0</v>
      </c>
      <c r="T601">
        <v>0</v>
      </c>
      <c r="U601">
        <v>0</v>
      </c>
      <c r="V601">
        <v>1</v>
      </c>
      <c r="W601">
        <v>0</v>
      </c>
      <c r="X601">
        <v>0</v>
      </c>
      <c r="Y601">
        <v>0</v>
      </c>
      <c r="Z601">
        <v>1</v>
      </c>
      <c r="AA601" t="s">
        <v>27</v>
      </c>
      <c r="AB601">
        <v>1</v>
      </c>
      <c r="AC601">
        <v>0</v>
      </c>
      <c r="AD601">
        <v>0</v>
      </c>
      <c r="AE601">
        <v>1</v>
      </c>
      <c r="AF601">
        <v>0</v>
      </c>
      <c r="AG601">
        <v>1</v>
      </c>
      <c r="AH601">
        <v>0</v>
      </c>
      <c r="AI601">
        <v>0</v>
      </c>
      <c r="AJ601">
        <v>0</v>
      </c>
      <c r="AK601">
        <v>0</v>
      </c>
      <c r="AL601">
        <v>0</v>
      </c>
      <c r="AM601">
        <v>0</v>
      </c>
      <c r="AN601" t="s">
        <v>32</v>
      </c>
      <c r="AO601">
        <v>0</v>
      </c>
      <c r="AP601">
        <v>1</v>
      </c>
      <c r="AQ601">
        <v>0</v>
      </c>
      <c r="AR601">
        <v>0</v>
      </c>
      <c r="AS601">
        <v>0</v>
      </c>
      <c r="AT601">
        <v>0</v>
      </c>
      <c r="AU601">
        <v>0</v>
      </c>
      <c r="AV601">
        <v>0</v>
      </c>
      <c r="AW601" t="s">
        <v>41</v>
      </c>
      <c r="AX601" t="s">
        <v>59</v>
      </c>
      <c r="AY601">
        <v>1</v>
      </c>
      <c r="AZ601">
        <v>0</v>
      </c>
      <c r="BA601">
        <v>0</v>
      </c>
      <c r="BB601" t="s">
        <v>60</v>
      </c>
      <c r="BC601">
        <v>56.929200000000002</v>
      </c>
      <c r="BD601" t="s">
        <v>661</v>
      </c>
    </row>
    <row r="602" spans="1:56" x14ac:dyDescent="0.25">
      <c r="A602">
        <v>601</v>
      </c>
      <c r="B602">
        <v>1</v>
      </c>
      <c r="C602">
        <v>1</v>
      </c>
      <c r="D602">
        <v>1</v>
      </c>
      <c r="E602">
        <v>1</v>
      </c>
      <c r="F602" t="s">
        <v>6</v>
      </c>
      <c r="G602">
        <v>1</v>
      </c>
      <c r="H602">
        <v>0</v>
      </c>
      <c r="I602">
        <v>0</v>
      </c>
      <c r="J602">
        <v>0</v>
      </c>
      <c r="K602">
        <v>0</v>
      </c>
      <c r="L602">
        <v>0</v>
      </c>
      <c r="M602">
        <v>0</v>
      </c>
      <c r="N602">
        <v>0</v>
      </c>
      <c r="O602">
        <v>0</v>
      </c>
      <c r="P602">
        <v>24</v>
      </c>
      <c r="Q602" t="s">
        <v>19</v>
      </c>
      <c r="R602">
        <v>0</v>
      </c>
      <c r="S602">
        <v>0</v>
      </c>
      <c r="T602">
        <v>1</v>
      </c>
      <c r="U602">
        <v>0</v>
      </c>
      <c r="V602">
        <v>0</v>
      </c>
      <c r="W602">
        <v>0</v>
      </c>
      <c r="X602">
        <v>0</v>
      </c>
      <c r="Y602">
        <v>0</v>
      </c>
      <c r="Z602">
        <v>2</v>
      </c>
      <c r="AA602" t="s">
        <v>28</v>
      </c>
      <c r="AB602">
        <v>0</v>
      </c>
      <c r="AC602">
        <v>1</v>
      </c>
      <c r="AD602">
        <v>0</v>
      </c>
      <c r="AE602">
        <v>2</v>
      </c>
      <c r="AF602">
        <v>0</v>
      </c>
      <c r="AG602">
        <v>0</v>
      </c>
      <c r="AH602">
        <v>1</v>
      </c>
      <c r="AI602">
        <v>0</v>
      </c>
      <c r="AJ602">
        <v>0</v>
      </c>
      <c r="AK602">
        <v>0</v>
      </c>
      <c r="AL602">
        <v>0</v>
      </c>
      <c r="AM602">
        <v>0</v>
      </c>
      <c r="AN602" t="s">
        <v>33</v>
      </c>
      <c r="AO602">
        <v>1</v>
      </c>
      <c r="AP602">
        <v>0</v>
      </c>
      <c r="AQ602">
        <v>1</v>
      </c>
      <c r="AR602">
        <v>0</v>
      </c>
      <c r="AS602">
        <v>0</v>
      </c>
      <c r="AT602">
        <v>0</v>
      </c>
      <c r="AU602">
        <v>0</v>
      </c>
      <c r="AV602">
        <v>0</v>
      </c>
      <c r="AW602" t="s">
        <v>42</v>
      </c>
      <c r="AX602" t="s">
        <v>56</v>
      </c>
      <c r="AY602">
        <v>0</v>
      </c>
      <c r="AZ602">
        <v>0</v>
      </c>
      <c r="BA602">
        <v>1</v>
      </c>
      <c r="BB602" t="s">
        <v>57</v>
      </c>
      <c r="BC602">
        <v>27</v>
      </c>
      <c r="BD602" t="s">
        <v>662</v>
      </c>
    </row>
    <row r="603" spans="1:56" x14ac:dyDescent="0.25">
      <c r="A603">
        <v>602</v>
      </c>
      <c r="B603">
        <v>1</v>
      </c>
      <c r="C603">
        <v>0</v>
      </c>
      <c r="D603">
        <v>0</v>
      </c>
      <c r="E603">
        <v>0</v>
      </c>
      <c r="F603" t="s">
        <v>7</v>
      </c>
      <c r="G603">
        <v>0</v>
      </c>
      <c r="H603">
        <v>1</v>
      </c>
      <c r="I603">
        <v>0</v>
      </c>
      <c r="J603">
        <v>0</v>
      </c>
      <c r="K603">
        <v>1</v>
      </c>
      <c r="L603">
        <v>1</v>
      </c>
      <c r="M603">
        <v>0</v>
      </c>
      <c r="N603">
        <v>0</v>
      </c>
      <c r="O603">
        <v>0</v>
      </c>
      <c r="P603">
        <v>29.9</v>
      </c>
      <c r="Q603" t="s">
        <v>19</v>
      </c>
      <c r="R603">
        <v>0</v>
      </c>
      <c r="S603">
        <v>0</v>
      </c>
      <c r="T603">
        <v>1</v>
      </c>
      <c r="U603">
        <v>0</v>
      </c>
      <c r="V603">
        <v>0</v>
      </c>
      <c r="W603">
        <v>0</v>
      </c>
      <c r="X603">
        <v>0</v>
      </c>
      <c r="Y603">
        <v>0</v>
      </c>
      <c r="Z603">
        <v>3</v>
      </c>
      <c r="AA603" t="s">
        <v>29</v>
      </c>
      <c r="AB603">
        <v>0</v>
      </c>
      <c r="AC603">
        <v>0</v>
      </c>
      <c r="AD603">
        <v>1</v>
      </c>
      <c r="AE603">
        <v>0</v>
      </c>
      <c r="AF603">
        <v>1</v>
      </c>
      <c r="AG603">
        <v>0</v>
      </c>
      <c r="AH603">
        <v>0</v>
      </c>
      <c r="AI603">
        <v>0</v>
      </c>
      <c r="AJ603">
        <v>0</v>
      </c>
      <c r="AK603">
        <v>0</v>
      </c>
      <c r="AL603">
        <v>0</v>
      </c>
      <c r="AM603">
        <v>0</v>
      </c>
      <c r="AN603" t="s">
        <v>31</v>
      </c>
      <c r="AO603">
        <v>0</v>
      </c>
      <c r="AP603">
        <v>1</v>
      </c>
      <c r="AQ603">
        <v>0</v>
      </c>
      <c r="AR603">
        <v>0</v>
      </c>
      <c r="AS603">
        <v>0</v>
      </c>
      <c r="AT603">
        <v>0</v>
      </c>
      <c r="AU603">
        <v>0</v>
      </c>
      <c r="AV603">
        <v>0</v>
      </c>
      <c r="AW603" t="s">
        <v>41</v>
      </c>
      <c r="AX603" t="s">
        <v>56</v>
      </c>
      <c r="AY603">
        <v>0</v>
      </c>
      <c r="AZ603">
        <v>0</v>
      </c>
      <c r="BA603">
        <v>1</v>
      </c>
      <c r="BB603" t="s">
        <v>57</v>
      </c>
      <c r="BC603">
        <v>7.8958000000000004</v>
      </c>
      <c r="BD603" t="s">
        <v>663</v>
      </c>
    </row>
    <row r="604" spans="1:56" x14ac:dyDescent="0.25">
      <c r="A604">
        <v>603</v>
      </c>
      <c r="B604">
        <v>1</v>
      </c>
      <c r="C604">
        <v>0</v>
      </c>
      <c r="D604">
        <v>0</v>
      </c>
      <c r="E604">
        <v>0</v>
      </c>
      <c r="F604" t="s">
        <v>7</v>
      </c>
      <c r="G604">
        <v>0</v>
      </c>
      <c r="H604">
        <v>1</v>
      </c>
      <c r="I604">
        <v>0</v>
      </c>
      <c r="J604">
        <v>0</v>
      </c>
      <c r="K604">
        <v>1</v>
      </c>
      <c r="L604">
        <v>1</v>
      </c>
      <c r="M604">
        <v>0</v>
      </c>
      <c r="N604">
        <v>0</v>
      </c>
      <c r="O604">
        <v>0</v>
      </c>
      <c r="P604">
        <v>29.9</v>
      </c>
      <c r="Q604" t="s">
        <v>19</v>
      </c>
      <c r="R604">
        <v>0</v>
      </c>
      <c r="S604">
        <v>0</v>
      </c>
      <c r="T604">
        <v>1</v>
      </c>
      <c r="U604">
        <v>0</v>
      </c>
      <c r="V604">
        <v>0</v>
      </c>
      <c r="W604">
        <v>0</v>
      </c>
      <c r="X604">
        <v>0</v>
      </c>
      <c r="Y604">
        <v>0</v>
      </c>
      <c r="Z604">
        <v>1</v>
      </c>
      <c r="AA604" t="s">
        <v>27</v>
      </c>
      <c r="AB604">
        <v>1</v>
      </c>
      <c r="AC604">
        <v>0</v>
      </c>
      <c r="AD604">
        <v>0</v>
      </c>
      <c r="AE604">
        <v>0</v>
      </c>
      <c r="AF604">
        <v>1</v>
      </c>
      <c r="AG604">
        <v>0</v>
      </c>
      <c r="AH604">
        <v>0</v>
      </c>
      <c r="AI604">
        <v>0</v>
      </c>
      <c r="AJ604">
        <v>0</v>
      </c>
      <c r="AK604">
        <v>0</v>
      </c>
      <c r="AL604">
        <v>0</v>
      </c>
      <c r="AM604">
        <v>0</v>
      </c>
      <c r="AN604" t="s">
        <v>31</v>
      </c>
      <c r="AO604">
        <v>0</v>
      </c>
      <c r="AP604">
        <v>1</v>
      </c>
      <c r="AQ604">
        <v>0</v>
      </c>
      <c r="AR604">
        <v>0</v>
      </c>
      <c r="AS604">
        <v>0</v>
      </c>
      <c r="AT604">
        <v>0</v>
      </c>
      <c r="AU604">
        <v>0</v>
      </c>
      <c r="AV604">
        <v>0</v>
      </c>
      <c r="AW604" t="s">
        <v>41</v>
      </c>
      <c r="AX604" t="s">
        <v>56</v>
      </c>
      <c r="AY604">
        <v>0</v>
      </c>
      <c r="AZ604">
        <v>0</v>
      </c>
      <c r="BA604">
        <v>1</v>
      </c>
      <c r="BB604" t="s">
        <v>57</v>
      </c>
      <c r="BC604">
        <v>42.4</v>
      </c>
      <c r="BD604" t="s">
        <v>664</v>
      </c>
    </row>
    <row r="605" spans="1:56" x14ac:dyDescent="0.25">
      <c r="A605">
        <v>604</v>
      </c>
      <c r="B605">
        <v>1</v>
      </c>
      <c r="C605">
        <v>0</v>
      </c>
      <c r="D605">
        <v>0</v>
      </c>
      <c r="E605">
        <v>0</v>
      </c>
      <c r="F605" t="s">
        <v>7</v>
      </c>
      <c r="G605">
        <v>0</v>
      </c>
      <c r="H605">
        <v>1</v>
      </c>
      <c r="I605">
        <v>0</v>
      </c>
      <c r="J605">
        <v>0</v>
      </c>
      <c r="K605">
        <v>1</v>
      </c>
      <c r="L605">
        <v>1</v>
      </c>
      <c r="M605">
        <v>0</v>
      </c>
      <c r="N605">
        <v>0</v>
      </c>
      <c r="O605">
        <v>0</v>
      </c>
      <c r="P605">
        <v>44</v>
      </c>
      <c r="Q605" t="s">
        <v>21</v>
      </c>
      <c r="R605">
        <v>0</v>
      </c>
      <c r="S605">
        <v>0</v>
      </c>
      <c r="T605">
        <v>0</v>
      </c>
      <c r="U605">
        <v>0</v>
      </c>
      <c r="V605">
        <v>1</v>
      </c>
      <c r="W605">
        <v>0</v>
      </c>
      <c r="X605">
        <v>0</v>
      </c>
      <c r="Y605">
        <v>0</v>
      </c>
      <c r="Z605">
        <v>3</v>
      </c>
      <c r="AA605" t="s">
        <v>29</v>
      </c>
      <c r="AB605">
        <v>0</v>
      </c>
      <c r="AC605">
        <v>0</v>
      </c>
      <c r="AD605">
        <v>1</v>
      </c>
      <c r="AE605">
        <v>0</v>
      </c>
      <c r="AF605">
        <v>1</v>
      </c>
      <c r="AG605">
        <v>0</v>
      </c>
      <c r="AH605">
        <v>0</v>
      </c>
      <c r="AI605">
        <v>0</v>
      </c>
      <c r="AJ605">
        <v>0</v>
      </c>
      <c r="AK605">
        <v>0</v>
      </c>
      <c r="AL605">
        <v>0</v>
      </c>
      <c r="AM605">
        <v>0</v>
      </c>
      <c r="AN605" t="s">
        <v>31</v>
      </c>
      <c r="AO605">
        <v>0</v>
      </c>
      <c r="AP605">
        <v>1</v>
      </c>
      <c r="AQ605">
        <v>0</v>
      </c>
      <c r="AR605">
        <v>0</v>
      </c>
      <c r="AS605">
        <v>0</v>
      </c>
      <c r="AT605">
        <v>0</v>
      </c>
      <c r="AU605">
        <v>0</v>
      </c>
      <c r="AV605">
        <v>0</v>
      </c>
      <c r="AW605" t="s">
        <v>41</v>
      </c>
      <c r="AX605" t="s">
        <v>56</v>
      </c>
      <c r="AY605">
        <v>0</v>
      </c>
      <c r="AZ605">
        <v>0</v>
      </c>
      <c r="BA605">
        <v>1</v>
      </c>
      <c r="BB605" t="s">
        <v>57</v>
      </c>
      <c r="BC605">
        <v>8.0500000000000007</v>
      </c>
      <c r="BD605" t="s">
        <v>665</v>
      </c>
    </row>
    <row r="606" spans="1:56" x14ac:dyDescent="0.25">
      <c r="A606">
        <v>605</v>
      </c>
      <c r="B606">
        <v>1</v>
      </c>
      <c r="C606">
        <v>1</v>
      </c>
      <c r="D606">
        <v>1</v>
      </c>
      <c r="E606">
        <v>1</v>
      </c>
      <c r="F606" t="s">
        <v>7</v>
      </c>
      <c r="G606">
        <v>0</v>
      </c>
      <c r="H606">
        <v>1</v>
      </c>
      <c r="I606">
        <v>0</v>
      </c>
      <c r="J606">
        <v>0</v>
      </c>
      <c r="K606">
        <v>1</v>
      </c>
      <c r="L606">
        <v>1</v>
      </c>
      <c r="M606">
        <v>0</v>
      </c>
      <c r="N606">
        <v>0</v>
      </c>
      <c r="O606">
        <v>0</v>
      </c>
      <c r="P606">
        <v>35</v>
      </c>
      <c r="Q606" t="s">
        <v>20</v>
      </c>
      <c r="R606">
        <v>0</v>
      </c>
      <c r="S606">
        <v>0</v>
      </c>
      <c r="T606">
        <v>0</v>
      </c>
      <c r="U606">
        <v>1</v>
      </c>
      <c r="V606">
        <v>0</v>
      </c>
      <c r="W606">
        <v>0</v>
      </c>
      <c r="X606">
        <v>0</v>
      </c>
      <c r="Y606">
        <v>0</v>
      </c>
      <c r="Z606">
        <v>1</v>
      </c>
      <c r="AA606" t="s">
        <v>27</v>
      </c>
      <c r="AB606">
        <v>1</v>
      </c>
      <c r="AC606">
        <v>0</v>
      </c>
      <c r="AD606">
        <v>0</v>
      </c>
      <c r="AE606">
        <v>0</v>
      </c>
      <c r="AF606">
        <v>1</v>
      </c>
      <c r="AG606">
        <v>0</v>
      </c>
      <c r="AH606">
        <v>0</v>
      </c>
      <c r="AI606">
        <v>0</v>
      </c>
      <c r="AJ606">
        <v>0</v>
      </c>
      <c r="AK606">
        <v>0</v>
      </c>
      <c r="AL606">
        <v>0</v>
      </c>
      <c r="AM606">
        <v>0</v>
      </c>
      <c r="AN606" t="s">
        <v>31</v>
      </c>
      <c r="AO606">
        <v>0</v>
      </c>
      <c r="AP606">
        <v>1</v>
      </c>
      <c r="AQ606">
        <v>0</v>
      </c>
      <c r="AR606">
        <v>0</v>
      </c>
      <c r="AS606">
        <v>0</v>
      </c>
      <c r="AT606">
        <v>0</v>
      </c>
      <c r="AU606">
        <v>0</v>
      </c>
      <c r="AV606">
        <v>0</v>
      </c>
      <c r="AW606" t="s">
        <v>41</v>
      </c>
      <c r="AX606" t="s">
        <v>59</v>
      </c>
      <c r="AY606">
        <v>1</v>
      </c>
      <c r="AZ606">
        <v>0</v>
      </c>
      <c r="BA606">
        <v>0</v>
      </c>
      <c r="BB606" t="s">
        <v>60</v>
      </c>
      <c r="BC606">
        <v>26.55</v>
      </c>
      <c r="BD606" t="s">
        <v>666</v>
      </c>
    </row>
    <row r="607" spans="1:56" x14ac:dyDescent="0.25">
      <c r="A607">
        <v>606</v>
      </c>
      <c r="B607">
        <v>1</v>
      </c>
      <c r="C607">
        <v>0</v>
      </c>
      <c r="D607">
        <v>0</v>
      </c>
      <c r="E607">
        <v>0</v>
      </c>
      <c r="F607" t="s">
        <v>7</v>
      </c>
      <c r="G607">
        <v>0</v>
      </c>
      <c r="H607">
        <v>1</v>
      </c>
      <c r="I607">
        <v>0</v>
      </c>
      <c r="J607">
        <v>0</v>
      </c>
      <c r="K607">
        <v>0</v>
      </c>
      <c r="L607">
        <v>1</v>
      </c>
      <c r="M607">
        <v>0</v>
      </c>
      <c r="N607">
        <v>0</v>
      </c>
      <c r="O607">
        <v>0</v>
      </c>
      <c r="P607">
        <v>36</v>
      </c>
      <c r="Q607" t="s">
        <v>20</v>
      </c>
      <c r="R607">
        <v>0</v>
      </c>
      <c r="S607">
        <v>0</v>
      </c>
      <c r="T607">
        <v>0</v>
      </c>
      <c r="U607">
        <v>1</v>
      </c>
      <c r="V607">
        <v>0</v>
      </c>
      <c r="W607">
        <v>0</v>
      </c>
      <c r="X607">
        <v>0</v>
      </c>
      <c r="Y607">
        <v>0</v>
      </c>
      <c r="Z607">
        <v>3</v>
      </c>
      <c r="AA607" t="s">
        <v>29</v>
      </c>
      <c r="AB607">
        <v>0</v>
      </c>
      <c r="AC607">
        <v>0</v>
      </c>
      <c r="AD607">
        <v>1</v>
      </c>
      <c r="AE607">
        <v>1</v>
      </c>
      <c r="AF607">
        <v>0</v>
      </c>
      <c r="AG607">
        <v>1</v>
      </c>
      <c r="AH607">
        <v>0</v>
      </c>
      <c r="AI607">
        <v>0</v>
      </c>
      <c r="AJ607">
        <v>0</v>
      </c>
      <c r="AK607">
        <v>0</v>
      </c>
      <c r="AL607">
        <v>0</v>
      </c>
      <c r="AM607">
        <v>0</v>
      </c>
      <c r="AN607" t="s">
        <v>32</v>
      </c>
      <c r="AO607">
        <v>0</v>
      </c>
      <c r="AP607">
        <v>1</v>
      </c>
      <c r="AQ607">
        <v>0</v>
      </c>
      <c r="AR607">
        <v>0</v>
      </c>
      <c r="AS607">
        <v>0</v>
      </c>
      <c r="AT607">
        <v>0</v>
      </c>
      <c r="AU607">
        <v>0</v>
      </c>
      <c r="AV607">
        <v>0</v>
      </c>
      <c r="AW607" t="s">
        <v>41</v>
      </c>
      <c r="AX607" t="s">
        <v>56</v>
      </c>
      <c r="AY607">
        <v>0</v>
      </c>
      <c r="AZ607">
        <v>0</v>
      </c>
      <c r="BA607">
        <v>1</v>
      </c>
      <c r="BB607" t="s">
        <v>57</v>
      </c>
      <c r="BC607">
        <v>15.55</v>
      </c>
      <c r="BD607" t="s">
        <v>667</v>
      </c>
    </row>
    <row r="608" spans="1:56" x14ac:dyDescent="0.25">
      <c r="A608">
        <v>607</v>
      </c>
      <c r="B608">
        <v>1</v>
      </c>
      <c r="C608">
        <v>0</v>
      </c>
      <c r="D608">
        <v>0</v>
      </c>
      <c r="E608">
        <v>0</v>
      </c>
      <c r="F608" t="s">
        <v>7</v>
      </c>
      <c r="G608">
        <v>0</v>
      </c>
      <c r="H608">
        <v>1</v>
      </c>
      <c r="I608">
        <v>0</v>
      </c>
      <c r="J608">
        <v>0</v>
      </c>
      <c r="K608">
        <v>1</v>
      </c>
      <c r="L608">
        <v>1</v>
      </c>
      <c r="M608">
        <v>0</v>
      </c>
      <c r="N608">
        <v>0</v>
      </c>
      <c r="O608">
        <v>0</v>
      </c>
      <c r="P608">
        <v>30</v>
      </c>
      <c r="Q608" t="s">
        <v>20</v>
      </c>
      <c r="R608">
        <v>0</v>
      </c>
      <c r="S608">
        <v>0</v>
      </c>
      <c r="T608">
        <v>0</v>
      </c>
      <c r="U608">
        <v>1</v>
      </c>
      <c r="V608">
        <v>0</v>
      </c>
      <c r="W608">
        <v>0</v>
      </c>
      <c r="X608">
        <v>0</v>
      </c>
      <c r="Y608">
        <v>0</v>
      </c>
      <c r="Z608">
        <v>3</v>
      </c>
      <c r="AA608" t="s">
        <v>29</v>
      </c>
      <c r="AB608">
        <v>0</v>
      </c>
      <c r="AC608">
        <v>0</v>
      </c>
      <c r="AD608">
        <v>1</v>
      </c>
      <c r="AE608">
        <v>0</v>
      </c>
      <c r="AF608">
        <v>1</v>
      </c>
      <c r="AG608">
        <v>0</v>
      </c>
      <c r="AH608">
        <v>0</v>
      </c>
      <c r="AI608">
        <v>0</v>
      </c>
      <c r="AJ608">
        <v>0</v>
      </c>
      <c r="AK608">
        <v>0</v>
      </c>
      <c r="AL608">
        <v>0</v>
      </c>
      <c r="AM608">
        <v>0</v>
      </c>
      <c r="AN608" t="s">
        <v>31</v>
      </c>
      <c r="AO608">
        <v>0</v>
      </c>
      <c r="AP608">
        <v>1</v>
      </c>
      <c r="AQ608">
        <v>0</v>
      </c>
      <c r="AR608">
        <v>0</v>
      </c>
      <c r="AS608">
        <v>0</v>
      </c>
      <c r="AT608">
        <v>0</v>
      </c>
      <c r="AU608">
        <v>0</v>
      </c>
      <c r="AV608">
        <v>0</v>
      </c>
      <c r="AW608" t="s">
        <v>41</v>
      </c>
      <c r="AX608" t="s">
        <v>56</v>
      </c>
      <c r="AY608">
        <v>0</v>
      </c>
      <c r="AZ608">
        <v>0</v>
      </c>
      <c r="BA608">
        <v>1</v>
      </c>
      <c r="BB608" t="s">
        <v>57</v>
      </c>
      <c r="BC608">
        <v>7.8958000000000004</v>
      </c>
      <c r="BD608" t="s">
        <v>668</v>
      </c>
    </row>
    <row r="609" spans="1:56" x14ac:dyDescent="0.25">
      <c r="A609">
        <v>608</v>
      </c>
      <c r="B609">
        <v>1</v>
      </c>
      <c r="C609">
        <v>1</v>
      </c>
      <c r="D609">
        <v>1</v>
      </c>
      <c r="E609">
        <v>1</v>
      </c>
      <c r="F609" t="s">
        <v>7</v>
      </c>
      <c r="G609">
        <v>0</v>
      </c>
      <c r="H609">
        <v>1</v>
      </c>
      <c r="I609">
        <v>0</v>
      </c>
      <c r="J609">
        <v>0</v>
      </c>
      <c r="K609">
        <v>1</v>
      </c>
      <c r="L609">
        <v>1</v>
      </c>
      <c r="M609">
        <v>0</v>
      </c>
      <c r="N609">
        <v>0</v>
      </c>
      <c r="O609">
        <v>0</v>
      </c>
      <c r="P609">
        <v>27</v>
      </c>
      <c r="Q609" t="s">
        <v>19</v>
      </c>
      <c r="R609">
        <v>0</v>
      </c>
      <c r="S609">
        <v>0</v>
      </c>
      <c r="T609">
        <v>1</v>
      </c>
      <c r="U609">
        <v>0</v>
      </c>
      <c r="V609">
        <v>0</v>
      </c>
      <c r="W609">
        <v>0</v>
      </c>
      <c r="X609">
        <v>0</v>
      </c>
      <c r="Y609">
        <v>0</v>
      </c>
      <c r="Z609">
        <v>1</v>
      </c>
      <c r="AA609" t="s">
        <v>27</v>
      </c>
      <c r="AB609">
        <v>1</v>
      </c>
      <c r="AC609">
        <v>0</v>
      </c>
      <c r="AD609">
        <v>0</v>
      </c>
      <c r="AE609">
        <v>0</v>
      </c>
      <c r="AF609">
        <v>1</v>
      </c>
      <c r="AG609">
        <v>0</v>
      </c>
      <c r="AH609">
        <v>0</v>
      </c>
      <c r="AI609">
        <v>0</v>
      </c>
      <c r="AJ609">
        <v>0</v>
      </c>
      <c r="AK609">
        <v>0</v>
      </c>
      <c r="AL609">
        <v>0</v>
      </c>
      <c r="AM609">
        <v>0</v>
      </c>
      <c r="AN609" t="s">
        <v>31</v>
      </c>
      <c r="AO609">
        <v>0</v>
      </c>
      <c r="AP609">
        <v>1</v>
      </c>
      <c r="AQ609">
        <v>0</v>
      </c>
      <c r="AR609">
        <v>0</v>
      </c>
      <c r="AS609">
        <v>0</v>
      </c>
      <c r="AT609">
        <v>0</v>
      </c>
      <c r="AU609">
        <v>0</v>
      </c>
      <c r="AV609">
        <v>0</v>
      </c>
      <c r="AW609" t="s">
        <v>41</v>
      </c>
      <c r="AX609" t="s">
        <v>56</v>
      </c>
      <c r="AY609">
        <v>0</v>
      </c>
      <c r="AZ609">
        <v>0</v>
      </c>
      <c r="BA609">
        <v>1</v>
      </c>
      <c r="BB609" t="s">
        <v>57</v>
      </c>
      <c r="BC609">
        <v>30.5</v>
      </c>
      <c r="BD609" t="s">
        <v>669</v>
      </c>
    </row>
    <row r="610" spans="1:56" x14ac:dyDescent="0.25">
      <c r="A610">
        <v>609</v>
      </c>
      <c r="B610">
        <v>1</v>
      </c>
      <c r="C610">
        <v>1</v>
      </c>
      <c r="D610">
        <v>1</v>
      </c>
      <c r="E610">
        <v>1</v>
      </c>
      <c r="F610" t="s">
        <v>6</v>
      </c>
      <c r="G610">
        <v>1</v>
      </c>
      <c r="H610">
        <v>0</v>
      </c>
      <c r="I610">
        <v>0</v>
      </c>
      <c r="J610">
        <v>0</v>
      </c>
      <c r="K610">
        <v>0</v>
      </c>
      <c r="L610">
        <v>0</v>
      </c>
      <c r="M610">
        <v>0</v>
      </c>
      <c r="N610">
        <v>0</v>
      </c>
      <c r="O610">
        <v>0</v>
      </c>
      <c r="P610">
        <v>22</v>
      </c>
      <c r="Q610" t="s">
        <v>19</v>
      </c>
      <c r="R610">
        <v>0</v>
      </c>
      <c r="S610">
        <v>0</v>
      </c>
      <c r="T610">
        <v>1</v>
      </c>
      <c r="U610">
        <v>0</v>
      </c>
      <c r="V610">
        <v>0</v>
      </c>
      <c r="W610">
        <v>0</v>
      </c>
      <c r="X610">
        <v>0</v>
      </c>
      <c r="Y610">
        <v>0</v>
      </c>
      <c r="Z610">
        <v>2</v>
      </c>
      <c r="AA610" t="s">
        <v>28</v>
      </c>
      <c r="AB610">
        <v>0</v>
      </c>
      <c r="AC610">
        <v>1</v>
      </c>
      <c r="AD610">
        <v>0</v>
      </c>
      <c r="AE610">
        <v>1</v>
      </c>
      <c r="AF610">
        <v>0</v>
      </c>
      <c r="AG610">
        <v>1</v>
      </c>
      <c r="AH610">
        <v>0</v>
      </c>
      <c r="AI610">
        <v>0</v>
      </c>
      <c r="AJ610">
        <v>0</v>
      </c>
      <c r="AK610">
        <v>0</v>
      </c>
      <c r="AL610">
        <v>0</v>
      </c>
      <c r="AM610">
        <v>0</v>
      </c>
      <c r="AN610" t="s">
        <v>32</v>
      </c>
      <c r="AO610">
        <v>2</v>
      </c>
      <c r="AP610">
        <v>0</v>
      </c>
      <c r="AQ610">
        <v>0</v>
      </c>
      <c r="AR610">
        <v>1</v>
      </c>
      <c r="AS610">
        <v>0</v>
      </c>
      <c r="AT610">
        <v>0</v>
      </c>
      <c r="AU610">
        <v>0</v>
      </c>
      <c r="AV610">
        <v>0</v>
      </c>
      <c r="AW610" t="s">
        <v>43</v>
      </c>
      <c r="AX610" t="s">
        <v>59</v>
      </c>
      <c r="AY610">
        <v>1</v>
      </c>
      <c r="AZ610">
        <v>0</v>
      </c>
      <c r="BA610">
        <v>0</v>
      </c>
      <c r="BB610" t="s">
        <v>60</v>
      </c>
      <c r="BC610">
        <v>41.5792</v>
      </c>
      <c r="BD610" t="s">
        <v>670</v>
      </c>
    </row>
    <row r="611" spans="1:56" x14ac:dyDescent="0.25">
      <c r="A611">
        <v>610</v>
      </c>
      <c r="B611">
        <v>1</v>
      </c>
      <c r="C611">
        <v>1</v>
      </c>
      <c r="D611">
        <v>1</v>
      </c>
      <c r="E611">
        <v>1</v>
      </c>
      <c r="F611" t="s">
        <v>6</v>
      </c>
      <c r="G611">
        <v>1</v>
      </c>
      <c r="H611">
        <v>0</v>
      </c>
      <c r="I611">
        <v>0</v>
      </c>
      <c r="J611">
        <v>0</v>
      </c>
      <c r="K611">
        <v>0</v>
      </c>
      <c r="L611">
        <v>0</v>
      </c>
      <c r="M611">
        <v>0</v>
      </c>
      <c r="N611">
        <v>0</v>
      </c>
      <c r="O611">
        <v>0</v>
      </c>
      <c r="P611">
        <v>40</v>
      </c>
      <c r="Q611" t="s">
        <v>21</v>
      </c>
      <c r="R611">
        <v>0</v>
      </c>
      <c r="S611">
        <v>0</v>
      </c>
      <c r="T611">
        <v>0</v>
      </c>
      <c r="U611">
        <v>0</v>
      </c>
      <c r="V611">
        <v>1</v>
      </c>
      <c r="W611">
        <v>0</v>
      </c>
      <c r="X611">
        <v>0</v>
      </c>
      <c r="Y611">
        <v>0</v>
      </c>
      <c r="Z611">
        <v>1</v>
      </c>
      <c r="AA611" t="s">
        <v>27</v>
      </c>
      <c r="AB611">
        <v>1</v>
      </c>
      <c r="AC611">
        <v>0</v>
      </c>
      <c r="AD611">
        <v>0</v>
      </c>
      <c r="AE611">
        <v>0</v>
      </c>
      <c r="AF611">
        <v>1</v>
      </c>
      <c r="AG611">
        <v>0</v>
      </c>
      <c r="AH611">
        <v>0</v>
      </c>
      <c r="AI611">
        <v>0</v>
      </c>
      <c r="AJ611">
        <v>0</v>
      </c>
      <c r="AK611">
        <v>0</v>
      </c>
      <c r="AL611">
        <v>0</v>
      </c>
      <c r="AM611">
        <v>0</v>
      </c>
      <c r="AN611" t="s">
        <v>31</v>
      </c>
      <c r="AO611">
        <v>0</v>
      </c>
      <c r="AP611">
        <v>1</v>
      </c>
      <c r="AQ611">
        <v>0</v>
      </c>
      <c r="AR611">
        <v>0</v>
      </c>
      <c r="AS611">
        <v>0</v>
      </c>
      <c r="AT611">
        <v>0</v>
      </c>
      <c r="AU611">
        <v>0</v>
      </c>
      <c r="AV611">
        <v>0</v>
      </c>
      <c r="AW611" t="s">
        <v>41</v>
      </c>
      <c r="AX611" t="s">
        <v>56</v>
      </c>
      <c r="AY611">
        <v>0</v>
      </c>
      <c r="AZ611">
        <v>0</v>
      </c>
      <c r="BA611">
        <v>1</v>
      </c>
      <c r="BB611" t="s">
        <v>57</v>
      </c>
      <c r="BC611">
        <v>153.46250000000001</v>
      </c>
      <c r="BD611" t="s">
        <v>671</v>
      </c>
    </row>
    <row r="612" spans="1:56" x14ac:dyDescent="0.25">
      <c r="A612">
        <v>611</v>
      </c>
      <c r="B612">
        <v>1</v>
      </c>
      <c r="C612">
        <v>0</v>
      </c>
      <c r="D612">
        <v>0</v>
      </c>
      <c r="E612">
        <v>0</v>
      </c>
      <c r="F612" t="s">
        <v>6</v>
      </c>
      <c r="G612">
        <v>1</v>
      </c>
      <c r="H612">
        <v>0</v>
      </c>
      <c r="I612">
        <v>1</v>
      </c>
      <c r="J612">
        <v>0</v>
      </c>
      <c r="K612">
        <v>0</v>
      </c>
      <c r="L612">
        <v>0</v>
      </c>
      <c r="M612">
        <v>0</v>
      </c>
      <c r="N612">
        <v>0</v>
      </c>
      <c r="O612">
        <v>0</v>
      </c>
      <c r="P612">
        <v>39</v>
      </c>
      <c r="Q612" t="s">
        <v>20</v>
      </c>
      <c r="R612">
        <v>0</v>
      </c>
      <c r="S612">
        <v>0</v>
      </c>
      <c r="T612">
        <v>0</v>
      </c>
      <c r="U612">
        <v>1</v>
      </c>
      <c r="V612">
        <v>0</v>
      </c>
      <c r="W612">
        <v>0</v>
      </c>
      <c r="X612">
        <v>0</v>
      </c>
      <c r="Y612">
        <v>0</v>
      </c>
      <c r="Z612">
        <v>3</v>
      </c>
      <c r="AA612" t="s">
        <v>29</v>
      </c>
      <c r="AB612">
        <v>0</v>
      </c>
      <c r="AC612">
        <v>0</v>
      </c>
      <c r="AD612">
        <v>1</v>
      </c>
      <c r="AE612">
        <v>1</v>
      </c>
      <c r="AF612">
        <v>0</v>
      </c>
      <c r="AG612">
        <v>1</v>
      </c>
      <c r="AH612">
        <v>0</v>
      </c>
      <c r="AI612">
        <v>0</v>
      </c>
      <c r="AJ612">
        <v>0</v>
      </c>
      <c r="AK612">
        <v>0</v>
      </c>
      <c r="AL612">
        <v>0</v>
      </c>
      <c r="AM612">
        <v>0</v>
      </c>
      <c r="AN612" t="s">
        <v>32</v>
      </c>
      <c r="AO612">
        <v>5</v>
      </c>
      <c r="AP612">
        <v>0</v>
      </c>
      <c r="AQ612">
        <v>0</v>
      </c>
      <c r="AR612">
        <v>0</v>
      </c>
      <c r="AS612">
        <v>0</v>
      </c>
      <c r="AT612">
        <v>0</v>
      </c>
      <c r="AU612">
        <v>1</v>
      </c>
      <c r="AV612">
        <v>0</v>
      </c>
      <c r="AW612" t="s">
        <v>46</v>
      </c>
      <c r="AX612" t="s">
        <v>56</v>
      </c>
      <c r="AY612">
        <v>0</v>
      </c>
      <c r="AZ612">
        <v>0</v>
      </c>
      <c r="BA612">
        <v>1</v>
      </c>
      <c r="BB612" t="s">
        <v>57</v>
      </c>
      <c r="BC612">
        <v>31.274999999999999</v>
      </c>
      <c r="BD612" t="s">
        <v>672</v>
      </c>
    </row>
    <row r="613" spans="1:56" x14ac:dyDescent="0.25">
      <c r="A613">
        <v>612</v>
      </c>
      <c r="B613">
        <v>1</v>
      </c>
      <c r="C613">
        <v>0</v>
      </c>
      <c r="D613">
        <v>0</v>
      </c>
      <c r="E613">
        <v>0</v>
      </c>
      <c r="F613" t="s">
        <v>7</v>
      </c>
      <c r="G613">
        <v>0</v>
      </c>
      <c r="H613">
        <v>1</v>
      </c>
      <c r="I613">
        <v>0</v>
      </c>
      <c r="J613">
        <v>0</v>
      </c>
      <c r="K613">
        <v>1</v>
      </c>
      <c r="L613">
        <v>1</v>
      </c>
      <c r="M613">
        <v>0</v>
      </c>
      <c r="N613">
        <v>0</v>
      </c>
      <c r="O613">
        <v>0</v>
      </c>
      <c r="P613">
        <v>29.9</v>
      </c>
      <c r="Q613" t="s">
        <v>19</v>
      </c>
      <c r="R613">
        <v>0</v>
      </c>
      <c r="S613">
        <v>0</v>
      </c>
      <c r="T613">
        <v>1</v>
      </c>
      <c r="U613">
        <v>0</v>
      </c>
      <c r="V613">
        <v>0</v>
      </c>
      <c r="W613">
        <v>0</v>
      </c>
      <c r="X613">
        <v>0</v>
      </c>
      <c r="Y613">
        <v>0</v>
      </c>
      <c r="Z613">
        <v>3</v>
      </c>
      <c r="AA613" t="s">
        <v>29</v>
      </c>
      <c r="AB613">
        <v>0</v>
      </c>
      <c r="AC613">
        <v>0</v>
      </c>
      <c r="AD613">
        <v>1</v>
      </c>
      <c r="AE613">
        <v>0</v>
      </c>
      <c r="AF613">
        <v>1</v>
      </c>
      <c r="AG613">
        <v>0</v>
      </c>
      <c r="AH613">
        <v>0</v>
      </c>
      <c r="AI613">
        <v>0</v>
      </c>
      <c r="AJ613">
        <v>0</v>
      </c>
      <c r="AK613">
        <v>0</v>
      </c>
      <c r="AL613">
        <v>0</v>
      </c>
      <c r="AM613">
        <v>0</v>
      </c>
      <c r="AN613" t="s">
        <v>31</v>
      </c>
      <c r="AO613">
        <v>0</v>
      </c>
      <c r="AP613">
        <v>1</v>
      </c>
      <c r="AQ613">
        <v>0</v>
      </c>
      <c r="AR613">
        <v>0</v>
      </c>
      <c r="AS613">
        <v>0</v>
      </c>
      <c r="AT613">
        <v>0</v>
      </c>
      <c r="AU613">
        <v>0</v>
      </c>
      <c r="AV613">
        <v>0</v>
      </c>
      <c r="AW613" t="s">
        <v>41</v>
      </c>
      <c r="AX613" t="s">
        <v>56</v>
      </c>
      <c r="AY613">
        <v>0</v>
      </c>
      <c r="AZ613">
        <v>0</v>
      </c>
      <c r="BA613">
        <v>1</v>
      </c>
      <c r="BB613" t="s">
        <v>57</v>
      </c>
      <c r="BC613">
        <v>7.05</v>
      </c>
      <c r="BD613" t="s">
        <v>673</v>
      </c>
    </row>
    <row r="614" spans="1:56" x14ac:dyDescent="0.25">
      <c r="A614">
        <v>613</v>
      </c>
      <c r="B614">
        <v>1</v>
      </c>
      <c r="C614">
        <v>1</v>
      </c>
      <c r="D614">
        <v>1</v>
      </c>
      <c r="E614">
        <v>1</v>
      </c>
      <c r="F614" t="s">
        <v>6</v>
      </c>
      <c r="G614">
        <v>1</v>
      </c>
      <c r="H614">
        <v>0</v>
      </c>
      <c r="I614">
        <v>0</v>
      </c>
      <c r="J614">
        <v>0</v>
      </c>
      <c r="K614">
        <v>0</v>
      </c>
      <c r="L614">
        <v>0</v>
      </c>
      <c r="M614">
        <v>0</v>
      </c>
      <c r="N614">
        <v>0</v>
      </c>
      <c r="O614">
        <v>0</v>
      </c>
      <c r="P614">
        <v>29.9</v>
      </c>
      <c r="Q614" t="s">
        <v>19</v>
      </c>
      <c r="R614">
        <v>0</v>
      </c>
      <c r="S614">
        <v>0</v>
      </c>
      <c r="T614">
        <v>1</v>
      </c>
      <c r="U614">
        <v>0</v>
      </c>
      <c r="V614">
        <v>0</v>
      </c>
      <c r="W614">
        <v>0</v>
      </c>
      <c r="X614">
        <v>0</v>
      </c>
      <c r="Y614">
        <v>0</v>
      </c>
      <c r="Z614">
        <v>3</v>
      </c>
      <c r="AA614" t="s">
        <v>29</v>
      </c>
      <c r="AB614">
        <v>0</v>
      </c>
      <c r="AC614">
        <v>0</v>
      </c>
      <c r="AD614">
        <v>1</v>
      </c>
      <c r="AE614">
        <v>1</v>
      </c>
      <c r="AF614">
        <v>0</v>
      </c>
      <c r="AG614">
        <v>1</v>
      </c>
      <c r="AH614">
        <v>0</v>
      </c>
      <c r="AI614">
        <v>0</v>
      </c>
      <c r="AJ614">
        <v>0</v>
      </c>
      <c r="AK614">
        <v>0</v>
      </c>
      <c r="AL614">
        <v>0</v>
      </c>
      <c r="AM614">
        <v>0</v>
      </c>
      <c r="AN614" t="s">
        <v>32</v>
      </c>
      <c r="AO614">
        <v>0</v>
      </c>
      <c r="AP614">
        <v>1</v>
      </c>
      <c r="AQ614">
        <v>0</v>
      </c>
      <c r="AR614">
        <v>0</v>
      </c>
      <c r="AS614">
        <v>0</v>
      </c>
      <c r="AT614">
        <v>0</v>
      </c>
      <c r="AU614">
        <v>0</v>
      </c>
      <c r="AV614">
        <v>0</v>
      </c>
      <c r="AW614" t="s">
        <v>41</v>
      </c>
      <c r="AX614" t="s">
        <v>65</v>
      </c>
      <c r="AY614">
        <v>0</v>
      </c>
      <c r="AZ614">
        <v>1</v>
      </c>
      <c r="BA614">
        <v>0</v>
      </c>
      <c r="BB614" t="s">
        <v>66</v>
      </c>
      <c r="BC614">
        <v>15.5</v>
      </c>
      <c r="BD614" t="s">
        <v>674</v>
      </c>
    </row>
    <row r="615" spans="1:56" x14ac:dyDescent="0.25">
      <c r="A615">
        <v>614</v>
      </c>
      <c r="B615">
        <v>1</v>
      </c>
      <c r="C615">
        <v>0</v>
      </c>
      <c r="D615">
        <v>0</v>
      </c>
      <c r="E615">
        <v>0</v>
      </c>
      <c r="F615" t="s">
        <v>7</v>
      </c>
      <c r="G615">
        <v>0</v>
      </c>
      <c r="H615">
        <v>1</v>
      </c>
      <c r="I615">
        <v>0</v>
      </c>
      <c r="J615">
        <v>0</v>
      </c>
      <c r="K615">
        <v>1</v>
      </c>
      <c r="L615">
        <v>1</v>
      </c>
      <c r="M615">
        <v>0</v>
      </c>
      <c r="N615">
        <v>1</v>
      </c>
      <c r="O615">
        <v>1</v>
      </c>
      <c r="P615">
        <v>29.9</v>
      </c>
      <c r="Q615" t="s">
        <v>19</v>
      </c>
      <c r="R615">
        <v>0</v>
      </c>
      <c r="S615">
        <v>0</v>
      </c>
      <c r="T615">
        <v>1</v>
      </c>
      <c r="U615">
        <v>0</v>
      </c>
      <c r="V615">
        <v>0</v>
      </c>
      <c r="W615">
        <v>0</v>
      </c>
      <c r="X615">
        <v>0</v>
      </c>
      <c r="Y615">
        <v>0</v>
      </c>
      <c r="Z615">
        <v>3</v>
      </c>
      <c r="AA615" t="s">
        <v>29</v>
      </c>
      <c r="AB615">
        <v>0</v>
      </c>
      <c r="AC615">
        <v>0</v>
      </c>
      <c r="AD615">
        <v>1</v>
      </c>
      <c r="AE615">
        <v>0</v>
      </c>
      <c r="AF615">
        <v>1</v>
      </c>
      <c r="AG615">
        <v>0</v>
      </c>
      <c r="AH615">
        <v>0</v>
      </c>
      <c r="AI615">
        <v>0</v>
      </c>
      <c r="AJ615">
        <v>0</v>
      </c>
      <c r="AK615">
        <v>0</v>
      </c>
      <c r="AL615">
        <v>0</v>
      </c>
      <c r="AM615">
        <v>0</v>
      </c>
      <c r="AN615" t="s">
        <v>31</v>
      </c>
      <c r="AO615">
        <v>0</v>
      </c>
      <c r="AP615">
        <v>1</v>
      </c>
      <c r="AQ615">
        <v>0</v>
      </c>
      <c r="AR615">
        <v>0</v>
      </c>
      <c r="AS615">
        <v>0</v>
      </c>
      <c r="AT615">
        <v>0</v>
      </c>
      <c r="AU615">
        <v>0</v>
      </c>
      <c r="AV615">
        <v>0</v>
      </c>
      <c r="AW615" t="s">
        <v>41</v>
      </c>
      <c r="AX615" t="s">
        <v>65</v>
      </c>
      <c r="AY615">
        <v>0</v>
      </c>
      <c r="AZ615">
        <v>1</v>
      </c>
      <c r="BA615">
        <v>0</v>
      </c>
      <c r="BB615" t="s">
        <v>66</v>
      </c>
      <c r="BC615">
        <v>7.75</v>
      </c>
      <c r="BD615" t="s">
        <v>675</v>
      </c>
    </row>
    <row r="616" spans="1:56" x14ac:dyDescent="0.25">
      <c r="A616">
        <v>615</v>
      </c>
      <c r="B616">
        <v>1</v>
      </c>
      <c r="C616">
        <v>0</v>
      </c>
      <c r="D616">
        <v>0</v>
      </c>
      <c r="E616">
        <v>0</v>
      </c>
      <c r="F616" t="s">
        <v>7</v>
      </c>
      <c r="G616">
        <v>0</v>
      </c>
      <c r="H616">
        <v>1</v>
      </c>
      <c r="I616">
        <v>0</v>
      </c>
      <c r="J616">
        <v>0</v>
      </c>
      <c r="K616">
        <v>1</v>
      </c>
      <c r="L616">
        <v>1</v>
      </c>
      <c r="M616">
        <v>0</v>
      </c>
      <c r="N616">
        <v>0</v>
      </c>
      <c r="O616">
        <v>0</v>
      </c>
      <c r="P616">
        <v>35</v>
      </c>
      <c r="Q616" t="s">
        <v>20</v>
      </c>
      <c r="R616">
        <v>0</v>
      </c>
      <c r="S616">
        <v>0</v>
      </c>
      <c r="T616">
        <v>0</v>
      </c>
      <c r="U616">
        <v>1</v>
      </c>
      <c r="V616">
        <v>0</v>
      </c>
      <c r="W616">
        <v>0</v>
      </c>
      <c r="X616">
        <v>0</v>
      </c>
      <c r="Y616">
        <v>0</v>
      </c>
      <c r="Z616">
        <v>3</v>
      </c>
      <c r="AA616" t="s">
        <v>29</v>
      </c>
      <c r="AB616">
        <v>0</v>
      </c>
      <c r="AC616">
        <v>0</v>
      </c>
      <c r="AD616">
        <v>1</v>
      </c>
      <c r="AE616">
        <v>0</v>
      </c>
      <c r="AF616">
        <v>1</v>
      </c>
      <c r="AG616">
        <v>0</v>
      </c>
      <c r="AH616">
        <v>0</v>
      </c>
      <c r="AI616">
        <v>0</v>
      </c>
      <c r="AJ616">
        <v>0</v>
      </c>
      <c r="AK616">
        <v>0</v>
      </c>
      <c r="AL616">
        <v>0</v>
      </c>
      <c r="AM616">
        <v>0</v>
      </c>
      <c r="AN616" t="s">
        <v>31</v>
      </c>
      <c r="AO616">
        <v>0</v>
      </c>
      <c r="AP616">
        <v>1</v>
      </c>
      <c r="AQ616">
        <v>0</v>
      </c>
      <c r="AR616">
        <v>0</v>
      </c>
      <c r="AS616">
        <v>0</v>
      </c>
      <c r="AT616">
        <v>0</v>
      </c>
      <c r="AU616">
        <v>0</v>
      </c>
      <c r="AV616">
        <v>0</v>
      </c>
      <c r="AW616" t="s">
        <v>41</v>
      </c>
      <c r="AX616" t="s">
        <v>56</v>
      </c>
      <c r="AY616">
        <v>0</v>
      </c>
      <c r="AZ616">
        <v>0</v>
      </c>
      <c r="BA616">
        <v>1</v>
      </c>
      <c r="BB616" t="s">
        <v>57</v>
      </c>
      <c r="BC616">
        <v>8.0500000000000007</v>
      </c>
      <c r="BD616" t="s">
        <v>676</v>
      </c>
    </row>
    <row r="617" spans="1:56" x14ac:dyDescent="0.25">
      <c r="A617">
        <v>616</v>
      </c>
      <c r="B617">
        <v>1</v>
      </c>
      <c r="C617">
        <v>1</v>
      </c>
      <c r="D617">
        <v>1</v>
      </c>
      <c r="E617">
        <v>1</v>
      </c>
      <c r="F617" t="s">
        <v>6</v>
      </c>
      <c r="G617">
        <v>1</v>
      </c>
      <c r="H617">
        <v>0</v>
      </c>
      <c r="I617">
        <v>0</v>
      </c>
      <c r="J617">
        <v>0</v>
      </c>
      <c r="K617">
        <v>0</v>
      </c>
      <c r="L617">
        <v>0</v>
      </c>
      <c r="M617">
        <v>0</v>
      </c>
      <c r="N617">
        <v>0</v>
      </c>
      <c r="O617">
        <v>0</v>
      </c>
      <c r="P617">
        <v>24</v>
      </c>
      <c r="Q617" t="s">
        <v>19</v>
      </c>
      <c r="R617">
        <v>0</v>
      </c>
      <c r="S617">
        <v>0</v>
      </c>
      <c r="T617">
        <v>1</v>
      </c>
      <c r="U617">
        <v>0</v>
      </c>
      <c r="V617">
        <v>0</v>
      </c>
      <c r="W617">
        <v>0</v>
      </c>
      <c r="X617">
        <v>0</v>
      </c>
      <c r="Y617">
        <v>0</v>
      </c>
      <c r="Z617">
        <v>2</v>
      </c>
      <c r="AA617" t="s">
        <v>28</v>
      </c>
      <c r="AB617">
        <v>0</v>
      </c>
      <c r="AC617">
        <v>1</v>
      </c>
      <c r="AD617">
        <v>0</v>
      </c>
      <c r="AE617">
        <v>1</v>
      </c>
      <c r="AF617">
        <v>0</v>
      </c>
      <c r="AG617">
        <v>1</v>
      </c>
      <c r="AH617">
        <v>0</v>
      </c>
      <c r="AI617">
        <v>0</v>
      </c>
      <c r="AJ617">
        <v>0</v>
      </c>
      <c r="AK617">
        <v>0</v>
      </c>
      <c r="AL617">
        <v>0</v>
      </c>
      <c r="AM617">
        <v>0</v>
      </c>
      <c r="AN617" t="s">
        <v>32</v>
      </c>
      <c r="AO617">
        <v>2</v>
      </c>
      <c r="AP617">
        <v>0</v>
      </c>
      <c r="AQ617">
        <v>0</v>
      </c>
      <c r="AR617">
        <v>1</v>
      </c>
      <c r="AS617">
        <v>0</v>
      </c>
      <c r="AT617">
        <v>0</v>
      </c>
      <c r="AU617">
        <v>0</v>
      </c>
      <c r="AV617">
        <v>0</v>
      </c>
      <c r="AW617" t="s">
        <v>43</v>
      </c>
      <c r="AX617" t="s">
        <v>56</v>
      </c>
      <c r="AY617">
        <v>0</v>
      </c>
      <c r="AZ617">
        <v>0</v>
      </c>
      <c r="BA617">
        <v>1</v>
      </c>
      <c r="BB617" t="s">
        <v>57</v>
      </c>
      <c r="BC617">
        <v>65</v>
      </c>
      <c r="BD617" t="s">
        <v>677</v>
      </c>
    </row>
    <row r="618" spans="1:56" x14ac:dyDescent="0.25">
      <c r="A618">
        <v>617</v>
      </c>
      <c r="B618">
        <v>1</v>
      </c>
      <c r="C618">
        <v>0</v>
      </c>
      <c r="D618">
        <v>0</v>
      </c>
      <c r="E618">
        <v>0</v>
      </c>
      <c r="F618" t="s">
        <v>7</v>
      </c>
      <c r="G618">
        <v>0</v>
      </c>
      <c r="H618">
        <v>1</v>
      </c>
      <c r="I618">
        <v>0</v>
      </c>
      <c r="J618">
        <v>0</v>
      </c>
      <c r="K618">
        <v>0</v>
      </c>
      <c r="L618">
        <v>0</v>
      </c>
      <c r="M618">
        <v>0</v>
      </c>
      <c r="N618">
        <v>0</v>
      </c>
      <c r="O618">
        <v>0</v>
      </c>
      <c r="P618">
        <v>34</v>
      </c>
      <c r="Q618" t="s">
        <v>20</v>
      </c>
      <c r="R618">
        <v>0</v>
      </c>
      <c r="S618">
        <v>0</v>
      </c>
      <c r="T618">
        <v>0</v>
      </c>
      <c r="U618">
        <v>1</v>
      </c>
      <c r="V618">
        <v>0</v>
      </c>
      <c r="W618">
        <v>0</v>
      </c>
      <c r="X618">
        <v>0</v>
      </c>
      <c r="Y618">
        <v>0</v>
      </c>
      <c r="Z618">
        <v>3</v>
      </c>
      <c r="AA618" t="s">
        <v>29</v>
      </c>
      <c r="AB618">
        <v>0</v>
      </c>
      <c r="AC618">
        <v>0</v>
      </c>
      <c r="AD618">
        <v>1</v>
      </c>
      <c r="AE618">
        <v>1</v>
      </c>
      <c r="AF618">
        <v>0</v>
      </c>
      <c r="AG618">
        <v>1</v>
      </c>
      <c r="AH618">
        <v>0</v>
      </c>
      <c r="AI618">
        <v>0</v>
      </c>
      <c r="AJ618">
        <v>0</v>
      </c>
      <c r="AK618">
        <v>0</v>
      </c>
      <c r="AL618">
        <v>0</v>
      </c>
      <c r="AM618">
        <v>0</v>
      </c>
      <c r="AN618" t="s">
        <v>32</v>
      </c>
      <c r="AO618">
        <v>1</v>
      </c>
      <c r="AP618">
        <v>0</v>
      </c>
      <c r="AQ618">
        <v>1</v>
      </c>
      <c r="AR618">
        <v>0</v>
      </c>
      <c r="AS618">
        <v>0</v>
      </c>
      <c r="AT618">
        <v>0</v>
      </c>
      <c r="AU618">
        <v>0</v>
      </c>
      <c r="AV618">
        <v>0</v>
      </c>
      <c r="AW618" t="s">
        <v>42</v>
      </c>
      <c r="AX618" t="s">
        <v>56</v>
      </c>
      <c r="AY618">
        <v>0</v>
      </c>
      <c r="AZ618">
        <v>0</v>
      </c>
      <c r="BA618">
        <v>1</v>
      </c>
      <c r="BB618" t="s">
        <v>57</v>
      </c>
      <c r="BC618">
        <v>14.4</v>
      </c>
      <c r="BD618" t="s">
        <v>678</v>
      </c>
    </row>
    <row r="619" spans="1:56" x14ac:dyDescent="0.25">
      <c r="A619">
        <v>618</v>
      </c>
      <c r="B619">
        <v>1</v>
      </c>
      <c r="C619">
        <v>0</v>
      </c>
      <c r="D619">
        <v>0</v>
      </c>
      <c r="E619">
        <v>0</v>
      </c>
      <c r="F619" t="s">
        <v>6</v>
      </c>
      <c r="G619">
        <v>1</v>
      </c>
      <c r="H619">
        <v>0</v>
      </c>
      <c r="I619">
        <v>1</v>
      </c>
      <c r="J619">
        <v>0</v>
      </c>
      <c r="K619">
        <v>0</v>
      </c>
      <c r="L619">
        <v>0</v>
      </c>
      <c r="M619">
        <v>0</v>
      </c>
      <c r="N619">
        <v>0</v>
      </c>
      <c r="O619">
        <v>0</v>
      </c>
      <c r="P619">
        <v>26</v>
      </c>
      <c r="Q619" t="s">
        <v>19</v>
      </c>
      <c r="R619">
        <v>0</v>
      </c>
      <c r="S619">
        <v>0</v>
      </c>
      <c r="T619">
        <v>1</v>
      </c>
      <c r="U619">
        <v>0</v>
      </c>
      <c r="V619">
        <v>0</v>
      </c>
      <c r="W619">
        <v>0</v>
      </c>
      <c r="X619">
        <v>0</v>
      </c>
      <c r="Y619">
        <v>0</v>
      </c>
      <c r="Z619">
        <v>3</v>
      </c>
      <c r="AA619" t="s">
        <v>29</v>
      </c>
      <c r="AB619">
        <v>0</v>
      </c>
      <c r="AC619">
        <v>0</v>
      </c>
      <c r="AD619">
        <v>1</v>
      </c>
      <c r="AE619">
        <v>1</v>
      </c>
      <c r="AF619">
        <v>0</v>
      </c>
      <c r="AG619">
        <v>1</v>
      </c>
      <c r="AH619">
        <v>0</v>
      </c>
      <c r="AI619">
        <v>0</v>
      </c>
      <c r="AJ619">
        <v>0</v>
      </c>
      <c r="AK619">
        <v>0</v>
      </c>
      <c r="AL619">
        <v>0</v>
      </c>
      <c r="AM619">
        <v>0</v>
      </c>
      <c r="AN619" t="s">
        <v>32</v>
      </c>
      <c r="AO619">
        <v>0</v>
      </c>
      <c r="AP619">
        <v>1</v>
      </c>
      <c r="AQ619">
        <v>0</v>
      </c>
      <c r="AR619">
        <v>0</v>
      </c>
      <c r="AS619">
        <v>0</v>
      </c>
      <c r="AT619">
        <v>0</v>
      </c>
      <c r="AU619">
        <v>0</v>
      </c>
      <c r="AV619">
        <v>0</v>
      </c>
      <c r="AW619" t="s">
        <v>41</v>
      </c>
      <c r="AX619" t="s">
        <v>56</v>
      </c>
      <c r="AY619">
        <v>0</v>
      </c>
      <c r="AZ619">
        <v>0</v>
      </c>
      <c r="BA619">
        <v>1</v>
      </c>
      <c r="BB619" t="s">
        <v>57</v>
      </c>
      <c r="BC619">
        <v>16.100000000000001</v>
      </c>
      <c r="BD619" t="s">
        <v>679</v>
      </c>
    </row>
    <row r="620" spans="1:56" x14ac:dyDescent="0.25">
      <c r="A620">
        <v>619</v>
      </c>
      <c r="B620">
        <v>1</v>
      </c>
      <c r="C620">
        <v>1</v>
      </c>
      <c r="D620">
        <v>1</v>
      </c>
      <c r="E620">
        <v>1</v>
      </c>
      <c r="F620" t="s">
        <v>6</v>
      </c>
      <c r="G620">
        <v>1</v>
      </c>
      <c r="H620">
        <v>0</v>
      </c>
      <c r="I620">
        <v>0</v>
      </c>
      <c r="J620">
        <v>0</v>
      </c>
      <c r="K620">
        <v>0</v>
      </c>
      <c r="L620">
        <v>0</v>
      </c>
      <c r="M620">
        <v>0</v>
      </c>
      <c r="N620">
        <v>0</v>
      </c>
      <c r="O620">
        <v>0</v>
      </c>
      <c r="P620">
        <v>4</v>
      </c>
      <c r="Q620" t="s">
        <v>17</v>
      </c>
      <c r="R620">
        <v>1</v>
      </c>
      <c r="S620">
        <v>0</v>
      </c>
      <c r="T620">
        <v>0</v>
      </c>
      <c r="U620">
        <v>0</v>
      </c>
      <c r="V620">
        <v>0</v>
      </c>
      <c r="W620">
        <v>0</v>
      </c>
      <c r="X620">
        <v>0</v>
      </c>
      <c r="Y620">
        <v>0</v>
      </c>
      <c r="Z620">
        <v>2</v>
      </c>
      <c r="AA620" t="s">
        <v>28</v>
      </c>
      <c r="AB620">
        <v>0</v>
      </c>
      <c r="AC620">
        <v>1</v>
      </c>
      <c r="AD620">
        <v>0</v>
      </c>
      <c r="AE620">
        <v>2</v>
      </c>
      <c r="AF620">
        <v>0</v>
      </c>
      <c r="AG620">
        <v>0</v>
      </c>
      <c r="AH620">
        <v>1</v>
      </c>
      <c r="AI620">
        <v>0</v>
      </c>
      <c r="AJ620">
        <v>0</v>
      </c>
      <c r="AK620">
        <v>0</v>
      </c>
      <c r="AL620">
        <v>0</v>
      </c>
      <c r="AM620">
        <v>0</v>
      </c>
      <c r="AN620" t="s">
        <v>33</v>
      </c>
      <c r="AO620">
        <v>1</v>
      </c>
      <c r="AP620">
        <v>0</v>
      </c>
      <c r="AQ620">
        <v>1</v>
      </c>
      <c r="AR620">
        <v>0</v>
      </c>
      <c r="AS620">
        <v>0</v>
      </c>
      <c r="AT620">
        <v>0</v>
      </c>
      <c r="AU620">
        <v>0</v>
      </c>
      <c r="AV620">
        <v>0</v>
      </c>
      <c r="AW620" t="s">
        <v>42</v>
      </c>
      <c r="AX620" t="s">
        <v>56</v>
      </c>
      <c r="AY620">
        <v>0</v>
      </c>
      <c r="AZ620">
        <v>0</v>
      </c>
      <c r="BA620">
        <v>1</v>
      </c>
      <c r="BB620" t="s">
        <v>57</v>
      </c>
      <c r="BC620">
        <v>39</v>
      </c>
      <c r="BD620" t="s">
        <v>680</v>
      </c>
    </row>
    <row r="621" spans="1:56" x14ac:dyDescent="0.25">
      <c r="A621">
        <v>620</v>
      </c>
      <c r="B621">
        <v>1</v>
      </c>
      <c r="C621">
        <v>0</v>
      </c>
      <c r="D621">
        <v>0</v>
      </c>
      <c r="E621">
        <v>0</v>
      </c>
      <c r="F621" t="s">
        <v>7</v>
      </c>
      <c r="G621">
        <v>0</v>
      </c>
      <c r="H621">
        <v>1</v>
      </c>
      <c r="I621">
        <v>0</v>
      </c>
      <c r="J621">
        <v>1</v>
      </c>
      <c r="K621">
        <v>1</v>
      </c>
      <c r="L621">
        <v>1</v>
      </c>
      <c r="M621">
        <v>0</v>
      </c>
      <c r="N621">
        <v>0</v>
      </c>
      <c r="O621">
        <v>0</v>
      </c>
      <c r="P621">
        <v>26</v>
      </c>
      <c r="Q621" t="s">
        <v>19</v>
      </c>
      <c r="R621">
        <v>0</v>
      </c>
      <c r="S621">
        <v>0</v>
      </c>
      <c r="T621">
        <v>1</v>
      </c>
      <c r="U621">
        <v>0</v>
      </c>
      <c r="V621">
        <v>0</v>
      </c>
      <c r="W621">
        <v>0</v>
      </c>
      <c r="X621">
        <v>0</v>
      </c>
      <c r="Y621">
        <v>0</v>
      </c>
      <c r="Z621">
        <v>2</v>
      </c>
      <c r="AA621" t="s">
        <v>28</v>
      </c>
      <c r="AB621">
        <v>0</v>
      </c>
      <c r="AC621">
        <v>1</v>
      </c>
      <c r="AD621">
        <v>0</v>
      </c>
      <c r="AE621">
        <v>0</v>
      </c>
      <c r="AF621">
        <v>1</v>
      </c>
      <c r="AG621">
        <v>0</v>
      </c>
      <c r="AH621">
        <v>0</v>
      </c>
      <c r="AI621">
        <v>0</v>
      </c>
      <c r="AJ621">
        <v>0</v>
      </c>
      <c r="AK621">
        <v>0</v>
      </c>
      <c r="AL621">
        <v>0</v>
      </c>
      <c r="AM621">
        <v>0</v>
      </c>
      <c r="AN621" t="s">
        <v>31</v>
      </c>
      <c r="AO621">
        <v>0</v>
      </c>
      <c r="AP621">
        <v>1</v>
      </c>
      <c r="AQ621">
        <v>0</v>
      </c>
      <c r="AR621">
        <v>0</v>
      </c>
      <c r="AS621">
        <v>0</v>
      </c>
      <c r="AT621">
        <v>0</v>
      </c>
      <c r="AU621">
        <v>0</v>
      </c>
      <c r="AV621">
        <v>0</v>
      </c>
      <c r="AW621" t="s">
        <v>41</v>
      </c>
      <c r="AX621" t="s">
        <v>56</v>
      </c>
      <c r="AY621">
        <v>0</v>
      </c>
      <c r="AZ621">
        <v>0</v>
      </c>
      <c r="BA621">
        <v>1</v>
      </c>
      <c r="BB621" t="s">
        <v>57</v>
      </c>
      <c r="BC621">
        <v>10.5</v>
      </c>
      <c r="BD621" t="s">
        <v>681</v>
      </c>
    </row>
    <row r="622" spans="1:56" x14ac:dyDescent="0.25">
      <c r="A622">
        <v>621</v>
      </c>
      <c r="B622">
        <v>1</v>
      </c>
      <c r="C622">
        <v>0</v>
      </c>
      <c r="D622">
        <v>0</v>
      </c>
      <c r="E622">
        <v>0</v>
      </c>
      <c r="F622" t="s">
        <v>7</v>
      </c>
      <c r="G622">
        <v>0</v>
      </c>
      <c r="H622">
        <v>1</v>
      </c>
      <c r="I622">
        <v>0</v>
      </c>
      <c r="J622">
        <v>0</v>
      </c>
      <c r="K622">
        <v>0</v>
      </c>
      <c r="L622">
        <v>1</v>
      </c>
      <c r="M622">
        <v>0</v>
      </c>
      <c r="N622">
        <v>0</v>
      </c>
      <c r="O622">
        <v>0</v>
      </c>
      <c r="P622">
        <v>27</v>
      </c>
      <c r="Q622" t="s">
        <v>19</v>
      </c>
      <c r="R622">
        <v>0</v>
      </c>
      <c r="S622">
        <v>0</v>
      </c>
      <c r="T622">
        <v>1</v>
      </c>
      <c r="U622">
        <v>0</v>
      </c>
      <c r="V622">
        <v>0</v>
      </c>
      <c r="W622">
        <v>0</v>
      </c>
      <c r="X622">
        <v>0</v>
      </c>
      <c r="Y622">
        <v>0</v>
      </c>
      <c r="Z622">
        <v>3</v>
      </c>
      <c r="AA622" t="s">
        <v>29</v>
      </c>
      <c r="AB622">
        <v>0</v>
      </c>
      <c r="AC622">
        <v>0</v>
      </c>
      <c r="AD622">
        <v>1</v>
      </c>
      <c r="AE622">
        <v>1</v>
      </c>
      <c r="AF622">
        <v>0</v>
      </c>
      <c r="AG622">
        <v>1</v>
      </c>
      <c r="AH622">
        <v>0</v>
      </c>
      <c r="AI622">
        <v>0</v>
      </c>
      <c r="AJ622">
        <v>0</v>
      </c>
      <c r="AK622">
        <v>0</v>
      </c>
      <c r="AL622">
        <v>0</v>
      </c>
      <c r="AM622">
        <v>0</v>
      </c>
      <c r="AN622" t="s">
        <v>32</v>
      </c>
      <c r="AO622">
        <v>0</v>
      </c>
      <c r="AP622">
        <v>1</v>
      </c>
      <c r="AQ622">
        <v>0</v>
      </c>
      <c r="AR622">
        <v>0</v>
      </c>
      <c r="AS622">
        <v>0</v>
      </c>
      <c r="AT622">
        <v>0</v>
      </c>
      <c r="AU622">
        <v>0</v>
      </c>
      <c r="AV622">
        <v>0</v>
      </c>
      <c r="AW622" t="s">
        <v>41</v>
      </c>
      <c r="AX622" t="s">
        <v>59</v>
      </c>
      <c r="AY622">
        <v>1</v>
      </c>
      <c r="AZ622">
        <v>0</v>
      </c>
      <c r="BA622">
        <v>0</v>
      </c>
      <c r="BB622" t="s">
        <v>60</v>
      </c>
      <c r="BC622">
        <v>14.4542</v>
      </c>
      <c r="BD622" t="s">
        <v>682</v>
      </c>
    </row>
    <row r="623" spans="1:56" x14ac:dyDescent="0.25">
      <c r="A623">
        <v>622</v>
      </c>
      <c r="B623">
        <v>1</v>
      </c>
      <c r="C623">
        <v>1</v>
      </c>
      <c r="D623">
        <v>1</v>
      </c>
      <c r="E623">
        <v>1</v>
      </c>
      <c r="F623" t="s">
        <v>7</v>
      </c>
      <c r="G623">
        <v>0</v>
      </c>
      <c r="H623">
        <v>1</v>
      </c>
      <c r="I623">
        <v>0</v>
      </c>
      <c r="J623">
        <v>0</v>
      </c>
      <c r="K623">
        <v>0</v>
      </c>
      <c r="L623">
        <v>1</v>
      </c>
      <c r="M623">
        <v>0</v>
      </c>
      <c r="N623">
        <v>0</v>
      </c>
      <c r="O623">
        <v>0</v>
      </c>
      <c r="P623">
        <v>42</v>
      </c>
      <c r="Q623" t="s">
        <v>21</v>
      </c>
      <c r="R623">
        <v>0</v>
      </c>
      <c r="S623">
        <v>0</v>
      </c>
      <c r="T623">
        <v>0</v>
      </c>
      <c r="U623">
        <v>0</v>
      </c>
      <c r="V623">
        <v>1</v>
      </c>
      <c r="W623">
        <v>0</v>
      </c>
      <c r="X623">
        <v>0</v>
      </c>
      <c r="Y623">
        <v>0</v>
      </c>
      <c r="Z623">
        <v>1</v>
      </c>
      <c r="AA623" t="s">
        <v>27</v>
      </c>
      <c r="AB623">
        <v>1</v>
      </c>
      <c r="AC623">
        <v>0</v>
      </c>
      <c r="AD623">
        <v>0</v>
      </c>
      <c r="AE623">
        <v>1</v>
      </c>
      <c r="AF623">
        <v>0</v>
      </c>
      <c r="AG623">
        <v>1</v>
      </c>
      <c r="AH623">
        <v>0</v>
      </c>
      <c r="AI623">
        <v>0</v>
      </c>
      <c r="AJ623">
        <v>0</v>
      </c>
      <c r="AK623">
        <v>0</v>
      </c>
      <c r="AL623">
        <v>0</v>
      </c>
      <c r="AM623">
        <v>0</v>
      </c>
      <c r="AN623" t="s">
        <v>32</v>
      </c>
      <c r="AO623">
        <v>0</v>
      </c>
      <c r="AP623">
        <v>1</v>
      </c>
      <c r="AQ623">
        <v>0</v>
      </c>
      <c r="AR623">
        <v>0</v>
      </c>
      <c r="AS623">
        <v>0</v>
      </c>
      <c r="AT623">
        <v>0</v>
      </c>
      <c r="AU623">
        <v>0</v>
      </c>
      <c r="AV623">
        <v>0</v>
      </c>
      <c r="AW623" t="s">
        <v>41</v>
      </c>
      <c r="AX623" t="s">
        <v>56</v>
      </c>
      <c r="AY623">
        <v>0</v>
      </c>
      <c r="AZ623">
        <v>0</v>
      </c>
      <c r="BA623">
        <v>1</v>
      </c>
      <c r="BB623" t="s">
        <v>57</v>
      </c>
      <c r="BC623">
        <v>52.554200000000002</v>
      </c>
      <c r="BD623" t="s">
        <v>683</v>
      </c>
    </row>
    <row r="624" spans="1:56" x14ac:dyDescent="0.25">
      <c r="A624">
        <v>623</v>
      </c>
      <c r="B624">
        <v>1</v>
      </c>
      <c r="C624">
        <v>1</v>
      </c>
      <c r="D624">
        <v>1</v>
      </c>
      <c r="E624">
        <v>1</v>
      </c>
      <c r="F624" t="s">
        <v>7</v>
      </c>
      <c r="G624">
        <v>0</v>
      </c>
      <c r="H624">
        <v>1</v>
      </c>
      <c r="I624">
        <v>0</v>
      </c>
      <c r="J624">
        <v>0</v>
      </c>
      <c r="K624">
        <v>0</v>
      </c>
      <c r="L624">
        <v>0</v>
      </c>
      <c r="M624">
        <v>0</v>
      </c>
      <c r="N624">
        <v>0</v>
      </c>
      <c r="O624">
        <v>0</v>
      </c>
      <c r="P624">
        <v>20</v>
      </c>
      <c r="Q624" t="s">
        <v>19</v>
      </c>
      <c r="R624">
        <v>0</v>
      </c>
      <c r="S624">
        <v>0</v>
      </c>
      <c r="T624">
        <v>1</v>
      </c>
      <c r="U624">
        <v>0</v>
      </c>
      <c r="V624">
        <v>0</v>
      </c>
      <c r="W624">
        <v>0</v>
      </c>
      <c r="X624">
        <v>0</v>
      </c>
      <c r="Y624">
        <v>0</v>
      </c>
      <c r="Z624">
        <v>3</v>
      </c>
      <c r="AA624" t="s">
        <v>29</v>
      </c>
      <c r="AB624">
        <v>0</v>
      </c>
      <c r="AC624">
        <v>0</v>
      </c>
      <c r="AD624">
        <v>1</v>
      </c>
      <c r="AE624">
        <v>1</v>
      </c>
      <c r="AF624">
        <v>0</v>
      </c>
      <c r="AG624">
        <v>1</v>
      </c>
      <c r="AH624">
        <v>0</v>
      </c>
      <c r="AI624">
        <v>0</v>
      </c>
      <c r="AJ624">
        <v>0</v>
      </c>
      <c r="AK624">
        <v>0</v>
      </c>
      <c r="AL624">
        <v>0</v>
      </c>
      <c r="AM624">
        <v>0</v>
      </c>
      <c r="AN624" t="s">
        <v>32</v>
      </c>
      <c r="AO624">
        <v>1</v>
      </c>
      <c r="AP624">
        <v>0</v>
      </c>
      <c r="AQ624">
        <v>1</v>
      </c>
      <c r="AR624">
        <v>0</v>
      </c>
      <c r="AS624">
        <v>0</v>
      </c>
      <c r="AT624">
        <v>0</v>
      </c>
      <c r="AU624">
        <v>0</v>
      </c>
      <c r="AV624">
        <v>0</v>
      </c>
      <c r="AW624" t="s">
        <v>42</v>
      </c>
      <c r="AX624" t="s">
        <v>59</v>
      </c>
      <c r="AY624">
        <v>1</v>
      </c>
      <c r="AZ624">
        <v>0</v>
      </c>
      <c r="BA624">
        <v>0</v>
      </c>
      <c r="BB624" t="s">
        <v>60</v>
      </c>
      <c r="BC624">
        <v>15.7417</v>
      </c>
      <c r="BD624" t="s">
        <v>684</v>
      </c>
    </row>
    <row r="625" spans="1:56" x14ac:dyDescent="0.25">
      <c r="A625">
        <v>624</v>
      </c>
      <c r="B625">
        <v>1</v>
      </c>
      <c r="C625">
        <v>0</v>
      </c>
      <c r="D625">
        <v>0</v>
      </c>
      <c r="E625">
        <v>0</v>
      </c>
      <c r="F625" t="s">
        <v>7</v>
      </c>
      <c r="G625">
        <v>0</v>
      </c>
      <c r="H625">
        <v>1</v>
      </c>
      <c r="I625">
        <v>0</v>
      </c>
      <c r="J625">
        <v>0</v>
      </c>
      <c r="K625">
        <v>1</v>
      </c>
      <c r="L625">
        <v>1</v>
      </c>
      <c r="M625">
        <v>0</v>
      </c>
      <c r="N625">
        <v>0</v>
      </c>
      <c r="O625">
        <v>0</v>
      </c>
      <c r="P625">
        <v>21</v>
      </c>
      <c r="Q625" t="s">
        <v>19</v>
      </c>
      <c r="R625">
        <v>0</v>
      </c>
      <c r="S625">
        <v>0</v>
      </c>
      <c r="T625">
        <v>1</v>
      </c>
      <c r="U625">
        <v>0</v>
      </c>
      <c r="V625">
        <v>0</v>
      </c>
      <c r="W625">
        <v>0</v>
      </c>
      <c r="X625">
        <v>0</v>
      </c>
      <c r="Y625">
        <v>0</v>
      </c>
      <c r="Z625">
        <v>3</v>
      </c>
      <c r="AA625" t="s">
        <v>29</v>
      </c>
      <c r="AB625">
        <v>0</v>
      </c>
      <c r="AC625">
        <v>0</v>
      </c>
      <c r="AD625">
        <v>1</v>
      </c>
      <c r="AE625">
        <v>0</v>
      </c>
      <c r="AF625">
        <v>1</v>
      </c>
      <c r="AG625">
        <v>0</v>
      </c>
      <c r="AH625">
        <v>0</v>
      </c>
      <c r="AI625">
        <v>0</v>
      </c>
      <c r="AJ625">
        <v>0</v>
      </c>
      <c r="AK625">
        <v>0</v>
      </c>
      <c r="AL625">
        <v>0</v>
      </c>
      <c r="AM625">
        <v>0</v>
      </c>
      <c r="AN625" t="s">
        <v>31</v>
      </c>
      <c r="AO625">
        <v>0</v>
      </c>
      <c r="AP625">
        <v>1</v>
      </c>
      <c r="AQ625">
        <v>0</v>
      </c>
      <c r="AR625">
        <v>0</v>
      </c>
      <c r="AS625">
        <v>0</v>
      </c>
      <c r="AT625">
        <v>0</v>
      </c>
      <c r="AU625">
        <v>0</v>
      </c>
      <c r="AV625">
        <v>0</v>
      </c>
      <c r="AW625" t="s">
        <v>41</v>
      </c>
      <c r="AX625" t="s">
        <v>56</v>
      </c>
      <c r="AY625">
        <v>0</v>
      </c>
      <c r="AZ625">
        <v>0</v>
      </c>
      <c r="BA625">
        <v>1</v>
      </c>
      <c r="BB625" t="s">
        <v>57</v>
      </c>
      <c r="BC625">
        <v>7.8541999999999996</v>
      </c>
      <c r="BD625" t="s">
        <v>685</v>
      </c>
    </row>
    <row r="626" spans="1:56" x14ac:dyDescent="0.25">
      <c r="A626">
        <v>625</v>
      </c>
      <c r="B626">
        <v>1</v>
      </c>
      <c r="C626">
        <v>0</v>
      </c>
      <c r="D626">
        <v>0</v>
      </c>
      <c r="E626">
        <v>0</v>
      </c>
      <c r="F626" t="s">
        <v>7</v>
      </c>
      <c r="G626">
        <v>0</v>
      </c>
      <c r="H626">
        <v>1</v>
      </c>
      <c r="I626">
        <v>0</v>
      </c>
      <c r="J626">
        <v>0</v>
      </c>
      <c r="K626">
        <v>1</v>
      </c>
      <c r="L626">
        <v>1</v>
      </c>
      <c r="M626">
        <v>0</v>
      </c>
      <c r="N626">
        <v>0</v>
      </c>
      <c r="O626">
        <v>0</v>
      </c>
      <c r="P626">
        <v>21</v>
      </c>
      <c r="Q626" t="s">
        <v>19</v>
      </c>
      <c r="R626">
        <v>0</v>
      </c>
      <c r="S626">
        <v>0</v>
      </c>
      <c r="T626">
        <v>1</v>
      </c>
      <c r="U626">
        <v>0</v>
      </c>
      <c r="V626">
        <v>0</v>
      </c>
      <c r="W626">
        <v>0</v>
      </c>
      <c r="X626">
        <v>0</v>
      </c>
      <c r="Y626">
        <v>0</v>
      </c>
      <c r="Z626">
        <v>3</v>
      </c>
      <c r="AA626" t="s">
        <v>29</v>
      </c>
      <c r="AB626">
        <v>0</v>
      </c>
      <c r="AC626">
        <v>0</v>
      </c>
      <c r="AD626">
        <v>1</v>
      </c>
      <c r="AE626">
        <v>0</v>
      </c>
      <c r="AF626">
        <v>1</v>
      </c>
      <c r="AG626">
        <v>0</v>
      </c>
      <c r="AH626">
        <v>0</v>
      </c>
      <c r="AI626">
        <v>0</v>
      </c>
      <c r="AJ626">
        <v>0</v>
      </c>
      <c r="AK626">
        <v>0</v>
      </c>
      <c r="AL626">
        <v>0</v>
      </c>
      <c r="AM626">
        <v>0</v>
      </c>
      <c r="AN626" t="s">
        <v>31</v>
      </c>
      <c r="AO626">
        <v>0</v>
      </c>
      <c r="AP626">
        <v>1</v>
      </c>
      <c r="AQ626">
        <v>0</v>
      </c>
      <c r="AR626">
        <v>0</v>
      </c>
      <c r="AS626">
        <v>0</v>
      </c>
      <c r="AT626">
        <v>0</v>
      </c>
      <c r="AU626">
        <v>0</v>
      </c>
      <c r="AV626">
        <v>0</v>
      </c>
      <c r="AW626" t="s">
        <v>41</v>
      </c>
      <c r="AX626" t="s">
        <v>56</v>
      </c>
      <c r="AY626">
        <v>0</v>
      </c>
      <c r="AZ626">
        <v>0</v>
      </c>
      <c r="BA626">
        <v>1</v>
      </c>
      <c r="BB626" t="s">
        <v>57</v>
      </c>
      <c r="BC626">
        <v>16.100000000000001</v>
      </c>
      <c r="BD626" t="s">
        <v>686</v>
      </c>
    </row>
    <row r="627" spans="1:56" x14ac:dyDescent="0.25">
      <c r="A627">
        <v>626</v>
      </c>
      <c r="B627">
        <v>1</v>
      </c>
      <c r="C627">
        <v>0</v>
      </c>
      <c r="D627">
        <v>0</v>
      </c>
      <c r="E627">
        <v>0</v>
      </c>
      <c r="F627" t="s">
        <v>7</v>
      </c>
      <c r="G627">
        <v>0</v>
      </c>
      <c r="H627">
        <v>1</v>
      </c>
      <c r="I627">
        <v>0</v>
      </c>
      <c r="J627">
        <v>0</v>
      </c>
      <c r="K627">
        <v>1</v>
      </c>
      <c r="L627">
        <v>1</v>
      </c>
      <c r="M627">
        <v>0</v>
      </c>
      <c r="N627">
        <v>0</v>
      </c>
      <c r="O627">
        <v>0</v>
      </c>
      <c r="P627">
        <v>61</v>
      </c>
      <c r="Q627" t="s">
        <v>23</v>
      </c>
      <c r="R627">
        <v>0</v>
      </c>
      <c r="S627">
        <v>0</v>
      </c>
      <c r="T627">
        <v>0</v>
      </c>
      <c r="U627">
        <v>0</v>
      </c>
      <c r="V627">
        <v>0</v>
      </c>
      <c r="W627">
        <v>0</v>
      </c>
      <c r="X627">
        <v>1</v>
      </c>
      <c r="Y627">
        <v>0</v>
      </c>
      <c r="Z627">
        <v>1</v>
      </c>
      <c r="AA627" t="s">
        <v>27</v>
      </c>
      <c r="AB627">
        <v>1</v>
      </c>
      <c r="AC627">
        <v>0</v>
      </c>
      <c r="AD627">
        <v>0</v>
      </c>
      <c r="AE627">
        <v>0</v>
      </c>
      <c r="AF627">
        <v>1</v>
      </c>
      <c r="AG627">
        <v>0</v>
      </c>
      <c r="AH627">
        <v>0</v>
      </c>
      <c r="AI627">
        <v>0</v>
      </c>
      <c r="AJ627">
        <v>0</v>
      </c>
      <c r="AK627">
        <v>0</v>
      </c>
      <c r="AL627">
        <v>0</v>
      </c>
      <c r="AM627">
        <v>0</v>
      </c>
      <c r="AN627" t="s">
        <v>31</v>
      </c>
      <c r="AO627">
        <v>0</v>
      </c>
      <c r="AP627">
        <v>1</v>
      </c>
      <c r="AQ627">
        <v>0</v>
      </c>
      <c r="AR627">
        <v>0</v>
      </c>
      <c r="AS627">
        <v>0</v>
      </c>
      <c r="AT627">
        <v>0</v>
      </c>
      <c r="AU627">
        <v>0</v>
      </c>
      <c r="AV627">
        <v>0</v>
      </c>
      <c r="AW627" t="s">
        <v>41</v>
      </c>
      <c r="AX627" t="s">
        <v>56</v>
      </c>
      <c r="AY627">
        <v>0</v>
      </c>
      <c r="AZ627">
        <v>0</v>
      </c>
      <c r="BA627">
        <v>1</v>
      </c>
      <c r="BB627" t="s">
        <v>57</v>
      </c>
      <c r="BC627">
        <v>32.320799999999998</v>
      </c>
      <c r="BD627" t="s">
        <v>687</v>
      </c>
    </row>
    <row r="628" spans="1:56" x14ac:dyDescent="0.25">
      <c r="A628">
        <v>627</v>
      </c>
      <c r="B628">
        <v>1</v>
      </c>
      <c r="C628">
        <v>0</v>
      </c>
      <c r="D628">
        <v>0</v>
      </c>
      <c r="E628">
        <v>0</v>
      </c>
      <c r="F628" t="s">
        <v>7</v>
      </c>
      <c r="G628">
        <v>0</v>
      </c>
      <c r="H628">
        <v>1</v>
      </c>
      <c r="I628">
        <v>0</v>
      </c>
      <c r="J628">
        <v>1</v>
      </c>
      <c r="K628">
        <v>1</v>
      </c>
      <c r="L628">
        <v>1</v>
      </c>
      <c r="M628">
        <v>0</v>
      </c>
      <c r="N628">
        <v>0</v>
      </c>
      <c r="O628">
        <v>1</v>
      </c>
      <c r="P628">
        <v>57</v>
      </c>
      <c r="Q628" t="s">
        <v>22</v>
      </c>
      <c r="R628">
        <v>0</v>
      </c>
      <c r="S628">
        <v>0</v>
      </c>
      <c r="T628">
        <v>0</v>
      </c>
      <c r="U628">
        <v>0</v>
      </c>
      <c r="V628">
        <v>0</v>
      </c>
      <c r="W628">
        <v>1</v>
      </c>
      <c r="X628">
        <v>0</v>
      </c>
      <c r="Y628">
        <v>0</v>
      </c>
      <c r="Z628">
        <v>2</v>
      </c>
      <c r="AA628" t="s">
        <v>28</v>
      </c>
      <c r="AB628">
        <v>0</v>
      </c>
      <c r="AC628">
        <v>1</v>
      </c>
      <c r="AD628">
        <v>0</v>
      </c>
      <c r="AE628">
        <v>0</v>
      </c>
      <c r="AF628">
        <v>1</v>
      </c>
      <c r="AG628">
        <v>0</v>
      </c>
      <c r="AH628">
        <v>0</v>
      </c>
      <c r="AI628">
        <v>0</v>
      </c>
      <c r="AJ628">
        <v>0</v>
      </c>
      <c r="AK628">
        <v>0</v>
      </c>
      <c r="AL628">
        <v>0</v>
      </c>
      <c r="AM628">
        <v>0</v>
      </c>
      <c r="AN628" t="s">
        <v>31</v>
      </c>
      <c r="AO628">
        <v>0</v>
      </c>
      <c r="AP628">
        <v>1</v>
      </c>
      <c r="AQ628">
        <v>0</v>
      </c>
      <c r="AR628">
        <v>0</v>
      </c>
      <c r="AS628">
        <v>0</v>
      </c>
      <c r="AT628">
        <v>0</v>
      </c>
      <c r="AU628">
        <v>0</v>
      </c>
      <c r="AV628">
        <v>0</v>
      </c>
      <c r="AW628" t="s">
        <v>41</v>
      </c>
      <c r="AX628" t="s">
        <v>65</v>
      </c>
      <c r="AY628">
        <v>0</v>
      </c>
      <c r="AZ628">
        <v>1</v>
      </c>
      <c r="BA628">
        <v>0</v>
      </c>
      <c r="BB628" t="s">
        <v>66</v>
      </c>
      <c r="BC628">
        <v>12.35</v>
      </c>
      <c r="BD628" t="s">
        <v>688</v>
      </c>
    </row>
    <row r="629" spans="1:56" x14ac:dyDescent="0.25">
      <c r="A629">
        <v>628</v>
      </c>
      <c r="B629">
        <v>1</v>
      </c>
      <c r="C629">
        <v>1</v>
      </c>
      <c r="D629">
        <v>1</v>
      </c>
      <c r="E629">
        <v>1</v>
      </c>
      <c r="F629" t="s">
        <v>6</v>
      </c>
      <c r="G629">
        <v>1</v>
      </c>
      <c r="H629">
        <v>0</v>
      </c>
      <c r="I629">
        <v>0</v>
      </c>
      <c r="J629">
        <v>0</v>
      </c>
      <c r="K629">
        <v>0</v>
      </c>
      <c r="L629">
        <v>0</v>
      </c>
      <c r="M629">
        <v>0</v>
      </c>
      <c r="N629">
        <v>0</v>
      </c>
      <c r="O629">
        <v>0</v>
      </c>
      <c r="P629">
        <v>21</v>
      </c>
      <c r="Q629" t="s">
        <v>19</v>
      </c>
      <c r="R629">
        <v>0</v>
      </c>
      <c r="S629">
        <v>0</v>
      </c>
      <c r="T629">
        <v>1</v>
      </c>
      <c r="U629">
        <v>0</v>
      </c>
      <c r="V629">
        <v>0</v>
      </c>
      <c r="W629">
        <v>0</v>
      </c>
      <c r="X629">
        <v>0</v>
      </c>
      <c r="Y629">
        <v>0</v>
      </c>
      <c r="Z629">
        <v>1</v>
      </c>
      <c r="AA629" t="s">
        <v>27</v>
      </c>
      <c r="AB629">
        <v>1</v>
      </c>
      <c r="AC629">
        <v>0</v>
      </c>
      <c r="AD629">
        <v>0</v>
      </c>
      <c r="AE629">
        <v>0</v>
      </c>
      <c r="AF629">
        <v>1</v>
      </c>
      <c r="AG629">
        <v>0</v>
      </c>
      <c r="AH629">
        <v>0</v>
      </c>
      <c r="AI629">
        <v>0</v>
      </c>
      <c r="AJ629">
        <v>0</v>
      </c>
      <c r="AK629">
        <v>0</v>
      </c>
      <c r="AL629">
        <v>0</v>
      </c>
      <c r="AM629">
        <v>0</v>
      </c>
      <c r="AN629" t="s">
        <v>31</v>
      </c>
      <c r="AO629">
        <v>0</v>
      </c>
      <c r="AP629">
        <v>1</v>
      </c>
      <c r="AQ629">
        <v>0</v>
      </c>
      <c r="AR629">
        <v>0</v>
      </c>
      <c r="AS629">
        <v>0</v>
      </c>
      <c r="AT629">
        <v>0</v>
      </c>
      <c r="AU629">
        <v>0</v>
      </c>
      <c r="AV629">
        <v>0</v>
      </c>
      <c r="AW629" t="s">
        <v>41</v>
      </c>
      <c r="AX629" t="s">
        <v>56</v>
      </c>
      <c r="AY629">
        <v>0</v>
      </c>
      <c r="AZ629">
        <v>0</v>
      </c>
      <c r="BA629">
        <v>1</v>
      </c>
      <c r="BB629" t="s">
        <v>57</v>
      </c>
      <c r="BC629">
        <v>77.958299999999994</v>
      </c>
      <c r="BD629" t="s">
        <v>689</v>
      </c>
    </row>
    <row r="630" spans="1:56" x14ac:dyDescent="0.25">
      <c r="A630">
        <v>629</v>
      </c>
      <c r="B630">
        <v>1</v>
      </c>
      <c r="C630">
        <v>0</v>
      </c>
      <c r="D630">
        <v>0</v>
      </c>
      <c r="E630">
        <v>0</v>
      </c>
      <c r="F630" t="s">
        <v>7</v>
      </c>
      <c r="G630">
        <v>0</v>
      </c>
      <c r="H630">
        <v>1</v>
      </c>
      <c r="I630">
        <v>0</v>
      </c>
      <c r="J630">
        <v>0</v>
      </c>
      <c r="K630">
        <v>1</v>
      </c>
      <c r="L630">
        <v>1</v>
      </c>
      <c r="M630">
        <v>0</v>
      </c>
      <c r="N630">
        <v>0</v>
      </c>
      <c r="O630">
        <v>0</v>
      </c>
      <c r="P630">
        <v>26</v>
      </c>
      <c r="Q630" t="s">
        <v>19</v>
      </c>
      <c r="R630">
        <v>0</v>
      </c>
      <c r="S630">
        <v>0</v>
      </c>
      <c r="T630">
        <v>1</v>
      </c>
      <c r="U630">
        <v>0</v>
      </c>
      <c r="V630">
        <v>0</v>
      </c>
      <c r="W630">
        <v>0</v>
      </c>
      <c r="X630">
        <v>0</v>
      </c>
      <c r="Y630">
        <v>0</v>
      </c>
      <c r="Z630">
        <v>3</v>
      </c>
      <c r="AA630" t="s">
        <v>29</v>
      </c>
      <c r="AB630">
        <v>0</v>
      </c>
      <c r="AC630">
        <v>0</v>
      </c>
      <c r="AD630">
        <v>1</v>
      </c>
      <c r="AE630">
        <v>0</v>
      </c>
      <c r="AF630">
        <v>1</v>
      </c>
      <c r="AG630">
        <v>0</v>
      </c>
      <c r="AH630">
        <v>0</v>
      </c>
      <c r="AI630">
        <v>0</v>
      </c>
      <c r="AJ630">
        <v>0</v>
      </c>
      <c r="AK630">
        <v>0</v>
      </c>
      <c r="AL630">
        <v>0</v>
      </c>
      <c r="AM630">
        <v>0</v>
      </c>
      <c r="AN630" t="s">
        <v>31</v>
      </c>
      <c r="AO630">
        <v>0</v>
      </c>
      <c r="AP630">
        <v>1</v>
      </c>
      <c r="AQ630">
        <v>0</v>
      </c>
      <c r="AR630">
        <v>0</v>
      </c>
      <c r="AS630">
        <v>0</v>
      </c>
      <c r="AT630">
        <v>0</v>
      </c>
      <c r="AU630">
        <v>0</v>
      </c>
      <c r="AV630">
        <v>0</v>
      </c>
      <c r="AW630" t="s">
        <v>41</v>
      </c>
      <c r="AX630" t="s">
        <v>56</v>
      </c>
      <c r="AY630">
        <v>0</v>
      </c>
      <c r="AZ630">
        <v>0</v>
      </c>
      <c r="BA630">
        <v>1</v>
      </c>
      <c r="BB630" t="s">
        <v>57</v>
      </c>
      <c r="BC630">
        <v>7.8958000000000004</v>
      </c>
      <c r="BD630" t="s">
        <v>690</v>
      </c>
    </row>
    <row r="631" spans="1:56" x14ac:dyDescent="0.25">
      <c r="A631">
        <v>630</v>
      </c>
      <c r="B631">
        <v>1</v>
      </c>
      <c r="C631">
        <v>0</v>
      </c>
      <c r="D631">
        <v>0</v>
      </c>
      <c r="E631">
        <v>0</v>
      </c>
      <c r="F631" t="s">
        <v>7</v>
      </c>
      <c r="G631">
        <v>0</v>
      </c>
      <c r="H631">
        <v>1</v>
      </c>
      <c r="I631">
        <v>0</v>
      </c>
      <c r="J631">
        <v>0</v>
      </c>
      <c r="K631">
        <v>1</v>
      </c>
      <c r="L631">
        <v>1</v>
      </c>
      <c r="M631">
        <v>0</v>
      </c>
      <c r="N631">
        <v>1</v>
      </c>
      <c r="O631">
        <v>1</v>
      </c>
      <c r="P631">
        <v>29.9</v>
      </c>
      <c r="Q631" t="s">
        <v>19</v>
      </c>
      <c r="R631">
        <v>0</v>
      </c>
      <c r="S631">
        <v>0</v>
      </c>
      <c r="T631">
        <v>1</v>
      </c>
      <c r="U631">
        <v>0</v>
      </c>
      <c r="V631">
        <v>0</v>
      </c>
      <c r="W631">
        <v>0</v>
      </c>
      <c r="X631">
        <v>0</v>
      </c>
      <c r="Y631">
        <v>0</v>
      </c>
      <c r="Z631">
        <v>3</v>
      </c>
      <c r="AA631" t="s">
        <v>29</v>
      </c>
      <c r="AB631">
        <v>0</v>
      </c>
      <c r="AC631">
        <v>0</v>
      </c>
      <c r="AD631">
        <v>1</v>
      </c>
      <c r="AE631">
        <v>0</v>
      </c>
      <c r="AF631">
        <v>1</v>
      </c>
      <c r="AG631">
        <v>0</v>
      </c>
      <c r="AH631">
        <v>0</v>
      </c>
      <c r="AI631">
        <v>0</v>
      </c>
      <c r="AJ631">
        <v>0</v>
      </c>
      <c r="AK631">
        <v>0</v>
      </c>
      <c r="AL631">
        <v>0</v>
      </c>
      <c r="AM631">
        <v>0</v>
      </c>
      <c r="AN631" t="s">
        <v>31</v>
      </c>
      <c r="AO631">
        <v>0</v>
      </c>
      <c r="AP631">
        <v>1</v>
      </c>
      <c r="AQ631">
        <v>0</v>
      </c>
      <c r="AR631">
        <v>0</v>
      </c>
      <c r="AS631">
        <v>0</v>
      </c>
      <c r="AT631">
        <v>0</v>
      </c>
      <c r="AU631">
        <v>0</v>
      </c>
      <c r="AV631">
        <v>0</v>
      </c>
      <c r="AW631" t="s">
        <v>41</v>
      </c>
      <c r="AX631" t="s">
        <v>65</v>
      </c>
      <c r="AY631">
        <v>0</v>
      </c>
      <c r="AZ631">
        <v>1</v>
      </c>
      <c r="BA631">
        <v>0</v>
      </c>
      <c r="BB631" t="s">
        <v>66</v>
      </c>
      <c r="BC631">
        <v>7.7332999999999998</v>
      </c>
      <c r="BD631" t="s">
        <v>691</v>
      </c>
    </row>
    <row r="632" spans="1:56" x14ac:dyDescent="0.25">
      <c r="A632">
        <v>631</v>
      </c>
      <c r="B632">
        <v>1</v>
      </c>
      <c r="C632">
        <v>1</v>
      </c>
      <c r="D632">
        <v>1</v>
      </c>
      <c r="E632">
        <v>1</v>
      </c>
      <c r="F632" t="s">
        <v>7</v>
      </c>
      <c r="G632">
        <v>0</v>
      </c>
      <c r="H632">
        <v>1</v>
      </c>
      <c r="I632">
        <v>0</v>
      </c>
      <c r="J632">
        <v>0</v>
      </c>
      <c r="K632">
        <v>1</v>
      </c>
      <c r="L632">
        <v>1</v>
      </c>
      <c r="M632">
        <v>0</v>
      </c>
      <c r="N632">
        <v>0</v>
      </c>
      <c r="O632">
        <v>0</v>
      </c>
      <c r="P632">
        <v>80</v>
      </c>
      <c r="Q632" t="s">
        <v>24</v>
      </c>
      <c r="R632">
        <v>0</v>
      </c>
      <c r="S632">
        <v>0</v>
      </c>
      <c r="T632">
        <v>0</v>
      </c>
      <c r="U632">
        <v>0</v>
      </c>
      <c r="V632">
        <v>0</v>
      </c>
      <c r="W632">
        <v>0</v>
      </c>
      <c r="X632">
        <v>0</v>
      </c>
      <c r="Y632">
        <v>1</v>
      </c>
      <c r="Z632">
        <v>1</v>
      </c>
      <c r="AA632" t="s">
        <v>27</v>
      </c>
      <c r="AB632">
        <v>1</v>
      </c>
      <c r="AC632">
        <v>0</v>
      </c>
      <c r="AD632">
        <v>0</v>
      </c>
      <c r="AE632">
        <v>0</v>
      </c>
      <c r="AF632">
        <v>1</v>
      </c>
      <c r="AG632">
        <v>0</v>
      </c>
      <c r="AH632">
        <v>0</v>
      </c>
      <c r="AI632">
        <v>0</v>
      </c>
      <c r="AJ632">
        <v>0</v>
      </c>
      <c r="AK632">
        <v>0</v>
      </c>
      <c r="AL632">
        <v>0</v>
      </c>
      <c r="AM632">
        <v>0</v>
      </c>
      <c r="AN632" t="s">
        <v>31</v>
      </c>
      <c r="AO632">
        <v>0</v>
      </c>
      <c r="AP632">
        <v>1</v>
      </c>
      <c r="AQ632">
        <v>0</v>
      </c>
      <c r="AR632">
        <v>0</v>
      </c>
      <c r="AS632">
        <v>0</v>
      </c>
      <c r="AT632">
        <v>0</v>
      </c>
      <c r="AU632">
        <v>0</v>
      </c>
      <c r="AV632">
        <v>0</v>
      </c>
      <c r="AW632" t="s">
        <v>41</v>
      </c>
      <c r="AX632" t="s">
        <v>56</v>
      </c>
      <c r="AY632">
        <v>0</v>
      </c>
      <c r="AZ632">
        <v>0</v>
      </c>
      <c r="BA632">
        <v>1</v>
      </c>
      <c r="BB632" t="s">
        <v>57</v>
      </c>
      <c r="BC632">
        <v>30</v>
      </c>
      <c r="BD632" t="s">
        <v>692</v>
      </c>
    </row>
    <row r="633" spans="1:56" x14ac:dyDescent="0.25">
      <c r="A633">
        <v>632</v>
      </c>
      <c r="B633">
        <v>1</v>
      </c>
      <c r="C633">
        <v>0</v>
      </c>
      <c r="D633">
        <v>0</v>
      </c>
      <c r="E633">
        <v>0</v>
      </c>
      <c r="F633" t="s">
        <v>7</v>
      </c>
      <c r="G633">
        <v>0</v>
      </c>
      <c r="H633">
        <v>1</v>
      </c>
      <c r="I633">
        <v>0</v>
      </c>
      <c r="J633">
        <v>0</v>
      </c>
      <c r="K633">
        <v>1</v>
      </c>
      <c r="L633">
        <v>1</v>
      </c>
      <c r="M633">
        <v>0</v>
      </c>
      <c r="N633">
        <v>0</v>
      </c>
      <c r="O633">
        <v>0</v>
      </c>
      <c r="P633">
        <v>51</v>
      </c>
      <c r="Q633" t="s">
        <v>22</v>
      </c>
      <c r="R633">
        <v>0</v>
      </c>
      <c r="S633">
        <v>0</v>
      </c>
      <c r="T633">
        <v>0</v>
      </c>
      <c r="U633">
        <v>0</v>
      </c>
      <c r="V633">
        <v>0</v>
      </c>
      <c r="W633">
        <v>1</v>
      </c>
      <c r="X633">
        <v>0</v>
      </c>
      <c r="Y633">
        <v>0</v>
      </c>
      <c r="Z633">
        <v>3</v>
      </c>
      <c r="AA633" t="s">
        <v>29</v>
      </c>
      <c r="AB633">
        <v>0</v>
      </c>
      <c r="AC633">
        <v>0</v>
      </c>
      <c r="AD633">
        <v>1</v>
      </c>
      <c r="AE633">
        <v>0</v>
      </c>
      <c r="AF633">
        <v>1</v>
      </c>
      <c r="AG633">
        <v>0</v>
      </c>
      <c r="AH633">
        <v>0</v>
      </c>
      <c r="AI633">
        <v>0</v>
      </c>
      <c r="AJ633">
        <v>0</v>
      </c>
      <c r="AK633">
        <v>0</v>
      </c>
      <c r="AL633">
        <v>0</v>
      </c>
      <c r="AM633">
        <v>0</v>
      </c>
      <c r="AN633" t="s">
        <v>31</v>
      </c>
      <c r="AO633">
        <v>0</v>
      </c>
      <c r="AP633">
        <v>1</v>
      </c>
      <c r="AQ633">
        <v>0</v>
      </c>
      <c r="AR633">
        <v>0</v>
      </c>
      <c r="AS633">
        <v>0</v>
      </c>
      <c r="AT633">
        <v>0</v>
      </c>
      <c r="AU633">
        <v>0</v>
      </c>
      <c r="AV633">
        <v>0</v>
      </c>
      <c r="AW633" t="s">
        <v>41</v>
      </c>
      <c r="AX633" t="s">
        <v>56</v>
      </c>
      <c r="AY633">
        <v>0</v>
      </c>
      <c r="AZ633">
        <v>0</v>
      </c>
      <c r="BA633">
        <v>1</v>
      </c>
      <c r="BB633" t="s">
        <v>57</v>
      </c>
      <c r="BC633">
        <v>7.0541999999999998</v>
      </c>
      <c r="BD633" t="s">
        <v>693</v>
      </c>
    </row>
    <row r="634" spans="1:56" x14ac:dyDescent="0.25">
      <c r="A634">
        <v>633</v>
      </c>
      <c r="B634">
        <v>1</v>
      </c>
      <c r="C634">
        <v>1</v>
      </c>
      <c r="D634">
        <v>1</v>
      </c>
      <c r="E634">
        <v>1</v>
      </c>
      <c r="F634" t="s">
        <v>7</v>
      </c>
      <c r="G634">
        <v>0</v>
      </c>
      <c r="H634">
        <v>1</v>
      </c>
      <c r="I634">
        <v>0</v>
      </c>
      <c r="J634">
        <v>0</v>
      </c>
      <c r="K634">
        <v>1</v>
      </c>
      <c r="L634">
        <v>1</v>
      </c>
      <c r="M634">
        <v>0</v>
      </c>
      <c r="N634">
        <v>0</v>
      </c>
      <c r="O634">
        <v>0</v>
      </c>
      <c r="P634">
        <v>32</v>
      </c>
      <c r="Q634" t="s">
        <v>20</v>
      </c>
      <c r="R634">
        <v>0</v>
      </c>
      <c r="S634">
        <v>0</v>
      </c>
      <c r="T634">
        <v>0</v>
      </c>
      <c r="U634">
        <v>1</v>
      </c>
      <c r="V634">
        <v>0</v>
      </c>
      <c r="W634">
        <v>0</v>
      </c>
      <c r="X634">
        <v>0</v>
      </c>
      <c r="Y634">
        <v>0</v>
      </c>
      <c r="Z634">
        <v>1</v>
      </c>
      <c r="AA634" t="s">
        <v>27</v>
      </c>
      <c r="AB634">
        <v>1</v>
      </c>
      <c r="AC634">
        <v>0</v>
      </c>
      <c r="AD634">
        <v>0</v>
      </c>
      <c r="AE634">
        <v>0</v>
      </c>
      <c r="AF634">
        <v>1</v>
      </c>
      <c r="AG634">
        <v>0</v>
      </c>
      <c r="AH634">
        <v>0</v>
      </c>
      <c r="AI634">
        <v>0</v>
      </c>
      <c r="AJ634">
        <v>0</v>
      </c>
      <c r="AK634">
        <v>0</v>
      </c>
      <c r="AL634">
        <v>0</v>
      </c>
      <c r="AM634">
        <v>0</v>
      </c>
      <c r="AN634" t="s">
        <v>31</v>
      </c>
      <c r="AO634">
        <v>0</v>
      </c>
      <c r="AP634">
        <v>1</v>
      </c>
      <c r="AQ634">
        <v>0</v>
      </c>
      <c r="AR634">
        <v>0</v>
      </c>
      <c r="AS634">
        <v>0</v>
      </c>
      <c r="AT634">
        <v>0</v>
      </c>
      <c r="AU634">
        <v>0</v>
      </c>
      <c r="AV634">
        <v>0</v>
      </c>
      <c r="AW634" t="s">
        <v>41</v>
      </c>
      <c r="AX634" t="s">
        <v>59</v>
      </c>
      <c r="AY634">
        <v>1</v>
      </c>
      <c r="AZ634">
        <v>0</v>
      </c>
      <c r="BA634">
        <v>0</v>
      </c>
      <c r="BB634" t="s">
        <v>60</v>
      </c>
      <c r="BC634">
        <v>30.5</v>
      </c>
      <c r="BD634" t="s">
        <v>694</v>
      </c>
    </row>
    <row r="635" spans="1:56" x14ac:dyDescent="0.25">
      <c r="A635">
        <v>634</v>
      </c>
      <c r="B635">
        <v>1</v>
      </c>
      <c r="C635">
        <v>0</v>
      </c>
      <c r="D635">
        <v>0</v>
      </c>
      <c r="E635">
        <v>0</v>
      </c>
      <c r="F635" t="s">
        <v>7</v>
      </c>
      <c r="G635">
        <v>0</v>
      </c>
      <c r="H635">
        <v>1</v>
      </c>
      <c r="I635">
        <v>0</v>
      </c>
      <c r="J635">
        <v>0</v>
      </c>
      <c r="K635">
        <v>1</v>
      </c>
      <c r="L635">
        <v>1</v>
      </c>
      <c r="M635">
        <v>0</v>
      </c>
      <c r="N635">
        <v>0</v>
      </c>
      <c r="O635">
        <v>0</v>
      </c>
      <c r="P635">
        <v>29.9</v>
      </c>
      <c r="Q635" t="s">
        <v>19</v>
      </c>
      <c r="R635">
        <v>0</v>
      </c>
      <c r="S635">
        <v>0</v>
      </c>
      <c r="T635">
        <v>1</v>
      </c>
      <c r="U635">
        <v>0</v>
      </c>
      <c r="V635">
        <v>0</v>
      </c>
      <c r="W635">
        <v>0</v>
      </c>
      <c r="X635">
        <v>0</v>
      </c>
      <c r="Y635">
        <v>0</v>
      </c>
      <c r="Z635">
        <v>1</v>
      </c>
      <c r="AA635" t="s">
        <v>27</v>
      </c>
      <c r="AB635">
        <v>1</v>
      </c>
      <c r="AC635">
        <v>0</v>
      </c>
      <c r="AD635">
        <v>0</v>
      </c>
      <c r="AE635">
        <v>0</v>
      </c>
      <c r="AF635">
        <v>1</v>
      </c>
      <c r="AG635">
        <v>0</v>
      </c>
      <c r="AH635">
        <v>0</v>
      </c>
      <c r="AI635">
        <v>0</v>
      </c>
      <c r="AJ635">
        <v>0</v>
      </c>
      <c r="AK635">
        <v>0</v>
      </c>
      <c r="AL635">
        <v>0</v>
      </c>
      <c r="AM635">
        <v>0</v>
      </c>
      <c r="AN635" t="s">
        <v>31</v>
      </c>
      <c r="AO635">
        <v>0</v>
      </c>
      <c r="AP635">
        <v>1</v>
      </c>
      <c r="AQ635">
        <v>0</v>
      </c>
      <c r="AR635">
        <v>0</v>
      </c>
      <c r="AS635">
        <v>0</v>
      </c>
      <c r="AT635">
        <v>0</v>
      </c>
      <c r="AU635">
        <v>0</v>
      </c>
      <c r="AV635">
        <v>0</v>
      </c>
      <c r="AW635" t="s">
        <v>41</v>
      </c>
      <c r="AX635" t="s">
        <v>56</v>
      </c>
      <c r="AY635">
        <v>0</v>
      </c>
      <c r="AZ635">
        <v>0</v>
      </c>
      <c r="BA635">
        <v>1</v>
      </c>
      <c r="BB635" t="s">
        <v>57</v>
      </c>
      <c r="BC635">
        <v>0</v>
      </c>
      <c r="BD635" t="s">
        <v>695</v>
      </c>
    </row>
    <row r="636" spans="1:56" x14ac:dyDescent="0.25">
      <c r="A636">
        <v>635</v>
      </c>
      <c r="B636">
        <v>1</v>
      </c>
      <c r="C636">
        <v>0</v>
      </c>
      <c r="D636">
        <v>0</v>
      </c>
      <c r="E636">
        <v>0</v>
      </c>
      <c r="F636" t="s">
        <v>6</v>
      </c>
      <c r="G636">
        <v>1</v>
      </c>
      <c r="H636">
        <v>0</v>
      </c>
      <c r="I636">
        <v>1</v>
      </c>
      <c r="J636">
        <v>0</v>
      </c>
      <c r="K636">
        <v>0</v>
      </c>
      <c r="L636">
        <v>0</v>
      </c>
      <c r="M636">
        <v>0</v>
      </c>
      <c r="N636">
        <v>0</v>
      </c>
      <c r="O636">
        <v>0</v>
      </c>
      <c r="P636">
        <v>9</v>
      </c>
      <c r="Q636" t="s">
        <v>17</v>
      </c>
      <c r="R636">
        <v>1</v>
      </c>
      <c r="S636">
        <v>0</v>
      </c>
      <c r="T636">
        <v>0</v>
      </c>
      <c r="U636">
        <v>0</v>
      </c>
      <c r="V636">
        <v>0</v>
      </c>
      <c r="W636">
        <v>0</v>
      </c>
      <c r="X636">
        <v>0</v>
      </c>
      <c r="Y636">
        <v>0</v>
      </c>
      <c r="Z636">
        <v>3</v>
      </c>
      <c r="AA636" t="s">
        <v>29</v>
      </c>
      <c r="AB636">
        <v>0</v>
      </c>
      <c r="AC636">
        <v>0</v>
      </c>
      <c r="AD636">
        <v>1</v>
      </c>
      <c r="AE636">
        <v>3</v>
      </c>
      <c r="AF636">
        <v>0</v>
      </c>
      <c r="AG636">
        <v>0</v>
      </c>
      <c r="AH636">
        <v>0</v>
      </c>
      <c r="AI636">
        <v>1</v>
      </c>
      <c r="AJ636">
        <v>0</v>
      </c>
      <c r="AK636">
        <v>0</v>
      </c>
      <c r="AL636">
        <v>0</v>
      </c>
      <c r="AM636">
        <v>1</v>
      </c>
      <c r="AN636" t="s">
        <v>34</v>
      </c>
      <c r="AO636">
        <v>2</v>
      </c>
      <c r="AP636">
        <v>0</v>
      </c>
      <c r="AQ636">
        <v>0</v>
      </c>
      <c r="AR636">
        <v>1</v>
      </c>
      <c r="AS636">
        <v>0</v>
      </c>
      <c r="AT636">
        <v>0</v>
      </c>
      <c r="AU636">
        <v>0</v>
      </c>
      <c r="AV636">
        <v>0</v>
      </c>
      <c r="AW636" t="s">
        <v>43</v>
      </c>
      <c r="AX636" t="s">
        <v>56</v>
      </c>
      <c r="AY636">
        <v>0</v>
      </c>
      <c r="AZ636">
        <v>0</v>
      </c>
      <c r="BA636">
        <v>1</v>
      </c>
      <c r="BB636" t="s">
        <v>57</v>
      </c>
      <c r="BC636">
        <v>27.9</v>
      </c>
      <c r="BD636" t="s">
        <v>696</v>
      </c>
    </row>
    <row r="637" spans="1:56" x14ac:dyDescent="0.25">
      <c r="A637">
        <v>636</v>
      </c>
      <c r="B637">
        <v>1</v>
      </c>
      <c r="C637">
        <v>1</v>
      </c>
      <c r="D637">
        <v>1</v>
      </c>
      <c r="E637">
        <v>1</v>
      </c>
      <c r="F637" t="s">
        <v>6</v>
      </c>
      <c r="G637">
        <v>1</v>
      </c>
      <c r="H637">
        <v>0</v>
      </c>
      <c r="I637">
        <v>0</v>
      </c>
      <c r="J637">
        <v>0</v>
      </c>
      <c r="K637">
        <v>0</v>
      </c>
      <c r="L637">
        <v>0</v>
      </c>
      <c r="M637">
        <v>0</v>
      </c>
      <c r="N637">
        <v>0</v>
      </c>
      <c r="O637">
        <v>0</v>
      </c>
      <c r="P637">
        <v>28</v>
      </c>
      <c r="Q637" t="s">
        <v>19</v>
      </c>
      <c r="R637">
        <v>0</v>
      </c>
      <c r="S637">
        <v>0</v>
      </c>
      <c r="T637">
        <v>1</v>
      </c>
      <c r="U637">
        <v>0</v>
      </c>
      <c r="V637">
        <v>0</v>
      </c>
      <c r="W637">
        <v>0</v>
      </c>
      <c r="X637">
        <v>0</v>
      </c>
      <c r="Y637">
        <v>0</v>
      </c>
      <c r="Z637">
        <v>2</v>
      </c>
      <c r="AA637" t="s">
        <v>28</v>
      </c>
      <c r="AB637">
        <v>0</v>
      </c>
      <c r="AC637">
        <v>1</v>
      </c>
      <c r="AD637">
        <v>0</v>
      </c>
      <c r="AE637">
        <v>0</v>
      </c>
      <c r="AF637">
        <v>1</v>
      </c>
      <c r="AG637">
        <v>0</v>
      </c>
      <c r="AH637">
        <v>0</v>
      </c>
      <c r="AI637">
        <v>0</v>
      </c>
      <c r="AJ637">
        <v>0</v>
      </c>
      <c r="AK637">
        <v>0</v>
      </c>
      <c r="AL637">
        <v>0</v>
      </c>
      <c r="AM637">
        <v>0</v>
      </c>
      <c r="AN637" t="s">
        <v>31</v>
      </c>
      <c r="AO637">
        <v>0</v>
      </c>
      <c r="AP637">
        <v>1</v>
      </c>
      <c r="AQ637">
        <v>0</v>
      </c>
      <c r="AR637">
        <v>0</v>
      </c>
      <c r="AS637">
        <v>0</v>
      </c>
      <c r="AT637">
        <v>0</v>
      </c>
      <c r="AU637">
        <v>0</v>
      </c>
      <c r="AV637">
        <v>0</v>
      </c>
      <c r="AW637" t="s">
        <v>41</v>
      </c>
      <c r="AX637" t="s">
        <v>56</v>
      </c>
      <c r="AY637">
        <v>0</v>
      </c>
      <c r="AZ637">
        <v>0</v>
      </c>
      <c r="BA637">
        <v>1</v>
      </c>
      <c r="BB637" t="s">
        <v>57</v>
      </c>
      <c r="BC637">
        <v>13</v>
      </c>
      <c r="BD637" t="s">
        <v>697</v>
      </c>
    </row>
    <row r="638" spans="1:56" x14ac:dyDescent="0.25">
      <c r="A638">
        <v>637</v>
      </c>
      <c r="B638">
        <v>1</v>
      </c>
      <c r="C638">
        <v>0</v>
      </c>
      <c r="D638">
        <v>0</v>
      </c>
      <c r="E638">
        <v>0</v>
      </c>
      <c r="F638" t="s">
        <v>7</v>
      </c>
      <c r="G638">
        <v>0</v>
      </c>
      <c r="H638">
        <v>1</v>
      </c>
      <c r="I638">
        <v>0</v>
      </c>
      <c r="J638">
        <v>0</v>
      </c>
      <c r="K638">
        <v>1</v>
      </c>
      <c r="L638">
        <v>1</v>
      </c>
      <c r="M638">
        <v>0</v>
      </c>
      <c r="N638">
        <v>0</v>
      </c>
      <c r="O638">
        <v>0</v>
      </c>
      <c r="P638">
        <v>32</v>
      </c>
      <c r="Q638" t="s">
        <v>20</v>
      </c>
      <c r="R638">
        <v>0</v>
      </c>
      <c r="S638">
        <v>0</v>
      </c>
      <c r="T638">
        <v>0</v>
      </c>
      <c r="U638">
        <v>1</v>
      </c>
      <c r="V638">
        <v>0</v>
      </c>
      <c r="W638">
        <v>0</v>
      </c>
      <c r="X638">
        <v>0</v>
      </c>
      <c r="Y638">
        <v>0</v>
      </c>
      <c r="Z638">
        <v>3</v>
      </c>
      <c r="AA638" t="s">
        <v>29</v>
      </c>
      <c r="AB638">
        <v>0</v>
      </c>
      <c r="AC638">
        <v>0</v>
      </c>
      <c r="AD638">
        <v>1</v>
      </c>
      <c r="AE638">
        <v>0</v>
      </c>
      <c r="AF638">
        <v>1</v>
      </c>
      <c r="AG638">
        <v>0</v>
      </c>
      <c r="AH638">
        <v>0</v>
      </c>
      <c r="AI638">
        <v>0</v>
      </c>
      <c r="AJ638">
        <v>0</v>
      </c>
      <c r="AK638">
        <v>0</v>
      </c>
      <c r="AL638">
        <v>0</v>
      </c>
      <c r="AM638">
        <v>0</v>
      </c>
      <c r="AN638" t="s">
        <v>31</v>
      </c>
      <c r="AO638">
        <v>0</v>
      </c>
      <c r="AP638">
        <v>1</v>
      </c>
      <c r="AQ638">
        <v>0</v>
      </c>
      <c r="AR638">
        <v>0</v>
      </c>
      <c r="AS638">
        <v>0</v>
      </c>
      <c r="AT638">
        <v>0</v>
      </c>
      <c r="AU638">
        <v>0</v>
      </c>
      <c r="AV638">
        <v>0</v>
      </c>
      <c r="AW638" t="s">
        <v>41</v>
      </c>
      <c r="AX638" t="s">
        <v>56</v>
      </c>
      <c r="AY638">
        <v>0</v>
      </c>
      <c r="AZ638">
        <v>0</v>
      </c>
      <c r="BA638">
        <v>1</v>
      </c>
      <c r="BB638" t="s">
        <v>57</v>
      </c>
      <c r="BC638">
        <v>7.9249999999999998</v>
      </c>
      <c r="BD638" t="s">
        <v>698</v>
      </c>
    </row>
    <row r="639" spans="1:56" x14ac:dyDescent="0.25">
      <c r="A639">
        <v>638</v>
      </c>
      <c r="B639">
        <v>1</v>
      </c>
      <c r="C639">
        <v>0</v>
      </c>
      <c r="D639">
        <v>0</v>
      </c>
      <c r="E639">
        <v>0</v>
      </c>
      <c r="F639" t="s">
        <v>7</v>
      </c>
      <c r="G639">
        <v>0</v>
      </c>
      <c r="H639">
        <v>1</v>
      </c>
      <c r="I639">
        <v>0</v>
      </c>
      <c r="J639">
        <v>1</v>
      </c>
      <c r="K639">
        <v>0</v>
      </c>
      <c r="L639">
        <v>0</v>
      </c>
      <c r="M639">
        <v>0</v>
      </c>
      <c r="N639">
        <v>0</v>
      </c>
      <c r="O639">
        <v>0</v>
      </c>
      <c r="P639">
        <v>31</v>
      </c>
      <c r="Q639" t="s">
        <v>20</v>
      </c>
      <c r="R639">
        <v>0</v>
      </c>
      <c r="S639">
        <v>0</v>
      </c>
      <c r="T639">
        <v>0</v>
      </c>
      <c r="U639">
        <v>1</v>
      </c>
      <c r="V639">
        <v>0</v>
      </c>
      <c r="W639">
        <v>0</v>
      </c>
      <c r="X639">
        <v>0</v>
      </c>
      <c r="Y639">
        <v>0</v>
      </c>
      <c r="Z639">
        <v>2</v>
      </c>
      <c r="AA639" t="s">
        <v>28</v>
      </c>
      <c r="AB639">
        <v>0</v>
      </c>
      <c r="AC639">
        <v>1</v>
      </c>
      <c r="AD639">
        <v>0</v>
      </c>
      <c r="AE639">
        <v>1</v>
      </c>
      <c r="AF639">
        <v>0</v>
      </c>
      <c r="AG639">
        <v>1</v>
      </c>
      <c r="AH639">
        <v>0</v>
      </c>
      <c r="AI639">
        <v>0</v>
      </c>
      <c r="AJ639">
        <v>0</v>
      </c>
      <c r="AK639">
        <v>0</v>
      </c>
      <c r="AL639">
        <v>0</v>
      </c>
      <c r="AM639">
        <v>0</v>
      </c>
      <c r="AN639" t="s">
        <v>32</v>
      </c>
      <c r="AO639">
        <v>1</v>
      </c>
      <c r="AP639">
        <v>0</v>
      </c>
      <c r="AQ639">
        <v>1</v>
      </c>
      <c r="AR639">
        <v>0</v>
      </c>
      <c r="AS639">
        <v>0</v>
      </c>
      <c r="AT639">
        <v>0</v>
      </c>
      <c r="AU639">
        <v>0</v>
      </c>
      <c r="AV639">
        <v>0</v>
      </c>
      <c r="AW639" t="s">
        <v>42</v>
      </c>
      <c r="AX639" t="s">
        <v>56</v>
      </c>
      <c r="AY639">
        <v>0</v>
      </c>
      <c r="AZ639">
        <v>0</v>
      </c>
      <c r="BA639">
        <v>1</v>
      </c>
      <c r="BB639" t="s">
        <v>57</v>
      </c>
      <c r="BC639">
        <v>26.25</v>
      </c>
      <c r="BD639" t="s">
        <v>699</v>
      </c>
    </row>
    <row r="640" spans="1:56" x14ac:dyDescent="0.25">
      <c r="A640">
        <v>639</v>
      </c>
      <c r="B640">
        <v>1</v>
      </c>
      <c r="C640">
        <v>0</v>
      </c>
      <c r="D640">
        <v>0</v>
      </c>
      <c r="E640">
        <v>0</v>
      </c>
      <c r="F640" t="s">
        <v>6</v>
      </c>
      <c r="G640">
        <v>1</v>
      </c>
      <c r="H640">
        <v>0</v>
      </c>
      <c r="I640">
        <v>1</v>
      </c>
      <c r="J640">
        <v>0</v>
      </c>
      <c r="K640">
        <v>0</v>
      </c>
      <c r="L640">
        <v>0</v>
      </c>
      <c r="M640">
        <v>0</v>
      </c>
      <c r="N640">
        <v>0</v>
      </c>
      <c r="O640">
        <v>0</v>
      </c>
      <c r="P640">
        <v>41</v>
      </c>
      <c r="Q640" t="s">
        <v>21</v>
      </c>
      <c r="R640">
        <v>0</v>
      </c>
      <c r="S640">
        <v>0</v>
      </c>
      <c r="T640">
        <v>0</v>
      </c>
      <c r="U640">
        <v>0</v>
      </c>
      <c r="V640">
        <v>1</v>
      </c>
      <c r="W640">
        <v>0</v>
      </c>
      <c r="X640">
        <v>0</v>
      </c>
      <c r="Y640">
        <v>0</v>
      </c>
      <c r="Z640">
        <v>3</v>
      </c>
      <c r="AA640" t="s">
        <v>29</v>
      </c>
      <c r="AB640">
        <v>0</v>
      </c>
      <c r="AC640">
        <v>0</v>
      </c>
      <c r="AD640">
        <v>1</v>
      </c>
      <c r="AE640">
        <v>0</v>
      </c>
      <c r="AF640">
        <v>1</v>
      </c>
      <c r="AG640">
        <v>0</v>
      </c>
      <c r="AH640">
        <v>0</v>
      </c>
      <c r="AI640">
        <v>0</v>
      </c>
      <c r="AJ640">
        <v>0</v>
      </c>
      <c r="AK640">
        <v>0</v>
      </c>
      <c r="AL640">
        <v>0</v>
      </c>
      <c r="AM640">
        <v>0</v>
      </c>
      <c r="AN640" t="s">
        <v>31</v>
      </c>
      <c r="AO640">
        <v>5</v>
      </c>
      <c r="AP640">
        <v>0</v>
      </c>
      <c r="AQ640">
        <v>0</v>
      </c>
      <c r="AR640">
        <v>0</v>
      </c>
      <c r="AS640">
        <v>0</v>
      </c>
      <c r="AT640">
        <v>0</v>
      </c>
      <c r="AU640">
        <v>1</v>
      </c>
      <c r="AV640">
        <v>0</v>
      </c>
      <c r="AW640" t="s">
        <v>46</v>
      </c>
      <c r="AX640" t="s">
        <v>56</v>
      </c>
      <c r="AY640">
        <v>0</v>
      </c>
      <c r="AZ640">
        <v>0</v>
      </c>
      <c r="BA640">
        <v>1</v>
      </c>
      <c r="BB640" t="s">
        <v>57</v>
      </c>
      <c r="BC640">
        <v>39.6875</v>
      </c>
      <c r="BD640" t="s">
        <v>700</v>
      </c>
    </row>
    <row r="641" spans="1:56" x14ac:dyDescent="0.25">
      <c r="A641">
        <v>640</v>
      </c>
      <c r="B641">
        <v>1</v>
      </c>
      <c r="C641">
        <v>0</v>
      </c>
      <c r="D641">
        <v>0</v>
      </c>
      <c r="E641">
        <v>0</v>
      </c>
      <c r="F641" t="s">
        <v>7</v>
      </c>
      <c r="G641">
        <v>0</v>
      </c>
      <c r="H641">
        <v>1</v>
      </c>
      <c r="I641">
        <v>0</v>
      </c>
      <c r="J641">
        <v>0</v>
      </c>
      <c r="K641">
        <v>0</v>
      </c>
      <c r="L641">
        <v>1</v>
      </c>
      <c r="M641">
        <v>0</v>
      </c>
      <c r="N641">
        <v>0</v>
      </c>
      <c r="O641">
        <v>0</v>
      </c>
      <c r="P641">
        <v>29.9</v>
      </c>
      <c r="Q641" t="s">
        <v>19</v>
      </c>
      <c r="R641">
        <v>0</v>
      </c>
      <c r="S641">
        <v>0</v>
      </c>
      <c r="T641">
        <v>1</v>
      </c>
      <c r="U641">
        <v>0</v>
      </c>
      <c r="V641">
        <v>0</v>
      </c>
      <c r="W641">
        <v>0</v>
      </c>
      <c r="X641">
        <v>0</v>
      </c>
      <c r="Y641">
        <v>0</v>
      </c>
      <c r="Z641">
        <v>3</v>
      </c>
      <c r="AA641" t="s">
        <v>29</v>
      </c>
      <c r="AB641">
        <v>0</v>
      </c>
      <c r="AC641">
        <v>0</v>
      </c>
      <c r="AD641">
        <v>1</v>
      </c>
      <c r="AE641">
        <v>1</v>
      </c>
      <c r="AF641">
        <v>0</v>
      </c>
      <c r="AG641">
        <v>1</v>
      </c>
      <c r="AH641">
        <v>0</v>
      </c>
      <c r="AI641">
        <v>0</v>
      </c>
      <c r="AJ641">
        <v>0</v>
      </c>
      <c r="AK641">
        <v>0</v>
      </c>
      <c r="AL641">
        <v>0</v>
      </c>
      <c r="AM641">
        <v>0</v>
      </c>
      <c r="AN641" t="s">
        <v>32</v>
      </c>
      <c r="AO641">
        <v>0</v>
      </c>
      <c r="AP641">
        <v>1</v>
      </c>
      <c r="AQ641">
        <v>0</v>
      </c>
      <c r="AR641">
        <v>0</v>
      </c>
      <c r="AS641">
        <v>0</v>
      </c>
      <c r="AT641">
        <v>0</v>
      </c>
      <c r="AU641">
        <v>0</v>
      </c>
      <c r="AV641">
        <v>0</v>
      </c>
      <c r="AW641" t="s">
        <v>41</v>
      </c>
      <c r="AX641" t="s">
        <v>56</v>
      </c>
      <c r="AY641">
        <v>0</v>
      </c>
      <c r="AZ641">
        <v>0</v>
      </c>
      <c r="BA641">
        <v>1</v>
      </c>
      <c r="BB641" t="s">
        <v>57</v>
      </c>
      <c r="BC641">
        <v>16.100000000000001</v>
      </c>
      <c r="BD641" t="s">
        <v>701</v>
      </c>
    </row>
    <row r="642" spans="1:56" x14ac:dyDescent="0.25">
      <c r="A642">
        <v>641</v>
      </c>
      <c r="B642">
        <v>1</v>
      </c>
      <c r="C642">
        <v>0</v>
      </c>
      <c r="D642">
        <v>0</v>
      </c>
      <c r="E642">
        <v>0</v>
      </c>
      <c r="F642" t="s">
        <v>7</v>
      </c>
      <c r="G642">
        <v>0</v>
      </c>
      <c r="H642">
        <v>1</v>
      </c>
      <c r="I642">
        <v>0</v>
      </c>
      <c r="J642">
        <v>0</v>
      </c>
      <c r="K642">
        <v>1</v>
      </c>
      <c r="L642">
        <v>1</v>
      </c>
      <c r="M642">
        <v>0</v>
      </c>
      <c r="N642">
        <v>0</v>
      </c>
      <c r="O642">
        <v>0</v>
      </c>
      <c r="P642">
        <v>20</v>
      </c>
      <c r="Q642" t="s">
        <v>19</v>
      </c>
      <c r="R642">
        <v>0</v>
      </c>
      <c r="S642">
        <v>0</v>
      </c>
      <c r="T642">
        <v>1</v>
      </c>
      <c r="U642">
        <v>0</v>
      </c>
      <c r="V642">
        <v>0</v>
      </c>
      <c r="W642">
        <v>0</v>
      </c>
      <c r="X642">
        <v>0</v>
      </c>
      <c r="Y642">
        <v>0</v>
      </c>
      <c r="Z642">
        <v>3</v>
      </c>
      <c r="AA642" t="s">
        <v>29</v>
      </c>
      <c r="AB642">
        <v>0</v>
      </c>
      <c r="AC642">
        <v>0</v>
      </c>
      <c r="AD642">
        <v>1</v>
      </c>
      <c r="AE642">
        <v>0</v>
      </c>
      <c r="AF642">
        <v>1</v>
      </c>
      <c r="AG642">
        <v>0</v>
      </c>
      <c r="AH642">
        <v>0</v>
      </c>
      <c r="AI642">
        <v>0</v>
      </c>
      <c r="AJ642">
        <v>0</v>
      </c>
      <c r="AK642">
        <v>0</v>
      </c>
      <c r="AL642">
        <v>0</v>
      </c>
      <c r="AM642">
        <v>0</v>
      </c>
      <c r="AN642" t="s">
        <v>31</v>
      </c>
      <c r="AO642">
        <v>0</v>
      </c>
      <c r="AP642">
        <v>1</v>
      </c>
      <c r="AQ642">
        <v>0</v>
      </c>
      <c r="AR642">
        <v>0</v>
      </c>
      <c r="AS642">
        <v>0</v>
      </c>
      <c r="AT642">
        <v>0</v>
      </c>
      <c r="AU642">
        <v>0</v>
      </c>
      <c r="AV642">
        <v>0</v>
      </c>
      <c r="AW642" t="s">
        <v>41</v>
      </c>
      <c r="AX642" t="s">
        <v>56</v>
      </c>
      <c r="AY642">
        <v>0</v>
      </c>
      <c r="AZ642">
        <v>0</v>
      </c>
      <c r="BA642">
        <v>1</v>
      </c>
      <c r="BB642" t="s">
        <v>57</v>
      </c>
      <c r="BC642">
        <v>7.8541999999999996</v>
      </c>
      <c r="BD642" t="s">
        <v>702</v>
      </c>
    </row>
    <row r="643" spans="1:56" x14ac:dyDescent="0.25">
      <c r="A643">
        <v>642</v>
      </c>
      <c r="B643">
        <v>1</v>
      </c>
      <c r="C643">
        <v>1</v>
      </c>
      <c r="D643">
        <v>1</v>
      </c>
      <c r="E643">
        <v>1</v>
      </c>
      <c r="F643" t="s">
        <v>6</v>
      </c>
      <c r="G643">
        <v>1</v>
      </c>
      <c r="H643">
        <v>0</v>
      </c>
      <c r="I643">
        <v>0</v>
      </c>
      <c r="J643">
        <v>0</v>
      </c>
      <c r="K643">
        <v>0</v>
      </c>
      <c r="L643">
        <v>0</v>
      </c>
      <c r="M643">
        <v>0</v>
      </c>
      <c r="N643">
        <v>0</v>
      </c>
      <c r="O643">
        <v>0</v>
      </c>
      <c r="P643">
        <v>24</v>
      </c>
      <c r="Q643" t="s">
        <v>19</v>
      </c>
      <c r="R643">
        <v>0</v>
      </c>
      <c r="S643">
        <v>0</v>
      </c>
      <c r="T643">
        <v>1</v>
      </c>
      <c r="U643">
        <v>0</v>
      </c>
      <c r="V643">
        <v>0</v>
      </c>
      <c r="W643">
        <v>0</v>
      </c>
      <c r="X643">
        <v>0</v>
      </c>
      <c r="Y643">
        <v>0</v>
      </c>
      <c r="Z643">
        <v>1</v>
      </c>
      <c r="AA643" t="s">
        <v>27</v>
      </c>
      <c r="AB643">
        <v>1</v>
      </c>
      <c r="AC643">
        <v>0</v>
      </c>
      <c r="AD643">
        <v>0</v>
      </c>
      <c r="AE643">
        <v>0</v>
      </c>
      <c r="AF643">
        <v>1</v>
      </c>
      <c r="AG643">
        <v>0</v>
      </c>
      <c r="AH643">
        <v>0</v>
      </c>
      <c r="AI643">
        <v>0</v>
      </c>
      <c r="AJ643">
        <v>0</v>
      </c>
      <c r="AK643">
        <v>0</v>
      </c>
      <c r="AL643">
        <v>0</v>
      </c>
      <c r="AM643">
        <v>0</v>
      </c>
      <c r="AN643" t="s">
        <v>31</v>
      </c>
      <c r="AO643">
        <v>0</v>
      </c>
      <c r="AP643">
        <v>1</v>
      </c>
      <c r="AQ643">
        <v>0</v>
      </c>
      <c r="AR643">
        <v>0</v>
      </c>
      <c r="AS643">
        <v>0</v>
      </c>
      <c r="AT643">
        <v>0</v>
      </c>
      <c r="AU643">
        <v>0</v>
      </c>
      <c r="AV643">
        <v>0</v>
      </c>
      <c r="AW643" t="s">
        <v>41</v>
      </c>
      <c r="AX643" t="s">
        <v>59</v>
      </c>
      <c r="AY643">
        <v>1</v>
      </c>
      <c r="AZ643">
        <v>0</v>
      </c>
      <c r="BA643">
        <v>0</v>
      </c>
      <c r="BB643" t="s">
        <v>60</v>
      </c>
      <c r="BC643">
        <v>69.3</v>
      </c>
      <c r="BD643" t="s">
        <v>703</v>
      </c>
    </row>
    <row r="644" spans="1:56" x14ac:dyDescent="0.25">
      <c r="A644">
        <v>643</v>
      </c>
      <c r="B644">
        <v>1</v>
      </c>
      <c r="C644">
        <v>0</v>
      </c>
      <c r="D644">
        <v>0</v>
      </c>
      <c r="E644">
        <v>0</v>
      </c>
      <c r="F644" t="s">
        <v>6</v>
      </c>
      <c r="G644">
        <v>1</v>
      </c>
      <c r="H644">
        <v>0</v>
      </c>
      <c r="I644">
        <v>1</v>
      </c>
      <c r="J644">
        <v>0</v>
      </c>
      <c r="K644">
        <v>0</v>
      </c>
      <c r="L644">
        <v>0</v>
      </c>
      <c r="M644">
        <v>0</v>
      </c>
      <c r="N644">
        <v>0</v>
      </c>
      <c r="O644">
        <v>0</v>
      </c>
      <c r="P644">
        <v>2</v>
      </c>
      <c r="Q644" t="s">
        <v>17</v>
      </c>
      <c r="R644">
        <v>1</v>
      </c>
      <c r="S644">
        <v>0</v>
      </c>
      <c r="T644">
        <v>0</v>
      </c>
      <c r="U644">
        <v>0</v>
      </c>
      <c r="V644">
        <v>0</v>
      </c>
      <c r="W644">
        <v>0</v>
      </c>
      <c r="X644">
        <v>0</v>
      </c>
      <c r="Y644">
        <v>0</v>
      </c>
      <c r="Z644">
        <v>3</v>
      </c>
      <c r="AA644" t="s">
        <v>29</v>
      </c>
      <c r="AB644">
        <v>0</v>
      </c>
      <c r="AC644">
        <v>0</v>
      </c>
      <c r="AD644">
        <v>1</v>
      </c>
      <c r="AE644">
        <v>3</v>
      </c>
      <c r="AF644">
        <v>0</v>
      </c>
      <c r="AG644">
        <v>0</v>
      </c>
      <c r="AH644">
        <v>0</v>
      </c>
      <c r="AI644">
        <v>1</v>
      </c>
      <c r="AJ644">
        <v>0</v>
      </c>
      <c r="AK644">
        <v>0</v>
      </c>
      <c r="AL644">
        <v>0</v>
      </c>
      <c r="AM644">
        <v>1</v>
      </c>
      <c r="AN644" t="s">
        <v>34</v>
      </c>
      <c r="AO644">
        <v>2</v>
      </c>
      <c r="AP644">
        <v>0</v>
      </c>
      <c r="AQ644">
        <v>0</v>
      </c>
      <c r="AR644">
        <v>1</v>
      </c>
      <c r="AS644">
        <v>0</v>
      </c>
      <c r="AT644">
        <v>0</v>
      </c>
      <c r="AU644">
        <v>0</v>
      </c>
      <c r="AV644">
        <v>0</v>
      </c>
      <c r="AW644" t="s">
        <v>43</v>
      </c>
      <c r="AX644" t="s">
        <v>56</v>
      </c>
      <c r="AY644">
        <v>0</v>
      </c>
      <c r="AZ644">
        <v>0</v>
      </c>
      <c r="BA644">
        <v>1</v>
      </c>
      <c r="BB644" t="s">
        <v>57</v>
      </c>
      <c r="BC644">
        <v>27.9</v>
      </c>
      <c r="BD644" t="s">
        <v>704</v>
      </c>
    </row>
    <row r="645" spans="1:56" x14ac:dyDescent="0.25">
      <c r="A645">
        <v>644</v>
      </c>
      <c r="B645">
        <v>1</v>
      </c>
      <c r="C645">
        <v>1</v>
      </c>
      <c r="D645">
        <v>1</v>
      </c>
      <c r="E645">
        <v>1</v>
      </c>
      <c r="F645" t="s">
        <v>7</v>
      </c>
      <c r="G645">
        <v>0</v>
      </c>
      <c r="H645">
        <v>1</v>
      </c>
      <c r="I645">
        <v>0</v>
      </c>
      <c r="J645">
        <v>0</v>
      </c>
      <c r="K645">
        <v>1</v>
      </c>
      <c r="L645">
        <v>1</v>
      </c>
      <c r="M645">
        <v>0</v>
      </c>
      <c r="N645">
        <v>0</v>
      </c>
      <c r="O645">
        <v>0</v>
      </c>
      <c r="P645">
        <v>29.9</v>
      </c>
      <c r="Q645" t="s">
        <v>19</v>
      </c>
      <c r="R645">
        <v>0</v>
      </c>
      <c r="S645">
        <v>0</v>
      </c>
      <c r="T645">
        <v>1</v>
      </c>
      <c r="U645">
        <v>0</v>
      </c>
      <c r="V645">
        <v>0</v>
      </c>
      <c r="W645">
        <v>0</v>
      </c>
      <c r="X645">
        <v>0</v>
      </c>
      <c r="Y645">
        <v>0</v>
      </c>
      <c r="Z645">
        <v>3</v>
      </c>
      <c r="AA645" t="s">
        <v>29</v>
      </c>
      <c r="AB645">
        <v>0</v>
      </c>
      <c r="AC645">
        <v>0</v>
      </c>
      <c r="AD645">
        <v>1</v>
      </c>
      <c r="AE645">
        <v>0</v>
      </c>
      <c r="AF645">
        <v>1</v>
      </c>
      <c r="AG645">
        <v>0</v>
      </c>
      <c r="AH645">
        <v>0</v>
      </c>
      <c r="AI645">
        <v>0</v>
      </c>
      <c r="AJ645">
        <v>0</v>
      </c>
      <c r="AK645">
        <v>0</v>
      </c>
      <c r="AL645">
        <v>0</v>
      </c>
      <c r="AM645">
        <v>0</v>
      </c>
      <c r="AN645" t="s">
        <v>31</v>
      </c>
      <c r="AO645">
        <v>0</v>
      </c>
      <c r="AP645">
        <v>1</v>
      </c>
      <c r="AQ645">
        <v>0</v>
      </c>
      <c r="AR645">
        <v>0</v>
      </c>
      <c r="AS645">
        <v>0</v>
      </c>
      <c r="AT645">
        <v>0</v>
      </c>
      <c r="AU645">
        <v>0</v>
      </c>
      <c r="AV645">
        <v>0</v>
      </c>
      <c r="AW645" t="s">
        <v>41</v>
      </c>
      <c r="AX645" t="s">
        <v>56</v>
      </c>
      <c r="AY645">
        <v>0</v>
      </c>
      <c r="AZ645">
        <v>0</v>
      </c>
      <c r="BA645">
        <v>1</v>
      </c>
      <c r="BB645" t="s">
        <v>57</v>
      </c>
      <c r="BC645">
        <v>56.495800000000003</v>
      </c>
      <c r="BD645" t="s">
        <v>705</v>
      </c>
    </row>
    <row r="646" spans="1:56" x14ac:dyDescent="0.25">
      <c r="A646">
        <v>645</v>
      </c>
      <c r="B646">
        <v>1</v>
      </c>
      <c r="C646">
        <v>1</v>
      </c>
      <c r="D646">
        <v>1</v>
      </c>
      <c r="E646">
        <v>1</v>
      </c>
      <c r="F646" t="s">
        <v>6</v>
      </c>
      <c r="G646">
        <v>1</v>
      </c>
      <c r="H646">
        <v>0</v>
      </c>
      <c r="I646">
        <v>0</v>
      </c>
      <c r="J646">
        <v>0</v>
      </c>
      <c r="K646">
        <v>0</v>
      </c>
      <c r="L646">
        <v>0</v>
      </c>
      <c r="M646">
        <v>0</v>
      </c>
      <c r="N646">
        <v>0</v>
      </c>
      <c r="O646">
        <v>0</v>
      </c>
      <c r="P646">
        <v>0.75</v>
      </c>
      <c r="Q646" t="s">
        <v>17</v>
      </c>
      <c r="R646">
        <v>1</v>
      </c>
      <c r="S646">
        <v>0</v>
      </c>
      <c r="T646">
        <v>0</v>
      </c>
      <c r="U646">
        <v>0</v>
      </c>
      <c r="V646">
        <v>0</v>
      </c>
      <c r="W646">
        <v>0</v>
      </c>
      <c r="X646">
        <v>0</v>
      </c>
      <c r="Y646">
        <v>0</v>
      </c>
      <c r="Z646">
        <v>3</v>
      </c>
      <c r="AA646" t="s">
        <v>29</v>
      </c>
      <c r="AB646">
        <v>0</v>
      </c>
      <c r="AC646">
        <v>0</v>
      </c>
      <c r="AD646">
        <v>1</v>
      </c>
      <c r="AE646">
        <v>2</v>
      </c>
      <c r="AF646">
        <v>0</v>
      </c>
      <c r="AG646">
        <v>0</v>
      </c>
      <c r="AH646">
        <v>1</v>
      </c>
      <c r="AI646">
        <v>0</v>
      </c>
      <c r="AJ646">
        <v>0</v>
      </c>
      <c r="AK646">
        <v>0</v>
      </c>
      <c r="AL646">
        <v>0</v>
      </c>
      <c r="AM646">
        <v>0</v>
      </c>
      <c r="AN646" t="s">
        <v>33</v>
      </c>
      <c r="AO646">
        <v>1</v>
      </c>
      <c r="AP646">
        <v>0</v>
      </c>
      <c r="AQ646">
        <v>1</v>
      </c>
      <c r="AR646">
        <v>0</v>
      </c>
      <c r="AS646">
        <v>0</v>
      </c>
      <c r="AT646">
        <v>0</v>
      </c>
      <c r="AU646">
        <v>0</v>
      </c>
      <c r="AV646">
        <v>0</v>
      </c>
      <c r="AW646" t="s">
        <v>42</v>
      </c>
      <c r="AX646" t="s">
        <v>59</v>
      </c>
      <c r="AY646">
        <v>1</v>
      </c>
      <c r="AZ646">
        <v>0</v>
      </c>
      <c r="BA646">
        <v>0</v>
      </c>
      <c r="BB646" t="s">
        <v>60</v>
      </c>
      <c r="BC646">
        <v>19.258299999999998</v>
      </c>
      <c r="BD646" t="s">
        <v>706</v>
      </c>
    </row>
    <row r="647" spans="1:56" x14ac:dyDescent="0.25">
      <c r="A647">
        <v>646</v>
      </c>
      <c r="B647">
        <v>1</v>
      </c>
      <c r="C647">
        <v>1</v>
      </c>
      <c r="D647">
        <v>1</v>
      </c>
      <c r="E647">
        <v>1</v>
      </c>
      <c r="F647" t="s">
        <v>7</v>
      </c>
      <c r="G647">
        <v>0</v>
      </c>
      <c r="H647">
        <v>1</v>
      </c>
      <c r="I647">
        <v>0</v>
      </c>
      <c r="J647">
        <v>0</v>
      </c>
      <c r="K647">
        <v>0</v>
      </c>
      <c r="L647">
        <v>1</v>
      </c>
      <c r="M647">
        <v>0</v>
      </c>
      <c r="N647">
        <v>0</v>
      </c>
      <c r="O647">
        <v>0</v>
      </c>
      <c r="P647">
        <v>48</v>
      </c>
      <c r="Q647" t="s">
        <v>21</v>
      </c>
      <c r="R647">
        <v>0</v>
      </c>
      <c r="S647">
        <v>0</v>
      </c>
      <c r="T647">
        <v>0</v>
      </c>
      <c r="U647">
        <v>0</v>
      </c>
      <c r="V647">
        <v>1</v>
      </c>
      <c r="W647">
        <v>0</v>
      </c>
      <c r="X647">
        <v>0</v>
      </c>
      <c r="Y647">
        <v>0</v>
      </c>
      <c r="Z647">
        <v>1</v>
      </c>
      <c r="AA647" t="s">
        <v>27</v>
      </c>
      <c r="AB647">
        <v>1</v>
      </c>
      <c r="AC647">
        <v>0</v>
      </c>
      <c r="AD647">
        <v>0</v>
      </c>
      <c r="AE647">
        <v>1</v>
      </c>
      <c r="AF647">
        <v>0</v>
      </c>
      <c r="AG647">
        <v>1</v>
      </c>
      <c r="AH647">
        <v>0</v>
      </c>
      <c r="AI647">
        <v>0</v>
      </c>
      <c r="AJ647">
        <v>0</v>
      </c>
      <c r="AK647">
        <v>0</v>
      </c>
      <c r="AL647">
        <v>0</v>
      </c>
      <c r="AM647">
        <v>0</v>
      </c>
      <c r="AN647" t="s">
        <v>32</v>
      </c>
      <c r="AO647">
        <v>0</v>
      </c>
      <c r="AP647">
        <v>1</v>
      </c>
      <c r="AQ647">
        <v>0</v>
      </c>
      <c r="AR647">
        <v>0</v>
      </c>
      <c r="AS647">
        <v>0</v>
      </c>
      <c r="AT647">
        <v>0</v>
      </c>
      <c r="AU647">
        <v>0</v>
      </c>
      <c r="AV647">
        <v>0</v>
      </c>
      <c r="AW647" t="s">
        <v>41</v>
      </c>
      <c r="AX647" t="s">
        <v>59</v>
      </c>
      <c r="AY647">
        <v>1</v>
      </c>
      <c r="AZ647">
        <v>0</v>
      </c>
      <c r="BA647">
        <v>0</v>
      </c>
      <c r="BB647" t="s">
        <v>60</v>
      </c>
      <c r="BC647">
        <v>76.729200000000006</v>
      </c>
      <c r="BD647" t="s">
        <v>707</v>
      </c>
    </row>
    <row r="648" spans="1:56" x14ac:dyDescent="0.25">
      <c r="A648">
        <v>647</v>
      </c>
      <c r="B648">
        <v>1</v>
      </c>
      <c r="C648">
        <v>0</v>
      </c>
      <c r="D648">
        <v>0</v>
      </c>
      <c r="E648">
        <v>0</v>
      </c>
      <c r="F648" t="s">
        <v>7</v>
      </c>
      <c r="G648">
        <v>0</v>
      </c>
      <c r="H648">
        <v>1</v>
      </c>
      <c r="I648">
        <v>0</v>
      </c>
      <c r="J648">
        <v>0</v>
      </c>
      <c r="K648">
        <v>1</v>
      </c>
      <c r="L648">
        <v>1</v>
      </c>
      <c r="M648">
        <v>0</v>
      </c>
      <c r="N648">
        <v>0</v>
      </c>
      <c r="O648">
        <v>0</v>
      </c>
      <c r="P648">
        <v>19</v>
      </c>
      <c r="Q648" t="s">
        <v>18</v>
      </c>
      <c r="R648">
        <v>0</v>
      </c>
      <c r="S648">
        <v>1</v>
      </c>
      <c r="T648">
        <v>0</v>
      </c>
      <c r="U648">
        <v>0</v>
      </c>
      <c r="V648">
        <v>0</v>
      </c>
      <c r="W648">
        <v>0</v>
      </c>
      <c r="X648">
        <v>0</v>
      </c>
      <c r="Y648">
        <v>0</v>
      </c>
      <c r="Z648">
        <v>3</v>
      </c>
      <c r="AA648" t="s">
        <v>29</v>
      </c>
      <c r="AB648">
        <v>0</v>
      </c>
      <c r="AC648">
        <v>0</v>
      </c>
      <c r="AD648">
        <v>1</v>
      </c>
      <c r="AE648">
        <v>0</v>
      </c>
      <c r="AF648">
        <v>1</v>
      </c>
      <c r="AG648">
        <v>0</v>
      </c>
      <c r="AH648">
        <v>0</v>
      </c>
      <c r="AI648">
        <v>0</v>
      </c>
      <c r="AJ648">
        <v>0</v>
      </c>
      <c r="AK648">
        <v>0</v>
      </c>
      <c r="AL648">
        <v>0</v>
      </c>
      <c r="AM648">
        <v>0</v>
      </c>
      <c r="AN648" t="s">
        <v>31</v>
      </c>
      <c r="AO648">
        <v>0</v>
      </c>
      <c r="AP648">
        <v>1</v>
      </c>
      <c r="AQ648">
        <v>0</v>
      </c>
      <c r="AR648">
        <v>0</v>
      </c>
      <c r="AS648">
        <v>0</v>
      </c>
      <c r="AT648">
        <v>0</v>
      </c>
      <c r="AU648">
        <v>0</v>
      </c>
      <c r="AV648">
        <v>0</v>
      </c>
      <c r="AW648" t="s">
        <v>41</v>
      </c>
      <c r="AX648" t="s">
        <v>56</v>
      </c>
      <c r="AY648">
        <v>0</v>
      </c>
      <c r="AZ648">
        <v>0</v>
      </c>
      <c r="BA648">
        <v>1</v>
      </c>
      <c r="BB648" t="s">
        <v>57</v>
      </c>
      <c r="BC648">
        <v>7.8958000000000004</v>
      </c>
      <c r="BD648" t="s">
        <v>708</v>
      </c>
    </row>
    <row r="649" spans="1:56" x14ac:dyDescent="0.25">
      <c r="A649">
        <v>648</v>
      </c>
      <c r="B649">
        <v>1</v>
      </c>
      <c r="C649">
        <v>1</v>
      </c>
      <c r="D649">
        <v>1</v>
      </c>
      <c r="E649">
        <v>1</v>
      </c>
      <c r="F649" t="s">
        <v>7</v>
      </c>
      <c r="G649">
        <v>0</v>
      </c>
      <c r="H649">
        <v>1</v>
      </c>
      <c r="I649">
        <v>0</v>
      </c>
      <c r="J649">
        <v>0</v>
      </c>
      <c r="K649">
        <v>1</v>
      </c>
      <c r="L649">
        <v>1</v>
      </c>
      <c r="M649">
        <v>0</v>
      </c>
      <c r="N649">
        <v>0</v>
      </c>
      <c r="O649">
        <v>0</v>
      </c>
      <c r="P649">
        <v>56</v>
      </c>
      <c r="Q649" t="s">
        <v>22</v>
      </c>
      <c r="R649">
        <v>0</v>
      </c>
      <c r="S649">
        <v>0</v>
      </c>
      <c r="T649">
        <v>0</v>
      </c>
      <c r="U649">
        <v>0</v>
      </c>
      <c r="V649">
        <v>0</v>
      </c>
      <c r="W649">
        <v>1</v>
      </c>
      <c r="X649">
        <v>0</v>
      </c>
      <c r="Y649">
        <v>0</v>
      </c>
      <c r="Z649">
        <v>1</v>
      </c>
      <c r="AA649" t="s">
        <v>27</v>
      </c>
      <c r="AB649">
        <v>1</v>
      </c>
      <c r="AC649">
        <v>0</v>
      </c>
      <c r="AD649">
        <v>0</v>
      </c>
      <c r="AE649">
        <v>0</v>
      </c>
      <c r="AF649">
        <v>1</v>
      </c>
      <c r="AG649">
        <v>0</v>
      </c>
      <c r="AH649">
        <v>0</v>
      </c>
      <c r="AI649">
        <v>0</v>
      </c>
      <c r="AJ649">
        <v>0</v>
      </c>
      <c r="AK649">
        <v>0</v>
      </c>
      <c r="AL649">
        <v>0</v>
      </c>
      <c r="AM649">
        <v>0</v>
      </c>
      <c r="AN649" t="s">
        <v>31</v>
      </c>
      <c r="AO649">
        <v>0</v>
      </c>
      <c r="AP649">
        <v>1</v>
      </c>
      <c r="AQ649">
        <v>0</v>
      </c>
      <c r="AR649">
        <v>0</v>
      </c>
      <c r="AS649">
        <v>0</v>
      </c>
      <c r="AT649">
        <v>0</v>
      </c>
      <c r="AU649">
        <v>0</v>
      </c>
      <c r="AV649">
        <v>0</v>
      </c>
      <c r="AW649" t="s">
        <v>41</v>
      </c>
      <c r="AX649" t="s">
        <v>59</v>
      </c>
      <c r="AY649">
        <v>1</v>
      </c>
      <c r="AZ649">
        <v>0</v>
      </c>
      <c r="BA649">
        <v>0</v>
      </c>
      <c r="BB649" t="s">
        <v>60</v>
      </c>
      <c r="BC649">
        <v>35.5</v>
      </c>
      <c r="BD649" t="s">
        <v>709</v>
      </c>
    </row>
    <row r="650" spans="1:56" x14ac:dyDescent="0.25">
      <c r="A650">
        <v>649</v>
      </c>
      <c r="B650">
        <v>1</v>
      </c>
      <c r="C650">
        <v>0</v>
      </c>
      <c r="D650">
        <v>0</v>
      </c>
      <c r="E650">
        <v>0</v>
      </c>
      <c r="F650" t="s">
        <v>7</v>
      </c>
      <c r="G650">
        <v>0</v>
      </c>
      <c r="H650">
        <v>1</v>
      </c>
      <c r="I650">
        <v>0</v>
      </c>
      <c r="J650">
        <v>0</v>
      </c>
      <c r="K650">
        <v>1</v>
      </c>
      <c r="L650">
        <v>1</v>
      </c>
      <c r="M650">
        <v>0</v>
      </c>
      <c r="N650">
        <v>0</v>
      </c>
      <c r="O650">
        <v>0</v>
      </c>
      <c r="P650">
        <v>29.9</v>
      </c>
      <c r="Q650" t="s">
        <v>19</v>
      </c>
      <c r="R650">
        <v>0</v>
      </c>
      <c r="S650">
        <v>0</v>
      </c>
      <c r="T650">
        <v>1</v>
      </c>
      <c r="U650">
        <v>0</v>
      </c>
      <c r="V650">
        <v>0</v>
      </c>
      <c r="W650">
        <v>0</v>
      </c>
      <c r="X650">
        <v>0</v>
      </c>
      <c r="Y650">
        <v>0</v>
      </c>
      <c r="Z650">
        <v>3</v>
      </c>
      <c r="AA650" t="s">
        <v>29</v>
      </c>
      <c r="AB650">
        <v>0</v>
      </c>
      <c r="AC650">
        <v>0</v>
      </c>
      <c r="AD650">
        <v>1</v>
      </c>
      <c r="AE650">
        <v>0</v>
      </c>
      <c r="AF650">
        <v>1</v>
      </c>
      <c r="AG650">
        <v>0</v>
      </c>
      <c r="AH650">
        <v>0</v>
      </c>
      <c r="AI650">
        <v>0</v>
      </c>
      <c r="AJ650">
        <v>0</v>
      </c>
      <c r="AK650">
        <v>0</v>
      </c>
      <c r="AL650">
        <v>0</v>
      </c>
      <c r="AM650">
        <v>0</v>
      </c>
      <c r="AN650" t="s">
        <v>31</v>
      </c>
      <c r="AO650">
        <v>0</v>
      </c>
      <c r="AP650">
        <v>1</v>
      </c>
      <c r="AQ650">
        <v>0</v>
      </c>
      <c r="AR650">
        <v>0</v>
      </c>
      <c r="AS650">
        <v>0</v>
      </c>
      <c r="AT650">
        <v>0</v>
      </c>
      <c r="AU650">
        <v>0</v>
      </c>
      <c r="AV650">
        <v>0</v>
      </c>
      <c r="AW650" t="s">
        <v>41</v>
      </c>
      <c r="AX650" t="s">
        <v>56</v>
      </c>
      <c r="AY650">
        <v>0</v>
      </c>
      <c r="AZ650">
        <v>0</v>
      </c>
      <c r="BA650">
        <v>1</v>
      </c>
      <c r="BB650" t="s">
        <v>57</v>
      </c>
      <c r="BC650">
        <v>7.55</v>
      </c>
      <c r="BD650" t="s">
        <v>710</v>
      </c>
    </row>
    <row r="651" spans="1:56" x14ac:dyDescent="0.25">
      <c r="A651">
        <v>650</v>
      </c>
      <c r="B651">
        <v>1</v>
      </c>
      <c r="C651">
        <v>1</v>
      </c>
      <c r="D651">
        <v>1</v>
      </c>
      <c r="E651">
        <v>1</v>
      </c>
      <c r="F651" t="s">
        <v>6</v>
      </c>
      <c r="G651">
        <v>1</v>
      </c>
      <c r="H651">
        <v>0</v>
      </c>
      <c r="I651">
        <v>1</v>
      </c>
      <c r="J651">
        <v>0</v>
      </c>
      <c r="K651">
        <v>0</v>
      </c>
      <c r="L651">
        <v>0</v>
      </c>
      <c r="M651">
        <v>0</v>
      </c>
      <c r="N651">
        <v>0</v>
      </c>
      <c r="O651">
        <v>0</v>
      </c>
      <c r="P651">
        <v>23</v>
      </c>
      <c r="Q651" t="s">
        <v>19</v>
      </c>
      <c r="R651">
        <v>0</v>
      </c>
      <c r="S651">
        <v>0</v>
      </c>
      <c r="T651">
        <v>1</v>
      </c>
      <c r="U651">
        <v>0</v>
      </c>
      <c r="V651">
        <v>0</v>
      </c>
      <c r="W651">
        <v>0</v>
      </c>
      <c r="X651">
        <v>0</v>
      </c>
      <c r="Y651">
        <v>0</v>
      </c>
      <c r="Z651">
        <v>3</v>
      </c>
      <c r="AA651" t="s">
        <v>29</v>
      </c>
      <c r="AB651">
        <v>0</v>
      </c>
      <c r="AC651">
        <v>0</v>
      </c>
      <c r="AD651">
        <v>1</v>
      </c>
      <c r="AE651">
        <v>0</v>
      </c>
      <c r="AF651">
        <v>1</v>
      </c>
      <c r="AG651">
        <v>0</v>
      </c>
      <c r="AH651">
        <v>0</v>
      </c>
      <c r="AI651">
        <v>0</v>
      </c>
      <c r="AJ651">
        <v>0</v>
      </c>
      <c r="AK651">
        <v>0</v>
      </c>
      <c r="AL651">
        <v>0</v>
      </c>
      <c r="AM651">
        <v>0</v>
      </c>
      <c r="AN651" t="s">
        <v>31</v>
      </c>
      <c r="AO651">
        <v>0</v>
      </c>
      <c r="AP651">
        <v>1</v>
      </c>
      <c r="AQ651">
        <v>0</v>
      </c>
      <c r="AR651">
        <v>0</v>
      </c>
      <c r="AS651">
        <v>0</v>
      </c>
      <c r="AT651">
        <v>0</v>
      </c>
      <c r="AU651">
        <v>0</v>
      </c>
      <c r="AV651">
        <v>0</v>
      </c>
      <c r="AW651" t="s">
        <v>41</v>
      </c>
      <c r="AX651" t="s">
        <v>56</v>
      </c>
      <c r="AY651">
        <v>0</v>
      </c>
      <c r="AZ651">
        <v>0</v>
      </c>
      <c r="BA651">
        <v>1</v>
      </c>
      <c r="BB651" t="s">
        <v>57</v>
      </c>
      <c r="BC651">
        <v>7.55</v>
      </c>
      <c r="BD651" t="s">
        <v>711</v>
      </c>
    </row>
    <row r="652" spans="1:56" x14ac:dyDescent="0.25">
      <c r="A652">
        <v>651</v>
      </c>
      <c r="B652">
        <v>1</v>
      </c>
      <c r="C652">
        <v>0</v>
      </c>
      <c r="D652">
        <v>0</v>
      </c>
      <c r="E652">
        <v>0</v>
      </c>
      <c r="F652" t="s">
        <v>7</v>
      </c>
      <c r="G652">
        <v>0</v>
      </c>
      <c r="H652">
        <v>1</v>
      </c>
      <c r="I652">
        <v>0</v>
      </c>
      <c r="J652">
        <v>0</v>
      </c>
      <c r="K652">
        <v>1</v>
      </c>
      <c r="L652">
        <v>1</v>
      </c>
      <c r="M652">
        <v>0</v>
      </c>
      <c r="N652">
        <v>0</v>
      </c>
      <c r="O652">
        <v>0</v>
      </c>
      <c r="P652">
        <v>29.9</v>
      </c>
      <c r="Q652" t="s">
        <v>19</v>
      </c>
      <c r="R652">
        <v>0</v>
      </c>
      <c r="S652">
        <v>0</v>
      </c>
      <c r="T652">
        <v>1</v>
      </c>
      <c r="U652">
        <v>0</v>
      </c>
      <c r="V652">
        <v>0</v>
      </c>
      <c r="W652">
        <v>0</v>
      </c>
      <c r="X652">
        <v>0</v>
      </c>
      <c r="Y652">
        <v>0</v>
      </c>
      <c r="Z652">
        <v>3</v>
      </c>
      <c r="AA652" t="s">
        <v>29</v>
      </c>
      <c r="AB652">
        <v>0</v>
      </c>
      <c r="AC652">
        <v>0</v>
      </c>
      <c r="AD652">
        <v>1</v>
      </c>
      <c r="AE652">
        <v>0</v>
      </c>
      <c r="AF652">
        <v>1</v>
      </c>
      <c r="AG652">
        <v>0</v>
      </c>
      <c r="AH652">
        <v>0</v>
      </c>
      <c r="AI652">
        <v>0</v>
      </c>
      <c r="AJ652">
        <v>0</v>
      </c>
      <c r="AK652">
        <v>0</v>
      </c>
      <c r="AL652">
        <v>0</v>
      </c>
      <c r="AM652">
        <v>0</v>
      </c>
      <c r="AN652" t="s">
        <v>31</v>
      </c>
      <c r="AO652">
        <v>0</v>
      </c>
      <c r="AP652">
        <v>1</v>
      </c>
      <c r="AQ652">
        <v>0</v>
      </c>
      <c r="AR652">
        <v>0</v>
      </c>
      <c r="AS652">
        <v>0</v>
      </c>
      <c r="AT652">
        <v>0</v>
      </c>
      <c r="AU652">
        <v>0</v>
      </c>
      <c r="AV652">
        <v>0</v>
      </c>
      <c r="AW652" t="s">
        <v>41</v>
      </c>
      <c r="AX652" t="s">
        <v>56</v>
      </c>
      <c r="AY652">
        <v>0</v>
      </c>
      <c r="AZ652">
        <v>0</v>
      </c>
      <c r="BA652">
        <v>1</v>
      </c>
      <c r="BB652" t="s">
        <v>57</v>
      </c>
      <c r="BC652">
        <v>7.8958000000000004</v>
      </c>
      <c r="BD652" t="s">
        <v>712</v>
      </c>
    </row>
    <row r="653" spans="1:56" x14ac:dyDescent="0.25">
      <c r="A653">
        <v>652</v>
      </c>
      <c r="B653">
        <v>1</v>
      </c>
      <c r="C653">
        <v>1</v>
      </c>
      <c r="D653">
        <v>1</v>
      </c>
      <c r="E653">
        <v>1</v>
      </c>
      <c r="F653" t="s">
        <v>6</v>
      </c>
      <c r="G653">
        <v>1</v>
      </c>
      <c r="H653">
        <v>0</v>
      </c>
      <c r="I653">
        <v>0</v>
      </c>
      <c r="J653">
        <v>0</v>
      </c>
      <c r="K653">
        <v>0</v>
      </c>
      <c r="L653">
        <v>0</v>
      </c>
      <c r="M653">
        <v>0</v>
      </c>
      <c r="N653">
        <v>0</v>
      </c>
      <c r="O653">
        <v>0</v>
      </c>
      <c r="P653">
        <v>18</v>
      </c>
      <c r="Q653" t="s">
        <v>18</v>
      </c>
      <c r="R653">
        <v>0</v>
      </c>
      <c r="S653">
        <v>1</v>
      </c>
      <c r="T653">
        <v>0</v>
      </c>
      <c r="U653">
        <v>0</v>
      </c>
      <c r="V653">
        <v>0</v>
      </c>
      <c r="W653">
        <v>0</v>
      </c>
      <c r="X653">
        <v>0</v>
      </c>
      <c r="Y653">
        <v>0</v>
      </c>
      <c r="Z653">
        <v>2</v>
      </c>
      <c r="AA653" t="s">
        <v>28</v>
      </c>
      <c r="AB653">
        <v>0</v>
      </c>
      <c r="AC653">
        <v>1</v>
      </c>
      <c r="AD653">
        <v>0</v>
      </c>
      <c r="AE653">
        <v>0</v>
      </c>
      <c r="AF653">
        <v>1</v>
      </c>
      <c r="AG653">
        <v>0</v>
      </c>
      <c r="AH653">
        <v>0</v>
      </c>
      <c r="AI653">
        <v>0</v>
      </c>
      <c r="AJ653">
        <v>0</v>
      </c>
      <c r="AK653">
        <v>0</v>
      </c>
      <c r="AL653">
        <v>0</v>
      </c>
      <c r="AM653">
        <v>0</v>
      </c>
      <c r="AN653" t="s">
        <v>31</v>
      </c>
      <c r="AO653">
        <v>1</v>
      </c>
      <c r="AP653">
        <v>0</v>
      </c>
      <c r="AQ653">
        <v>1</v>
      </c>
      <c r="AR653">
        <v>0</v>
      </c>
      <c r="AS653">
        <v>0</v>
      </c>
      <c r="AT653">
        <v>0</v>
      </c>
      <c r="AU653">
        <v>0</v>
      </c>
      <c r="AV653">
        <v>0</v>
      </c>
      <c r="AW653" t="s">
        <v>42</v>
      </c>
      <c r="AX653" t="s">
        <v>56</v>
      </c>
      <c r="AY653">
        <v>0</v>
      </c>
      <c r="AZ653">
        <v>0</v>
      </c>
      <c r="BA653">
        <v>1</v>
      </c>
      <c r="BB653" t="s">
        <v>57</v>
      </c>
      <c r="BC653">
        <v>23</v>
      </c>
      <c r="BD653" t="s">
        <v>713</v>
      </c>
    </row>
    <row r="654" spans="1:56" x14ac:dyDescent="0.25">
      <c r="A654">
        <v>653</v>
      </c>
      <c r="B654">
        <v>1</v>
      </c>
      <c r="C654">
        <v>0</v>
      </c>
      <c r="D654">
        <v>0</v>
      </c>
      <c r="E654">
        <v>0</v>
      </c>
      <c r="F654" t="s">
        <v>7</v>
      </c>
      <c r="G654">
        <v>0</v>
      </c>
      <c r="H654">
        <v>1</v>
      </c>
      <c r="I654">
        <v>0</v>
      </c>
      <c r="J654">
        <v>0</v>
      </c>
      <c r="K654">
        <v>1</v>
      </c>
      <c r="L654">
        <v>1</v>
      </c>
      <c r="M654">
        <v>0</v>
      </c>
      <c r="N654">
        <v>0</v>
      </c>
      <c r="O654">
        <v>0</v>
      </c>
      <c r="P654">
        <v>21</v>
      </c>
      <c r="Q654" t="s">
        <v>19</v>
      </c>
      <c r="R654">
        <v>0</v>
      </c>
      <c r="S654">
        <v>0</v>
      </c>
      <c r="T654">
        <v>1</v>
      </c>
      <c r="U654">
        <v>0</v>
      </c>
      <c r="V654">
        <v>0</v>
      </c>
      <c r="W654">
        <v>0</v>
      </c>
      <c r="X654">
        <v>0</v>
      </c>
      <c r="Y654">
        <v>0</v>
      </c>
      <c r="Z654">
        <v>3</v>
      </c>
      <c r="AA654" t="s">
        <v>29</v>
      </c>
      <c r="AB654">
        <v>0</v>
      </c>
      <c r="AC654">
        <v>0</v>
      </c>
      <c r="AD654">
        <v>1</v>
      </c>
      <c r="AE654">
        <v>0</v>
      </c>
      <c r="AF654">
        <v>1</v>
      </c>
      <c r="AG654">
        <v>0</v>
      </c>
      <c r="AH654">
        <v>0</v>
      </c>
      <c r="AI654">
        <v>0</v>
      </c>
      <c r="AJ654">
        <v>0</v>
      </c>
      <c r="AK654">
        <v>0</v>
      </c>
      <c r="AL654">
        <v>0</v>
      </c>
      <c r="AM654">
        <v>0</v>
      </c>
      <c r="AN654" t="s">
        <v>31</v>
      </c>
      <c r="AO654">
        <v>0</v>
      </c>
      <c r="AP654">
        <v>1</v>
      </c>
      <c r="AQ654">
        <v>0</v>
      </c>
      <c r="AR654">
        <v>0</v>
      </c>
      <c r="AS654">
        <v>0</v>
      </c>
      <c r="AT654">
        <v>0</v>
      </c>
      <c r="AU654">
        <v>0</v>
      </c>
      <c r="AV654">
        <v>0</v>
      </c>
      <c r="AW654" t="s">
        <v>41</v>
      </c>
      <c r="AX654" t="s">
        <v>56</v>
      </c>
      <c r="AY654">
        <v>0</v>
      </c>
      <c r="AZ654">
        <v>0</v>
      </c>
      <c r="BA654">
        <v>1</v>
      </c>
      <c r="BB654" t="s">
        <v>57</v>
      </c>
      <c r="BC654">
        <v>8.4332999999999991</v>
      </c>
      <c r="BD654" t="s">
        <v>714</v>
      </c>
    </row>
    <row r="655" spans="1:56" x14ac:dyDescent="0.25">
      <c r="A655">
        <v>654</v>
      </c>
      <c r="B655">
        <v>1</v>
      </c>
      <c r="C655">
        <v>1</v>
      </c>
      <c r="D655">
        <v>1</v>
      </c>
      <c r="E655">
        <v>1</v>
      </c>
      <c r="F655" t="s">
        <v>6</v>
      </c>
      <c r="G655">
        <v>1</v>
      </c>
      <c r="H655">
        <v>0</v>
      </c>
      <c r="I655">
        <v>0</v>
      </c>
      <c r="J655">
        <v>0</v>
      </c>
      <c r="K655">
        <v>0</v>
      </c>
      <c r="L655">
        <v>0</v>
      </c>
      <c r="M655">
        <v>0</v>
      </c>
      <c r="N655">
        <v>0</v>
      </c>
      <c r="O655">
        <v>0</v>
      </c>
      <c r="P655">
        <v>29.9</v>
      </c>
      <c r="Q655" t="s">
        <v>19</v>
      </c>
      <c r="R655">
        <v>0</v>
      </c>
      <c r="S655">
        <v>0</v>
      </c>
      <c r="T655">
        <v>1</v>
      </c>
      <c r="U655">
        <v>0</v>
      </c>
      <c r="V655">
        <v>0</v>
      </c>
      <c r="W655">
        <v>0</v>
      </c>
      <c r="X655">
        <v>0</v>
      </c>
      <c r="Y655">
        <v>0</v>
      </c>
      <c r="Z655">
        <v>3</v>
      </c>
      <c r="AA655" t="s">
        <v>29</v>
      </c>
      <c r="AB655">
        <v>0</v>
      </c>
      <c r="AC655">
        <v>0</v>
      </c>
      <c r="AD655">
        <v>1</v>
      </c>
      <c r="AE655">
        <v>0</v>
      </c>
      <c r="AF655">
        <v>1</v>
      </c>
      <c r="AG655">
        <v>0</v>
      </c>
      <c r="AH655">
        <v>0</v>
      </c>
      <c r="AI655">
        <v>0</v>
      </c>
      <c r="AJ655">
        <v>0</v>
      </c>
      <c r="AK655">
        <v>0</v>
      </c>
      <c r="AL655">
        <v>0</v>
      </c>
      <c r="AM655">
        <v>0</v>
      </c>
      <c r="AN655" t="s">
        <v>31</v>
      </c>
      <c r="AO655">
        <v>0</v>
      </c>
      <c r="AP655">
        <v>1</v>
      </c>
      <c r="AQ655">
        <v>0</v>
      </c>
      <c r="AR655">
        <v>0</v>
      </c>
      <c r="AS655">
        <v>0</v>
      </c>
      <c r="AT655">
        <v>0</v>
      </c>
      <c r="AU655">
        <v>0</v>
      </c>
      <c r="AV655">
        <v>0</v>
      </c>
      <c r="AW655" t="s">
        <v>41</v>
      </c>
      <c r="AX655" t="s">
        <v>65</v>
      </c>
      <c r="AY655">
        <v>0</v>
      </c>
      <c r="AZ655">
        <v>1</v>
      </c>
      <c r="BA655">
        <v>0</v>
      </c>
      <c r="BB655" t="s">
        <v>66</v>
      </c>
      <c r="BC655">
        <v>7.8292000000000002</v>
      </c>
      <c r="BD655" t="s">
        <v>715</v>
      </c>
    </row>
    <row r="656" spans="1:56" x14ac:dyDescent="0.25">
      <c r="A656">
        <v>655</v>
      </c>
      <c r="B656">
        <v>1</v>
      </c>
      <c r="C656">
        <v>0</v>
      </c>
      <c r="D656">
        <v>0</v>
      </c>
      <c r="E656">
        <v>0</v>
      </c>
      <c r="F656" t="s">
        <v>6</v>
      </c>
      <c r="G656">
        <v>1</v>
      </c>
      <c r="H656">
        <v>0</v>
      </c>
      <c r="I656">
        <v>0</v>
      </c>
      <c r="J656">
        <v>0</v>
      </c>
      <c r="K656">
        <v>0</v>
      </c>
      <c r="L656">
        <v>0</v>
      </c>
      <c r="M656">
        <v>0</v>
      </c>
      <c r="N656">
        <v>0</v>
      </c>
      <c r="O656">
        <v>0</v>
      </c>
      <c r="P656">
        <v>18</v>
      </c>
      <c r="Q656" t="s">
        <v>18</v>
      </c>
      <c r="R656">
        <v>0</v>
      </c>
      <c r="S656">
        <v>1</v>
      </c>
      <c r="T656">
        <v>0</v>
      </c>
      <c r="U656">
        <v>0</v>
      </c>
      <c r="V656">
        <v>0</v>
      </c>
      <c r="W656">
        <v>0</v>
      </c>
      <c r="X656">
        <v>0</v>
      </c>
      <c r="Y656">
        <v>0</v>
      </c>
      <c r="Z656">
        <v>3</v>
      </c>
      <c r="AA656" t="s">
        <v>29</v>
      </c>
      <c r="AB656">
        <v>0</v>
      </c>
      <c r="AC656">
        <v>0</v>
      </c>
      <c r="AD656">
        <v>1</v>
      </c>
      <c r="AE656">
        <v>0</v>
      </c>
      <c r="AF656">
        <v>1</v>
      </c>
      <c r="AG656">
        <v>0</v>
      </c>
      <c r="AH656">
        <v>0</v>
      </c>
      <c r="AI656">
        <v>0</v>
      </c>
      <c r="AJ656">
        <v>0</v>
      </c>
      <c r="AK656">
        <v>0</v>
      </c>
      <c r="AL656">
        <v>0</v>
      </c>
      <c r="AM656">
        <v>0</v>
      </c>
      <c r="AN656" t="s">
        <v>31</v>
      </c>
      <c r="AO656">
        <v>0</v>
      </c>
      <c r="AP656">
        <v>1</v>
      </c>
      <c r="AQ656">
        <v>0</v>
      </c>
      <c r="AR656">
        <v>0</v>
      </c>
      <c r="AS656">
        <v>0</v>
      </c>
      <c r="AT656">
        <v>0</v>
      </c>
      <c r="AU656">
        <v>0</v>
      </c>
      <c r="AV656">
        <v>0</v>
      </c>
      <c r="AW656" t="s">
        <v>41</v>
      </c>
      <c r="AX656" t="s">
        <v>65</v>
      </c>
      <c r="AY656">
        <v>0</v>
      </c>
      <c r="AZ656">
        <v>1</v>
      </c>
      <c r="BA656">
        <v>0</v>
      </c>
      <c r="BB656" t="s">
        <v>66</v>
      </c>
      <c r="BC656">
        <v>6.75</v>
      </c>
      <c r="BD656" t="s">
        <v>716</v>
      </c>
    </row>
    <row r="657" spans="1:56" x14ac:dyDescent="0.25">
      <c r="A657">
        <v>656</v>
      </c>
      <c r="B657">
        <v>1</v>
      </c>
      <c r="C657">
        <v>0</v>
      </c>
      <c r="D657">
        <v>0</v>
      </c>
      <c r="E657">
        <v>0</v>
      </c>
      <c r="F657" t="s">
        <v>7</v>
      </c>
      <c r="G657">
        <v>0</v>
      </c>
      <c r="H657">
        <v>1</v>
      </c>
      <c r="I657">
        <v>0</v>
      </c>
      <c r="J657">
        <v>1</v>
      </c>
      <c r="K657">
        <v>0</v>
      </c>
      <c r="L657">
        <v>1</v>
      </c>
      <c r="M657">
        <v>0</v>
      </c>
      <c r="N657">
        <v>0</v>
      </c>
      <c r="O657">
        <v>0</v>
      </c>
      <c r="P657">
        <v>24</v>
      </c>
      <c r="Q657" t="s">
        <v>19</v>
      </c>
      <c r="R657">
        <v>0</v>
      </c>
      <c r="S657">
        <v>0</v>
      </c>
      <c r="T657">
        <v>1</v>
      </c>
      <c r="U657">
        <v>0</v>
      </c>
      <c r="V657">
        <v>0</v>
      </c>
      <c r="W657">
        <v>0</v>
      </c>
      <c r="X657">
        <v>0</v>
      </c>
      <c r="Y657">
        <v>0</v>
      </c>
      <c r="Z657">
        <v>2</v>
      </c>
      <c r="AA657" t="s">
        <v>28</v>
      </c>
      <c r="AB657">
        <v>0</v>
      </c>
      <c r="AC657">
        <v>1</v>
      </c>
      <c r="AD657">
        <v>0</v>
      </c>
      <c r="AE657">
        <v>2</v>
      </c>
      <c r="AF657">
        <v>0</v>
      </c>
      <c r="AG657">
        <v>0</v>
      </c>
      <c r="AH657">
        <v>1</v>
      </c>
      <c r="AI657">
        <v>0</v>
      </c>
      <c r="AJ657">
        <v>0</v>
      </c>
      <c r="AK657">
        <v>0</v>
      </c>
      <c r="AL657">
        <v>0</v>
      </c>
      <c r="AM657">
        <v>0</v>
      </c>
      <c r="AN657" t="s">
        <v>33</v>
      </c>
      <c r="AO657">
        <v>0</v>
      </c>
      <c r="AP657">
        <v>1</v>
      </c>
      <c r="AQ657">
        <v>0</v>
      </c>
      <c r="AR657">
        <v>0</v>
      </c>
      <c r="AS657">
        <v>0</v>
      </c>
      <c r="AT657">
        <v>0</v>
      </c>
      <c r="AU657">
        <v>0</v>
      </c>
      <c r="AV657">
        <v>0</v>
      </c>
      <c r="AW657" t="s">
        <v>41</v>
      </c>
      <c r="AX657" t="s">
        <v>56</v>
      </c>
      <c r="AY657">
        <v>0</v>
      </c>
      <c r="AZ657">
        <v>0</v>
      </c>
      <c r="BA657">
        <v>1</v>
      </c>
      <c r="BB657" t="s">
        <v>57</v>
      </c>
      <c r="BC657">
        <v>73.5</v>
      </c>
      <c r="BD657" t="s">
        <v>717</v>
      </c>
    </row>
    <row r="658" spans="1:56" x14ac:dyDescent="0.25">
      <c r="A658">
        <v>657</v>
      </c>
      <c r="B658">
        <v>1</v>
      </c>
      <c r="C658">
        <v>0</v>
      </c>
      <c r="D658">
        <v>0</v>
      </c>
      <c r="E658">
        <v>0</v>
      </c>
      <c r="F658" t="s">
        <v>7</v>
      </c>
      <c r="G658">
        <v>0</v>
      </c>
      <c r="H658">
        <v>1</v>
      </c>
      <c r="I658">
        <v>0</v>
      </c>
      <c r="J658">
        <v>0</v>
      </c>
      <c r="K658">
        <v>1</v>
      </c>
      <c r="L658">
        <v>1</v>
      </c>
      <c r="M658">
        <v>0</v>
      </c>
      <c r="N658">
        <v>0</v>
      </c>
      <c r="O658">
        <v>0</v>
      </c>
      <c r="P658">
        <v>29.9</v>
      </c>
      <c r="Q658" t="s">
        <v>19</v>
      </c>
      <c r="R658">
        <v>0</v>
      </c>
      <c r="S658">
        <v>0</v>
      </c>
      <c r="T658">
        <v>1</v>
      </c>
      <c r="U658">
        <v>0</v>
      </c>
      <c r="V658">
        <v>0</v>
      </c>
      <c r="W658">
        <v>0</v>
      </c>
      <c r="X658">
        <v>0</v>
      </c>
      <c r="Y658">
        <v>0</v>
      </c>
      <c r="Z658">
        <v>3</v>
      </c>
      <c r="AA658" t="s">
        <v>29</v>
      </c>
      <c r="AB658">
        <v>0</v>
      </c>
      <c r="AC658">
        <v>0</v>
      </c>
      <c r="AD658">
        <v>1</v>
      </c>
      <c r="AE658">
        <v>0</v>
      </c>
      <c r="AF658">
        <v>1</v>
      </c>
      <c r="AG658">
        <v>0</v>
      </c>
      <c r="AH658">
        <v>0</v>
      </c>
      <c r="AI658">
        <v>0</v>
      </c>
      <c r="AJ658">
        <v>0</v>
      </c>
      <c r="AK658">
        <v>0</v>
      </c>
      <c r="AL658">
        <v>0</v>
      </c>
      <c r="AM658">
        <v>0</v>
      </c>
      <c r="AN658" t="s">
        <v>31</v>
      </c>
      <c r="AO658">
        <v>0</v>
      </c>
      <c r="AP658">
        <v>1</v>
      </c>
      <c r="AQ658">
        <v>0</v>
      </c>
      <c r="AR658">
        <v>0</v>
      </c>
      <c r="AS658">
        <v>0</v>
      </c>
      <c r="AT658">
        <v>0</v>
      </c>
      <c r="AU658">
        <v>0</v>
      </c>
      <c r="AV658">
        <v>0</v>
      </c>
      <c r="AW658" t="s">
        <v>41</v>
      </c>
      <c r="AX658" t="s">
        <v>56</v>
      </c>
      <c r="AY658">
        <v>0</v>
      </c>
      <c r="AZ658">
        <v>0</v>
      </c>
      <c r="BA658">
        <v>1</v>
      </c>
      <c r="BB658" t="s">
        <v>57</v>
      </c>
      <c r="BC658">
        <v>7.8958000000000004</v>
      </c>
      <c r="BD658" t="s">
        <v>718</v>
      </c>
    </row>
    <row r="659" spans="1:56" x14ac:dyDescent="0.25">
      <c r="A659">
        <v>658</v>
      </c>
      <c r="B659">
        <v>1</v>
      </c>
      <c r="C659">
        <v>0</v>
      </c>
      <c r="D659">
        <v>0</v>
      </c>
      <c r="E659">
        <v>0</v>
      </c>
      <c r="F659" t="s">
        <v>6</v>
      </c>
      <c r="G659">
        <v>1</v>
      </c>
      <c r="H659">
        <v>0</v>
      </c>
      <c r="I659">
        <v>0</v>
      </c>
      <c r="J659">
        <v>0</v>
      </c>
      <c r="K659">
        <v>0</v>
      </c>
      <c r="L659">
        <v>0</v>
      </c>
      <c r="M659">
        <v>0</v>
      </c>
      <c r="N659">
        <v>0</v>
      </c>
      <c r="O659">
        <v>0</v>
      </c>
      <c r="P659">
        <v>32</v>
      </c>
      <c r="Q659" t="s">
        <v>20</v>
      </c>
      <c r="R659">
        <v>0</v>
      </c>
      <c r="S659">
        <v>0</v>
      </c>
      <c r="T659">
        <v>0</v>
      </c>
      <c r="U659">
        <v>1</v>
      </c>
      <c r="V659">
        <v>0</v>
      </c>
      <c r="W659">
        <v>0</v>
      </c>
      <c r="X659">
        <v>0</v>
      </c>
      <c r="Y659">
        <v>0</v>
      </c>
      <c r="Z659">
        <v>3</v>
      </c>
      <c r="AA659" t="s">
        <v>29</v>
      </c>
      <c r="AB659">
        <v>0</v>
      </c>
      <c r="AC659">
        <v>0</v>
      </c>
      <c r="AD659">
        <v>1</v>
      </c>
      <c r="AE659">
        <v>1</v>
      </c>
      <c r="AF659">
        <v>0</v>
      </c>
      <c r="AG659">
        <v>1</v>
      </c>
      <c r="AH659">
        <v>0</v>
      </c>
      <c r="AI659">
        <v>0</v>
      </c>
      <c r="AJ659">
        <v>0</v>
      </c>
      <c r="AK659">
        <v>0</v>
      </c>
      <c r="AL659">
        <v>0</v>
      </c>
      <c r="AM659">
        <v>0</v>
      </c>
      <c r="AN659" t="s">
        <v>32</v>
      </c>
      <c r="AO659">
        <v>1</v>
      </c>
      <c r="AP659">
        <v>0</v>
      </c>
      <c r="AQ659">
        <v>1</v>
      </c>
      <c r="AR659">
        <v>0</v>
      </c>
      <c r="AS659">
        <v>0</v>
      </c>
      <c r="AT659">
        <v>0</v>
      </c>
      <c r="AU659">
        <v>0</v>
      </c>
      <c r="AV659">
        <v>0</v>
      </c>
      <c r="AW659" t="s">
        <v>42</v>
      </c>
      <c r="AX659" t="s">
        <v>65</v>
      </c>
      <c r="AY659">
        <v>0</v>
      </c>
      <c r="AZ659">
        <v>1</v>
      </c>
      <c r="BA659">
        <v>0</v>
      </c>
      <c r="BB659" t="s">
        <v>66</v>
      </c>
      <c r="BC659">
        <v>15.5</v>
      </c>
      <c r="BD659" t="s">
        <v>719</v>
      </c>
    </row>
    <row r="660" spans="1:56" x14ac:dyDescent="0.25">
      <c r="A660">
        <v>659</v>
      </c>
      <c r="B660">
        <v>1</v>
      </c>
      <c r="C660">
        <v>0</v>
      </c>
      <c r="D660">
        <v>0</v>
      </c>
      <c r="E660">
        <v>0</v>
      </c>
      <c r="F660" t="s">
        <v>7</v>
      </c>
      <c r="G660">
        <v>0</v>
      </c>
      <c r="H660">
        <v>1</v>
      </c>
      <c r="I660">
        <v>0</v>
      </c>
      <c r="J660">
        <v>1</v>
      </c>
      <c r="K660">
        <v>1</v>
      </c>
      <c r="L660">
        <v>1</v>
      </c>
      <c r="M660">
        <v>0</v>
      </c>
      <c r="N660">
        <v>0</v>
      </c>
      <c r="O660">
        <v>0</v>
      </c>
      <c r="P660">
        <v>23</v>
      </c>
      <c r="Q660" t="s">
        <v>19</v>
      </c>
      <c r="R660">
        <v>0</v>
      </c>
      <c r="S660">
        <v>0</v>
      </c>
      <c r="T660">
        <v>1</v>
      </c>
      <c r="U660">
        <v>0</v>
      </c>
      <c r="V660">
        <v>0</v>
      </c>
      <c r="W660">
        <v>0</v>
      </c>
      <c r="X660">
        <v>0</v>
      </c>
      <c r="Y660">
        <v>0</v>
      </c>
      <c r="Z660">
        <v>2</v>
      </c>
      <c r="AA660" t="s">
        <v>28</v>
      </c>
      <c r="AB660">
        <v>0</v>
      </c>
      <c r="AC660">
        <v>1</v>
      </c>
      <c r="AD660">
        <v>0</v>
      </c>
      <c r="AE660">
        <v>0</v>
      </c>
      <c r="AF660">
        <v>1</v>
      </c>
      <c r="AG660">
        <v>0</v>
      </c>
      <c r="AH660">
        <v>0</v>
      </c>
      <c r="AI660">
        <v>0</v>
      </c>
      <c r="AJ660">
        <v>0</v>
      </c>
      <c r="AK660">
        <v>0</v>
      </c>
      <c r="AL660">
        <v>0</v>
      </c>
      <c r="AM660">
        <v>0</v>
      </c>
      <c r="AN660" t="s">
        <v>31</v>
      </c>
      <c r="AO660">
        <v>0</v>
      </c>
      <c r="AP660">
        <v>1</v>
      </c>
      <c r="AQ660">
        <v>0</v>
      </c>
      <c r="AR660">
        <v>0</v>
      </c>
      <c r="AS660">
        <v>0</v>
      </c>
      <c r="AT660">
        <v>0</v>
      </c>
      <c r="AU660">
        <v>0</v>
      </c>
      <c r="AV660">
        <v>0</v>
      </c>
      <c r="AW660" t="s">
        <v>41</v>
      </c>
      <c r="AX660" t="s">
        <v>56</v>
      </c>
      <c r="AY660">
        <v>0</v>
      </c>
      <c r="AZ660">
        <v>0</v>
      </c>
      <c r="BA660">
        <v>1</v>
      </c>
      <c r="BB660" t="s">
        <v>57</v>
      </c>
      <c r="BC660">
        <v>13</v>
      </c>
      <c r="BD660" t="s">
        <v>720</v>
      </c>
    </row>
    <row r="661" spans="1:56" x14ac:dyDescent="0.25">
      <c r="A661">
        <v>660</v>
      </c>
      <c r="B661">
        <v>1</v>
      </c>
      <c r="C661">
        <v>0</v>
      </c>
      <c r="D661">
        <v>0</v>
      </c>
      <c r="E661">
        <v>0</v>
      </c>
      <c r="F661" t="s">
        <v>7</v>
      </c>
      <c r="G661">
        <v>0</v>
      </c>
      <c r="H661">
        <v>1</v>
      </c>
      <c r="I661">
        <v>0</v>
      </c>
      <c r="J661">
        <v>0</v>
      </c>
      <c r="K661">
        <v>1</v>
      </c>
      <c r="L661">
        <v>0</v>
      </c>
      <c r="M661">
        <v>0</v>
      </c>
      <c r="N661">
        <v>0</v>
      </c>
      <c r="O661">
        <v>0</v>
      </c>
      <c r="P661">
        <v>58</v>
      </c>
      <c r="Q661" t="s">
        <v>22</v>
      </c>
      <c r="R661">
        <v>0</v>
      </c>
      <c r="S661">
        <v>0</v>
      </c>
      <c r="T661">
        <v>0</v>
      </c>
      <c r="U661">
        <v>0</v>
      </c>
      <c r="V661">
        <v>0</v>
      </c>
      <c r="W661">
        <v>1</v>
      </c>
      <c r="X661">
        <v>0</v>
      </c>
      <c r="Y661">
        <v>0</v>
      </c>
      <c r="Z661">
        <v>1</v>
      </c>
      <c r="AA661" t="s">
        <v>27</v>
      </c>
      <c r="AB661">
        <v>1</v>
      </c>
      <c r="AC661">
        <v>0</v>
      </c>
      <c r="AD661">
        <v>0</v>
      </c>
      <c r="AE661">
        <v>0</v>
      </c>
      <c r="AF661">
        <v>1</v>
      </c>
      <c r="AG661">
        <v>0</v>
      </c>
      <c r="AH661">
        <v>0</v>
      </c>
      <c r="AI661">
        <v>0</v>
      </c>
      <c r="AJ661">
        <v>0</v>
      </c>
      <c r="AK661">
        <v>0</v>
      </c>
      <c r="AL661">
        <v>0</v>
      </c>
      <c r="AM661">
        <v>0</v>
      </c>
      <c r="AN661" t="s">
        <v>31</v>
      </c>
      <c r="AO661">
        <v>2</v>
      </c>
      <c r="AP661">
        <v>0</v>
      </c>
      <c r="AQ661">
        <v>0</v>
      </c>
      <c r="AR661">
        <v>1</v>
      </c>
      <c r="AS661">
        <v>0</v>
      </c>
      <c r="AT661">
        <v>0</v>
      </c>
      <c r="AU661">
        <v>0</v>
      </c>
      <c r="AV661">
        <v>0</v>
      </c>
      <c r="AW661" t="s">
        <v>43</v>
      </c>
      <c r="AX661" t="s">
        <v>59</v>
      </c>
      <c r="AY661">
        <v>1</v>
      </c>
      <c r="AZ661">
        <v>0</v>
      </c>
      <c r="BA661">
        <v>0</v>
      </c>
      <c r="BB661" t="s">
        <v>60</v>
      </c>
      <c r="BC661">
        <v>113.27500000000001</v>
      </c>
      <c r="BD661" t="s">
        <v>721</v>
      </c>
    </row>
    <row r="662" spans="1:56" x14ac:dyDescent="0.25">
      <c r="A662">
        <v>661</v>
      </c>
      <c r="B662">
        <v>1</v>
      </c>
      <c r="C662">
        <v>1</v>
      </c>
      <c r="D662">
        <v>1</v>
      </c>
      <c r="E662">
        <v>1</v>
      </c>
      <c r="F662" t="s">
        <v>7</v>
      </c>
      <c r="G662">
        <v>0</v>
      </c>
      <c r="H662">
        <v>1</v>
      </c>
      <c r="I662">
        <v>0</v>
      </c>
      <c r="J662">
        <v>0</v>
      </c>
      <c r="K662">
        <v>0</v>
      </c>
      <c r="L662">
        <v>1</v>
      </c>
      <c r="M662">
        <v>0</v>
      </c>
      <c r="N662">
        <v>0</v>
      </c>
      <c r="O662">
        <v>0</v>
      </c>
      <c r="P662">
        <v>50</v>
      </c>
      <c r="Q662" t="s">
        <v>22</v>
      </c>
      <c r="R662">
        <v>0</v>
      </c>
      <c r="S662">
        <v>0</v>
      </c>
      <c r="T662">
        <v>0</v>
      </c>
      <c r="U662">
        <v>0</v>
      </c>
      <c r="V662">
        <v>0</v>
      </c>
      <c r="W662">
        <v>1</v>
      </c>
      <c r="X662">
        <v>0</v>
      </c>
      <c r="Y662">
        <v>0</v>
      </c>
      <c r="Z662">
        <v>1</v>
      </c>
      <c r="AA662" t="s">
        <v>27</v>
      </c>
      <c r="AB662">
        <v>1</v>
      </c>
      <c r="AC662">
        <v>0</v>
      </c>
      <c r="AD662">
        <v>0</v>
      </c>
      <c r="AE662">
        <v>2</v>
      </c>
      <c r="AF662">
        <v>0</v>
      </c>
      <c r="AG662">
        <v>0</v>
      </c>
      <c r="AH662">
        <v>1</v>
      </c>
      <c r="AI662">
        <v>0</v>
      </c>
      <c r="AJ662">
        <v>0</v>
      </c>
      <c r="AK662">
        <v>0</v>
      </c>
      <c r="AL662">
        <v>0</v>
      </c>
      <c r="AM662">
        <v>0</v>
      </c>
      <c r="AN662" t="s">
        <v>33</v>
      </c>
      <c r="AO662">
        <v>0</v>
      </c>
      <c r="AP662">
        <v>1</v>
      </c>
      <c r="AQ662">
        <v>0</v>
      </c>
      <c r="AR662">
        <v>0</v>
      </c>
      <c r="AS662">
        <v>0</v>
      </c>
      <c r="AT662">
        <v>0</v>
      </c>
      <c r="AU662">
        <v>0</v>
      </c>
      <c r="AV662">
        <v>0</v>
      </c>
      <c r="AW662" t="s">
        <v>41</v>
      </c>
      <c r="AX662" t="s">
        <v>56</v>
      </c>
      <c r="AY662">
        <v>0</v>
      </c>
      <c r="AZ662">
        <v>0</v>
      </c>
      <c r="BA662">
        <v>1</v>
      </c>
      <c r="BB662" t="s">
        <v>57</v>
      </c>
      <c r="BC662">
        <v>133.65</v>
      </c>
      <c r="BD662" t="s">
        <v>722</v>
      </c>
    </row>
    <row r="663" spans="1:56" x14ac:dyDescent="0.25">
      <c r="A663">
        <v>662</v>
      </c>
      <c r="B663">
        <v>1</v>
      </c>
      <c r="C663">
        <v>0</v>
      </c>
      <c r="D663">
        <v>0</v>
      </c>
      <c r="E663">
        <v>0</v>
      </c>
      <c r="F663" t="s">
        <v>7</v>
      </c>
      <c r="G663">
        <v>0</v>
      </c>
      <c r="H663">
        <v>1</v>
      </c>
      <c r="I663">
        <v>0</v>
      </c>
      <c r="J663">
        <v>0</v>
      </c>
      <c r="K663">
        <v>1</v>
      </c>
      <c r="L663">
        <v>1</v>
      </c>
      <c r="M663">
        <v>0</v>
      </c>
      <c r="N663">
        <v>0</v>
      </c>
      <c r="O663">
        <v>0</v>
      </c>
      <c r="P663">
        <v>40</v>
      </c>
      <c r="Q663" t="s">
        <v>21</v>
      </c>
      <c r="R663">
        <v>0</v>
      </c>
      <c r="S663">
        <v>0</v>
      </c>
      <c r="T663">
        <v>0</v>
      </c>
      <c r="U663">
        <v>0</v>
      </c>
      <c r="V663">
        <v>1</v>
      </c>
      <c r="W663">
        <v>0</v>
      </c>
      <c r="X663">
        <v>0</v>
      </c>
      <c r="Y663">
        <v>0</v>
      </c>
      <c r="Z663">
        <v>3</v>
      </c>
      <c r="AA663" t="s">
        <v>29</v>
      </c>
      <c r="AB663">
        <v>0</v>
      </c>
      <c r="AC663">
        <v>0</v>
      </c>
      <c r="AD663">
        <v>1</v>
      </c>
      <c r="AE663">
        <v>0</v>
      </c>
      <c r="AF663">
        <v>1</v>
      </c>
      <c r="AG663">
        <v>0</v>
      </c>
      <c r="AH663">
        <v>0</v>
      </c>
      <c r="AI663">
        <v>0</v>
      </c>
      <c r="AJ663">
        <v>0</v>
      </c>
      <c r="AK663">
        <v>0</v>
      </c>
      <c r="AL663">
        <v>0</v>
      </c>
      <c r="AM663">
        <v>0</v>
      </c>
      <c r="AN663" t="s">
        <v>31</v>
      </c>
      <c r="AO663">
        <v>0</v>
      </c>
      <c r="AP663">
        <v>1</v>
      </c>
      <c r="AQ663">
        <v>0</v>
      </c>
      <c r="AR663">
        <v>0</v>
      </c>
      <c r="AS663">
        <v>0</v>
      </c>
      <c r="AT663">
        <v>0</v>
      </c>
      <c r="AU663">
        <v>0</v>
      </c>
      <c r="AV663">
        <v>0</v>
      </c>
      <c r="AW663" t="s">
        <v>41</v>
      </c>
      <c r="AX663" t="s">
        <v>59</v>
      </c>
      <c r="AY663">
        <v>1</v>
      </c>
      <c r="AZ663">
        <v>0</v>
      </c>
      <c r="BA663">
        <v>0</v>
      </c>
      <c r="BB663" t="s">
        <v>60</v>
      </c>
      <c r="BC663">
        <v>7.2249999999999996</v>
      </c>
      <c r="BD663" t="s">
        <v>723</v>
      </c>
    </row>
    <row r="664" spans="1:56" x14ac:dyDescent="0.25">
      <c r="A664">
        <v>663</v>
      </c>
      <c r="B664">
        <v>1</v>
      </c>
      <c r="C664">
        <v>0</v>
      </c>
      <c r="D664">
        <v>0</v>
      </c>
      <c r="E664">
        <v>0</v>
      </c>
      <c r="F664" t="s">
        <v>7</v>
      </c>
      <c r="G664">
        <v>0</v>
      </c>
      <c r="H664">
        <v>1</v>
      </c>
      <c r="I664">
        <v>0</v>
      </c>
      <c r="J664">
        <v>0</v>
      </c>
      <c r="K664">
        <v>1</v>
      </c>
      <c r="L664">
        <v>1</v>
      </c>
      <c r="M664">
        <v>0</v>
      </c>
      <c r="N664">
        <v>0</v>
      </c>
      <c r="O664">
        <v>0</v>
      </c>
      <c r="P664">
        <v>47</v>
      </c>
      <c r="Q664" t="s">
        <v>21</v>
      </c>
      <c r="R664">
        <v>0</v>
      </c>
      <c r="S664">
        <v>0</v>
      </c>
      <c r="T664">
        <v>0</v>
      </c>
      <c r="U664">
        <v>0</v>
      </c>
      <c r="V664">
        <v>1</v>
      </c>
      <c r="W664">
        <v>0</v>
      </c>
      <c r="X664">
        <v>0</v>
      </c>
      <c r="Y664">
        <v>0</v>
      </c>
      <c r="Z664">
        <v>1</v>
      </c>
      <c r="AA664" t="s">
        <v>27</v>
      </c>
      <c r="AB664">
        <v>1</v>
      </c>
      <c r="AC664">
        <v>0</v>
      </c>
      <c r="AD664">
        <v>0</v>
      </c>
      <c r="AE664">
        <v>0</v>
      </c>
      <c r="AF664">
        <v>1</v>
      </c>
      <c r="AG664">
        <v>0</v>
      </c>
      <c r="AH664">
        <v>0</v>
      </c>
      <c r="AI664">
        <v>0</v>
      </c>
      <c r="AJ664">
        <v>0</v>
      </c>
      <c r="AK664">
        <v>0</v>
      </c>
      <c r="AL664">
        <v>0</v>
      </c>
      <c r="AM664">
        <v>0</v>
      </c>
      <c r="AN664" t="s">
        <v>31</v>
      </c>
      <c r="AO664">
        <v>0</v>
      </c>
      <c r="AP664">
        <v>1</v>
      </c>
      <c r="AQ664">
        <v>0</v>
      </c>
      <c r="AR664">
        <v>0</v>
      </c>
      <c r="AS664">
        <v>0</v>
      </c>
      <c r="AT664">
        <v>0</v>
      </c>
      <c r="AU664">
        <v>0</v>
      </c>
      <c r="AV664">
        <v>0</v>
      </c>
      <c r="AW664" t="s">
        <v>41</v>
      </c>
      <c r="AX664" t="s">
        <v>56</v>
      </c>
      <c r="AY664">
        <v>0</v>
      </c>
      <c r="AZ664">
        <v>0</v>
      </c>
      <c r="BA664">
        <v>1</v>
      </c>
      <c r="BB664" t="s">
        <v>57</v>
      </c>
      <c r="BC664">
        <v>25.587499999999999</v>
      </c>
      <c r="BD664" t="s">
        <v>724</v>
      </c>
    </row>
    <row r="665" spans="1:56" x14ac:dyDescent="0.25">
      <c r="A665">
        <v>664</v>
      </c>
      <c r="B665">
        <v>1</v>
      </c>
      <c r="C665">
        <v>0</v>
      </c>
      <c r="D665">
        <v>0</v>
      </c>
      <c r="E665">
        <v>0</v>
      </c>
      <c r="F665" t="s">
        <v>7</v>
      </c>
      <c r="G665">
        <v>0</v>
      </c>
      <c r="H665">
        <v>1</v>
      </c>
      <c r="I665">
        <v>0</v>
      </c>
      <c r="J665">
        <v>0</v>
      </c>
      <c r="K665">
        <v>1</v>
      </c>
      <c r="L665">
        <v>1</v>
      </c>
      <c r="M665">
        <v>0</v>
      </c>
      <c r="N665">
        <v>0</v>
      </c>
      <c r="O665">
        <v>0</v>
      </c>
      <c r="P665">
        <v>36</v>
      </c>
      <c r="Q665" t="s">
        <v>20</v>
      </c>
      <c r="R665">
        <v>0</v>
      </c>
      <c r="S665">
        <v>0</v>
      </c>
      <c r="T665">
        <v>0</v>
      </c>
      <c r="U665">
        <v>1</v>
      </c>
      <c r="V665">
        <v>0</v>
      </c>
      <c r="W665">
        <v>0</v>
      </c>
      <c r="X665">
        <v>0</v>
      </c>
      <c r="Y665">
        <v>0</v>
      </c>
      <c r="Z665">
        <v>3</v>
      </c>
      <c r="AA665" t="s">
        <v>29</v>
      </c>
      <c r="AB665">
        <v>0</v>
      </c>
      <c r="AC665">
        <v>0</v>
      </c>
      <c r="AD665">
        <v>1</v>
      </c>
      <c r="AE665">
        <v>0</v>
      </c>
      <c r="AF665">
        <v>1</v>
      </c>
      <c r="AG665">
        <v>0</v>
      </c>
      <c r="AH665">
        <v>0</v>
      </c>
      <c r="AI665">
        <v>0</v>
      </c>
      <c r="AJ665">
        <v>0</v>
      </c>
      <c r="AK665">
        <v>0</v>
      </c>
      <c r="AL665">
        <v>0</v>
      </c>
      <c r="AM665">
        <v>0</v>
      </c>
      <c r="AN665" t="s">
        <v>31</v>
      </c>
      <c r="AO665">
        <v>0</v>
      </c>
      <c r="AP665">
        <v>1</v>
      </c>
      <c r="AQ665">
        <v>0</v>
      </c>
      <c r="AR665">
        <v>0</v>
      </c>
      <c r="AS665">
        <v>0</v>
      </c>
      <c r="AT665">
        <v>0</v>
      </c>
      <c r="AU665">
        <v>0</v>
      </c>
      <c r="AV665">
        <v>0</v>
      </c>
      <c r="AW665" t="s">
        <v>41</v>
      </c>
      <c r="AX665" t="s">
        <v>56</v>
      </c>
      <c r="AY665">
        <v>0</v>
      </c>
      <c r="AZ665">
        <v>0</v>
      </c>
      <c r="BA665">
        <v>1</v>
      </c>
      <c r="BB665" t="s">
        <v>57</v>
      </c>
      <c r="BC665">
        <v>7.4958</v>
      </c>
      <c r="BD665" t="s">
        <v>725</v>
      </c>
    </row>
    <row r="666" spans="1:56" x14ac:dyDescent="0.25">
      <c r="A666">
        <v>665</v>
      </c>
      <c r="B666">
        <v>1</v>
      </c>
      <c r="C666">
        <v>1</v>
      </c>
      <c r="D666">
        <v>1</v>
      </c>
      <c r="E666">
        <v>1</v>
      </c>
      <c r="F666" t="s">
        <v>7</v>
      </c>
      <c r="G666">
        <v>0</v>
      </c>
      <c r="H666">
        <v>1</v>
      </c>
      <c r="I666">
        <v>0</v>
      </c>
      <c r="J666">
        <v>0</v>
      </c>
      <c r="K666">
        <v>0</v>
      </c>
      <c r="L666">
        <v>1</v>
      </c>
      <c r="M666">
        <v>0</v>
      </c>
      <c r="N666">
        <v>0</v>
      </c>
      <c r="O666">
        <v>0</v>
      </c>
      <c r="P666">
        <v>20</v>
      </c>
      <c r="Q666" t="s">
        <v>19</v>
      </c>
      <c r="R666">
        <v>0</v>
      </c>
      <c r="S666">
        <v>0</v>
      </c>
      <c r="T666">
        <v>1</v>
      </c>
      <c r="U666">
        <v>0</v>
      </c>
      <c r="V666">
        <v>0</v>
      </c>
      <c r="W666">
        <v>0</v>
      </c>
      <c r="X666">
        <v>0</v>
      </c>
      <c r="Y666">
        <v>0</v>
      </c>
      <c r="Z666">
        <v>3</v>
      </c>
      <c r="AA666" t="s">
        <v>29</v>
      </c>
      <c r="AB666">
        <v>0</v>
      </c>
      <c r="AC666">
        <v>0</v>
      </c>
      <c r="AD666">
        <v>1</v>
      </c>
      <c r="AE666">
        <v>1</v>
      </c>
      <c r="AF666">
        <v>0</v>
      </c>
      <c r="AG666">
        <v>1</v>
      </c>
      <c r="AH666">
        <v>0</v>
      </c>
      <c r="AI666">
        <v>0</v>
      </c>
      <c r="AJ666">
        <v>0</v>
      </c>
      <c r="AK666">
        <v>0</v>
      </c>
      <c r="AL666">
        <v>0</v>
      </c>
      <c r="AM666">
        <v>0</v>
      </c>
      <c r="AN666" t="s">
        <v>32</v>
      </c>
      <c r="AO666">
        <v>0</v>
      </c>
      <c r="AP666">
        <v>1</v>
      </c>
      <c r="AQ666">
        <v>0</v>
      </c>
      <c r="AR666">
        <v>0</v>
      </c>
      <c r="AS666">
        <v>0</v>
      </c>
      <c r="AT666">
        <v>0</v>
      </c>
      <c r="AU666">
        <v>0</v>
      </c>
      <c r="AV666">
        <v>0</v>
      </c>
      <c r="AW666" t="s">
        <v>41</v>
      </c>
      <c r="AX666" t="s">
        <v>56</v>
      </c>
      <c r="AY666">
        <v>0</v>
      </c>
      <c r="AZ666">
        <v>0</v>
      </c>
      <c r="BA666">
        <v>1</v>
      </c>
      <c r="BB666" t="s">
        <v>57</v>
      </c>
      <c r="BC666">
        <v>7.9249999999999998</v>
      </c>
      <c r="BD666" t="s">
        <v>726</v>
      </c>
    </row>
    <row r="667" spans="1:56" x14ac:dyDescent="0.25">
      <c r="A667">
        <v>666</v>
      </c>
      <c r="B667">
        <v>1</v>
      </c>
      <c r="C667">
        <v>0</v>
      </c>
      <c r="D667">
        <v>0</v>
      </c>
      <c r="E667">
        <v>0</v>
      </c>
      <c r="F667" t="s">
        <v>7</v>
      </c>
      <c r="G667">
        <v>0</v>
      </c>
      <c r="H667">
        <v>1</v>
      </c>
      <c r="I667">
        <v>0</v>
      </c>
      <c r="J667">
        <v>1</v>
      </c>
      <c r="K667">
        <v>0</v>
      </c>
      <c r="L667">
        <v>1</v>
      </c>
      <c r="M667">
        <v>0</v>
      </c>
      <c r="N667">
        <v>0</v>
      </c>
      <c r="O667">
        <v>0</v>
      </c>
      <c r="P667">
        <v>32</v>
      </c>
      <c r="Q667" t="s">
        <v>20</v>
      </c>
      <c r="R667">
        <v>0</v>
      </c>
      <c r="S667">
        <v>0</v>
      </c>
      <c r="T667">
        <v>0</v>
      </c>
      <c r="U667">
        <v>1</v>
      </c>
      <c r="V667">
        <v>0</v>
      </c>
      <c r="W667">
        <v>0</v>
      </c>
      <c r="X667">
        <v>0</v>
      </c>
      <c r="Y667">
        <v>0</v>
      </c>
      <c r="Z667">
        <v>2</v>
      </c>
      <c r="AA667" t="s">
        <v>28</v>
      </c>
      <c r="AB667">
        <v>0</v>
      </c>
      <c r="AC667">
        <v>1</v>
      </c>
      <c r="AD667">
        <v>0</v>
      </c>
      <c r="AE667">
        <v>2</v>
      </c>
      <c r="AF667">
        <v>0</v>
      </c>
      <c r="AG667">
        <v>0</v>
      </c>
      <c r="AH667">
        <v>1</v>
      </c>
      <c r="AI667">
        <v>0</v>
      </c>
      <c r="AJ667">
        <v>0</v>
      </c>
      <c r="AK667">
        <v>0</v>
      </c>
      <c r="AL667">
        <v>0</v>
      </c>
      <c r="AM667">
        <v>0</v>
      </c>
      <c r="AN667" t="s">
        <v>33</v>
      </c>
      <c r="AO667">
        <v>0</v>
      </c>
      <c r="AP667">
        <v>1</v>
      </c>
      <c r="AQ667">
        <v>0</v>
      </c>
      <c r="AR667">
        <v>0</v>
      </c>
      <c r="AS667">
        <v>0</v>
      </c>
      <c r="AT667">
        <v>0</v>
      </c>
      <c r="AU667">
        <v>0</v>
      </c>
      <c r="AV667">
        <v>0</v>
      </c>
      <c r="AW667" t="s">
        <v>41</v>
      </c>
      <c r="AX667" t="s">
        <v>56</v>
      </c>
      <c r="AY667">
        <v>0</v>
      </c>
      <c r="AZ667">
        <v>0</v>
      </c>
      <c r="BA667">
        <v>1</v>
      </c>
      <c r="BB667" t="s">
        <v>57</v>
      </c>
      <c r="BC667">
        <v>73.5</v>
      </c>
      <c r="BD667" t="s">
        <v>727</v>
      </c>
    </row>
    <row r="668" spans="1:56" x14ac:dyDescent="0.25">
      <c r="A668">
        <v>667</v>
      </c>
      <c r="B668">
        <v>1</v>
      </c>
      <c r="C668">
        <v>0</v>
      </c>
      <c r="D668">
        <v>0</v>
      </c>
      <c r="E668">
        <v>0</v>
      </c>
      <c r="F668" t="s">
        <v>7</v>
      </c>
      <c r="G668">
        <v>0</v>
      </c>
      <c r="H668">
        <v>1</v>
      </c>
      <c r="I668">
        <v>0</v>
      </c>
      <c r="J668">
        <v>1</v>
      </c>
      <c r="K668">
        <v>1</v>
      </c>
      <c r="L668">
        <v>1</v>
      </c>
      <c r="M668">
        <v>0</v>
      </c>
      <c r="N668">
        <v>0</v>
      </c>
      <c r="O668">
        <v>0</v>
      </c>
      <c r="P668">
        <v>25</v>
      </c>
      <c r="Q668" t="s">
        <v>19</v>
      </c>
      <c r="R668">
        <v>0</v>
      </c>
      <c r="S668">
        <v>0</v>
      </c>
      <c r="T668">
        <v>1</v>
      </c>
      <c r="U668">
        <v>0</v>
      </c>
      <c r="V668">
        <v>0</v>
      </c>
      <c r="W668">
        <v>0</v>
      </c>
      <c r="X668">
        <v>0</v>
      </c>
      <c r="Y668">
        <v>0</v>
      </c>
      <c r="Z668">
        <v>2</v>
      </c>
      <c r="AA668" t="s">
        <v>28</v>
      </c>
      <c r="AB668">
        <v>0</v>
      </c>
      <c r="AC668">
        <v>1</v>
      </c>
      <c r="AD668">
        <v>0</v>
      </c>
      <c r="AE668">
        <v>0</v>
      </c>
      <c r="AF668">
        <v>1</v>
      </c>
      <c r="AG668">
        <v>0</v>
      </c>
      <c r="AH668">
        <v>0</v>
      </c>
      <c r="AI668">
        <v>0</v>
      </c>
      <c r="AJ668">
        <v>0</v>
      </c>
      <c r="AK668">
        <v>0</v>
      </c>
      <c r="AL668">
        <v>0</v>
      </c>
      <c r="AM668">
        <v>0</v>
      </c>
      <c r="AN668" t="s">
        <v>31</v>
      </c>
      <c r="AO668">
        <v>0</v>
      </c>
      <c r="AP668">
        <v>1</v>
      </c>
      <c r="AQ668">
        <v>0</v>
      </c>
      <c r="AR668">
        <v>0</v>
      </c>
      <c r="AS668">
        <v>0</v>
      </c>
      <c r="AT668">
        <v>0</v>
      </c>
      <c r="AU668">
        <v>0</v>
      </c>
      <c r="AV668">
        <v>0</v>
      </c>
      <c r="AW668" t="s">
        <v>41</v>
      </c>
      <c r="AX668" t="s">
        <v>56</v>
      </c>
      <c r="AY668">
        <v>0</v>
      </c>
      <c r="AZ668">
        <v>0</v>
      </c>
      <c r="BA668">
        <v>1</v>
      </c>
      <c r="BB668" t="s">
        <v>57</v>
      </c>
      <c r="BC668">
        <v>13</v>
      </c>
      <c r="BD668" t="s">
        <v>728</v>
      </c>
    </row>
    <row r="669" spans="1:56" x14ac:dyDescent="0.25">
      <c r="A669">
        <v>668</v>
      </c>
      <c r="B669">
        <v>1</v>
      </c>
      <c r="C669">
        <v>0</v>
      </c>
      <c r="D669">
        <v>0</v>
      </c>
      <c r="E669">
        <v>0</v>
      </c>
      <c r="F669" t="s">
        <v>7</v>
      </c>
      <c r="G669">
        <v>0</v>
      </c>
      <c r="H669">
        <v>1</v>
      </c>
      <c r="I669">
        <v>0</v>
      </c>
      <c r="J669">
        <v>0</v>
      </c>
      <c r="K669">
        <v>1</v>
      </c>
      <c r="L669">
        <v>1</v>
      </c>
      <c r="M669">
        <v>0</v>
      </c>
      <c r="N669">
        <v>0</v>
      </c>
      <c r="O669">
        <v>0</v>
      </c>
      <c r="P669">
        <v>29.9</v>
      </c>
      <c r="Q669" t="s">
        <v>19</v>
      </c>
      <c r="R669">
        <v>0</v>
      </c>
      <c r="S669">
        <v>0</v>
      </c>
      <c r="T669">
        <v>1</v>
      </c>
      <c r="U669">
        <v>0</v>
      </c>
      <c r="V669">
        <v>0</v>
      </c>
      <c r="W669">
        <v>0</v>
      </c>
      <c r="X669">
        <v>0</v>
      </c>
      <c r="Y669">
        <v>0</v>
      </c>
      <c r="Z669">
        <v>3</v>
      </c>
      <c r="AA669" t="s">
        <v>29</v>
      </c>
      <c r="AB669">
        <v>0</v>
      </c>
      <c r="AC669">
        <v>0</v>
      </c>
      <c r="AD669">
        <v>1</v>
      </c>
      <c r="AE669">
        <v>0</v>
      </c>
      <c r="AF669">
        <v>1</v>
      </c>
      <c r="AG669">
        <v>0</v>
      </c>
      <c r="AH669">
        <v>0</v>
      </c>
      <c r="AI669">
        <v>0</v>
      </c>
      <c r="AJ669">
        <v>0</v>
      </c>
      <c r="AK669">
        <v>0</v>
      </c>
      <c r="AL669">
        <v>0</v>
      </c>
      <c r="AM669">
        <v>0</v>
      </c>
      <c r="AN669" t="s">
        <v>31</v>
      </c>
      <c r="AO669">
        <v>0</v>
      </c>
      <c r="AP669">
        <v>1</v>
      </c>
      <c r="AQ669">
        <v>0</v>
      </c>
      <c r="AR669">
        <v>0</v>
      </c>
      <c r="AS669">
        <v>0</v>
      </c>
      <c r="AT669">
        <v>0</v>
      </c>
      <c r="AU669">
        <v>0</v>
      </c>
      <c r="AV669">
        <v>0</v>
      </c>
      <c r="AW669" t="s">
        <v>41</v>
      </c>
      <c r="AX669" t="s">
        <v>56</v>
      </c>
      <c r="AY669">
        <v>0</v>
      </c>
      <c r="AZ669">
        <v>0</v>
      </c>
      <c r="BA669">
        <v>1</v>
      </c>
      <c r="BB669" t="s">
        <v>57</v>
      </c>
      <c r="BC669">
        <v>7.7750000000000004</v>
      </c>
      <c r="BD669" t="s">
        <v>729</v>
      </c>
    </row>
    <row r="670" spans="1:56" x14ac:dyDescent="0.25">
      <c r="A670">
        <v>669</v>
      </c>
      <c r="B670">
        <v>1</v>
      </c>
      <c r="C670">
        <v>0</v>
      </c>
      <c r="D670">
        <v>0</v>
      </c>
      <c r="E670">
        <v>0</v>
      </c>
      <c r="F670" t="s">
        <v>7</v>
      </c>
      <c r="G670">
        <v>0</v>
      </c>
      <c r="H670">
        <v>1</v>
      </c>
      <c r="I670">
        <v>0</v>
      </c>
      <c r="J670">
        <v>0</v>
      </c>
      <c r="K670">
        <v>1</v>
      </c>
      <c r="L670">
        <v>1</v>
      </c>
      <c r="M670">
        <v>0</v>
      </c>
      <c r="N670">
        <v>0</v>
      </c>
      <c r="O670">
        <v>0</v>
      </c>
      <c r="P670">
        <v>43</v>
      </c>
      <c r="Q670" t="s">
        <v>21</v>
      </c>
      <c r="R670">
        <v>0</v>
      </c>
      <c r="S670">
        <v>0</v>
      </c>
      <c r="T670">
        <v>0</v>
      </c>
      <c r="U670">
        <v>0</v>
      </c>
      <c r="V670">
        <v>1</v>
      </c>
      <c r="W670">
        <v>0</v>
      </c>
      <c r="X670">
        <v>0</v>
      </c>
      <c r="Y670">
        <v>0</v>
      </c>
      <c r="Z670">
        <v>3</v>
      </c>
      <c r="AA670" t="s">
        <v>29</v>
      </c>
      <c r="AB670">
        <v>0</v>
      </c>
      <c r="AC670">
        <v>0</v>
      </c>
      <c r="AD670">
        <v>1</v>
      </c>
      <c r="AE670">
        <v>0</v>
      </c>
      <c r="AF670">
        <v>1</v>
      </c>
      <c r="AG670">
        <v>0</v>
      </c>
      <c r="AH670">
        <v>0</v>
      </c>
      <c r="AI670">
        <v>0</v>
      </c>
      <c r="AJ670">
        <v>0</v>
      </c>
      <c r="AK670">
        <v>0</v>
      </c>
      <c r="AL670">
        <v>0</v>
      </c>
      <c r="AM670">
        <v>0</v>
      </c>
      <c r="AN670" t="s">
        <v>31</v>
      </c>
      <c r="AO670">
        <v>0</v>
      </c>
      <c r="AP670">
        <v>1</v>
      </c>
      <c r="AQ670">
        <v>0</v>
      </c>
      <c r="AR670">
        <v>0</v>
      </c>
      <c r="AS670">
        <v>0</v>
      </c>
      <c r="AT670">
        <v>0</v>
      </c>
      <c r="AU670">
        <v>0</v>
      </c>
      <c r="AV670">
        <v>0</v>
      </c>
      <c r="AW670" t="s">
        <v>41</v>
      </c>
      <c r="AX670" t="s">
        <v>56</v>
      </c>
      <c r="AY670">
        <v>0</v>
      </c>
      <c r="AZ670">
        <v>0</v>
      </c>
      <c r="BA670">
        <v>1</v>
      </c>
      <c r="BB670" t="s">
        <v>57</v>
      </c>
      <c r="BC670">
        <v>8.0500000000000007</v>
      </c>
      <c r="BD670" t="s">
        <v>730</v>
      </c>
    </row>
    <row r="671" spans="1:56" x14ac:dyDescent="0.25">
      <c r="A671">
        <v>670</v>
      </c>
      <c r="B671">
        <v>1</v>
      </c>
      <c r="C671">
        <v>1</v>
      </c>
      <c r="D671">
        <v>1</v>
      </c>
      <c r="E671">
        <v>1</v>
      </c>
      <c r="F671" t="s">
        <v>6</v>
      </c>
      <c r="G671">
        <v>1</v>
      </c>
      <c r="H671">
        <v>0</v>
      </c>
      <c r="I671">
        <v>0</v>
      </c>
      <c r="J671">
        <v>0</v>
      </c>
      <c r="K671">
        <v>0</v>
      </c>
      <c r="L671">
        <v>0</v>
      </c>
      <c r="M671">
        <v>0</v>
      </c>
      <c r="N671">
        <v>0</v>
      </c>
      <c r="O671">
        <v>0</v>
      </c>
      <c r="P671">
        <v>29.9</v>
      </c>
      <c r="Q671" t="s">
        <v>19</v>
      </c>
      <c r="R671">
        <v>0</v>
      </c>
      <c r="S671">
        <v>0</v>
      </c>
      <c r="T671">
        <v>1</v>
      </c>
      <c r="U671">
        <v>0</v>
      </c>
      <c r="V671">
        <v>0</v>
      </c>
      <c r="W671">
        <v>0</v>
      </c>
      <c r="X671">
        <v>0</v>
      </c>
      <c r="Y671">
        <v>0</v>
      </c>
      <c r="Z671">
        <v>1</v>
      </c>
      <c r="AA671" t="s">
        <v>27</v>
      </c>
      <c r="AB671">
        <v>1</v>
      </c>
      <c r="AC671">
        <v>0</v>
      </c>
      <c r="AD671">
        <v>0</v>
      </c>
      <c r="AE671">
        <v>1</v>
      </c>
      <c r="AF671">
        <v>0</v>
      </c>
      <c r="AG671">
        <v>1</v>
      </c>
      <c r="AH671">
        <v>0</v>
      </c>
      <c r="AI671">
        <v>0</v>
      </c>
      <c r="AJ671">
        <v>0</v>
      </c>
      <c r="AK671">
        <v>0</v>
      </c>
      <c r="AL671">
        <v>0</v>
      </c>
      <c r="AM671">
        <v>0</v>
      </c>
      <c r="AN671" t="s">
        <v>32</v>
      </c>
      <c r="AO671">
        <v>0</v>
      </c>
      <c r="AP671">
        <v>1</v>
      </c>
      <c r="AQ671">
        <v>0</v>
      </c>
      <c r="AR671">
        <v>0</v>
      </c>
      <c r="AS671">
        <v>0</v>
      </c>
      <c r="AT671">
        <v>0</v>
      </c>
      <c r="AU671">
        <v>0</v>
      </c>
      <c r="AV671">
        <v>0</v>
      </c>
      <c r="AW671" t="s">
        <v>41</v>
      </c>
      <c r="AX671" t="s">
        <v>56</v>
      </c>
      <c r="AY671">
        <v>0</v>
      </c>
      <c r="AZ671">
        <v>0</v>
      </c>
      <c r="BA671">
        <v>1</v>
      </c>
      <c r="BB671" t="s">
        <v>57</v>
      </c>
      <c r="BC671">
        <v>52</v>
      </c>
      <c r="BD671" t="s">
        <v>731</v>
      </c>
    </row>
    <row r="672" spans="1:56" x14ac:dyDescent="0.25">
      <c r="A672">
        <v>671</v>
      </c>
      <c r="B672">
        <v>1</v>
      </c>
      <c r="C672">
        <v>1</v>
      </c>
      <c r="D672">
        <v>1</v>
      </c>
      <c r="E672">
        <v>1</v>
      </c>
      <c r="F672" t="s">
        <v>6</v>
      </c>
      <c r="G672">
        <v>1</v>
      </c>
      <c r="H672">
        <v>0</v>
      </c>
      <c r="I672">
        <v>0</v>
      </c>
      <c r="J672">
        <v>0</v>
      </c>
      <c r="K672">
        <v>0</v>
      </c>
      <c r="L672">
        <v>0</v>
      </c>
      <c r="M672">
        <v>0</v>
      </c>
      <c r="N672">
        <v>0</v>
      </c>
      <c r="O672">
        <v>0</v>
      </c>
      <c r="P672">
        <v>40</v>
      </c>
      <c r="Q672" t="s">
        <v>21</v>
      </c>
      <c r="R672">
        <v>0</v>
      </c>
      <c r="S672">
        <v>0</v>
      </c>
      <c r="T672">
        <v>0</v>
      </c>
      <c r="U672">
        <v>0</v>
      </c>
      <c r="V672">
        <v>1</v>
      </c>
      <c r="W672">
        <v>0</v>
      </c>
      <c r="X672">
        <v>0</v>
      </c>
      <c r="Y672">
        <v>0</v>
      </c>
      <c r="Z672">
        <v>2</v>
      </c>
      <c r="AA672" t="s">
        <v>28</v>
      </c>
      <c r="AB672">
        <v>0</v>
      </c>
      <c r="AC672">
        <v>1</v>
      </c>
      <c r="AD672">
        <v>0</v>
      </c>
      <c r="AE672">
        <v>1</v>
      </c>
      <c r="AF672">
        <v>0</v>
      </c>
      <c r="AG672">
        <v>1</v>
      </c>
      <c r="AH672">
        <v>0</v>
      </c>
      <c r="AI672">
        <v>0</v>
      </c>
      <c r="AJ672">
        <v>0</v>
      </c>
      <c r="AK672">
        <v>0</v>
      </c>
      <c r="AL672">
        <v>0</v>
      </c>
      <c r="AM672">
        <v>0</v>
      </c>
      <c r="AN672" t="s">
        <v>32</v>
      </c>
      <c r="AO672">
        <v>1</v>
      </c>
      <c r="AP672">
        <v>0</v>
      </c>
      <c r="AQ672">
        <v>1</v>
      </c>
      <c r="AR672">
        <v>0</v>
      </c>
      <c r="AS672">
        <v>0</v>
      </c>
      <c r="AT672">
        <v>0</v>
      </c>
      <c r="AU672">
        <v>0</v>
      </c>
      <c r="AV672">
        <v>0</v>
      </c>
      <c r="AW672" t="s">
        <v>42</v>
      </c>
      <c r="AX672" t="s">
        <v>56</v>
      </c>
      <c r="AY672">
        <v>0</v>
      </c>
      <c r="AZ672">
        <v>0</v>
      </c>
      <c r="BA672">
        <v>1</v>
      </c>
      <c r="BB672" t="s">
        <v>57</v>
      </c>
      <c r="BC672">
        <v>39</v>
      </c>
      <c r="BD672" t="s">
        <v>732</v>
      </c>
    </row>
    <row r="673" spans="1:56" x14ac:dyDescent="0.25">
      <c r="A673">
        <v>672</v>
      </c>
      <c r="B673">
        <v>1</v>
      </c>
      <c r="C673">
        <v>0</v>
      </c>
      <c r="D673">
        <v>0</v>
      </c>
      <c r="E673">
        <v>0</v>
      </c>
      <c r="F673" t="s">
        <v>7</v>
      </c>
      <c r="G673">
        <v>0</v>
      </c>
      <c r="H673">
        <v>1</v>
      </c>
      <c r="I673">
        <v>0</v>
      </c>
      <c r="J673">
        <v>0</v>
      </c>
      <c r="K673">
        <v>0</v>
      </c>
      <c r="L673">
        <v>1</v>
      </c>
      <c r="M673">
        <v>0</v>
      </c>
      <c r="N673">
        <v>0</v>
      </c>
      <c r="O673">
        <v>0</v>
      </c>
      <c r="P673">
        <v>31</v>
      </c>
      <c r="Q673" t="s">
        <v>20</v>
      </c>
      <c r="R673">
        <v>0</v>
      </c>
      <c r="S673">
        <v>0</v>
      </c>
      <c r="T673">
        <v>0</v>
      </c>
      <c r="U673">
        <v>1</v>
      </c>
      <c r="V673">
        <v>0</v>
      </c>
      <c r="W673">
        <v>0</v>
      </c>
      <c r="X673">
        <v>0</v>
      </c>
      <c r="Y673">
        <v>0</v>
      </c>
      <c r="Z673">
        <v>1</v>
      </c>
      <c r="AA673" t="s">
        <v>27</v>
      </c>
      <c r="AB673">
        <v>1</v>
      </c>
      <c r="AC673">
        <v>0</v>
      </c>
      <c r="AD673">
        <v>0</v>
      </c>
      <c r="AE673">
        <v>1</v>
      </c>
      <c r="AF673">
        <v>0</v>
      </c>
      <c r="AG673">
        <v>1</v>
      </c>
      <c r="AH673">
        <v>0</v>
      </c>
      <c r="AI673">
        <v>0</v>
      </c>
      <c r="AJ673">
        <v>0</v>
      </c>
      <c r="AK673">
        <v>0</v>
      </c>
      <c r="AL673">
        <v>0</v>
      </c>
      <c r="AM673">
        <v>0</v>
      </c>
      <c r="AN673" t="s">
        <v>32</v>
      </c>
      <c r="AO673">
        <v>0</v>
      </c>
      <c r="AP673">
        <v>1</v>
      </c>
      <c r="AQ673">
        <v>0</v>
      </c>
      <c r="AR673">
        <v>0</v>
      </c>
      <c r="AS673">
        <v>0</v>
      </c>
      <c r="AT673">
        <v>0</v>
      </c>
      <c r="AU673">
        <v>0</v>
      </c>
      <c r="AV673">
        <v>0</v>
      </c>
      <c r="AW673" t="s">
        <v>41</v>
      </c>
      <c r="AX673" t="s">
        <v>56</v>
      </c>
      <c r="AY673">
        <v>0</v>
      </c>
      <c r="AZ673">
        <v>0</v>
      </c>
      <c r="BA673">
        <v>1</v>
      </c>
      <c r="BB673" t="s">
        <v>57</v>
      </c>
      <c r="BC673">
        <v>52</v>
      </c>
      <c r="BD673" t="s">
        <v>733</v>
      </c>
    </row>
    <row r="674" spans="1:56" x14ac:dyDescent="0.25">
      <c r="A674">
        <v>673</v>
      </c>
      <c r="B674">
        <v>1</v>
      </c>
      <c r="C674">
        <v>0</v>
      </c>
      <c r="D674">
        <v>0</v>
      </c>
      <c r="E674">
        <v>0</v>
      </c>
      <c r="F674" t="s">
        <v>7</v>
      </c>
      <c r="G674">
        <v>0</v>
      </c>
      <c r="H674">
        <v>1</v>
      </c>
      <c r="I674">
        <v>0</v>
      </c>
      <c r="J674">
        <v>1</v>
      </c>
      <c r="K674">
        <v>1</v>
      </c>
      <c r="L674">
        <v>1</v>
      </c>
      <c r="M674">
        <v>0</v>
      </c>
      <c r="N674">
        <v>0</v>
      </c>
      <c r="O674">
        <v>0</v>
      </c>
      <c r="P674">
        <v>70</v>
      </c>
      <c r="Q674" t="s">
        <v>24</v>
      </c>
      <c r="R674">
        <v>0</v>
      </c>
      <c r="S674">
        <v>0</v>
      </c>
      <c r="T674">
        <v>0</v>
      </c>
      <c r="U674">
        <v>0</v>
      </c>
      <c r="V674">
        <v>0</v>
      </c>
      <c r="W674">
        <v>0</v>
      </c>
      <c r="X674">
        <v>0</v>
      </c>
      <c r="Y674">
        <v>1</v>
      </c>
      <c r="Z674">
        <v>2</v>
      </c>
      <c r="AA674" t="s">
        <v>28</v>
      </c>
      <c r="AB674">
        <v>0</v>
      </c>
      <c r="AC674">
        <v>1</v>
      </c>
      <c r="AD674">
        <v>0</v>
      </c>
      <c r="AE674">
        <v>0</v>
      </c>
      <c r="AF674">
        <v>1</v>
      </c>
      <c r="AG674">
        <v>0</v>
      </c>
      <c r="AH674">
        <v>0</v>
      </c>
      <c r="AI674">
        <v>0</v>
      </c>
      <c r="AJ674">
        <v>0</v>
      </c>
      <c r="AK674">
        <v>0</v>
      </c>
      <c r="AL674">
        <v>0</v>
      </c>
      <c r="AM674">
        <v>0</v>
      </c>
      <c r="AN674" t="s">
        <v>31</v>
      </c>
      <c r="AO674">
        <v>0</v>
      </c>
      <c r="AP674">
        <v>1</v>
      </c>
      <c r="AQ674">
        <v>0</v>
      </c>
      <c r="AR674">
        <v>0</v>
      </c>
      <c r="AS674">
        <v>0</v>
      </c>
      <c r="AT674">
        <v>0</v>
      </c>
      <c r="AU674">
        <v>0</v>
      </c>
      <c r="AV674">
        <v>0</v>
      </c>
      <c r="AW674" t="s">
        <v>41</v>
      </c>
      <c r="AX674" t="s">
        <v>56</v>
      </c>
      <c r="AY674">
        <v>0</v>
      </c>
      <c r="AZ674">
        <v>0</v>
      </c>
      <c r="BA674">
        <v>1</v>
      </c>
      <c r="BB674" t="s">
        <v>57</v>
      </c>
      <c r="BC674">
        <v>10.5</v>
      </c>
      <c r="BD674" t="s">
        <v>734</v>
      </c>
    </row>
    <row r="675" spans="1:56" x14ac:dyDescent="0.25">
      <c r="A675">
        <v>674</v>
      </c>
      <c r="B675">
        <v>1</v>
      </c>
      <c r="C675">
        <v>1</v>
      </c>
      <c r="D675">
        <v>1</v>
      </c>
      <c r="E675">
        <v>1</v>
      </c>
      <c r="F675" t="s">
        <v>7</v>
      </c>
      <c r="G675">
        <v>0</v>
      </c>
      <c r="H675">
        <v>1</v>
      </c>
      <c r="I675">
        <v>0</v>
      </c>
      <c r="J675">
        <v>1</v>
      </c>
      <c r="K675">
        <v>1</v>
      </c>
      <c r="L675">
        <v>1</v>
      </c>
      <c r="M675">
        <v>0</v>
      </c>
      <c r="N675">
        <v>0</v>
      </c>
      <c r="O675">
        <v>0</v>
      </c>
      <c r="P675">
        <v>31</v>
      </c>
      <c r="Q675" t="s">
        <v>20</v>
      </c>
      <c r="R675">
        <v>0</v>
      </c>
      <c r="S675">
        <v>0</v>
      </c>
      <c r="T675">
        <v>0</v>
      </c>
      <c r="U675">
        <v>1</v>
      </c>
      <c r="V675">
        <v>0</v>
      </c>
      <c r="W675">
        <v>0</v>
      </c>
      <c r="X675">
        <v>0</v>
      </c>
      <c r="Y675">
        <v>0</v>
      </c>
      <c r="Z675">
        <v>2</v>
      </c>
      <c r="AA675" t="s">
        <v>28</v>
      </c>
      <c r="AB675">
        <v>0</v>
      </c>
      <c r="AC675">
        <v>1</v>
      </c>
      <c r="AD675">
        <v>0</v>
      </c>
      <c r="AE675">
        <v>0</v>
      </c>
      <c r="AF675">
        <v>1</v>
      </c>
      <c r="AG675">
        <v>0</v>
      </c>
      <c r="AH675">
        <v>0</v>
      </c>
      <c r="AI675">
        <v>0</v>
      </c>
      <c r="AJ675">
        <v>0</v>
      </c>
      <c r="AK675">
        <v>0</v>
      </c>
      <c r="AL675">
        <v>0</v>
      </c>
      <c r="AM675">
        <v>0</v>
      </c>
      <c r="AN675" t="s">
        <v>31</v>
      </c>
      <c r="AO675">
        <v>0</v>
      </c>
      <c r="AP675">
        <v>1</v>
      </c>
      <c r="AQ675">
        <v>0</v>
      </c>
      <c r="AR675">
        <v>0</v>
      </c>
      <c r="AS675">
        <v>0</v>
      </c>
      <c r="AT675">
        <v>0</v>
      </c>
      <c r="AU675">
        <v>0</v>
      </c>
      <c r="AV675">
        <v>0</v>
      </c>
      <c r="AW675" t="s">
        <v>41</v>
      </c>
      <c r="AX675" t="s">
        <v>56</v>
      </c>
      <c r="AY675">
        <v>0</v>
      </c>
      <c r="AZ675">
        <v>0</v>
      </c>
      <c r="BA675">
        <v>1</v>
      </c>
      <c r="BB675" t="s">
        <v>57</v>
      </c>
      <c r="BC675">
        <v>13</v>
      </c>
      <c r="BD675" t="s">
        <v>735</v>
      </c>
    </row>
    <row r="676" spans="1:56" x14ac:dyDescent="0.25">
      <c r="A676">
        <v>675</v>
      </c>
      <c r="B676">
        <v>1</v>
      </c>
      <c r="C676">
        <v>0</v>
      </c>
      <c r="D676">
        <v>0</v>
      </c>
      <c r="E676">
        <v>0</v>
      </c>
      <c r="F676" t="s">
        <v>7</v>
      </c>
      <c r="G676">
        <v>0</v>
      </c>
      <c r="H676">
        <v>1</v>
      </c>
      <c r="I676">
        <v>0</v>
      </c>
      <c r="J676">
        <v>1</v>
      </c>
      <c r="K676">
        <v>1</v>
      </c>
      <c r="L676">
        <v>1</v>
      </c>
      <c r="M676">
        <v>0</v>
      </c>
      <c r="N676">
        <v>0</v>
      </c>
      <c r="O676">
        <v>0</v>
      </c>
      <c r="P676">
        <v>29.9</v>
      </c>
      <c r="Q676" t="s">
        <v>19</v>
      </c>
      <c r="R676">
        <v>0</v>
      </c>
      <c r="S676">
        <v>0</v>
      </c>
      <c r="T676">
        <v>1</v>
      </c>
      <c r="U676">
        <v>0</v>
      </c>
      <c r="V676">
        <v>0</v>
      </c>
      <c r="W676">
        <v>0</v>
      </c>
      <c r="X676">
        <v>0</v>
      </c>
      <c r="Y676">
        <v>0</v>
      </c>
      <c r="Z676">
        <v>2</v>
      </c>
      <c r="AA676" t="s">
        <v>28</v>
      </c>
      <c r="AB676">
        <v>0</v>
      </c>
      <c r="AC676">
        <v>1</v>
      </c>
      <c r="AD676">
        <v>0</v>
      </c>
      <c r="AE676">
        <v>0</v>
      </c>
      <c r="AF676">
        <v>1</v>
      </c>
      <c r="AG676">
        <v>0</v>
      </c>
      <c r="AH676">
        <v>0</v>
      </c>
      <c r="AI676">
        <v>0</v>
      </c>
      <c r="AJ676">
        <v>0</v>
      </c>
      <c r="AK676">
        <v>0</v>
      </c>
      <c r="AL676">
        <v>0</v>
      </c>
      <c r="AM676">
        <v>0</v>
      </c>
      <c r="AN676" t="s">
        <v>31</v>
      </c>
      <c r="AO676">
        <v>0</v>
      </c>
      <c r="AP676">
        <v>1</v>
      </c>
      <c r="AQ676">
        <v>0</v>
      </c>
      <c r="AR676">
        <v>0</v>
      </c>
      <c r="AS676">
        <v>0</v>
      </c>
      <c r="AT676">
        <v>0</v>
      </c>
      <c r="AU676">
        <v>0</v>
      </c>
      <c r="AV676">
        <v>0</v>
      </c>
      <c r="AW676" t="s">
        <v>41</v>
      </c>
      <c r="AX676" t="s">
        <v>56</v>
      </c>
      <c r="AY676">
        <v>0</v>
      </c>
      <c r="AZ676">
        <v>0</v>
      </c>
      <c r="BA676">
        <v>1</v>
      </c>
      <c r="BB676" t="s">
        <v>57</v>
      </c>
      <c r="BC676">
        <v>0</v>
      </c>
      <c r="BD676" t="s">
        <v>736</v>
      </c>
    </row>
    <row r="677" spans="1:56" x14ac:dyDescent="0.25">
      <c r="A677">
        <v>676</v>
      </c>
      <c r="B677">
        <v>1</v>
      </c>
      <c r="C677">
        <v>0</v>
      </c>
      <c r="D677">
        <v>0</v>
      </c>
      <c r="E677">
        <v>0</v>
      </c>
      <c r="F677" t="s">
        <v>7</v>
      </c>
      <c r="G677">
        <v>0</v>
      </c>
      <c r="H677">
        <v>1</v>
      </c>
      <c r="I677">
        <v>0</v>
      </c>
      <c r="J677">
        <v>0</v>
      </c>
      <c r="K677">
        <v>1</v>
      </c>
      <c r="L677">
        <v>1</v>
      </c>
      <c r="M677">
        <v>0</v>
      </c>
      <c r="N677">
        <v>0</v>
      </c>
      <c r="O677">
        <v>0</v>
      </c>
      <c r="P677">
        <v>18</v>
      </c>
      <c r="Q677" t="s">
        <v>18</v>
      </c>
      <c r="R677">
        <v>0</v>
      </c>
      <c r="S677">
        <v>1</v>
      </c>
      <c r="T677">
        <v>0</v>
      </c>
      <c r="U677">
        <v>0</v>
      </c>
      <c r="V677">
        <v>0</v>
      </c>
      <c r="W677">
        <v>0</v>
      </c>
      <c r="X677">
        <v>0</v>
      </c>
      <c r="Y677">
        <v>0</v>
      </c>
      <c r="Z677">
        <v>3</v>
      </c>
      <c r="AA677" t="s">
        <v>29</v>
      </c>
      <c r="AB677">
        <v>0</v>
      </c>
      <c r="AC677">
        <v>0</v>
      </c>
      <c r="AD677">
        <v>1</v>
      </c>
      <c r="AE677">
        <v>0</v>
      </c>
      <c r="AF677">
        <v>1</v>
      </c>
      <c r="AG677">
        <v>0</v>
      </c>
      <c r="AH677">
        <v>0</v>
      </c>
      <c r="AI677">
        <v>0</v>
      </c>
      <c r="AJ677">
        <v>0</v>
      </c>
      <c r="AK677">
        <v>0</v>
      </c>
      <c r="AL677">
        <v>0</v>
      </c>
      <c r="AM677">
        <v>0</v>
      </c>
      <c r="AN677" t="s">
        <v>31</v>
      </c>
      <c r="AO677">
        <v>0</v>
      </c>
      <c r="AP677">
        <v>1</v>
      </c>
      <c r="AQ677">
        <v>0</v>
      </c>
      <c r="AR677">
        <v>0</v>
      </c>
      <c r="AS677">
        <v>0</v>
      </c>
      <c r="AT677">
        <v>0</v>
      </c>
      <c r="AU677">
        <v>0</v>
      </c>
      <c r="AV677">
        <v>0</v>
      </c>
      <c r="AW677" t="s">
        <v>41</v>
      </c>
      <c r="AX677" t="s">
        <v>56</v>
      </c>
      <c r="AY677">
        <v>0</v>
      </c>
      <c r="AZ677">
        <v>0</v>
      </c>
      <c r="BA677">
        <v>1</v>
      </c>
      <c r="BB677" t="s">
        <v>57</v>
      </c>
      <c r="BC677">
        <v>7.7750000000000004</v>
      </c>
      <c r="BD677" t="s">
        <v>737</v>
      </c>
    </row>
    <row r="678" spans="1:56" x14ac:dyDescent="0.25">
      <c r="A678">
        <v>677</v>
      </c>
      <c r="B678">
        <v>1</v>
      </c>
      <c r="C678">
        <v>0</v>
      </c>
      <c r="D678">
        <v>0</v>
      </c>
      <c r="E678">
        <v>0</v>
      </c>
      <c r="F678" t="s">
        <v>7</v>
      </c>
      <c r="G678">
        <v>0</v>
      </c>
      <c r="H678">
        <v>1</v>
      </c>
      <c r="I678">
        <v>0</v>
      </c>
      <c r="J678">
        <v>0</v>
      </c>
      <c r="K678">
        <v>1</v>
      </c>
      <c r="L678">
        <v>1</v>
      </c>
      <c r="M678">
        <v>0</v>
      </c>
      <c r="N678">
        <v>0</v>
      </c>
      <c r="O678">
        <v>0</v>
      </c>
      <c r="P678">
        <v>24.5</v>
      </c>
      <c r="Q678" t="s">
        <v>19</v>
      </c>
      <c r="R678">
        <v>0</v>
      </c>
      <c r="S678">
        <v>0</v>
      </c>
      <c r="T678">
        <v>1</v>
      </c>
      <c r="U678">
        <v>0</v>
      </c>
      <c r="V678">
        <v>0</v>
      </c>
      <c r="W678">
        <v>0</v>
      </c>
      <c r="X678">
        <v>0</v>
      </c>
      <c r="Y678">
        <v>0</v>
      </c>
      <c r="Z678">
        <v>3</v>
      </c>
      <c r="AA678" t="s">
        <v>29</v>
      </c>
      <c r="AB678">
        <v>0</v>
      </c>
      <c r="AC678">
        <v>0</v>
      </c>
      <c r="AD678">
        <v>1</v>
      </c>
      <c r="AE678">
        <v>0</v>
      </c>
      <c r="AF678">
        <v>1</v>
      </c>
      <c r="AG678">
        <v>0</v>
      </c>
      <c r="AH678">
        <v>0</v>
      </c>
      <c r="AI678">
        <v>0</v>
      </c>
      <c r="AJ678">
        <v>0</v>
      </c>
      <c r="AK678">
        <v>0</v>
      </c>
      <c r="AL678">
        <v>0</v>
      </c>
      <c r="AM678">
        <v>0</v>
      </c>
      <c r="AN678" t="s">
        <v>31</v>
      </c>
      <c r="AO678">
        <v>0</v>
      </c>
      <c r="AP678">
        <v>1</v>
      </c>
      <c r="AQ678">
        <v>0</v>
      </c>
      <c r="AR678">
        <v>0</v>
      </c>
      <c r="AS678">
        <v>0</v>
      </c>
      <c r="AT678">
        <v>0</v>
      </c>
      <c r="AU678">
        <v>0</v>
      </c>
      <c r="AV678">
        <v>0</v>
      </c>
      <c r="AW678" t="s">
        <v>41</v>
      </c>
      <c r="AX678" t="s">
        <v>56</v>
      </c>
      <c r="AY678">
        <v>0</v>
      </c>
      <c r="AZ678">
        <v>0</v>
      </c>
      <c r="BA678">
        <v>1</v>
      </c>
      <c r="BB678" t="s">
        <v>57</v>
      </c>
      <c r="BC678">
        <v>8.0500000000000007</v>
      </c>
      <c r="BD678" t="s">
        <v>738</v>
      </c>
    </row>
    <row r="679" spans="1:56" x14ac:dyDescent="0.25">
      <c r="A679">
        <v>678</v>
      </c>
      <c r="B679">
        <v>1</v>
      </c>
      <c r="C679">
        <v>1</v>
      </c>
      <c r="D679">
        <v>1</v>
      </c>
      <c r="E679">
        <v>1</v>
      </c>
      <c r="F679" t="s">
        <v>6</v>
      </c>
      <c r="G679">
        <v>1</v>
      </c>
      <c r="H679">
        <v>0</v>
      </c>
      <c r="I679">
        <v>1</v>
      </c>
      <c r="J679">
        <v>0</v>
      </c>
      <c r="K679">
        <v>0</v>
      </c>
      <c r="L679">
        <v>0</v>
      </c>
      <c r="M679">
        <v>0</v>
      </c>
      <c r="N679">
        <v>0</v>
      </c>
      <c r="O679">
        <v>0</v>
      </c>
      <c r="P679">
        <v>18</v>
      </c>
      <c r="Q679" t="s">
        <v>18</v>
      </c>
      <c r="R679">
        <v>0</v>
      </c>
      <c r="S679">
        <v>1</v>
      </c>
      <c r="T679">
        <v>0</v>
      </c>
      <c r="U679">
        <v>0</v>
      </c>
      <c r="V679">
        <v>0</v>
      </c>
      <c r="W679">
        <v>0</v>
      </c>
      <c r="X679">
        <v>0</v>
      </c>
      <c r="Y679">
        <v>0</v>
      </c>
      <c r="Z679">
        <v>3</v>
      </c>
      <c r="AA679" t="s">
        <v>29</v>
      </c>
      <c r="AB679">
        <v>0</v>
      </c>
      <c r="AC679">
        <v>0</v>
      </c>
      <c r="AD679">
        <v>1</v>
      </c>
      <c r="AE679">
        <v>0</v>
      </c>
      <c r="AF679">
        <v>1</v>
      </c>
      <c r="AG679">
        <v>0</v>
      </c>
      <c r="AH679">
        <v>0</v>
      </c>
      <c r="AI679">
        <v>0</v>
      </c>
      <c r="AJ679">
        <v>0</v>
      </c>
      <c r="AK679">
        <v>0</v>
      </c>
      <c r="AL679">
        <v>0</v>
      </c>
      <c r="AM679">
        <v>0</v>
      </c>
      <c r="AN679" t="s">
        <v>31</v>
      </c>
      <c r="AO679">
        <v>0</v>
      </c>
      <c r="AP679">
        <v>1</v>
      </c>
      <c r="AQ679">
        <v>0</v>
      </c>
      <c r="AR679">
        <v>0</v>
      </c>
      <c r="AS679">
        <v>0</v>
      </c>
      <c r="AT679">
        <v>0</v>
      </c>
      <c r="AU679">
        <v>0</v>
      </c>
      <c r="AV679">
        <v>0</v>
      </c>
      <c r="AW679" t="s">
        <v>41</v>
      </c>
      <c r="AX679" t="s">
        <v>56</v>
      </c>
      <c r="AY679">
        <v>0</v>
      </c>
      <c r="AZ679">
        <v>0</v>
      </c>
      <c r="BA679">
        <v>1</v>
      </c>
      <c r="BB679" t="s">
        <v>57</v>
      </c>
      <c r="BC679">
        <v>9.8416999999999994</v>
      </c>
      <c r="BD679" t="s">
        <v>739</v>
      </c>
    </row>
    <row r="680" spans="1:56" x14ac:dyDescent="0.25">
      <c r="A680">
        <v>679</v>
      </c>
      <c r="B680">
        <v>1</v>
      </c>
      <c r="C680">
        <v>0</v>
      </c>
      <c r="D680">
        <v>0</v>
      </c>
      <c r="E680">
        <v>0</v>
      </c>
      <c r="F680" t="s">
        <v>6</v>
      </c>
      <c r="G680">
        <v>1</v>
      </c>
      <c r="H680">
        <v>0</v>
      </c>
      <c r="I680">
        <v>1</v>
      </c>
      <c r="J680">
        <v>0</v>
      </c>
      <c r="K680">
        <v>0</v>
      </c>
      <c r="L680">
        <v>0</v>
      </c>
      <c r="M680">
        <v>0</v>
      </c>
      <c r="N680">
        <v>0</v>
      </c>
      <c r="O680">
        <v>0</v>
      </c>
      <c r="P680">
        <v>43</v>
      </c>
      <c r="Q680" t="s">
        <v>21</v>
      </c>
      <c r="R680">
        <v>0</v>
      </c>
      <c r="S680">
        <v>0</v>
      </c>
      <c r="T680">
        <v>0</v>
      </c>
      <c r="U680">
        <v>0</v>
      </c>
      <c r="V680">
        <v>1</v>
      </c>
      <c r="W680">
        <v>0</v>
      </c>
      <c r="X680">
        <v>0</v>
      </c>
      <c r="Y680">
        <v>0</v>
      </c>
      <c r="Z680">
        <v>3</v>
      </c>
      <c r="AA680" t="s">
        <v>29</v>
      </c>
      <c r="AB680">
        <v>0</v>
      </c>
      <c r="AC680">
        <v>0</v>
      </c>
      <c r="AD680">
        <v>1</v>
      </c>
      <c r="AE680">
        <v>1</v>
      </c>
      <c r="AF680">
        <v>0</v>
      </c>
      <c r="AG680">
        <v>1</v>
      </c>
      <c r="AH680">
        <v>0</v>
      </c>
      <c r="AI680">
        <v>0</v>
      </c>
      <c r="AJ680">
        <v>0</v>
      </c>
      <c r="AK680">
        <v>0</v>
      </c>
      <c r="AL680">
        <v>0</v>
      </c>
      <c r="AM680">
        <v>0</v>
      </c>
      <c r="AN680" t="s">
        <v>32</v>
      </c>
      <c r="AO680">
        <v>6</v>
      </c>
      <c r="AP680">
        <v>0</v>
      </c>
      <c r="AQ680">
        <v>0</v>
      </c>
      <c r="AR680">
        <v>0</v>
      </c>
      <c r="AS680">
        <v>0</v>
      </c>
      <c r="AT680">
        <v>0</v>
      </c>
      <c r="AU680">
        <v>0</v>
      </c>
      <c r="AV680">
        <v>1</v>
      </c>
      <c r="AW680" t="s">
        <v>47</v>
      </c>
      <c r="AX680" t="s">
        <v>56</v>
      </c>
      <c r="AY680">
        <v>0</v>
      </c>
      <c r="AZ680">
        <v>0</v>
      </c>
      <c r="BA680">
        <v>1</v>
      </c>
      <c r="BB680" t="s">
        <v>57</v>
      </c>
      <c r="BC680">
        <v>46.9</v>
      </c>
      <c r="BD680" t="s">
        <v>740</v>
      </c>
    </row>
    <row r="681" spans="1:56" x14ac:dyDescent="0.25">
      <c r="A681">
        <v>680</v>
      </c>
      <c r="B681">
        <v>1</v>
      </c>
      <c r="C681">
        <v>1</v>
      </c>
      <c r="D681">
        <v>1</v>
      </c>
      <c r="E681">
        <v>1</v>
      </c>
      <c r="F681" t="s">
        <v>7</v>
      </c>
      <c r="G681">
        <v>0</v>
      </c>
      <c r="H681">
        <v>1</v>
      </c>
      <c r="I681">
        <v>0</v>
      </c>
      <c r="J681">
        <v>0</v>
      </c>
      <c r="K681">
        <v>1</v>
      </c>
      <c r="L681">
        <v>0</v>
      </c>
      <c r="M681">
        <v>0</v>
      </c>
      <c r="N681">
        <v>0</v>
      </c>
      <c r="O681">
        <v>0</v>
      </c>
      <c r="P681">
        <v>36</v>
      </c>
      <c r="Q681" t="s">
        <v>20</v>
      </c>
      <c r="R681">
        <v>0</v>
      </c>
      <c r="S681">
        <v>0</v>
      </c>
      <c r="T681">
        <v>0</v>
      </c>
      <c r="U681">
        <v>1</v>
      </c>
      <c r="V681">
        <v>0</v>
      </c>
      <c r="W681">
        <v>0</v>
      </c>
      <c r="X681">
        <v>0</v>
      </c>
      <c r="Y681">
        <v>0</v>
      </c>
      <c r="Z681">
        <v>1</v>
      </c>
      <c r="AA681" t="s">
        <v>27</v>
      </c>
      <c r="AB681">
        <v>1</v>
      </c>
      <c r="AC681">
        <v>0</v>
      </c>
      <c r="AD681">
        <v>0</v>
      </c>
      <c r="AE681">
        <v>0</v>
      </c>
      <c r="AF681">
        <v>1</v>
      </c>
      <c r="AG681">
        <v>0</v>
      </c>
      <c r="AH681">
        <v>0</v>
      </c>
      <c r="AI681">
        <v>0</v>
      </c>
      <c r="AJ681">
        <v>0</v>
      </c>
      <c r="AK681">
        <v>0</v>
      </c>
      <c r="AL681">
        <v>0</v>
      </c>
      <c r="AM681">
        <v>0</v>
      </c>
      <c r="AN681" t="s">
        <v>31</v>
      </c>
      <c r="AO681">
        <v>1</v>
      </c>
      <c r="AP681">
        <v>0</v>
      </c>
      <c r="AQ681">
        <v>1</v>
      </c>
      <c r="AR681">
        <v>0</v>
      </c>
      <c r="AS681">
        <v>0</v>
      </c>
      <c r="AT681">
        <v>0</v>
      </c>
      <c r="AU681">
        <v>0</v>
      </c>
      <c r="AV681">
        <v>0</v>
      </c>
      <c r="AW681" t="s">
        <v>42</v>
      </c>
      <c r="AX681" t="s">
        <v>59</v>
      </c>
      <c r="AY681">
        <v>1</v>
      </c>
      <c r="AZ681">
        <v>0</v>
      </c>
      <c r="BA681">
        <v>0</v>
      </c>
      <c r="BB681" t="s">
        <v>60</v>
      </c>
      <c r="BC681">
        <v>512.32920000000001</v>
      </c>
      <c r="BD681" t="s">
        <v>741</v>
      </c>
    </row>
    <row r="682" spans="1:56" x14ac:dyDescent="0.25">
      <c r="A682">
        <v>681</v>
      </c>
      <c r="B682">
        <v>1</v>
      </c>
      <c r="C682">
        <v>0</v>
      </c>
      <c r="D682">
        <v>0</v>
      </c>
      <c r="E682">
        <v>0</v>
      </c>
      <c r="F682" t="s">
        <v>6</v>
      </c>
      <c r="G682">
        <v>1</v>
      </c>
      <c r="H682">
        <v>0</v>
      </c>
      <c r="I682">
        <v>0</v>
      </c>
      <c r="J682">
        <v>0</v>
      </c>
      <c r="K682">
        <v>0</v>
      </c>
      <c r="L682">
        <v>0</v>
      </c>
      <c r="M682">
        <v>0</v>
      </c>
      <c r="N682">
        <v>0</v>
      </c>
      <c r="O682">
        <v>0</v>
      </c>
      <c r="P682">
        <v>29.9</v>
      </c>
      <c r="Q682" t="s">
        <v>19</v>
      </c>
      <c r="R682">
        <v>0</v>
      </c>
      <c r="S682">
        <v>0</v>
      </c>
      <c r="T682">
        <v>1</v>
      </c>
      <c r="U682">
        <v>0</v>
      </c>
      <c r="V682">
        <v>0</v>
      </c>
      <c r="W682">
        <v>0</v>
      </c>
      <c r="X682">
        <v>0</v>
      </c>
      <c r="Y682">
        <v>0</v>
      </c>
      <c r="Z682">
        <v>3</v>
      </c>
      <c r="AA682" t="s">
        <v>29</v>
      </c>
      <c r="AB682">
        <v>0</v>
      </c>
      <c r="AC682">
        <v>0</v>
      </c>
      <c r="AD682">
        <v>1</v>
      </c>
      <c r="AE682">
        <v>0</v>
      </c>
      <c r="AF682">
        <v>1</v>
      </c>
      <c r="AG682">
        <v>0</v>
      </c>
      <c r="AH682">
        <v>0</v>
      </c>
      <c r="AI682">
        <v>0</v>
      </c>
      <c r="AJ682">
        <v>0</v>
      </c>
      <c r="AK682">
        <v>0</v>
      </c>
      <c r="AL682">
        <v>0</v>
      </c>
      <c r="AM682">
        <v>0</v>
      </c>
      <c r="AN682" t="s">
        <v>31</v>
      </c>
      <c r="AO682">
        <v>0</v>
      </c>
      <c r="AP682">
        <v>1</v>
      </c>
      <c r="AQ682">
        <v>0</v>
      </c>
      <c r="AR682">
        <v>0</v>
      </c>
      <c r="AS682">
        <v>0</v>
      </c>
      <c r="AT682">
        <v>0</v>
      </c>
      <c r="AU682">
        <v>0</v>
      </c>
      <c r="AV682">
        <v>0</v>
      </c>
      <c r="AW682" t="s">
        <v>41</v>
      </c>
      <c r="AX682" t="s">
        <v>65</v>
      </c>
      <c r="AY682">
        <v>0</v>
      </c>
      <c r="AZ682">
        <v>1</v>
      </c>
      <c r="BA682">
        <v>0</v>
      </c>
      <c r="BB682" t="s">
        <v>66</v>
      </c>
      <c r="BC682">
        <v>8.1374999999999993</v>
      </c>
      <c r="BD682" t="s">
        <v>742</v>
      </c>
    </row>
    <row r="683" spans="1:56" x14ac:dyDescent="0.25">
      <c r="A683">
        <v>682</v>
      </c>
      <c r="B683">
        <v>1</v>
      </c>
      <c r="C683">
        <v>1</v>
      </c>
      <c r="D683">
        <v>1</v>
      </c>
      <c r="E683">
        <v>1</v>
      </c>
      <c r="F683" t="s">
        <v>7</v>
      </c>
      <c r="G683">
        <v>0</v>
      </c>
      <c r="H683">
        <v>1</v>
      </c>
      <c r="I683">
        <v>0</v>
      </c>
      <c r="J683">
        <v>0</v>
      </c>
      <c r="K683">
        <v>1</v>
      </c>
      <c r="L683">
        <v>1</v>
      </c>
      <c r="M683">
        <v>0</v>
      </c>
      <c r="N683">
        <v>0</v>
      </c>
      <c r="O683">
        <v>0</v>
      </c>
      <c r="P683">
        <v>27</v>
      </c>
      <c r="Q683" t="s">
        <v>19</v>
      </c>
      <c r="R683">
        <v>0</v>
      </c>
      <c r="S683">
        <v>0</v>
      </c>
      <c r="T683">
        <v>1</v>
      </c>
      <c r="U683">
        <v>0</v>
      </c>
      <c r="V683">
        <v>0</v>
      </c>
      <c r="W683">
        <v>0</v>
      </c>
      <c r="X683">
        <v>0</v>
      </c>
      <c r="Y683">
        <v>0</v>
      </c>
      <c r="Z683">
        <v>1</v>
      </c>
      <c r="AA683" t="s">
        <v>27</v>
      </c>
      <c r="AB683">
        <v>1</v>
      </c>
      <c r="AC683">
        <v>0</v>
      </c>
      <c r="AD683">
        <v>0</v>
      </c>
      <c r="AE683">
        <v>0</v>
      </c>
      <c r="AF683">
        <v>1</v>
      </c>
      <c r="AG683">
        <v>0</v>
      </c>
      <c r="AH683">
        <v>0</v>
      </c>
      <c r="AI683">
        <v>0</v>
      </c>
      <c r="AJ683">
        <v>0</v>
      </c>
      <c r="AK683">
        <v>0</v>
      </c>
      <c r="AL683">
        <v>0</v>
      </c>
      <c r="AM683">
        <v>0</v>
      </c>
      <c r="AN683" t="s">
        <v>31</v>
      </c>
      <c r="AO683">
        <v>0</v>
      </c>
      <c r="AP683">
        <v>1</v>
      </c>
      <c r="AQ683">
        <v>0</v>
      </c>
      <c r="AR683">
        <v>0</v>
      </c>
      <c r="AS683">
        <v>0</v>
      </c>
      <c r="AT683">
        <v>0</v>
      </c>
      <c r="AU683">
        <v>0</v>
      </c>
      <c r="AV683">
        <v>0</v>
      </c>
      <c r="AW683" t="s">
        <v>41</v>
      </c>
      <c r="AX683" t="s">
        <v>59</v>
      </c>
      <c r="AY683">
        <v>1</v>
      </c>
      <c r="AZ683">
        <v>0</v>
      </c>
      <c r="BA683">
        <v>0</v>
      </c>
      <c r="BB683" t="s">
        <v>60</v>
      </c>
      <c r="BC683">
        <v>76.729200000000006</v>
      </c>
      <c r="BD683" t="s">
        <v>743</v>
      </c>
    </row>
    <row r="684" spans="1:56" x14ac:dyDescent="0.25">
      <c r="A684">
        <v>683</v>
      </c>
      <c r="B684">
        <v>1</v>
      </c>
      <c r="C684">
        <v>0</v>
      </c>
      <c r="D684">
        <v>0</v>
      </c>
      <c r="E684">
        <v>0</v>
      </c>
      <c r="F684" t="s">
        <v>7</v>
      </c>
      <c r="G684">
        <v>0</v>
      </c>
      <c r="H684">
        <v>1</v>
      </c>
      <c r="I684">
        <v>0</v>
      </c>
      <c r="J684">
        <v>0</v>
      </c>
      <c r="K684">
        <v>1</v>
      </c>
      <c r="L684">
        <v>1</v>
      </c>
      <c r="M684">
        <v>0</v>
      </c>
      <c r="N684">
        <v>0</v>
      </c>
      <c r="O684">
        <v>0</v>
      </c>
      <c r="P684">
        <v>20</v>
      </c>
      <c r="Q684" t="s">
        <v>19</v>
      </c>
      <c r="R684">
        <v>0</v>
      </c>
      <c r="S684">
        <v>0</v>
      </c>
      <c r="T684">
        <v>1</v>
      </c>
      <c r="U684">
        <v>0</v>
      </c>
      <c r="V684">
        <v>0</v>
      </c>
      <c r="W684">
        <v>0</v>
      </c>
      <c r="X684">
        <v>0</v>
      </c>
      <c r="Y684">
        <v>0</v>
      </c>
      <c r="Z684">
        <v>3</v>
      </c>
      <c r="AA684" t="s">
        <v>29</v>
      </c>
      <c r="AB684">
        <v>0</v>
      </c>
      <c r="AC684">
        <v>0</v>
      </c>
      <c r="AD684">
        <v>1</v>
      </c>
      <c r="AE684">
        <v>0</v>
      </c>
      <c r="AF684">
        <v>1</v>
      </c>
      <c r="AG684">
        <v>0</v>
      </c>
      <c r="AH684">
        <v>0</v>
      </c>
      <c r="AI684">
        <v>0</v>
      </c>
      <c r="AJ684">
        <v>0</v>
      </c>
      <c r="AK684">
        <v>0</v>
      </c>
      <c r="AL684">
        <v>0</v>
      </c>
      <c r="AM684">
        <v>0</v>
      </c>
      <c r="AN684" t="s">
        <v>31</v>
      </c>
      <c r="AO684">
        <v>0</v>
      </c>
      <c r="AP684">
        <v>1</v>
      </c>
      <c r="AQ684">
        <v>0</v>
      </c>
      <c r="AR684">
        <v>0</v>
      </c>
      <c r="AS684">
        <v>0</v>
      </c>
      <c r="AT684">
        <v>0</v>
      </c>
      <c r="AU684">
        <v>0</v>
      </c>
      <c r="AV684">
        <v>0</v>
      </c>
      <c r="AW684" t="s">
        <v>41</v>
      </c>
      <c r="AX684" t="s">
        <v>56</v>
      </c>
      <c r="AY684">
        <v>0</v>
      </c>
      <c r="AZ684">
        <v>0</v>
      </c>
      <c r="BA684">
        <v>1</v>
      </c>
      <c r="BB684" t="s">
        <v>57</v>
      </c>
      <c r="BC684">
        <v>9.2249999999999996</v>
      </c>
      <c r="BD684" t="s">
        <v>744</v>
      </c>
    </row>
    <row r="685" spans="1:56" x14ac:dyDescent="0.25">
      <c r="A685">
        <v>684</v>
      </c>
      <c r="B685">
        <v>1</v>
      </c>
      <c r="C685">
        <v>0</v>
      </c>
      <c r="D685">
        <v>0</v>
      </c>
      <c r="E685">
        <v>0</v>
      </c>
      <c r="F685" t="s">
        <v>7</v>
      </c>
      <c r="G685">
        <v>0</v>
      </c>
      <c r="H685">
        <v>1</v>
      </c>
      <c r="I685">
        <v>0</v>
      </c>
      <c r="J685">
        <v>0</v>
      </c>
      <c r="K685">
        <v>0</v>
      </c>
      <c r="L685">
        <v>0</v>
      </c>
      <c r="M685">
        <v>0</v>
      </c>
      <c r="N685">
        <v>0</v>
      </c>
      <c r="O685">
        <v>0</v>
      </c>
      <c r="P685">
        <v>14</v>
      </c>
      <c r="Q685" t="s">
        <v>18</v>
      </c>
      <c r="R685">
        <v>0</v>
      </c>
      <c r="S685">
        <v>1</v>
      </c>
      <c r="T685">
        <v>0</v>
      </c>
      <c r="U685">
        <v>0</v>
      </c>
      <c r="V685">
        <v>0</v>
      </c>
      <c r="W685">
        <v>0</v>
      </c>
      <c r="X685">
        <v>0</v>
      </c>
      <c r="Y685">
        <v>0</v>
      </c>
      <c r="Z685">
        <v>3</v>
      </c>
      <c r="AA685" t="s">
        <v>29</v>
      </c>
      <c r="AB685">
        <v>0</v>
      </c>
      <c r="AC685">
        <v>0</v>
      </c>
      <c r="AD685">
        <v>1</v>
      </c>
      <c r="AE685">
        <v>5</v>
      </c>
      <c r="AF685">
        <v>0</v>
      </c>
      <c r="AG685">
        <v>0</v>
      </c>
      <c r="AH685">
        <v>0</v>
      </c>
      <c r="AI685">
        <v>0</v>
      </c>
      <c r="AJ685">
        <v>0</v>
      </c>
      <c r="AK685">
        <v>1</v>
      </c>
      <c r="AL685">
        <v>0</v>
      </c>
      <c r="AM685">
        <v>1</v>
      </c>
      <c r="AN685" t="s">
        <v>36</v>
      </c>
      <c r="AO685">
        <v>2</v>
      </c>
      <c r="AP685">
        <v>0</v>
      </c>
      <c r="AQ685">
        <v>0</v>
      </c>
      <c r="AR685">
        <v>1</v>
      </c>
      <c r="AS685">
        <v>0</v>
      </c>
      <c r="AT685">
        <v>0</v>
      </c>
      <c r="AU685">
        <v>0</v>
      </c>
      <c r="AV685">
        <v>0</v>
      </c>
      <c r="AW685" t="s">
        <v>43</v>
      </c>
      <c r="AX685" t="s">
        <v>56</v>
      </c>
      <c r="AY685">
        <v>0</v>
      </c>
      <c r="AZ685">
        <v>0</v>
      </c>
      <c r="BA685">
        <v>1</v>
      </c>
      <c r="BB685" t="s">
        <v>57</v>
      </c>
      <c r="BC685">
        <v>46.9</v>
      </c>
      <c r="BD685" t="s">
        <v>745</v>
      </c>
    </row>
    <row r="686" spans="1:56" x14ac:dyDescent="0.25">
      <c r="A686">
        <v>685</v>
      </c>
      <c r="B686">
        <v>1</v>
      </c>
      <c r="C686">
        <v>0</v>
      </c>
      <c r="D686">
        <v>0</v>
      </c>
      <c r="E686">
        <v>0</v>
      </c>
      <c r="F686" t="s">
        <v>7</v>
      </c>
      <c r="G686">
        <v>0</v>
      </c>
      <c r="H686">
        <v>1</v>
      </c>
      <c r="I686">
        <v>0</v>
      </c>
      <c r="J686">
        <v>1</v>
      </c>
      <c r="K686">
        <v>0</v>
      </c>
      <c r="L686">
        <v>0</v>
      </c>
      <c r="M686">
        <v>0</v>
      </c>
      <c r="N686">
        <v>0</v>
      </c>
      <c r="O686">
        <v>0</v>
      </c>
      <c r="P686">
        <v>60</v>
      </c>
      <c r="Q686" t="s">
        <v>23</v>
      </c>
      <c r="R686">
        <v>0</v>
      </c>
      <c r="S686">
        <v>0</v>
      </c>
      <c r="T686">
        <v>0</v>
      </c>
      <c r="U686">
        <v>0</v>
      </c>
      <c r="V686">
        <v>0</v>
      </c>
      <c r="W686">
        <v>0</v>
      </c>
      <c r="X686">
        <v>1</v>
      </c>
      <c r="Y686">
        <v>0</v>
      </c>
      <c r="Z686">
        <v>2</v>
      </c>
      <c r="AA686" t="s">
        <v>28</v>
      </c>
      <c r="AB686">
        <v>0</v>
      </c>
      <c r="AC686">
        <v>1</v>
      </c>
      <c r="AD686">
        <v>0</v>
      </c>
      <c r="AE686">
        <v>1</v>
      </c>
      <c r="AF686">
        <v>0</v>
      </c>
      <c r="AG686">
        <v>1</v>
      </c>
      <c r="AH686">
        <v>0</v>
      </c>
      <c r="AI686">
        <v>0</v>
      </c>
      <c r="AJ686">
        <v>0</v>
      </c>
      <c r="AK686">
        <v>0</v>
      </c>
      <c r="AL686">
        <v>0</v>
      </c>
      <c r="AM686">
        <v>0</v>
      </c>
      <c r="AN686" t="s">
        <v>32</v>
      </c>
      <c r="AO686">
        <v>1</v>
      </c>
      <c r="AP686">
        <v>0</v>
      </c>
      <c r="AQ686">
        <v>1</v>
      </c>
      <c r="AR686">
        <v>0</v>
      </c>
      <c r="AS686">
        <v>0</v>
      </c>
      <c r="AT686">
        <v>0</v>
      </c>
      <c r="AU686">
        <v>0</v>
      </c>
      <c r="AV686">
        <v>0</v>
      </c>
      <c r="AW686" t="s">
        <v>42</v>
      </c>
      <c r="AX686" t="s">
        <v>56</v>
      </c>
      <c r="AY686">
        <v>0</v>
      </c>
      <c r="AZ686">
        <v>0</v>
      </c>
      <c r="BA686">
        <v>1</v>
      </c>
      <c r="BB686" t="s">
        <v>57</v>
      </c>
      <c r="BC686">
        <v>39</v>
      </c>
      <c r="BD686" t="s">
        <v>746</v>
      </c>
    </row>
    <row r="687" spans="1:56" x14ac:dyDescent="0.25">
      <c r="A687">
        <v>686</v>
      </c>
      <c r="B687">
        <v>1</v>
      </c>
      <c r="C687">
        <v>0</v>
      </c>
      <c r="D687">
        <v>0</v>
      </c>
      <c r="E687">
        <v>0</v>
      </c>
      <c r="F687" t="s">
        <v>7</v>
      </c>
      <c r="G687">
        <v>0</v>
      </c>
      <c r="H687">
        <v>1</v>
      </c>
      <c r="I687">
        <v>0</v>
      </c>
      <c r="J687">
        <v>1</v>
      </c>
      <c r="K687">
        <v>0</v>
      </c>
      <c r="L687">
        <v>0</v>
      </c>
      <c r="M687">
        <v>0</v>
      </c>
      <c r="N687">
        <v>0</v>
      </c>
      <c r="O687">
        <v>0</v>
      </c>
      <c r="P687">
        <v>25</v>
      </c>
      <c r="Q687" t="s">
        <v>19</v>
      </c>
      <c r="R687">
        <v>0</v>
      </c>
      <c r="S687">
        <v>0</v>
      </c>
      <c r="T687">
        <v>1</v>
      </c>
      <c r="U687">
        <v>0</v>
      </c>
      <c r="V687">
        <v>0</v>
      </c>
      <c r="W687">
        <v>0</v>
      </c>
      <c r="X687">
        <v>0</v>
      </c>
      <c r="Y687">
        <v>0</v>
      </c>
      <c r="Z687">
        <v>2</v>
      </c>
      <c r="AA687" t="s">
        <v>28</v>
      </c>
      <c r="AB687">
        <v>0</v>
      </c>
      <c r="AC687">
        <v>1</v>
      </c>
      <c r="AD687">
        <v>0</v>
      </c>
      <c r="AE687">
        <v>1</v>
      </c>
      <c r="AF687">
        <v>0</v>
      </c>
      <c r="AG687">
        <v>1</v>
      </c>
      <c r="AH687">
        <v>0</v>
      </c>
      <c r="AI687">
        <v>0</v>
      </c>
      <c r="AJ687">
        <v>0</v>
      </c>
      <c r="AK687">
        <v>0</v>
      </c>
      <c r="AL687">
        <v>0</v>
      </c>
      <c r="AM687">
        <v>0</v>
      </c>
      <c r="AN687" t="s">
        <v>32</v>
      </c>
      <c r="AO687">
        <v>2</v>
      </c>
      <c r="AP687">
        <v>0</v>
      </c>
      <c r="AQ687">
        <v>0</v>
      </c>
      <c r="AR687">
        <v>1</v>
      </c>
      <c r="AS687">
        <v>0</v>
      </c>
      <c r="AT687">
        <v>0</v>
      </c>
      <c r="AU687">
        <v>0</v>
      </c>
      <c r="AV687">
        <v>0</v>
      </c>
      <c r="AW687" t="s">
        <v>43</v>
      </c>
      <c r="AX687" t="s">
        <v>59</v>
      </c>
      <c r="AY687">
        <v>1</v>
      </c>
      <c r="AZ687">
        <v>0</v>
      </c>
      <c r="BA687">
        <v>0</v>
      </c>
      <c r="BB687" t="s">
        <v>60</v>
      </c>
      <c r="BC687">
        <v>41.5792</v>
      </c>
      <c r="BD687" t="s">
        <v>747</v>
      </c>
    </row>
    <row r="688" spans="1:56" x14ac:dyDescent="0.25">
      <c r="A688">
        <v>687</v>
      </c>
      <c r="B688">
        <v>1</v>
      </c>
      <c r="C688">
        <v>0</v>
      </c>
      <c r="D688">
        <v>0</v>
      </c>
      <c r="E688">
        <v>0</v>
      </c>
      <c r="F688" t="s">
        <v>7</v>
      </c>
      <c r="G688">
        <v>0</v>
      </c>
      <c r="H688">
        <v>1</v>
      </c>
      <c r="I688">
        <v>0</v>
      </c>
      <c r="J688">
        <v>0</v>
      </c>
      <c r="K688">
        <v>0</v>
      </c>
      <c r="L688">
        <v>0</v>
      </c>
      <c r="M688">
        <v>0</v>
      </c>
      <c r="N688">
        <v>0</v>
      </c>
      <c r="O688">
        <v>0</v>
      </c>
      <c r="P688">
        <v>14</v>
      </c>
      <c r="Q688" t="s">
        <v>18</v>
      </c>
      <c r="R688">
        <v>0</v>
      </c>
      <c r="S688">
        <v>1</v>
      </c>
      <c r="T688">
        <v>0</v>
      </c>
      <c r="U688">
        <v>0</v>
      </c>
      <c r="V688">
        <v>0</v>
      </c>
      <c r="W688">
        <v>0</v>
      </c>
      <c r="X688">
        <v>0</v>
      </c>
      <c r="Y688">
        <v>0</v>
      </c>
      <c r="Z688">
        <v>3</v>
      </c>
      <c r="AA688" t="s">
        <v>29</v>
      </c>
      <c r="AB688">
        <v>0</v>
      </c>
      <c r="AC688">
        <v>0</v>
      </c>
      <c r="AD688">
        <v>1</v>
      </c>
      <c r="AE688">
        <v>4</v>
      </c>
      <c r="AF688">
        <v>0</v>
      </c>
      <c r="AG688">
        <v>0</v>
      </c>
      <c r="AH688">
        <v>0</v>
      </c>
      <c r="AI688">
        <v>0</v>
      </c>
      <c r="AJ688">
        <v>1</v>
      </c>
      <c r="AK688">
        <v>0</v>
      </c>
      <c r="AL688">
        <v>0</v>
      </c>
      <c r="AM688">
        <v>1</v>
      </c>
      <c r="AN688" t="s">
        <v>35</v>
      </c>
      <c r="AO688">
        <v>1</v>
      </c>
      <c r="AP688">
        <v>0</v>
      </c>
      <c r="AQ688">
        <v>1</v>
      </c>
      <c r="AR688">
        <v>0</v>
      </c>
      <c r="AS688">
        <v>0</v>
      </c>
      <c r="AT688">
        <v>0</v>
      </c>
      <c r="AU688">
        <v>0</v>
      </c>
      <c r="AV688">
        <v>0</v>
      </c>
      <c r="AW688" t="s">
        <v>42</v>
      </c>
      <c r="AX688" t="s">
        <v>56</v>
      </c>
      <c r="AY688">
        <v>0</v>
      </c>
      <c r="AZ688">
        <v>0</v>
      </c>
      <c r="BA688">
        <v>1</v>
      </c>
      <c r="BB688" t="s">
        <v>57</v>
      </c>
      <c r="BC688">
        <v>39.6875</v>
      </c>
      <c r="BD688" t="s">
        <v>748</v>
      </c>
    </row>
    <row r="689" spans="1:56" x14ac:dyDescent="0.25">
      <c r="A689">
        <v>688</v>
      </c>
      <c r="B689">
        <v>1</v>
      </c>
      <c r="C689">
        <v>0</v>
      </c>
      <c r="D689">
        <v>0</v>
      </c>
      <c r="E689">
        <v>0</v>
      </c>
      <c r="F689" t="s">
        <v>7</v>
      </c>
      <c r="G689">
        <v>0</v>
      </c>
      <c r="H689">
        <v>1</v>
      </c>
      <c r="I689">
        <v>0</v>
      </c>
      <c r="J689">
        <v>0</v>
      </c>
      <c r="K689">
        <v>1</v>
      </c>
      <c r="L689">
        <v>1</v>
      </c>
      <c r="M689">
        <v>0</v>
      </c>
      <c r="N689">
        <v>0</v>
      </c>
      <c r="O689">
        <v>0</v>
      </c>
      <c r="P689">
        <v>19</v>
      </c>
      <c r="Q689" t="s">
        <v>18</v>
      </c>
      <c r="R689">
        <v>0</v>
      </c>
      <c r="S689">
        <v>1</v>
      </c>
      <c r="T689">
        <v>0</v>
      </c>
      <c r="U689">
        <v>0</v>
      </c>
      <c r="V689">
        <v>0</v>
      </c>
      <c r="W689">
        <v>0</v>
      </c>
      <c r="X689">
        <v>0</v>
      </c>
      <c r="Y689">
        <v>0</v>
      </c>
      <c r="Z689">
        <v>3</v>
      </c>
      <c r="AA689" t="s">
        <v>29</v>
      </c>
      <c r="AB689">
        <v>0</v>
      </c>
      <c r="AC689">
        <v>0</v>
      </c>
      <c r="AD689">
        <v>1</v>
      </c>
      <c r="AE689">
        <v>0</v>
      </c>
      <c r="AF689">
        <v>1</v>
      </c>
      <c r="AG689">
        <v>0</v>
      </c>
      <c r="AH689">
        <v>0</v>
      </c>
      <c r="AI689">
        <v>0</v>
      </c>
      <c r="AJ689">
        <v>0</v>
      </c>
      <c r="AK689">
        <v>0</v>
      </c>
      <c r="AL689">
        <v>0</v>
      </c>
      <c r="AM689">
        <v>0</v>
      </c>
      <c r="AN689" t="s">
        <v>31</v>
      </c>
      <c r="AO689">
        <v>0</v>
      </c>
      <c r="AP689">
        <v>1</v>
      </c>
      <c r="AQ689">
        <v>0</v>
      </c>
      <c r="AR689">
        <v>0</v>
      </c>
      <c r="AS689">
        <v>0</v>
      </c>
      <c r="AT689">
        <v>0</v>
      </c>
      <c r="AU689">
        <v>0</v>
      </c>
      <c r="AV689">
        <v>0</v>
      </c>
      <c r="AW689" t="s">
        <v>41</v>
      </c>
      <c r="AX689" t="s">
        <v>56</v>
      </c>
      <c r="AY689">
        <v>0</v>
      </c>
      <c r="AZ689">
        <v>0</v>
      </c>
      <c r="BA689">
        <v>1</v>
      </c>
      <c r="BB689" t="s">
        <v>57</v>
      </c>
      <c r="BC689">
        <v>10.1708</v>
      </c>
      <c r="BD689" t="s">
        <v>749</v>
      </c>
    </row>
    <row r="690" spans="1:56" x14ac:dyDescent="0.25">
      <c r="A690">
        <v>689</v>
      </c>
      <c r="B690">
        <v>1</v>
      </c>
      <c r="C690">
        <v>0</v>
      </c>
      <c r="D690">
        <v>0</v>
      </c>
      <c r="E690">
        <v>0</v>
      </c>
      <c r="F690" t="s">
        <v>7</v>
      </c>
      <c r="G690">
        <v>0</v>
      </c>
      <c r="H690">
        <v>1</v>
      </c>
      <c r="I690">
        <v>0</v>
      </c>
      <c r="J690">
        <v>0</v>
      </c>
      <c r="K690">
        <v>1</v>
      </c>
      <c r="L690">
        <v>1</v>
      </c>
      <c r="M690">
        <v>0</v>
      </c>
      <c r="N690">
        <v>0</v>
      </c>
      <c r="O690">
        <v>0</v>
      </c>
      <c r="P690">
        <v>18</v>
      </c>
      <c r="Q690" t="s">
        <v>18</v>
      </c>
      <c r="R690">
        <v>0</v>
      </c>
      <c r="S690">
        <v>1</v>
      </c>
      <c r="T690">
        <v>0</v>
      </c>
      <c r="U690">
        <v>0</v>
      </c>
      <c r="V690">
        <v>0</v>
      </c>
      <c r="W690">
        <v>0</v>
      </c>
      <c r="X690">
        <v>0</v>
      </c>
      <c r="Y690">
        <v>0</v>
      </c>
      <c r="Z690">
        <v>3</v>
      </c>
      <c r="AA690" t="s">
        <v>29</v>
      </c>
      <c r="AB690">
        <v>0</v>
      </c>
      <c r="AC690">
        <v>0</v>
      </c>
      <c r="AD690">
        <v>1</v>
      </c>
      <c r="AE690">
        <v>0</v>
      </c>
      <c r="AF690">
        <v>1</v>
      </c>
      <c r="AG690">
        <v>0</v>
      </c>
      <c r="AH690">
        <v>0</v>
      </c>
      <c r="AI690">
        <v>0</v>
      </c>
      <c r="AJ690">
        <v>0</v>
      </c>
      <c r="AK690">
        <v>0</v>
      </c>
      <c r="AL690">
        <v>0</v>
      </c>
      <c r="AM690">
        <v>0</v>
      </c>
      <c r="AN690" t="s">
        <v>31</v>
      </c>
      <c r="AO690">
        <v>0</v>
      </c>
      <c r="AP690">
        <v>1</v>
      </c>
      <c r="AQ690">
        <v>0</v>
      </c>
      <c r="AR690">
        <v>0</v>
      </c>
      <c r="AS690">
        <v>0</v>
      </c>
      <c r="AT690">
        <v>0</v>
      </c>
      <c r="AU690">
        <v>0</v>
      </c>
      <c r="AV690">
        <v>0</v>
      </c>
      <c r="AW690" t="s">
        <v>41</v>
      </c>
      <c r="AX690" t="s">
        <v>56</v>
      </c>
      <c r="AY690">
        <v>0</v>
      </c>
      <c r="AZ690">
        <v>0</v>
      </c>
      <c r="BA690">
        <v>1</v>
      </c>
      <c r="BB690" t="s">
        <v>57</v>
      </c>
      <c r="BC690">
        <v>7.7957999999999998</v>
      </c>
      <c r="BD690" t="s">
        <v>750</v>
      </c>
    </row>
    <row r="691" spans="1:56" x14ac:dyDescent="0.25">
      <c r="A691">
        <v>690</v>
      </c>
      <c r="B691">
        <v>1</v>
      </c>
      <c r="C691">
        <v>1</v>
      </c>
      <c r="D691">
        <v>1</v>
      </c>
      <c r="E691">
        <v>1</v>
      </c>
      <c r="F691" t="s">
        <v>6</v>
      </c>
      <c r="G691">
        <v>1</v>
      </c>
      <c r="H691">
        <v>0</v>
      </c>
      <c r="I691">
        <v>0</v>
      </c>
      <c r="J691">
        <v>0</v>
      </c>
      <c r="K691">
        <v>0</v>
      </c>
      <c r="L691">
        <v>0</v>
      </c>
      <c r="M691">
        <v>0</v>
      </c>
      <c r="N691">
        <v>0</v>
      </c>
      <c r="O691">
        <v>0</v>
      </c>
      <c r="P691">
        <v>15</v>
      </c>
      <c r="Q691" t="s">
        <v>18</v>
      </c>
      <c r="R691">
        <v>0</v>
      </c>
      <c r="S691">
        <v>1</v>
      </c>
      <c r="T691">
        <v>0</v>
      </c>
      <c r="U691">
        <v>0</v>
      </c>
      <c r="V691">
        <v>0</v>
      </c>
      <c r="W691">
        <v>0</v>
      </c>
      <c r="X691">
        <v>0</v>
      </c>
      <c r="Y691">
        <v>0</v>
      </c>
      <c r="Z691">
        <v>1</v>
      </c>
      <c r="AA691" t="s">
        <v>27</v>
      </c>
      <c r="AB691">
        <v>1</v>
      </c>
      <c r="AC691">
        <v>0</v>
      </c>
      <c r="AD691">
        <v>0</v>
      </c>
      <c r="AE691">
        <v>0</v>
      </c>
      <c r="AF691">
        <v>1</v>
      </c>
      <c r="AG691">
        <v>0</v>
      </c>
      <c r="AH691">
        <v>0</v>
      </c>
      <c r="AI691">
        <v>0</v>
      </c>
      <c r="AJ691">
        <v>0</v>
      </c>
      <c r="AK691">
        <v>0</v>
      </c>
      <c r="AL691">
        <v>0</v>
      </c>
      <c r="AM691">
        <v>0</v>
      </c>
      <c r="AN691" t="s">
        <v>31</v>
      </c>
      <c r="AO691">
        <v>1</v>
      </c>
      <c r="AP691">
        <v>0</v>
      </c>
      <c r="AQ691">
        <v>1</v>
      </c>
      <c r="AR691">
        <v>0</v>
      </c>
      <c r="AS691">
        <v>0</v>
      </c>
      <c r="AT691">
        <v>0</v>
      </c>
      <c r="AU691">
        <v>0</v>
      </c>
      <c r="AV691">
        <v>0</v>
      </c>
      <c r="AW691" t="s">
        <v>42</v>
      </c>
      <c r="AX691" t="s">
        <v>56</v>
      </c>
      <c r="AY691">
        <v>0</v>
      </c>
      <c r="AZ691">
        <v>0</v>
      </c>
      <c r="BA691">
        <v>1</v>
      </c>
      <c r="BB691" t="s">
        <v>57</v>
      </c>
      <c r="BC691">
        <v>211.33750000000001</v>
      </c>
      <c r="BD691" t="s">
        <v>751</v>
      </c>
    </row>
    <row r="692" spans="1:56" x14ac:dyDescent="0.25">
      <c r="A692">
        <v>691</v>
      </c>
      <c r="B692">
        <v>1</v>
      </c>
      <c r="C692">
        <v>1</v>
      </c>
      <c r="D692">
        <v>1</v>
      </c>
      <c r="E692">
        <v>1</v>
      </c>
      <c r="F692" t="s">
        <v>7</v>
      </c>
      <c r="G692">
        <v>0</v>
      </c>
      <c r="H692">
        <v>1</v>
      </c>
      <c r="I692">
        <v>0</v>
      </c>
      <c r="J692">
        <v>0</v>
      </c>
      <c r="K692">
        <v>0</v>
      </c>
      <c r="L692">
        <v>1</v>
      </c>
      <c r="M692">
        <v>0</v>
      </c>
      <c r="N692">
        <v>0</v>
      </c>
      <c r="O692">
        <v>0</v>
      </c>
      <c r="P692">
        <v>31</v>
      </c>
      <c r="Q692" t="s">
        <v>20</v>
      </c>
      <c r="R692">
        <v>0</v>
      </c>
      <c r="S692">
        <v>0</v>
      </c>
      <c r="T692">
        <v>0</v>
      </c>
      <c r="U692">
        <v>1</v>
      </c>
      <c r="V692">
        <v>0</v>
      </c>
      <c r="W692">
        <v>0</v>
      </c>
      <c r="X692">
        <v>0</v>
      </c>
      <c r="Y692">
        <v>0</v>
      </c>
      <c r="Z692">
        <v>1</v>
      </c>
      <c r="AA692" t="s">
        <v>27</v>
      </c>
      <c r="AB692">
        <v>1</v>
      </c>
      <c r="AC692">
        <v>0</v>
      </c>
      <c r="AD692">
        <v>0</v>
      </c>
      <c r="AE692">
        <v>1</v>
      </c>
      <c r="AF692">
        <v>0</v>
      </c>
      <c r="AG692">
        <v>1</v>
      </c>
      <c r="AH692">
        <v>0</v>
      </c>
      <c r="AI692">
        <v>0</v>
      </c>
      <c r="AJ692">
        <v>0</v>
      </c>
      <c r="AK692">
        <v>0</v>
      </c>
      <c r="AL692">
        <v>0</v>
      </c>
      <c r="AM692">
        <v>0</v>
      </c>
      <c r="AN692" t="s">
        <v>32</v>
      </c>
      <c r="AO692">
        <v>0</v>
      </c>
      <c r="AP692">
        <v>1</v>
      </c>
      <c r="AQ692">
        <v>0</v>
      </c>
      <c r="AR692">
        <v>0</v>
      </c>
      <c r="AS692">
        <v>0</v>
      </c>
      <c r="AT692">
        <v>0</v>
      </c>
      <c r="AU692">
        <v>0</v>
      </c>
      <c r="AV692">
        <v>0</v>
      </c>
      <c r="AW692" t="s">
        <v>41</v>
      </c>
      <c r="AX692" t="s">
        <v>56</v>
      </c>
      <c r="AY692">
        <v>0</v>
      </c>
      <c r="AZ692">
        <v>0</v>
      </c>
      <c r="BA692">
        <v>1</v>
      </c>
      <c r="BB692" t="s">
        <v>57</v>
      </c>
      <c r="BC692">
        <v>57</v>
      </c>
      <c r="BD692" t="s">
        <v>752</v>
      </c>
    </row>
    <row r="693" spans="1:56" x14ac:dyDescent="0.25">
      <c r="A693">
        <v>692</v>
      </c>
      <c r="B693">
        <v>1</v>
      </c>
      <c r="C693">
        <v>1</v>
      </c>
      <c r="D693">
        <v>1</v>
      </c>
      <c r="E693">
        <v>1</v>
      </c>
      <c r="F693" t="s">
        <v>6</v>
      </c>
      <c r="G693">
        <v>1</v>
      </c>
      <c r="H693">
        <v>0</v>
      </c>
      <c r="I693">
        <v>0</v>
      </c>
      <c r="J693">
        <v>0</v>
      </c>
      <c r="K693">
        <v>0</v>
      </c>
      <c r="L693">
        <v>0</v>
      </c>
      <c r="M693">
        <v>0</v>
      </c>
      <c r="N693">
        <v>0</v>
      </c>
      <c r="O693">
        <v>0</v>
      </c>
      <c r="P693">
        <v>4</v>
      </c>
      <c r="Q693" t="s">
        <v>17</v>
      </c>
      <c r="R693">
        <v>1</v>
      </c>
      <c r="S693">
        <v>0</v>
      </c>
      <c r="T693">
        <v>0</v>
      </c>
      <c r="U693">
        <v>0</v>
      </c>
      <c r="V693">
        <v>0</v>
      </c>
      <c r="W693">
        <v>0</v>
      </c>
      <c r="X693">
        <v>0</v>
      </c>
      <c r="Y693">
        <v>0</v>
      </c>
      <c r="Z693">
        <v>3</v>
      </c>
      <c r="AA693" t="s">
        <v>29</v>
      </c>
      <c r="AB693">
        <v>0</v>
      </c>
      <c r="AC693">
        <v>0</v>
      </c>
      <c r="AD693">
        <v>1</v>
      </c>
      <c r="AE693">
        <v>0</v>
      </c>
      <c r="AF693">
        <v>1</v>
      </c>
      <c r="AG693">
        <v>0</v>
      </c>
      <c r="AH693">
        <v>0</v>
      </c>
      <c r="AI693">
        <v>0</v>
      </c>
      <c r="AJ693">
        <v>0</v>
      </c>
      <c r="AK693">
        <v>0</v>
      </c>
      <c r="AL693">
        <v>0</v>
      </c>
      <c r="AM693">
        <v>0</v>
      </c>
      <c r="AN693" t="s">
        <v>31</v>
      </c>
      <c r="AO693">
        <v>1</v>
      </c>
      <c r="AP693">
        <v>0</v>
      </c>
      <c r="AQ693">
        <v>1</v>
      </c>
      <c r="AR693">
        <v>0</v>
      </c>
      <c r="AS693">
        <v>0</v>
      </c>
      <c r="AT693">
        <v>0</v>
      </c>
      <c r="AU693">
        <v>0</v>
      </c>
      <c r="AV693">
        <v>0</v>
      </c>
      <c r="AW693" t="s">
        <v>42</v>
      </c>
      <c r="AX693" t="s">
        <v>59</v>
      </c>
      <c r="AY693">
        <v>1</v>
      </c>
      <c r="AZ693">
        <v>0</v>
      </c>
      <c r="BA693">
        <v>0</v>
      </c>
      <c r="BB693" t="s">
        <v>60</v>
      </c>
      <c r="BC693">
        <v>13.416700000000001</v>
      </c>
      <c r="BD693" t="s">
        <v>753</v>
      </c>
    </row>
    <row r="694" spans="1:56" x14ac:dyDescent="0.25">
      <c r="A694">
        <v>693</v>
      </c>
      <c r="B694">
        <v>1</v>
      </c>
      <c r="C694">
        <v>1</v>
      </c>
      <c r="D694">
        <v>1</v>
      </c>
      <c r="E694">
        <v>1</v>
      </c>
      <c r="F694" t="s">
        <v>7</v>
      </c>
      <c r="G694">
        <v>0</v>
      </c>
      <c r="H694">
        <v>1</v>
      </c>
      <c r="I694">
        <v>0</v>
      </c>
      <c r="J694">
        <v>0</v>
      </c>
      <c r="K694">
        <v>1</v>
      </c>
      <c r="L694">
        <v>1</v>
      </c>
      <c r="M694">
        <v>0</v>
      </c>
      <c r="N694">
        <v>0</v>
      </c>
      <c r="O694">
        <v>0</v>
      </c>
      <c r="P694">
        <v>29.9</v>
      </c>
      <c r="Q694" t="s">
        <v>19</v>
      </c>
      <c r="R694">
        <v>0</v>
      </c>
      <c r="S694">
        <v>0</v>
      </c>
      <c r="T694">
        <v>1</v>
      </c>
      <c r="U694">
        <v>0</v>
      </c>
      <c r="V694">
        <v>0</v>
      </c>
      <c r="W694">
        <v>0</v>
      </c>
      <c r="X694">
        <v>0</v>
      </c>
      <c r="Y694">
        <v>0</v>
      </c>
      <c r="Z694">
        <v>3</v>
      </c>
      <c r="AA694" t="s">
        <v>29</v>
      </c>
      <c r="AB694">
        <v>0</v>
      </c>
      <c r="AC694">
        <v>0</v>
      </c>
      <c r="AD694">
        <v>1</v>
      </c>
      <c r="AE694">
        <v>0</v>
      </c>
      <c r="AF694">
        <v>1</v>
      </c>
      <c r="AG694">
        <v>0</v>
      </c>
      <c r="AH694">
        <v>0</v>
      </c>
      <c r="AI694">
        <v>0</v>
      </c>
      <c r="AJ694">
        <v>0</v>
      </c>
      <c r="AK694">
        <v>0</v>
      </c>
      <c r="AL694">
        <v>0</v>
      </c>
      <c r="AM694">
        <v>0</v>
      </c>
      <c r="AN694" t="s">
        <v>31</v>
      </c>
      <c r="AO694">
        <v>0</v>
      </c>
      <c r="AP694">
        <v>1</v>
      </c>
      <c r="AQ694">
        <v>0</v>
      </c>
      <c r="AR694">
        <v>0</v>
      </c>
      <c r="AS694">
        <v>0</v>
      </c>
      <c r="AT694">
        <v>0</v>
      </c>
      <c r="AU694">
        <v>0</v>
      </c>
      <c r="AV694">
        <v>0</v>
      </c>
      <c r="AW694" t="s">
        <v>41</v>
      </c>
      <c r="AX694" t="s">
        <v>56</v>
      </c>
      <c r="AY694">
        <v>0</v>
      </c>
      <c r="AZ694">
        <v>0</v>
      </c>
      <c r="BA694">
        <v>1</v>
      </c>
      <c r="BB694" t="s">
        <v>57</v>
      </c>
      <c r="BC694">
        <v>56.495800000000003</v>
      </c>
      <c r="BD694" t="s">
        <v>754</v>
      </c>
    </row>
    <row r="695" spans="1:56" x14ac:dyDescent="0.25">
      <c r="A695">
        <v>694</v>
      </c>
      <c r="B695">
        <v>1</v>
      </c>
      <c r="C695">
        <v>0</v>
      </c>
      <c r="D695">
        <v>0</v>
      </c>
      <c r="E695">
        <v>0</v>
      </c>
      <c r="F695" t="s">
        <v>7</v>
      </c>
      <c r="G695">
        <v>0</v>
      </c>
      <c r="H695">
        <v>1</v>
      </c>
      <c r="I695">
        <v>0</v>
      </c>
      <c r="J695">
        <v>0</v>
      </c>
      <c r="K695">
        <v>1</v>
      </c>
      <c r="L695">
        <v>1</v>
      </c>
      <c r="M695">
        <v>0</v>
      </c>
      <c r="N695">
        <v>0</v>
      </c>
      <c r="O695">
        <v>0</v>
      </c>
      <c r="P695">
        <v>25</v>
      </c>
      <c r="Q695" t="s">
        <v>19</v>
      </c>
      <c r="R695">
        <v>0</v>
      </c>
      <c r="S695">
        <v>0</v>
      </c>
      <c r="T695">
        <v>1</v>
      </c>
      <c r="U695">
        <v>0</v>
      </c>
      <c r="V695">
        <v>0</v>
      </c>
      <c r="W695">
        <v>0</v>
      </c>
      <c r="X695">
        <v>0</v>
      </c>
      <c r="Y695">
        <v>0</v>
      </c>
      <c r="Z695">
        <v>3</v>
      </c>
      <c r="AA695" t="s">
        <v>29</v>
      </c>
      <c r="AB695">
        <v>0</v>
      </c>
      <c r="AC695">
        <v>0</v>
      </c>
      <c r="AD695">
        <v>1</v>
      </c>
      <c r="AE695">
        <v>0</v>
      </c>
      <c r="AF695">
        <v>1</v>
      </c>
      <c r="AG695">
        <v>0</v>
      </c>
      <c r="AH695">
        <v>0</v>
      </c>
      <c r="AI695">
        <v>0</v>
      </c>
      <c r="AJ695">
        <v>0</v>
      </c>
      <c r="AK695">
        <v>0</v>
      </c>
      <c r="AL695">
        <v>0</v>
      </c>
      <c r="AM695">
        <v>0</v>
      </c>
      <c r="AN695" t="s">
        <v>31</v>
      </c>
      <c r="AO695">
        <v>0</v>
      </c>
      <c r="AP695">
        <v>1</v>
      </c>
      <c r="AQ695">
        <v>0</v>
      </c>
      <c r="AR695">
        <v>0</v>
      </c>
      <c r="AS695">
        <v>0</v>
      </c>
      <c r="AT695">
        <v>0</v>
      </c>
      <c r="AU695">
        <v>0</v>
      </c>
      <c r="AV695">
        <v>0</v>
      </c>
      <c r="AW695" t="s">
        <v>41</v>
      </c>
      <c r="AX695" t="s">
        <v>59</v>
      </c>
      <c r="AY695">
        <v>1</v>
      </c>
      <c r="AZ695">
        <v>0</v>
      </c>
      <c r="BA695">
        <v>0</v>
      </c>
      <c r="BB695" t="s">
        <v>60</v>
      </c>
      <c r="BC695">
        <v>7.2249999999999996</v>
      </c>
      <c r="BD695" t="s">
        <v>755</v>
      </c>
    </row>
    <row r="696" spans="1:56" x14ac:dyDescent="0.25">
      <c r="A696">
        <v>695</v>
      </c>
      <c r="B696">
        <v>1</v>
      </c>
      <c r="C696">
        <v>0</v>
      </c>
      <c r="D696">
        <v>0</v>
      </c>
      <c r="E696">
        <v>0</v>
      </c>
      <c r="F696" t="s">
        <v>7</v>
      </c>
      <c r="G696">
        <v>0</v>
      </c>
      <c r="H696">
        <v>1</v>
      </c>
      <c r="I696">
        <v>0</v>
      </c>
      <c r="J696">
        <v>0</v>
      </c>
      <c r="K696">
        <v>1</v>
      </c>
      <c r="L696">
        <v>1</v>
      </c>
      <c r="M696">
        <v>0</v>
      </c>
      <c r="N696">
        <v>0</v>
      </c>
      <c r="O696">
        <v>0</v>
      </c>
      <c r="P696">
        <v>60</v>
      </c>
      <c r="Q696" t="s">
        <v>23</v>
      </c>
      <c r="R696">
        <v>0</v>
      </c>
      <c r="S696">
        <v>0</v>
      </c>
      <c r="T696">
        <v>0</v>
      </c>
      <c r="U696">
        <v>0</v>
      </c>
      <c r="V696">
        <v>0</v>
      </c>
      <c r="W696">
        <v>0</v>
      </c>
      <c r="X696">
        <v>1</v>
      </c>
      <c r="Y696">
        <v>0</v>
      </c>
      <c r="Z696">
        <v>1</v>
      </c>
      <c r="AA696" t="s">
        <v>27</v>
      </c>
      <c r="AB696">
        <v>1</v>
      </c>
      <c r="AC696">
        <v>0</v>
      </c>
      <c r="AD696">
        <v>0</v>
      </c>
      <c r="AE696">
        <v>0</v>
      </c>
      <c r="AF696">
        <v>1</v>
      </c>
      <c r="AG696">
        <v>0</v>
      </c>
      <c r="AH696">
        <v>0</v>
      </c>
      <c r="AI696">
        <v>0</v>
      </c>
      <c r="AJ696">
        <v>0</v>
      </c>
      <c r="AK696">
        <v>0</v>
      </c>
      <c r="AL696">
        <v>0</v>
      </c>
      <c r="AM696">
        <v>0</v>
      </c>
      <c r="AN696" t="s">
        <v>31</v>
      </c>
      <c r="AO696">
        <v>0</v>
      </c>
      <c r="AP696">
        <v>1</v>
      </c>
      <c r="AQ696">
        <v>0</v>
      </c>
      <c r="AR696">
        <v>0</v>
      </c>
      <c r="AS696">
        <v>0</v>
      </c>
      <c r="AT696">
        <v>0</v>
      </c>
      <c r="AU696">
        <v>0</v>
      </c>
      <c r="AV696">
        <v>0</v>
      </c>
      <c r="AW696" t="s">
        <v>41</v>
      </c>
      <c r="AX696" t="s">
        <v>56</v>
      </c>
      <c r="AY696">
        <v>0</v>
      </c>
      <c r="AZ696">
        <v>0</v>
      </c>
      <c r="BA696">
        <v>1</v>
      </c>
      <c r="BB696" t="s">
        <v>57</v>
      </c>
      <c r="BC696">
        <v>26.55</v>
      </c>
      <c r="BD696" t="s">
        <v>756</v>
      </c>
    </row>
    <row r="697" spans="1:56" x14ac:dyDescent="0.25">
      <c r="A697">
        <v>696</v>
      </c>
      <c r="B697">
        <v>1</v>
      </c>
      <c r="C697">
        <v>0</v>
      </c>
      <c r="D697">
        <v>0</v>
      </c>
      <c r="E697">
        <v>0</v>
      </c>
      <c r="F697" t="s">
        <v>7</v>
      </c>
      <c r="G697">
        <v>0</v>
      </c>
      <c r="H697">
        <v>1</v>
      </c>
      <c r="I697">
        <v>0</v>
      </c>
      <c r="J697">
        <v>1</v>
      </c>
      <c r="K697">
        <v>1</v>
      </c>
      <c r="L697">
        <v>1</v>
      </c>
      <c r="M697">
        <v>0</v>
      </c>
      <c r="N697">
        <v>0</v>
      </c>
      <c r="O697">
        <v>0</v>
      </c>
      <c r="P697">
        <v>52</v>
      </c>
      <c r="Q697" t="s">
        <v>22</v>
      </c>
      <c r="R697">
        <v>0</v>
      </c>
      <c r="S697">
        <v>0</v>
      </c>
      <c r="T697">
        <v>0</v>
      </c>
      <c r="U697">
        <v>0</v>
      </c>
      <c r="V697">
        <v>0</v>
      </c>
      <c r="W697">
        <v>1</v>
      </c>
      <c r="X697">
        <v>0</v>
      </c>
      <c r="Y697">
        <v>0</v>
      </c>
      <c r="Z697">
        <v>2</v>
      </c>
      <c r="AA697" t="s">
        <v>28</v>
      </c>
      <c r="AB697">
        <v>0</v>
      </c>
      <c r="AC697">
        <v>1</v>
      </c>
      <c r="AD697">
        <v>0</v>
      </c>
      <c r="AE697">
        <v>0</v>
      </c>
      <c r="AF697">
        <v>1</v>
      </c>
      <c r="AG697">
        <v>0</v>
      </c>
      <c r="AH697">
        <v>0</v>
      </c>
      <c r="AI697">
        <v>0</v>
      </c>
      <c r="AJ697">
        <v>0</v>
      </c>
      <c r="AK697">
        <v>0</v>
      </c>
      <c r="AL697">
        <v>0</v>
      </c>
      <c r="AM697">
        <v>0</v>
      </c>
      <c r="AN697" t="s">
        <v>31</v>
      </c>
      <c r="AO697">
        <v>0</v>
      </c>
      <c r="AP697">
        <v>1</v>
      </c>
      <c r="AQ697">
        <v>0</v>
      </c>
      <c r="AR697">
        <v>0</v>
      </c>
      <c r="AS697">
        <v>0</v>
      </c>
      <c r="AT697">
        <v>0</v>
      </c>
      <c r="AU697">
        <v>0</v>
      </c>
      <c r="AV697">
        <v>0</v>
      </c>
      <c r="AW697" t="s">
        <v>41</v>
      </c>
      <c r="AX697" t="s">
        <v>56</v>
      </c>
      <c r="AY697">
        <v>0</v>
      </c>
      <c r="AZ697">
        <v>0</v>
      </c>
      <c r="BA697">
        <v>1</v>
      </c>
      <c r="BB697" t="s">
        <v>57</v>
      </c>
      <c r="BC697">
        <v>13.5</v>
      </c>
      <c r="BD697" t="s">
        <v>757</v>
      </c>
    </row>
    <row r="698" spans="1:56" x14ac:dyDescent="0.25">
      <c r="A698">
        <v>697</v>
      </c>
      <c r="B698">
        <v>1</v>
      </c>
      <c r="C698">
        <v>0</v>
      </c>
      <c r="D698">
        <v>0</v>
      </c>
      <c r="E698">
        <v>0</v>
      </c>
      <c r="F698" t="s">
        <v>7</v>
      </c>
      <c r="G698">
        <v>0</v>
      </c>
      <c r="H698">
        <v>1</v>
      </c>
      <c r="I698">
        <v>0</v>
      </c>
      <c r="J698">
        <v>0</v>
      </c>
      <c r="K698">
        <v>1</v>
      </c>
      <c r="L698">
        <v>1</v>
      </c>
      <c r="M698">
        <v>0</v>
      </c>
      <c r="N698">
        <v>0</v>
      </c>
      <c r="O698">
        <v>0</v>
      </c>
      <c r="P698">
        <v>44</v>
      </c>
      <c r="Q698" t="s">
        <v>21</v>
      </c>
      <c r="R698">
        <v>0</v>
      </c>
      <c r="S698">
        <v>0</v>
      </c>
      <c r="T698">
        <v>0</v>
      </c>
      <c r="U698">
        <v>0</v>
      </c>
      <c r="V698">
        <v>1</v>
      </c>
      <c r="W698">
        <v>0</v>
      </c>
      <c r="X698">
        <v>0</v>
      </c>
      <c r="Y698">
        <v>0</v>
      </c>
      <c r="Z698">
        <v>3</v>
      </c>
      <c r="AA698" t="s">
        <v>29</v>
      </c>
      <c r="AB698">
        <v>0</v>
      </c>
      <c r="AC698">
        <v>0</v>
      </c>
      <c r="AD698">
        <v>1</v>
      </c>
      <c r="AE698">
        <v>0</v>
      </c>
      <c r="AF698">
        <v>1</v>
      </c>
      <c r="AG698">
        <v>0</v>
      </c>
      <c r="AH698">
        <v>0</v>
      </c>
      <c r="AI698">
        <v>0</v>
      </c>
      <c r="AJ698">
        <v>0</v>
      </c>
      <c r="AK698">
        <v>0</v>
      </c>
      <c r="AL698">
        <v>0</v>
      </c>
      <c r="AM698">
        <v>0</v>
      </c>
      <c r="AN698" t="s">
        <v>31</v>
      </c>
      <c r="AO698">
        <v>0</v>
      </c>
      <c r="AP698">
        <v>1</v>
      </c>
      <c r="AQ698">
        <v>0</v>
      </c>
      <c r="AR698">
        <v>0</v>
      </c>
      <c r="AS698">
        <v>0</v>
      </c>
      <c r="AT698">
        <v>0</v>
      </c>
      <c r="AU698">
        <v>0</v>
      </c>
      <c r="AV698">
        <v>0</v>
      </c>
      <c r="AW698" t="s">
        <v>41</v>
      </c>
      <c r="AX698" t="s">
        <v>56</v>
      </c>
      <c r="AY698">
        <v>0</v>
      </c>
      <c r="AZ698">
        <v>0</v>
      </c>
      <c r="BA698">
        <v>1</v>
      </c>
      <c r="BB698" t="s">
        <v>57</v>
      </c>
      <c r="BC698">
        <v>8.0500000000000007</v>
      </c>
      <c r="BD698" t="s">
        <v>758</v>
      </c>
    </row>
    <row r="699" spans="1:56" x14ac:dyDescent="0.25">
      <c r="A699">
        <v>698</v>
      </c>
      <c r="B699">
        <v>1</v>
      </c>
      <c r="C699">
        <v>1</v>
      </c>
      <c r="D699">
        <v>1</v>
      </c>
      <c r="E699">
        <v>1</v>
      </c>
      <c r="F699" t="s">
        <v>6</v>
      </c>
      <c r="G699">
        <v>1</v>
      </c>
      <c r="H699">
        <v>0</v>
      </c>
      <c r="I699">
        <v>0</v>
      </c>
      <c r="J699">
        <v>0</v>
      </c>
      <c r="K699">
        <v>0</v>
      </c>
      <c r="L699">
        <v>0</v>
      </c>
      <c r="M699">
        <v>0</v>
      </c>
      <c r="N699">
        <v>0</v>
      </c>
      <c r="O699">
        <v>0</v>
      </c>
      <c r="P699">
        <v>29.9</v>
      </c>
      <c r="Q699" t="s">
        <v>19</v>
      </c>
      <c r="R699">
        <v>0</v>
      </c>
      <c r="S699">
        <v>0</v>
      </c>
      <c r="T699">
        <v>1</v>
      </c>
      <c r="U699">
        <v>0</v>
      </c>
      <c r="V699">
        <v>0</v>
      </c>
      <c r="W699">
        <v>0</v>
      </c>
      <c r="X699">
        <v>0</v>
      </c>
      <c r="Y699">
        <v>0</v>
      </c>
      <c r="Z699">
        <v>3</v>
      </c>
      <c r="AA699" t="s">
        <v>29</v>
      </c>
      <c r="AB699">
        <v>0</v>
      </c>
      <c r="AC699">
        <v>0</v>
      </c>
      <c r="AD699">
        <v>1</v>
      </c>
      <c r="AE699">
        <v>0</v>
      </c>
      <c r="AF699">
        <v>1</v>
      </c>
      <c r="AG699">
        <v>0</v>
      </c>
      <c r="AH699">
        <v>0</v>
      </c>
      <c r="AI699">
        <v>0</v>
      </c>
      <c r="AJ699">
        <v>0</v>
      </c>
      <c r="AK699">
        <v>0</v>
      </c>
      <c r="AL699">
        <v>0</v>
      </c>
      <c r="AM699">
        <v>0</v>
      </c>
      <c r="AN699" t="s">
        <v>31</v>
      </c>
      <c r="AO699">
        <v>0</v>
      </c>
      <c r="AP699">
        <v>1</v>
      </c>
      <c r="AQ699">
        <v>0</v>
      </c>
      <c r="AR699">
        <v>0</v>
      </c>
      <c r="AS699">
        <v>0</v>
      </c>
      <c r="AT699">
        <v>0</v>
      </c>
      <c r="AU699">
        <v>0</v>
      </c>
      <c r="AV699">
        <v>0</v>
      </c>
      <c r="AW699" t="s">
        <v>41</v>
      </c>
      <c r="AX699" t="s">
        <v>65</v>
      </c>
      <c r="AY699">
        <v>0</v>
      </c>
      <c r="AZ699">
        <v>1</v>
      </c>
      <c r="BA699">
        <v>0</v>
      </c>
      <c r="BB699" t="s">
        <v>66</v>
      </c>
      <c r="BC699">
        <v>7.7332999999999998</v>
      </c>
      <c r="BD699" t="s">
        <v>759</v>
      </c>
    </row>
    <row r="700" spans="1:56" x14ac:dyDescent="0.25">
      <c r="A700">
        <v>699</v>
      </c>
      <c r="B700">
        <v>1</v>
      </c>
      <c r="C700">
        <v>0</v>
      </c>
      <c r="D700">
        <v>0</v>
      </c>
      <c r="E700">
        <v>0</v>
      </c>
      <c r="F700" t="s">
        <v>7</v>
      </c>
      <c r="G700">
        <v>0</v>
      </c>
      <c r="H700">
        <v>1</v>
      </c>
      <c r="I700">
        <v>0</v>
      </c>
      <c r="J700">
        <v>0</v>
      </c>
      <c r="K700">
        <v>0</v>
      </c>
      <c r="L700">
        <v>0</v>
      </c>
      <c r="M700">
        <v>0</v>
      </c>
      <c r="N700">
        <v>0</v>
      </c>
      <c r="O700">
        <v>0</v>
      </c>
      <c r="P700">
        <v>49</v>
      </c>
      <c r="Q700" t="s">
        <v>21</v>
      </c>
      <c r="R700">
        <v>0</v>
      </c>
      <c r="S700">
        <v>0</v>
      </c>
      <c r="T700">
        <v>0</v>
      </c>
      <c r="U700">
        <v>0</v>
      </c>
      <c r="V700">
        <v>1</v>
      </c>
      <c r="W700">
        <v>0</v>
      </c>
      <c r="X700">
        <v>0</v>
      </c>
      <c r="Y700">
        <v>0</v>
      </c>
      <c r="Z700">
        <v>1</v>
      </c>
      <c r="AA700" t="s">
        <v>27</v>
      </c>
      <c r="AB700">
        <v>1</v>
      </c>
      <c r="AC700">
        <v>0</v>
      </c>
      <c r="AD700">
        <v>0</v>
      </c>
      <c r="AE700">
        <v>1</v>
      </c>
      <c r="AF700">
        <v>0</v>
      </c>
      <c r="AG700">
        <v>1</v>
      </c>
      <c r="AH700">
        <v>0</v>
      </c>
      <c r="AI700">
        <v>0</v>
      </c>
      <c r="AJ700">
        <v>0</v>
      </c>
      <c r="AK700">
        <v>0</v>
      </c>
      <c r="AL700">
        <v>0</v>
      </c>
      <c r="AM700">
        <v>0</v>
      </c>
      <c r="AN700" t="s">
        <v>32</v>
      </c>
      <c r="AO700">
        <v>1</v>
      </c>
      <c r="AP700">
        <v>0</v>
      </c>
      <c r="AQ700">
        <v>1</v>
      </c>
      <c r="AR700">
        <v>0</v>
      </c>
      <c r="AS700">
        <v>0</v>
      </c>
      <c r="AT700">
        <v>0</v>
      </c>
      <c r="AU700">
        <v>0</v>
      </c>
      <c r="AV700">
        <v>0</v>
      </c>
      <c r="AW700" t="s">
        <v>42</v>
      </c>
      <c r="AX700" t="s">
        <v>59</v>
      </c>
      <c r="AY700">
        <v>1</v>
      </c>
      <c r="AZ700">
        <v>0</v>
      </c>
      <c r="BA700">
        <v>0</v>
      </c>
      <c r="BB700" t="s">
        <v>60</v>
      </c>
      <c r="BC700">
        <v>110.88330000000001</v>
      </c>
      <c r="BD700" t="s">
        <v>760</v>
      </c>
    </row>
    <row r="701" spans="1:56" x14ac:dyDescent="0.25">
      <c r="A701">
        <v>700</v>
      </c>
      <c r="B701">
        <v>1</v>
      </c>
      <c r="C701">
        <v>0</v>
      </c>
      <c r="D701">
        <v>0</v>
      </c>
      <c r="E701">
        <v>0</v>
      </c>
      <c r="F701" t="s">
        <v>7</v>
      </c>
      <c r="G701">
        <v>0</v>
      </c>
      <c r="H701">
        <v>1</v>
      </c>
      <c r="I701">
        <v>0</v>
      </c>
      <c r="J701">
        <v>0</v>
      </c>
      <c r="K701">
        <v>1</v>
      </c>
      <c r="L701">
        <v>1</v>
      </c>
      <c r="M701">
        <v>0</v>
      </c>
      <c r="N701">
        <v>0</v>
      </c>
      <c r="O701">
        <v>0</v>
      </c>
      <c r="P701">
        <v>42</v>
      </c>
      <c r="Q701" t="s">
        <v>21</v>
      </c>
      <c r="R701">
        <v>0</v>
      </c>
      <c r="S701">
        <v>0</v>
      </c>
      <c r="T701">
        <v>0</v>
      </c>
      <c r="U701">
        <v>0</v>
      </c>
      <c r="V701">
        <v>1</v>
      </c>
      <c r="W701">
        <v>0</v>
      </c>
      <c r="X701">
        <v>0</v>
      </c>
      <c r="Y701">
        <v>0</v>
      </c>
      <c r="Z701">
        <v>3</v>
      </c>
      <c r="AA701" t="s">
        <v>29</v>
      </c>
      <c r="AB701">
        <v>0</v>
      </c>
      <c r="AC701">
        <v>0</v>
      </c>
      <c r="AD701">
        <v>1</v>
      </c>
      <c r="AE701">
        <v>0</v>
      </c>
      <c r="AF701">
        <v>1</v>
      </c>
      <c r="AG701">
        <v>0</v>
      </c>
      <c r="AH701">
        <v>0</v>
      </c>
      <c r="AI701">
        <v>0</v>
      </c>
      <c r="AJ701">
        <v>0</v>
      </c>
      <c r="AK701">
        <v>0</v>
      </c>
      <c r="AL701">
        <v>0</v>
      </c>
      <c r="AM701">
        <v>0</v>
      </c>
      <c r="AN701" t="s">
        <v>31</v>
      </c>
      <c r="AO701">
        <v>0</v>
      </c>
      <c r="AP701">
        <v>1</v>
      </c>
      <c r="AQ701">
        <v>0</v>
      </c>
      <c r="AR701">
        <v>0</v>
      </c>
      <c r="AS701">
        <v>0</v>
      </c>
      <c r="AT701">
        <v>0</v>
      </c>
      <c r="AU701">
        <v>0</v>
      </c>
      <c r="AV701">
        <v>0</v>
      </c>
      <c r="AW701" t="s">
        <v>41</v>
      </c>
      <c r="AX701" t="s">
        <v>56</v>
      </c>
      <c r="AY701">
        <v>0</v>
      </c>
      <c r="AZ701">
        <v>0</v>
      </c>
      <c r="BA701">
        <v>1</v>
      </c>
      <c r="BB701" t="s">
        <v>57</v>
      </c>
      <c r="BC701">
        <v>7.65</v>
      </c>
      <c r="BD701" t="s">
        <v>761</v>
      </c>
    </row>
    <row r="702" spans="1:56" x14ac:dyDescent="0.25">
      <c r="A702">
        <v>701</v>
      </c>
      <c r="B702">
        <v>1</v>
      </c>
      <c r="C702">
        <v>1</v>
      </c>
      <c r="D702">
        <v>1</v>
      </c>
      <c r="E702">
        <v>1</v>
      </c>
      <c r="F702" t="s">
        <v>6</v>
      </c>
      <c r="G702">
        <v>1</v>
      </c>
      <c r="H702">
        <v>0</v>
      </c>
      <c r="I702">
        <v>0</v>
      </c>
      <c r="J702">
        <v>0</v>
      </c>
      <c r="K702">
        <v>0</v>
      </c>
      <c r="L702">
        <v>0</v>
      </c>
      <c r="M702">
        <v>0</v>
      </c>
      <c r="N702">
        <v>0</v>
      </c>
      <c r="O702">
        <v>0</v>
      </c>
      <c r="P702">
        <v>18</v>
      </c>
      <c r="Q702" t="s">
        <v>18</v>
      </c>
      <c r="R702">
        <v>0</v>
      </c>
      <c r="S702">
        <v>1</v>
      </c>
      <c r="T702">
        <v>0</v>
      </c>
      <c r="U702">
        <v>0</v>
      </c>
      <c r="V702">
        <v>0</v>
      </c>
      <c r="W702">
        <v>0</v>
      </c>
      <c r="X702">
        <v>0</v>
      </c>
      <c r="Y702">
        <v>0</v>
      </c>
      <c r="Z702">
        <v>1</v>
      </c>
      <c r="AA702" t="s">
        <v>27</v>
      </c>
      <c r="AB702">
        <v>1</v>
      </c>
      <c r="AC702">
        <v>0</v>
      </c>
      <c r="AD702">
        <v>0</v>
      </c>
      <c r="AE702">
        <v>1</v>
      </c>
      <c r="AF702">
        <v>0</v>
      </c>
      <c r="AG702">
        <v>1</v>
      </c>
      <c r="AH702">
        <v>0</v>
      </c>
      <c r="AI702">
        <v>0</v>
      </c>
      <c r="AJ702">
        <v>0</v>
      </c>
      <c r="AK702">
        <v>0</v>
      </c>
      <c r="AL702">
        <v>0</v>
      </c>
      <c r="AM702">
        <v>0</v>
      </c>
      <c r="AN702" t="s">
        <v>32</v>
      </c>
      <c r="AO702">
        <v>0</v>
      </c>
      <c r="AP702">
        <v>1</v>
      </c>
      <c r="AQ702">
        <v>0</v>
      </c>
      <c r="AR702">
        <v>0</v>
      </c>
      <c r="AS702">
        <v>0</v>
      </c>
      <c r="AT702">
        <v>0</v>
      </c>
      <c r="AU702">
        <v>0</v>
      </c>
      <c r="AV702">
        <v>0</v>
      </c>
      <c r="AW702" t="s">
        <v>41</v>
      </c>
      <c r="AX702" t="s">
        <v>59</v>
      </c>
      <c r="AY702">
        <v>1</v>
      </c>
      <c r="AZ702">
        <v>0</v>
      </c>
      <c r="BA702">
        <v>0</v>
      </c>
      <c r="BB702" t="s">
        <v>60</v>
      </c>
      <c r="BC702">
        <v>227.52500000000001</v>
      </c>
      <c r="BD702" t="s">
        <v>762</v>
      </c>
    </row>
    <row r="703" spans="1:56" x14ac:dyDescent="0.25">
      <c r="A703">
        <v>702</v>
      </c>
      <c r="B703">
        <v>1</v>
      </c>
      <c r="C703">
        <v>1</v>
      </c>
      <c r="D703">
        <v>1</v>
      </c>
      <c r="E703">
        <v>1</v>
      </c>
      <c r="F703" t="s">
        <v>7</v>
      </c>
      <c r="G703">
        <v>0</v>
      </c>
      <c r="H703">
        <v>1</v>
      </c>
      <c r="I703">
        <v>0</v>
      </c>
      <c r="J703">
        <v>0</v>
      </c>
      <c r="K703">
        <v>1</v>
      </c>
      <c r="L703">
        <v>1</v>
      </c>
      <c r="M703">
        <v>0</v>
      </c>
      <c r="N703">
        <v>0</v>
      </c>
      <c r="O703">
        <v>0</v>
      </c>
      <c r="P703">
        <v>35</v>
      </c>
      <c r="Q703" t="s">
        <v>20</v>
      </c>
      <c r="R703">
        <v>0</v>
      </c>
      <c r="S703">
        <v>0</v>
      </c>
      <c r="T703">
        <v>0</v>
      </c>
      <c r="U703">
        <v>1</v>
      </c>
      <c r="V703">
        <v>0</v>
      </c>
      <c r="W703">
        <v>0</v>
      </c>
      <c r="X703">
        <v>0</v>
      </c>
      <c r="Y703">
        <v>0</v>
      </c>
      <c r="Z703">
        <v>1</v>
      </c>
      <c r="AA703" t="s">
        <v>27</v>
      </c>
      <c r="AB703">
        <v>1</v>
      </c>
      <c r="AC703">
        <v>0</v>
      </c>
      <c r="AD703">
        <v>0</v>
      </c>
      <c r="AE703">
        <v>0</v>
      </c>
      <c r="AF703">
        <v>1</v>
      </c>
      <c r="AG703">
        <v>0</v>
      </c>
      <c r="AH703">
        <v>0</v>
      </c>
      <c r="AI703">
        <v>0</v>
      </c>
      <c r="AJ703">
        <v>0</v>
      </c>
      <c r="AK703">
        <v>0</v>
      </c>
      <c r="AL703">
        <v>0</v>
      </c>
      <c r="AM703">
        <v>0</v>
      </c>
      <c r="AN703" t="s">
        <v>31</v>
      </c>
      <c r="AO703">
        <v>0</v>
      </c>
      <c r="AP703">
        <v>1</v>
      </c>
      <c r="AQ703">
        <v>0</v>
      </c>
      <c r="AR703">
        <v>0</v>
      </c>
      <c r="AS703">
        <v>0</v>
      </c>
      <c r="AT703">
        <v>0</v>
      </c>
      <c r="AU703">
        <v>0</v>
      </c>
      <c r="AV703">
        <v>0</v>
      </c>
      <c r="AW703" t="s">
        <v>41</v>
      </c>
      <c r="AX703" t="s">
        <v>56</v>
      </c>
      <c r="AY703">
        <v>0</v>
      </c>
      <c r="AZ703">
        <v>0</v>
      </c>
      <c r="BA703">
        <v>1</v>
      </c>
      <c r="BB703" t="s">
        <v>57</v>
      </c>
      <c r="BC703">
        <v>26.287500000000001</v>
      </c>
      <c r="BD703" t="s">
        <v>763</v>
      </c>
    </row>
    <row r="704" spans="1:56" x14ac:dyDescent="0.25">
      <c r="A704">
        <v>703</v>
      </c>
      <c r="B704">
        <v>1</v>
      </c>
      <c r="C704">
        <v>0</v>
      </c>
      <c r="D704">
        <v>0</v>
      </c>
      <c r="E704">
        <v>0</v>
      </c>
      <c r="F704" t="s">
        <v>6</v>
      </c>
      <c r="G704">
        <v>1</v>
      </c>
      <c r="H704">
        <v>0</v>
      </c>
      <c r="I704">
        <v>0</v>
      </c>
      <c r="J704">
        <v>0</v>
      </c>
      <c r="K704">
        <v>0</v>
      </c>
      <c r="L704">
        <v>0</v>
      </c>
      <c r="M704">
        <v>0</v>
      </c>
      <c r="N704">
        <v>0</v>
      </c>
      <c r="O704">
        <v>0</v>
      </c>
      <c r="P704">
        <v>18</v>
      </c>
      <c r="Q704" t="s">
        <v>18</v>
      </c>
      <c r="R704">
        <v>0</v>
      </c>
      <c r="S704">
        <v>1</v>
      </c>
      <c r="T704">
        <v>0</v>
      </c>
      <c r="U704">
        <v>0</v>
      </c>
      <c r="V704">
        <v>0</v>
      </c>
      <c r="W704">
        <v>0</v>
      </c>
      <c r="X704">
        <v>0</v>
      </c>
      <c r="Y704">
        <v>0</v>
      </c>
      <c r="Z704">
        <v>3</v>
      </c>
      <c r="AA704" t="s">
        <v>29</v>
      </c>
      <c r="AB704">
        <v>0</v>
      </c>
      <c r="AC704">
        <v>0</v>
      </c>
      <c r="AD704">
        <v>1</v>
      </c>
      <c r="AE704">
        <v>0</v>
      </c>
      <c r="AF704">
        <v>1</v>
      </c>
      <c r="AG704">
        <v>0</v>
      </c>
      <c r="AH704">
        <v>0</v>
      </c>
      <c r="AI704">
        <v>0</v>
      </c>
      <c r="AJ704">
        <v>0</v>
      </c>
      <c r="AK704">
        <v>0</v>
      </c>
      <c r="AL704">
        <v>0</v>
      </c>
      <c r="AM704">
        <v>0</v>
      </c>
      <c r="AN704" t="s">
        <v>31</v>
      </c>
      <c r="AO704">
        <v>1</v>
      </c>
      <c r="AP704">
        <v>0</v>
      </c>
      <c r="AQ704">
        <v>1</v>
      </c>
      <c r="AR704">
        <v>0</v>
      </c>
      <c r="AS704">
        <v>0</v>
      </c>
      <c r="AT704">
        <v>0</v>
      </c>
      <c r="AU704">
        <v>0</v>
      </c>
      <c r="AV704">
        <v>0</v>
      </c>
      <c r="AW704" t="s">
        <v>42</v>
      </c>
      <c r="AX704" t="s">
        <v>59</v>
      </c>
      <c r="AY704">
        <v>1</v>
      </c>
      <c r="AZ704">
        <v>0</v>
      </c>
      <c r="BA704">
        <v>0</v>
      </c>
      <c r="BB704" t="s">
        <v>60</v>
      </c>
      <c r="BC704">
        <v>14.4542</v>
      </c>
      <c r="BD704" t="s">
        <v>764</v>
      </c>
    </row>
    <row r="705" spans="1:56" x14ac:dyDescent="0.25">
      <c r="A705">
        <v>704</v>
      </c>
      <c r="B705">
        <v>1</v>
      </c>
      <c r="C705">
        <v>0</v>
      </c>
      <c r="D705">
        <v>0</v>
      </c>
      <c r="E705">
        <v>0</v>
      </c>
      <c r="F705" t="s">
        <v>7</v>
      </c>
      <c r="G705">
        <v>0</v>
      </c>
      <c r="H705">
        <v>1</v>
      </c>
      <c r="I705">
        <v>0</v>
      </c>
      <c r="J705">
        <v>0</v>
      </c>
      <c r="K705">
        <v>1</v>
      </c>
      <c r="L705">
        <v>1</v>
      </c>
      <c r="M705">
        <v>0</v>
      </c>
      <c r="N705">
        <v>1</v>
      </c>
      <c r="O705">
        <v>1</v>
      </c>
      <c r="P705">
        <v>25</v>
      </c>
      <c r="Q705" t="s">
        <v>19</v>
      </c>
      <c r="R705">
        <v>0</v>
      </c>
      <c r="S705">
        <v>0</v>
      </c>
      <c r="T705">
        <v>1</v>
      </c>
      <c r="U705">
        <v>0</v>
      </c>
      <c r="V705">
        <v>0</v>
      </c>
      <c r="W705">
        <v>0</v>
      </c>
      <c r="X705">
        <v>0</v>
      </c>
      <c r="Y705">
        <v>0</v>
      </c>
      <c r="Z705">
        <v>3</v>
      </c>
      <c r="AA705" t="s">
        <v>29</v>
      </c>
      <c r="AB705">
        <v>0</v>
      </c>
      <c r="AC705">
        <v>0</v>
      </c>
      <c r="AD705">
        <v>1</v>
      </c>
      <c r="AE705">
        <v>0</v>
      </c>
      <c r="AF705">
        <v>1</v>
      </c>
      <c r="AG705">
        <v>0</v>
      </c>
      <c r="AH705">
        <v>0</v>
      </c>
      <c r="AI705">
        <v>0</v>
      </c>
      <c r="AJ705">
        <v>0</v>
      </c>
      <c r="AK705">
        <v>0</v>
      </c>
      <c r="AL705">
        <v>0</v>
      </c>
      <c r="AM705">
        <v>0</v>
      </c>
      <c r="AN705" t="s">
        <v>31</v>
      </c>
      <c r="AO705">
        <v>0</v>
      </c>
      <c r="AP705">
        <v>1</v>
      </c>
      <c r="AQ705">
        <v>0</v>
      </c>
      <c r="AR705">
        <v>0</v>
      </c>
      <c r="AS705">
        <v>0</v>
      </c>
      <c r="AT705">
        <v>0</v>
      </c>
      <c r="AU705">
        <v>0</v>
      </c>
      <c r="AV705">
        <v>0</v>
      </c>
      <c r="AW705" t="s">
        <v>41</v>
      </c>
      <c r="AX705" t="s">
        <v>65</v>
      </c>
      <c r="AY705">
        <v>0</v>
      </c>
      <c r="AZ705">
        <v>1</v>
      </c>
      <c r="BA705">
        <v>0</v>
      </c>
      <c r="BB705" t="s">
        <v>66</v>
      </c>
      <c r="BC705">
        <v>7.7416999999999998</v>
      </c>
      <c r="BD705" t="s">
        <v>765</v>
      </c>
    </row>
    <row r="706" spans="1:56" x14ac:dyDescent="0.25">
      <c r="A706">
        <v>705</v>
      </c>
      <c r="B706">
        <v>1</v>
      </c>
      <c r="C706">
        <v>0</v>
      </c>
      <c r="D706">
        <v>0</v>
      </c>
      <c r="E706">
        <v>0</v>
      </c>
      <c r="F706" t="s">
        <v>7</v>
      </c>
      <c r="G706">
        <v>0</v>
      </c>
      <c r="H706">
        <v>1</v>
      </c>
      <c r="I706">
        <v>0</v>
      </c>
      <c r="J706">
        <v>0</v>
      </c>
      <c r="K706">
        <v>0</v>
      </c>
      <c r="L706">
        <v>1</v>
      </c>
      <c r="M706">
        <v>0</v>
      </c>
      <c r="N706">
        <v>0</v>
      </c>
      <c r="O706">
        <v>0</v>
      </c>
      <c r="P706">
        <v>26</v>
      </c>
      <c r="Q706" t="s">
        <v>19</v>
      </c>
      <c r="R706">
        <v>0</v>
      </c>
      <c r="S706">
        <v>0</v>
      </c>
      <c r="T706">
        <v>1</v>
      </c>
      <c r="U706">
        <v>0</v>
      </c>
      <c r="V706">
        <v>0</v>
      </c>
      <c r="W706">
        <v>0</v>
      </c>
      <c r="X706">
        <v>0</v>
      </c>
      <c r="Y706">
        <v>0</v>
      </c>
      <c r="Z706">
        <v>3</v>
      </c>
      <c r="AA706" t="s">
        <v>29</v>
      </c>
      <c r="AB706">
        <v>0</v>
      </c>
      <c r="AC706">
        <v>0</v>
      </c>
      <c r="AD706">
        <v>1</v>
      </c>
      <c r="AE706">
        <v>1</v>
      </c>
      <c r="AF706">
        <v>0</v>
      </c>
      <c r="AG706">
        <v>1</v>
      </c>
      <c r="AH706">
        <v>0</v>
      </c>
      <c r="AI706">
        <v>0</v>
      </c>
      <c r="AJ706">
        <v>0</v>
      </c>
      <c r="AK706">
        <v>0</v>
      </c>
      <c r="AL706">
        <v>0</v>
      </c>
      <c r="AM706">
        <v>0</v>
      </c>
      <c r="AN706" t="s">
        <v>32</v>
      </c>
      <c r="AO706">
        <v>0</v>
      </c>
      <c r="AP706">
        <v>1</v>
      </c>
      <c r="AQ706">
        <v>0</v>
      </c>
      <c r="AR706">
        <v>0</v>
      </c>
      <c r="AS706">
        <v>0</v>
      </c>
      <c r="AT706">
        <v>0</v>
      </c>
      <c r="AU706">
        <v>0</v>
      </c>
      <c r="AV706">
        <v>0</v>
      </c>
      <c r="AW706" t="s">
        <v>41</v>
      </c>
      <c r="AX706" t="s">
        <v>56</v>
      </c>
      <c r="AY706">
        <v>0</v>
      </c>
      <c r="AZ706">
        <v>0</v>
      </c>
      <c r="BA706">
        <v>1</v>
      </c>
      <c r="BB706" t="s">
        <v>57</v>
      </c>
      <c r="BC706">
        <v>7.8541999999999996</v>
      </c>
      <c r="BD706" t="s">
        <v>766</v>
      </c>
    </row>
    <row r="707" spans="1:56" x14ac:dyDescent="0.25">
      <c r="A707">
        <v>706</v>
      </c>
      <c r="B707">
        <v>1</v>
      </c>
      <c r="C707">
        <v>0</v>
      </c>
      <c r="D707">
        <v>0</v>
      </c>
      <c r="E707">
        <v>0</v>
      </c>
      <c r="F707" t="s">
        <v>7</v>
      </c>
      <c r="G707">
        <v>0</v>
      </c>
      <c r="H707">
        <v>1</v>
      </c>
      <c r="I707">
        <v>0</v>
      </c>
      <c r="J707">
        <v>1</v>
      </c>
      <c r="K707">
        <v>1</v>
      </c>
      <c r="L707">
        <v>1</v>
      </c>
      <c r="M707">
        <v>0</v>
      </c>
      <c r="N707">
        <v>0</v>
      </c>
      <c r="O707">
        <v>0</v>
      </c>
      <c r="P707">
        <v>39</v>
      </c>
      <c r="Q707" t="s">
        <v>20</v>
      </c>
      <c r="R707">
        <v>0</v>
      </c>
      <c r="S707">
        <v>0</v>
      </c>
      <c r="T707">
        <v>0</v>
      </c>
      <c r="U707">
        <v>1</v>
      </c>
      <c r="V707">
        <v>0</v>
      </c>
      <c r="W707">
        <v>0</v>
      </c>
      <c r="X707">
        <v>0</v>
      </c>
      <c r="Y707">
        <v>0</v>
      </c>
      <c r="Z707">
        <v>2</v>
      </c>
      <c r="AA707" t="s">
        <v>28</v>
      </c>
      <c r="AB707">
        <v>0</v>
      </c>
      <c r="AC707">
        <v>1</v>
      </c>
      <c r="AD707">
        <v>0</v>
      </c>
      <c r="AE707">
        <v>0</v>
      </c>
      <c r="AF707">
        <v>1</v>
      </c>
      <c r="AG707">
        <v>0</v>
      </c>
      <c r="AH707">
        <v>0</v>
      </c>
      <c r="AI707">
        <v>0</v>
      </c>
      <c r="AJ707">
        <v>0</v>
      </c>
      <c r="AK707">
        <v>0</v>
      </c>
      <c r="AL707">
        <v>0</v>
      </c>
      <c r="AM707">
        <v>0</v>
      </c>
      <c r="AN707" t="s">
        <v>31</v>
      </c>
      <c r="AO707">
        <v>0</v>
      </c>
      <c r="AP707">
        <v>1</v>
      </c>
      <c r="AQ707">
        <v>0</v>
      </c>
      <c r="AR707">
        <v>0</v>
      </c>
      <c r="AS707">
        <v>0</v>
      </c>
      <c r="AT707">
        <v>0</v>
      </c>
      <c r="AU707">
        <v>0</v>
      </c>
      <c r="AV707">
        <v>0</v>
      </c>
      <c r="AW707" t="s">
        <v>41</v>
      </c>
      <c r="AX707" t="s">
        <v>56</v>
      </c>
      <c r="AY707">
        <v>0</v>
      </c>
      <c r="AZ707">
        <v>0</v>
      </c>
      <c r="BA707">
        <v>1</v>
      </c>
      <c r="BB707" t="s">
        <v>57</v>
      </c>
      <c r="BC707">
        <v>26</v>
      </c>
      <c r="BD707" t="s">
        <v>767</v>
      </c>
    </row>
    <row r="708" spans="1:56" x14ac:dyDescent="0.25">
      <c r="A708">
        <v>707</v>
      </c>
      <c r="B708">
        <v>1</v>
      </c>
      <c r="C708">
        <v>1</v>
      </c>
      <c r="D708">
        <v>1</v>
      </c>
      <c r="E708">
        <v>1</v>
      </c>
      <c r="F708" t="s">
        <v>6</v>
      </c>
      <c r="G708">
        <v>1</v>
      </c>
      <c r="H708">
        <v>0</v>
      </c>
      <c r="I708">
        <v>0</v>
      </c>
      <c r="J708">
        <v>0</v>
      </c>
      <c r="K708">
        <v>0</v>
      </c>
      <c r="L708">
        <v>0</v>
      </c>
      <c r="M708">
        <v>0</v>
      </c>
      <c r="N708">
        <v>0</v>
      </c>
      <c r="O708">
        <v>0</v>
      </c>
      <c r="P708">
        <v>45</v>
      </c>
      <c r="Q708" t="s">
        <v>21</v>
      </c>
      <c r="R708">
        <v>0</v>
      </c>
      <c r="S708">
        <v>0</v>
      </c>
      <c r="T708">
        <v>0</v>
      </c>
      <c r="U708">
        <v>0</v>
      </c>
      <c r="V708">
        <v>1</v>
      </c>
      <c r="W708">
        <v>0</v>
      </c>
      <c r="X708">
        <v>0</v>
      </c>
      <c r="Y708">
        <v>0</v>
      </c>
      <c r="Z708">
        <v>2</v>
      </c>
      <c r="AA708" t="s">
        <v>28</v>
      </c>
      <c r="AB708">
        <v>0</v>
      </c>
      <c r="AC708">
        <v>1</v>
      </c>
      <c r="AD708">
        <v>0</v>
      </c>
      <c r="AE708">
        <v>0</v>
      </c>
      <c r="AF708">
        <v>1</v>
      </c>
      <c r="AG708">
        <v>0</v>
      </c>
      <c r="AH708">
        <v>0</v>
      </c>
      <c r="AI708">
        <v>0</v>
      </c>
      <c r="AJ708">
        <v>0</v>
      </c>
      <c r="AK708">
        <v>0</v>
      </c>
      <c r="AL708">
        <v>0</v>
      </c>
      <c r="AM708">
        <v>0</v>
      </c>
      <c r="AN708" t="s">
        <v>31</v>
      </c>
      <c r="AO708">
        <v>0</v>
      </c>
      <c r="AP708">
        <v>1</v>
      </c>
      <c r="AQ708">
        <v>0</v>
      </c>
      <c r="AR708">
        <v>0</v>
      </c>
      <c r="AS708">
        <v>0</v>
      </c>
      <c r="AT708">
        <v>0</v>
      </c>
      <c r="AU708">
        <v>0</v>
      </c>
      <c r="AV708">
        <v>0</v>
      </c>
      <c r="AW708" t="s">
        <v>41</v>
      </c>
      <c r="AX708" t="s">
        <v>56</v>
      </c>
      <c r="AY708">
        <v>0</v>
      </c>
      <c r="AZ708">
        <v>0</v>
      </c>
      <c r="BA708">
        <v>1</v>
      </c>
      <c r="BB708" t="s">
        <v>57</v>
      </c>
      <c r="BC708">
        <v>13.5</v>
      </c>
      <c r="BD708" t="s">
        <v>768</v>
      </c>
    </row>
    <row r="709" spans="1:56" x14ac:dyDescent="0.25">
      <c r="A709">
        <v>708</v>
      </c>
      <c r="B709">
        <v>1</v>
      </c>
      <c r="C709">
        <v>1</v>
      </c>
      <c r="D709">
        <v>1</v>
      </c>
      <c r="E709">
        <v>1</v>
      </c>
      <c r="F709" t="s">
        <v>7</v>
      </c>
      <c r="G709">
        <v>0</v>
      </c>
      <c r="H709">
        <v>1</v>
      </c>
      <c r="I709">
        <v>0</v>
      </c>
      <c r="J709">
        <v>0</v>
      </c>
      <c r="K709">
        <v>1</v>
      </c>
      <c r="L709">
        <v>1</v>
      </c>
      <c r="M709">
        <v>0</v>
      </c>
      <c r="N709">
        <v>0</v>
      </c>
      <c r="O709">
        <v>0</v>
      </c>
      <c r="P709">
        <v>42</v>
      </c>
      <c r="Q709" t="s">
        <v>21</v>
      </c>
      <c r="R709">
        <v>0</v>
      </c>
      <c r="S709">
        <v>0</v>
      </c>
      <c r="T709">
        <v>0</v>
      </c>
      <c r="U709">
        <v>0</v>
      </c>
      <c r="V709">
        <v>1</v>
      </c>
      <c r="W709">
        <v>0</v>
      </c>
      <c r="X709">
        <v>0</v>
      </c>
      <c r="Y709">
        <v>0</v>
      </c>
      <c r="Z709">
        <v>1</v>
      </c>
      <c r="AA709" t="s">
        <v>27</v>
      </c>
      <c r="AB709">
        <v>1</v>
      </c>
      <c r="AC709">
        <v>0</v>
      </c>
      <c r="AD709">
        <v>0</v>
      </c>
      <c r="AE709">
        <v>0</v>
      </c>
      <c r="AF709">
        <v>1</v>
      </c>
      <c r="AG709">
        <v>0</v>
      </c>
      <c r="AH709">
        <v>0</v>
      </c>
      <c r="AI709">
        <v>0</v>
      </c>
      <c r="AJ709">
        <v>0</v>
      </c>
      <c r="AK709">
        <v>0</v>
      </c>
      <c r="AL709">
        <v>0</v>
      </c>
      <c r="AM709">
        <v>0</v>
      </c>
      <c r="AN709" t="s">
        <v>31</v>
      </c>
      <c r="AO709">
        <v>0</v>
      </c>
      <c r="AP709">
        <v>1</v>
      </c>
      <c r="AQ709">
        <v>0</v>
      </c>
      <c r="AR709">
        <v>0</v>
      </c>
      <c r="AS709">
        <v>0</v>
      </c>
      <c r="AT709">
        <v>0</v>
      </c>
      <c r="AU709">
        <v>0</v>
      </c>
      <c r="AV709">
        <v>0</v>
      </c>
      <c r="AW709" t="s">
        <v>41</v>
      </c>
      <c r="AX709" t="s">
        <v>56</v>
      </c>
      <c r="AY709">
        <v>0</v>
      </c>
      <c r="AZ709">
        <v>0</v>
      </c>
      <c r="BA709">
        <v>1</v>
      </c>
      <c r="BB709" t="s">
        <v>57</v>
      </c>
      <c r="BC709">
        <v>26.287500000000001</v>
      </c>
      <c r="BD709" t="s">
        <v>769</v>
      </c>
    </row>
    <row r="710" spans="1:56" x14ac:dyDescent="0.25">
      <c r="A710">
        <v>709</v>
      </c>
      <c r="B710">
        <v>1</v>
      </c>
      <c r="C710">
        <v>1</v>
      </c>
      <c r="D710">
        <v>1</v>
      </c>
      <c r="E710">
        <v>1</v>
      </c>
      <c r="F710" t="s">
        <v>6</v>
      </c>
      <c r="G710">
        <v>1</v>
      </c>
      <c r="H710">
        <v>0</v>
      </c>
      <c r="I710">
        <v>0</v>
      </c>
      <c r="J710">
        <v>0</v>
      </c>
      <c r="K710">
        <v>0</v>
      </c>
      <c r="L710">
        <v>0</v>
      </c>
      <c r="M710">
        <v>0</v>
      </c>
      <c r="N710">
        <v>0</v>
      </c>
      <c r="O710">
        <v>0</v>
      </c>
      <c r="P710">
        <v>22</v>
      </c>
      <c r="Q710" t="s">
        <v>19</v>
      </c>
      <c r="R710">
        <v>0</v>
      </c>
      <c r="S710">
        <v>0</v>
      </c>
      <c r="T710">
        <v>1</v>
      </c>
      <c r="U710">
        <v>0</v>
      </c>
      <c r="V710">
        <v>0</v>
      </c>
      <c r="W710">
        <v>0</v>
      </c>
      <c r="X710">
        <v>0</v>
      </c>
      <c r="Y710">
        <v>0</v>
      </c>
      <c r="Z710">
        <v>1</v>
      </c>
      <c r="AA710" t="s">
        <v>27</v>
      </c>
      <c r="AB710">
        <v>1</v>
      </c>
      <c r="AC710">
        <v>0</v>
      </c>
      <c r="AD710">
        <v>0</v>
      </c>
      <c r="AE710">
        <v>0</v>
      </c>
      <c r="AF710">
        <v>1</v>
      </c>
      <c r="AG710">
        <v>0</v>
      </c>
      <c r="AH710">
        <v>0</v>
      </c>
      <c r="AI710">
        <v>0</v>
      </c>
      <c r="AJ710">
        <v>0</v>
      </c>
      <c r="AK710">
        <v>0</v>
      </c>
      <c r="AL710">
        <v>0</v>
      </c>
      <c r="AM710">
        <v>0</v>
      </c>
      <c r="AN710" t="s">
        <v>31</v>
      </c>
      <c r="AO710">
        <v>0</v>
      </c>
      <c r="AP710">
        <v>1</v>
      </c>
      <c r="AQ710">
        <v>0</v>
      </c>
      <c r="AR710">
        <v>0</v>
      </c>
      <c r="AS710">
        <v>0</v>
      </c>
      <c r="AT710">
        <v>0</v>
      </c>
      <c r="AU710">
        <v>0</v>
      </c>
      <c r="AV710">
        <v>0</v>
      </c>
      <c r="AW710" t="s">
        <v>41</v>
      </c>
      <c r="AX710" t="s">
        <v>56</v>
      </c>
      <c r="AY710">
        <v>0</v>
      </c>
      <c r="AZ710">
        <v>0</v>
      </c>
      <c r="BA710">
        <v>1</v>
      </c>
      <c r="BB710" t="s">
        <v>57</v>
      </c>
      <c r="BC710">
        <v>151.55000000000001</v>
      </c>
      <c r="BD710" t="s">
        <v>770</v>
      </c>
    </row>
    <row r="711" spans="1:56" x14ac:dyDescent="0.25">
      <c r="A711">
        <v>710</v>
      </c>
      <c r="B711">
        <v>1</v>
      </c>
      <c r="C711">
        <v>1</v>
      </c>
      <c r="D711">
        <v>1</v>
      </c>
      <c r="E711">
        <v>1</v>
      </c>
      <c r="F711" t="s">
        <v>7</v>
      </c>
      <c r="G711">
        <v>0</v>
      </c>
      <c r="H711">
        <v>1</v>
      </c>
      <c r="I711">
        <v>0</v>
      </c>
      <c r="J711">
        <v>0</v>
      </c>
      <c r="K711">
        <v>0</v>
      </c>
      <c r="L711">
        <v>0</v>
      </c>
      <c r="M711">
        <v>0</v>
      </c>
      <c r="N711">
        <v>0</v>
      </c>
      <c r="O711">
        <v>0</v>
      </c>
      <c r="P711">
        <v>29.9</v>
      </c>
      <c r="Q711" t="s">
        <v>19</v>
      </c>
      <c r="R711">
        <v>0</v>
      </c>
      <c r="S711">
        <v>0</v>
      </c>
      <c r="T711">
        <v>1</v>
      </c>
      <c r="U711">
        <v>0</v>
      </c>
      <c r="V711">
        <v>0</v>
      </c>
      <c r="W711">
        <v>0</v>
      </c>
      <c r="X711">
        <v>0</v>
      </c>
      <c r="Y711">
        <v>0</v>
      </c>
      <c r="Z711">
        <v>3</v>
      </c>
      <c r="AA711" t="s">
        <v>29</v>
      </c>
      <c r="AB711">
        <v>0</v>
      </c>
      <c r="AC711">
        <v>0</v>
      </c>
      <c r="AD711">
        <v>1</v>
      </c>
      <c r="AE711">
        <v>1</v>
      </c>
      <c r="AF711">
        <v>0</v>
      </c>
      <c r="AG711">
        <v>1</v>
      </c>
      <c r="AH711">
        <v>0</v>
      </c>
      <c r="AI711">
        <v>0</v>
      </c>
      <c r="AJ711">
        <v>0</v>
      </c>
      <c r="AK711">
        <v>0</v>
      </c>
      <c r="AL711">
        <v>0</v>
      </c>
      <c r="AM711">
        <v>0</v>
      </c>
      <c r="AN711" t="s">
        <v>32</v>
      </c>
      <c r="AO711">
        <v>1</v>
      </c>
      <c r="AP711">
        <v>0</v>
      </c>
      <c r="AQ711">
        <v>1</v>
      </c>
      <c r="AR711">
        <v>0</v>
      </c>
      <c r="AS711">
        <v>0</v>
      </c>
      <c r="AT711">
        <v>0</v>
      </c>
      <c r="AU711">
        <v>0</v>
      </c>
      <c r="AV711">
        <v>0</v>
      </c>
      <c r="AW711" t="s">
        <v>42</v>
      </c>
      <c r="AX711" t="s">
        <v>59</v>
      </c>
      <c r="AY711">
        <v>1</v>
      </c>
      <c r="AZ711">
        <v>0</v>
      </c>
      <c r="BA711">
        <v>0</v>
      </c>
      <c r="BB711" t="s">
        <v>60</v>
      </c>
      <c r="BC711">
        <v>15.245799999999999</v>
      </c>
      <c r="BD711" t="s">
        <v>771</v>
      </c>
    </row>
    <row r="712" spans="1:56" x14ac:dyDescent="0.25">
      <c r="A712">
        <v>711</v>
      </c>
      <c r="B712">
        <v>1</v>
      </c>
      <c r="C712">
        <v>1</v>
      </c>
      <c r="D712">
        <v>1</v>
      </c>
      <c r="E712">
        <v>1</v>
      </c>
      <c r="F712" t="s">
        <v>6</v>
      </c>
      <c r="G712">
        <v>1</v>
      </c>
      <c r="H712">
        <v>0</v>
      </c>
      <c r="I712">
        <v>0</v>
      </c>
      <c r="J712">
        <v>0</v>
      </c>
      <c r="K712">
        <v>0</v>
      </c>
      <c r="L712">
        <v>0</v>
      </c>
      <c r="M712">
        <v>0</v>
      </c>
      <c r="N712">
        <v>0</v>
      </c>
      <c r="O712">
        <v>0</v>
      </c>
      <c r="P712">
        <v>24</v>
      </c>
      <c r="Q712" t="s">
        <v>19</v>
      </c>
      <c r="R712">
        <v>0</v>
      </c>
      <c r="S712">
        <v>0</v>
      </c>
      <c r="T712">
        <v>1</v>
      </c>
      <c r="U712">
        <v>0</v>
      </c>
      <c r="V712">
        <v>0</v>
      </c>
      <c r="W712">
        <v>0</v>
      </c>
      <c r="X712">
        <v>0</v>
      </c>
      <c r="Y712">
        <v>0</v>
      </c>
      <c r="Z712">
        <v>1</v>
      </c>
      <c r="AA712" t="s">
        <v>27</v>
      </c>
      <c r="AB712">
        <v>1</v>
      </c>
      <c r="AC712">
        <v>0</v>
      </c>
      <c r="AD712">
        <v>0</v>
      </c>
      <c r="AE712">
        <v>0</v>
      </c>
      <c r="AF712">
        <v>1</v>
      </c>
      <c r="AG712">
        <v>0</v>
      </c>
      <c r="AH712">
        <v>0</v>
      </c>
      <c r="AI712">
        <v>0</v>
      </c>
      <c r="AJ712">
        <v>0</v>
      </c>
      <c r="AK712">
        <v>0</v>
      </c>
      <c r="AL712">
        <v>0</v>
      </c>
      <c r="AM712">
        <v>0</v>
      </c>
      <c r="AN712" t="s">
        <v>31</v>
      </c>
      <c r="AO712">
        <v>0</v>
      </c>
      <c r="AP712">
        <v>1</v>
      </c>
      <c r="AQ712">
        <v>0</v>
      </c>
      <c r="AR712">
        <v>0</v>
      </c>
      <c r="AS712">
        <v>0</v>
      </c>
      <c r="AT712">
        <v>0</v>
      </c>
      <c r="AU712">
        <v>0</v>
      </c>
      <c r="AV712">
        <v>0</v>
      </c>
      <c r="AW712" t="s">
        <v>41</v>
      </c>
      <c r="AX712" t="s">
        <v>59</v>
      </c>
      <c r="AY712">
        <v>1</v>
      </c>
      <c r="AZ712">
        <v>0</v>
      </c>
      <c r="BA712">
        <v>0</v>
      </c>
      <c r="BB712" t="s">
        <v>60</v>
      </c>
      <c r="BC712">
        <v>49.504199999999997</v>
      </c>
      <c r="BD712" t="s">
        <v>772</v>
      </c>
    </row>
    <row r="713" spans="1:56" x14ac:dyDescent="0.25">
      <c r="A713">
        <v>712</v>
      </c>
      <c r="B713">
        <v>1</v>
      </c>
      <c r="C713">
        <v>0</v>
      </c>
      <c r="D713">
        <v>0</v>
      </c>
      <c r="E713">
        <v>0</v>
      </c>
      <c r="F713" t="s">
        <v>7</v>
      </c>
      <c r="G713">
        <v>0</v>
      </c>
      <c r="H713">
        <v>1</v>
      </c>
      <c r="I713">
        <v>0</v>
      </c>
      <c r="J713">
        <v>0</v>
      </c>
      <c r="K713">
        <v>1</v>
      </c>
      <c r="L713">
        <v>1</v>
      </c>
      <c r="M713">
        <v>0</v>
      </c>
      <c r="N713">
        <v>0</v>
      </c>
      <c r="O713">
        <v>0</v>
      </c>
      <c r="P713">
        <v>29.9</v>
      </c>
      <c r="Q713" t="s">
        <v>19</v>
      </c>
      <c r="R713">
        <v>0</v>
      </c>
      <c r="S713">
        <v>0</v>
      </c>
      <c r="T713">
        <v>1</v>
      </c>
      <c r="U713">
        <v>0</v>
      </c>
      <c r="V713">
        <v>0</v>
      </c>
      <c r="W713">
        <v>0</v>
      </c>
      <c r="X713">
        <v>0</v>
      </c>
      <c r="Y713">
        <v>0</v>
      </c>
      <c r="Z713">
        <v>1</v>
      </c>
      <c r="AA713" t="s">
        <v>27</v>
      </c>
      <c r="AB713">
        <v>1</v>
      </c>
      <c r="AC713">
        <v>0</v>
      </c>
      <c r="AD713">
        <v>0</v>
      </c>
      <c r="AE713">
        <v>0</v>
      </c>
      <c r="AF713">
        <v>1</v>
      </c>
      <c r="AG713">
        <v>0</v>
      </c>
      <c r="AH713">
        <v>0</v>
      </c>
      <c r="AI713">
        <v>0</v>
      </c>
      <c r="AJ713">
        <v>0</v>
      </c>
      <c r="AK713">
        <v>0</v>
      </c>
      <c r="AL713">
        <v>0</v>
      </c>
      <c r="AM713">
        <v>0</v>
      </c>
      <c r="AN713" t="s">
        <v>31</v>
      </c>
      <c r="AO713">
        <v>0</v>
      </c>
      <c r="AP713">
        <v>1</v>
      </c>
      <c r="AQ713">
        <v>0</v>
      </c>
      <c r="AR713">
        <v>0</v>
      </c>
      <c r="AS713">
        <v>0</v>
      </c>
      <c r="AT713">
        <v>0</v>
      </c>
      <c r="AU713">
        <v>0</v>
      </c>
      <c r="AV713">
        <v>0</v>
      </c>
      <c r="AW713" t="s">
        <v>41</v>
      </c>
      <c r="AX713" t="s">
        <v>56</v>
      </c>
      <c r="AY713">
        <v>0</v>
      </c>
      <c r="AZ713">
        <v>0</v>
      </c>
      <c r="BA713">
        <v>1</v>
      </c>
      <c r="BB713" t="s">
        <v>57</v>
      </c>
      <c r="BC713">
        <v>26.55</v>
      </c>
      <c r="BD713" t="s">
        <v>773</v>
      </c>
    </row>
    <row r="714" spans="1:56" x14ac:dyDescent="0.25">
      <c r="A714">
        <v>713</v>
      </c>
      <c r="B714">
        <v>1</v>
      </c>
      <c r="C714">
        <v>1</v>
      </c>
      <c r="D714">
        <v>1</v>
      </c>
      <c r="E714">
        <v>1</v>
      </c>
      <c r="F714" t="s">
        <v>7</v>
      </c>
      <c r="G714">
        <v>0</v>
      </c>
      <c r="H714">
        <v>1</v>
      </c>
      <c r="I714">
        <v>0</v>
      </c>
      <c r="J714">
        <v>0</v>
      </c>
      <c r="K714">
        <v>0</v>
      </c>
      <c r="L714">
        <v>1</v>
      </c>
      <c r="M714">
        <v>0</v>
      </c>
      <c r="N714">
        <v>0</v>
      </c>
      <c r="O714">
        <v>0</v>
      </c>
      <c r="P714">
        <v>48</v>
      </c>
      <c r="Q714" t="s">
        <v>21</v>
      </c>
      <c r="R714">
        <v>0</v>
      </c>
      <c r="S714">
        <v>0</v>
      </c>
      <c r="T714">
        <v>0</v>
      </c>
      <c r="U714">
        <v>0</v>
      </c>
      <c r="V714">
        <v>1</v>
      </c>
      <c r="W714">
        <v>0</v>
      </c>
      <c r="X714">
        <v>0</v>
      </c>
      <c r="Y714">
        <v>0</v>
      </c>
      <c r="Z714">
        <v>1</v>
      </c>
      <c r="AA714" t="s">
        <v>27</v>
      </c>
      <c r="AB714">
        <v>1</v>
      </c>
      <c r="AC714">
        <v>0</v>
      </c>
      <c r="AD714">
        <v>0</v>
      </c>
      <c r="AE714">
        <v>1</v>
      </c>
      <c r="AF714">
        <v>0</v>
      </c>
      <c r="AG714">
        <v>1</v>
      </c>
      <c r="AH714">
        <v>0</v>
      </c>
      <c r="AI714">
        <v>0</v>
      </c>
      <c r="AJ714">
        <v>0</v>
      </c>
      <c r="AK714">
        <v>0</v>
      </c>
      <c r="AL714">
        <v>0</v>
      </c>
      <c r="AM714">
        <v>0</v>
      </c>
      <c r="AN714" t="s">
        <v>32</v>
      </c>
      <c r="AO714">
        <v>0</v>
      </c>
      <c r="AP714">
        <v>1</v>
      </c>
      <c r="AQ714">
        <v>0</v>
      </c>
      <c r="AR714">
        <v>0</v>
      </c>
      <c r="AS714">
        <v>0</v>
      </c>
      <c r="AT714">
        <v>0</v>
      </c>
      <c r="AU714">
        <v>0</v>
      </c>
      <c r="AV714">
        <v>0</v>
      </c>
      <c r="AW714" t="s">
        <v>41</v>
      </c>
      <c r="AX714" t="s">
        <v>56</v>
      </c>
      <c r="AY714">
        <v>0</v>
      </c>
      <c r="AZ714">
        <v>0</v>
      </c>
      <c r="BA714">
        <v>1</v>
      </c>
      <c r="BB714" t="s">
        <v>57</v>
      </c>
      <c r="BC714">
        <v>52</v>
      </c>
      <c r="BD714" t="s">
        <v>774</v>
      </c>
    </row>
    <row r="715" spans="1:56" x14ac:dyDescent="0.25">
      <c r="A715">
        <v>714</v>
      </c>
      <c r="B715">
        <v>1</v>
      </c>
      <c r="C715">
        <v>0</v>
      </c>
      <c r="D715">
        <v>0</v>
      </c>
      <c r="E715">
        <v>0</v>
      </c>
      <c r="F715" t="s">
        <v>7</v>
      </c>
      <c r="G715">
        <v>0</v>
      </c>
      <c r="H715">
        <v>1</v>
      </c>
      <c r="I715">
        <v>0</v>
      </c>
      <c r="J715">
        <v>0</v>
      </c>
      <c r="K715">
        <v>1</v>
      </c>
      <c r="L715">
        <v>1</v>
      </c>
      <c r="M715">
        <v>0</v>
      </c>
      <c r="N715">
        <v>0</v>
      </c>
      <c r="O715">
        <v>0</v>
      </c>
      <c r="P715">
        <v>29</v>
      </c>
      <c r="Q715" t="s">
        <v>19</v>
      </c>
      <c r="R715">
        <v>0</v>
      </c>
      <c r="S715">
        <v>0</v>
      </c>
      <c r="T715">
        <v>1</v>
      </c>
      <c r="U715">
        <v>0</v>
      </c>
      <c r="V715">
        <v>0</v>
      </c>
      <c r="W715">
        <v>0</v>
      </c>
      <c r="X715">
        <v>0</v>
      </c>
      <c r="Y715">
        <v>0</v>
      </c>
      <c r="Z715">
        <v>3</v>
      </c>
      <c r="AA715" t="s">
        <v>29</v>
      </c>
      <c r="AB715">
        <v>0</v>
      </c>
      <c r="AC715">
        <v>0</v>
      </c>
      <c r="AD715">
        <v>1</v>
      </c>
      <c r="AE715">
        <v>0</v>
      </c>
      <c r="AF715">
        <v>1</v>
      </c>
      <c r="AG715">
        <v>0</v>
      </c>
      <c r="AH715">
        <v>0</v>
      </c>
      <c r="AI715">
        <v>0</v>
      </c>
      <c r="AJ715">
        <v>0</v>
      </c>
      <c r="AK715">
        <v>0</v>
      </c>
      <c r="AL715">
        <v>0</v>
      </c>
      <c r="AM715">
        <v>0</v>
      </c>
      <c r="AN715" t="s">
        <v>31</v>
      </c>
      <c r="AO715">
        <v>0</v>
      </c>
      <c r="AP715">
        <v>1</v>
      </c>
      <c r="AQ715">
        <v>0</v>
      </c>
      <c r="AR715">
        <v>0</v>
      </c>
      <c r="AS715">
        <v>0</v>
      </c>
      <c r="AT715">
        <v>0</v>
      </c>
      <c r="AU715">
        <v>0</v>
      </c>
      <c r="AV715">
        <v>0</v>
      </c>
      <c r="AW715" t="s">
        <v>41</v>
      </c>
      <c r="AX715" t="s">
        <v>56</v>
      </c>
      <c r="AY715">
        <v>0</v>
      </c>
      <c r="AZ715">
        <v>0</v>
      </c>
      <c r="BA715">
        <v>1</v>
      </c>
      <c r="BB715" t="s">
        <v>57</v>
      </c>
      <c r="BC715">
        <v>9.4832999999999998</v>
      </c>
      <c r="BD715" t="s">
        <v>775</v>
      </c>
    </row>
    <row r="716" spans="1:56" x14ac:dyDescent="0.25">
      <c r="A716">
        <v>715</v>
      </c>
      <c r="B716">
        <v>1</v>
      </c>
      <c r="C716">
        <v>0</v>
      </c>
      <c r="D716">
        <v>0</v>
      </c>
      <c r="E716">
        <v>0</v>
      </c>
      <c r="F716" t="s">
        <v>7</v>
      </c>
      <c r="G716">
        <v>0</v>
      </c>
      <c r="H716">
        <v>1</v>
      </c>
      <c r="I716">
        <v>0</v>
      </c>
      <c r="J716">
        <v>1</v>
      </c>
      <c r="K716">
        <v>1</v>
      </c>
      <c r="L716">
        <v>1</v>
      </c>
      <c r="M716">
        <v>0</v>
      </c>
      <c r="N716">
        <v>0</v>
      </c>
      <c r="O716">
        <v>0</v>
      </c>
      <c r="P716">
        <v>52</v>
      </c>
      <c r="Q716" t="s">
        <v>22</v>
      </c>
      <c r="R716">
        <v>0</v>
      </c>
      <c r="S716">
        <v>0</v>
      </c>
      <c r="T716">
        <v>0</v>
      </c>
      <c r="U716">
        <v>0</v>
      </c>
      <c r="V716">
        <v>0</v>
      </c>
      <c r="W716">
        <v>1</v>
      </c>
      <c r="X716">
        <v>0</v>
      </c>
      <c r="Y716">
        <v>0</v>
      </c>
      <c r="Z716">
        <v>2</v>
      </c>
      <c r="AA716" t="s">
        <v>28</v>
      </c>
      <c r="AB716">
        <v>0</v>
      </c>
      <c r="AC716">
        <v>1</v>
      </c>
      <c r="AD716">
        <v>0</v>
      </c>
      <c r="AE716">
        <v>0</v>
      </c>
      <c r="AF716">
        <v>1</v>
      </c>
      <c r="AG716">
        <v>0</v>
      </c>
      <c r="AH716">
        <v>0</v>
      </c>
      <c r="AI716">
        <v>0</v>
      </c>
      <c r="AJ716">
        <v>0</v>
      </c>
      <c r="AK716">
        <v>0</v>
      </c>
      <c r="AL716">
        <v>0</v>
      </c>
      <c r="AM716">
        <v>0</v>
      </c>
      <c r="AN716" t="s">
        <v>31</v>
      </c>
      <c r="AO716">
        <v>0</v>
      </c>
      <c r="AP716">
        <v>1</v>
      </c>
      <c r="AQ716">
        <v>0</v>
      </c>
      <c r="AR716">
        <v>0</v>
      </c>
      <c r="AS716">
        <v>0</v>
      </c>
      <c r="AT716">
        <v>0</v>
      </c>
      <c r="AU716">
        <v>0</v>
      </c>
      <c r="AV716">
        <v>0</v>
      </c>
      <c r="AW716" t="s">
        <v>41</v>
      </c>
      <c r="AX716" t="s">
        <v>56</v>
      </c>
      <c r="AY716">
        <v>0</v>
      </c>
      <c r="AZ716">
        <v>0</v>
      </c>
      <c r="BA716">
        <v>1</v>
      </c>
      <c r="BB716" t="s">
        <v>57</v>
      </c>
      <c r="BC716">
        <v>13</v>
      </c>
      <c r="BD716" t="s">
        <v>776</v>
      </c>
    </row>
    <row r="717" spans="1:56" x14ac:dyDescent="0.25">
      <c r="A717">
        <v>716</v>
      </c>
      <c r="B717">
        <v>1</v>
      </c>
      <c r="C717">
        <v>0</v>
      </c>
      <c r="D717">
        <v>0</v>
      </c>
      <c r="E717">
        <v>0</v>
      </c>
      <c r="F717" t="s">
        <v>7</v>
      </c>
      <c r="G717">
        <v>0</v>
      </c>
      <c r="H717">
        <v>1</v>
      </c>
      <c r="I717">
        <v>0</v>
      </c>
      <c r="J717">
        <v>0</v>
      </c>
      <c r="K717">
        <v>1</v>
      </c>
      <c r="L717">
        <v>1</v>
      </c>
      <c r="M717">
        <v>0</v>
      </c>
      <c r="N717">
        <v>0</v>
      </c>
      <c r="O717">
        <v>0</v>
      </c>
      <c r="P717">
        <v>19</v>
      </c>
      <c r="Q717" t="s">
        <v>18</v>
      </c>
      <c r="R717">
        <v>0</v>
      </c>
      <c r="S717">
        <v>1</v>
      </c>
      <c r="T717">
        <v>0</v>
      </c>
      <c r="U717">
        <v>0</v>
      </c>
      <c r="V717">
        <v>0</v>
      </c>
      <c r="W717">
        <v>0</v>
      </c>
      <c r="X717">
        <v>0</v>
      </c>
      <c r="Y717">
        <v>0</v>
      </c>
      <c r="Z717">
        <v>3</v>
      </c>
      <c r="AA717" t="s">
        <v>29</v>
      </c>
      <c r="AB717">
        <v>0</v>
      </c>
      <c r="AC717">
        <v>0</v>
      </c>
      <c r="AD717">
        <v>1</v>
      </c>
      <c r="AE717">
        <v>0</v>
      </c>
      <c r="AF717">
        <v>1</v>
      </c>
      <c r="AG717">
        <v>0</v>
      </c>
      <c r="AH717">
        <v>0</v>
      </c>
      <c r="AI717">
        <v>0</v>
      </c>
      <c r="AJ717">
        <v>0</v>
      </c>
      <c r="AK717">
        <v>0</v>
      </c>
      <c r="AL717">
        <v>0</v>
      </c>
      <c r="AM717">
        <v>0</v>
      </c>
      <c r="AN717" t="s">
        <v>31</v>
      </c>
      <c r="AO717">
        <v>0</v>
      </c>
      <c r="AP717">
        <v>1</v>
      </c>
      <c r="AQ717">
        <v>0</v>
      </c>
      <c r="AR717">
        <v>0</v>
      </c>
      <c r="AS717">
        <v>0</v>
      </c>
      <c r="AT717">
        <v>0</v>
      </c>
      <c r="AU717">
        <v>0</v>
      </c>
      <c r="AV717">
        <v>0</v>
      </c>
      <c r="AW717" t="s">
        <v>41</v>
      </c>
      <c r="AX717" t="s">
        <v>56</v>
      </c>
      <c r="AY717">
        <v>0</v>
      </c>
      <c r="AZ717">
        <v>0</v>
      </c>
      <c r="BA717">
        <v>1</v>
      </c>
      <c r="BB717" t="s">
        <v>57</v>
      </c>
      <c r="BC717">
        <v>7.65</v>
      </c>
      <c r="BD717" t="s">
        <v>777</v>
      </c>
    </row>
    <row r="718" spans="1:56" x14ac:dyDescent="0.25">
      <c r="A718">
        <v>717</v>
      </c>
      <c r="B718">
        <v>1</v>
      </c>
      <c r="C718">
        <v>1</v>
      </c>
      <c r="D718">
        <v>1</v>
      </c>
      <c r="E718">
        <v>1</v>
      </c>
      <c r="F718" t="s">
        <v>6</v>
      </c>
      <c r="G718">
        <v>1</v>
      </c>
      <c r="H718">
        <v>0</v>
      </c>
      <c r="I718">
        <v>0</v>
      </c>
      <c r="J718">
        <v>0</v>
      </c>
      <c r="K718">
        <v>0</v>
      </c>
      <c r="L718">
        <v>0</v>
      </c>
      <c r="M718">
        <v>0</v>
      </c>
      <c r="N718">
        <v>0</v>
      </c>
      <c r="O718">
        <v>0</v>
      </c>
      <c r="P718">
        <v>38</v>
      </c>
      <c r="Q718" t="s">
        <v>20</v>
      </c>
      <c r="R718">
        <v>0</v>
      </c>
      <c r="S718">
        <v>0</v>
      </c>
      <c r="T718">
        <v>0</v>
      </c>
      <c r="U718">
        <v>1</v>
      </c>
      <c r="V718">
        <v>0</v>
      </c>
      <c r="W718">
        <v>0</v>
      </c>
      <c r="X718">
        <v>0</v>
      </c>
      <c r="Y718">
        <v>0</v>
      </c>
      <c r="Z718">
        <v>1</v>
      </c>
      <c r="AA718" t="s">
        <v>27</v>
      </c>
      <c r="AB718">
        <v>1</v>
      </c>
      <c r="AC718">
        <v>0</v>
      </c>
      <c r="AD718">
        <v>0</v>
      </c>
      <c r="AE718">
        <v>0</v>
      </c>
      <c r="AF718">
        <v>1</v>
      </c>
      <c r="AG718">
        <v>0</v>
      </c>
      <c r="AH718">
        <v>0</v>
      </c>
      <c r="AI718">
        <v>0</v>
      </c>
      <c r="AJ718">
        <v>0</v>
      </c>
      <c r="AK718">
        <v>0</v>
      </c>
      <c r="AL718">
        <v>0</v>
      </c>
      <c r="AM718">
        <v>0</v>
      </c>
      <c r="AN718" t="s">
        <v>31</v>
      </c>
      <c r="AO718">
        <v>0</v>
      </c>
      <c r="AP718">
        <v>1</v>
      </c>
      <c r="AQ718">
        <v>0</v>
      </c>
      <c r="AR718">
        <v>0</v>
      </c>
      <c r="AS718">
        <v>0</v>
      </c>
      <c r="AT718">
        <v>0</v>
      </c>
      <c r="AU718">
        <v>0</v>
      </c>
      <c r="AV718">
        <v>0</v>
      </c>
      <c r="AW718" t="s">
        <v>41</v>
      </c>
      <c r="AX718" t="s">
        <v>59</v>
      </c>
      <c r="AY718">
        <v>1</v>
      </c>
      <c r="AZ718">
        <v>0</v>
      </c>
      <c r="BA718">
        <v>0</v>
      </c>
      <c r="BB718" t="s">
        <v>60</v>
      </c>
      <c r="BC718">
        <v>227.52500000000001</v>
      </c>
      <c r="BD718" t="s">
        <v>778</v>
      </c>
    </row>
    <row r="719" spans="1:56" x14ac:dyDescent="0.25">
      <c r="A719">
        <v>718</v>
      </c>
      <c r="B719">
        <v>1</v>
      </c>
      <c r="C719">
        <v>1</v>
      </c>
      <c r="D719">
        <v>1</v>
      </c>
      <c r="E719">
        <v>1</v>
      </c>
      <c r="F719" t="s">
        <v>6</v>
      </c>
      <c r="G719">
        <v>1</v>
      </c>
      <c r="H719">
        <v>0</v>
      </c>
      <c r="I719">
        <v>0</v>
      </c>
      <c r="J719">
        <v>0</v>
      </c>
      <c r="K719">
        <v>0</v>
      </c>
      <c r="L719">
        <v>0</v>
      </c>
      <c r="M719">
        <v>0</v>
      </c>
      <c r="N719">
        <v>0</v>
      </c>
      <c r="O719">
        <v>0</v>
      </c>
      <c r="P719">
        <v>27</v>
      </c>
      <c r="Q719" t="s">
        <v>19</v>
      </c>
      <c r="R719">
        <v>0</v>
      </c>
      <c r="S719">
        <v>0</v>
      </c>
      <c r="T719">
        <v>1</v>
      </c>
      <c r="U719">
        <v>0</v>
      </c>
      <c r="V719">
        <v>0</v>
      </c>
      <c r="W719">
        <v>0</v>
      </c>
      <c r="X719">
        <v>0</v>
      </c>
      <c r="Y719">
        <v>0</v>
      </c>
      <c r="Z719">
        <v>2</v>
      </c>
      <c r="AA719" t="s">
        <v>28</v>
      </c>
      <c r="AB719">
        <v>0</v>
      </c>
      <c r="AC719">
        <v>1</v>
      </c>
      <c r="AD719">
        <v>0</v>
      </c>
      <c r="AE719">
        <v>0</v>
      </c>
      <c r="AF719">
        <v>1</v>
      </c>
      <c r="AG719">
        <v>0</v>
      </c>
      <c r="AH719">
        <v>0</v>
      </c>
      <c r="AI719">
        <v>0</v>
      </c>
      <c r="AJ719">
        <v>0</v>
      </c>
      <c r="AK719">
        <v>0</v>
      </c>
      <c r="AL719">
        <v>0</v>
      </c>
      <c r="AM719">
        <v>0</v>
      </c>
      <c r="AN719" t="s">
        <v>31</v>
      </c>
      <c r="AO719">
        <v>0</v>
      </c>
      <c r="AP719">
        <v>1</v>
      </c>
      <c r="AQ719">
        <v>0</v>
      </c>
      <c r="AR719">
        <v>0</v>
      </c>
      <c r="AS719">
        <v>0</v>
      </c>
      <c r="AT719">
        <v>0</v>
      </c>
      <c r="AU719">
        <v>0</v>
      </c>
      <c r="AV719">
        <v>0</v>
      </c>
      <c r="AW719" t="s">
        <v>41</v>
      </c>
      <c r="AX719" t="s">
        <v>56</v>
      </c>
      <c r="AY719">
        <v>0</v>
      </c>
      <c r="AZ719">
        <v>0</v>
      </c>
      <c r="BA719">
        <v>1</v>
      </c>
      <c r="BB719" t="s">
        <v>57</v>
      </c>
      <c r="BC719">
        <v>10.5</v>
      </c>
      <c r="BD719" t="s">
        <v>779</v>
      </c>
    </row>
    <row r="720" spans="1:56" x14ac:dyDescent="0.25">
      <c r="A720">
        <v>719</v>
      </c>
      <c r="B720">
        <v>1</v>
      </c>
      <c r="C720">
        <v>0</v>
      </c>
      <c r="D720">
        <v>0</v>
      </c>
      <c r="E720">
        <v>0</v>
      </c>
      <c r="F720" t="s">
        <v>7</v>
      </c>
      <c r="G720">
        <v>0</v>
      </c>
      <c r="H720">
        <v>1</v>
      </c>
      <c r="I720">
        <v>0</v>
      </c>
      <c r="J720">
        <v>0</v>
      </c>
      <c r="K720">
        <v>1</v>
      </c>
      <c r="L720">
        <v>1</v>
      </c>
      <c r="M720">
        <v>0</v>
      </c>
      <c r="N720">
        <v>1</v>
      </c>
      <c r="O720">
        <v>1</v>
      </c>
      <c r="P720">
        <v>29.9</v>
      </c>
      <c r="Q720" t="s">
        <v>19</v>
      </c>
      <c r="R720">
        <v>0</v>
      </c>
      <c r="S720">
        <v>0</v>
      </c>
      <c r="T720">
        <v>1</v>
      </c>
      <c r="U720">
        <v>0</v>
      </c>
      <c r="V720">
        <v>0</v>
      </c>
      <c r="W720">
        <v>0</v>
      </c>
      <c r="X720">
        <v>0</v>
      </c>
      <c r="Y720">
        <v>0</v>
      </c>
      <c r="Z720">
        <v>3</v>
      </c>
      <c r="AA720" t="s">
        <v>29</v>
      </c>
      <c r="AB720">
        <v>0</v>
      </c>
      <c r="AC720">
        <v>0</v>
      </c>
      <c r="AD720">
        <v>1</v>
      </c>
      <c r="AE720">
        <v>0</v>
      </c>
      <c r="AF720">
        <v>1</v>
      </c>
      <c r="AG720">
        <v>0</v>
      </c>
      <c r="AH720">
        <v>0</v>
      </c>
      <c r="AI720">
        <v>0</v>
      </c>
      <c r="AJ720">
        <v>0</v>
      </c>
      <c r="AK720">
        <v>0</v>
      </c>
      <c r="AL720">
        <v>0</v>
      </c>
      <c r="AM720">
        <v>0</v>
      </c>
      <c r="AN720" t="s">
        <v>31</v>
      </c>
      <c r="AO720">
        <v>0</v>
      </c>
      <c r="AP720">
        <v>1</v>
      </c>
      <c r="AQ720">
        <v>0</v>
      </c>
      <c r="AR720">
        <v>0</v>
      </c>
      <c r="AS720">
        <v>0</v>
      </c>
      <c r="AT720">
        <v>0</v>
      </c>
      <c r="AU720">
        <v>0</v>
      </c>
      <c r="AV720">
        <v>0</v>
      </c>
      <c r="AW720" t="s">
        <v>41</v>
      </c>
      <c r="AX720" t="s">
        <v>65</v>
      </c>
      <c r="AY720">
        <v>0</v>
      </c>
      <c r="AZ720">
        <v>1</v>
      </c>
      <c r="BA720">
        <v>0</v>
      </c>
      <c r="BB720" t="s">
        <v>66</v>
      </c>
      <c r="BC720">
        <v>15.5</v>
      </c>
      <c r="BD720" t="s">
        <v>780</v>
      </c>
    </row>
    <row r="721" spans="1:56" x14ac:dyDescent="0.25">
      <c r="A721">
        <v>720</v>
      </c>
      <c r="B721">
        <v>1</v>
      </c>
      <c r="C721">
        <v>0</v>
      </c>
      <c r="D721">
        <v>0</v>
      </c>
      <c r="E721">
        <v>0</v>
      </c>
      <c r="F721" t="s">
        <v>7</v>
      </c>
      <c r="G721">
        <v>0</v>
      </c>
      <c r="H721">
        <v>1</v>
      </c>
      <c r="I721">
        <v>0</v>
      </c>
      <c r="J721">
        <v>0</v>
      </c>
      <c r="K721">
        <v>1</v>
      </c>
      <c r="L721">
        <v>1</v>
      </c>
      <c r="M721">
        <v>0</v>
      </c>
      <c r="N721">
        <v>0</v>
      </c>
      <c r="O721">
        <v>0</v>
      </c>
      <c r="P721">
        <v>33</v>
      </c>
      <c r="Q721" t="s">
        <v>20</v>
      </c>
      <c r="R721">
        <v>0</v>
      </c>
      <c r="S721">
        <v>0</v>
      </c>
      <c r="T721">
        <v>0</v>
      </c>
      <c r="U721">
        <v>1</v>
      </c>
      <c r="V721">
        <v>0</v>
      </c>
      <c r="W721">
        <v>0</v>
      </c>
      <c r="X721">
        <v>0</v>
      </c>
      <c r="Y721">
        <v>0</v>
      </c>
      <c r="Z721">
        <v>3</v>
      </c>
      <c r="AA721" t="s">
        <v>29</v>
      </c>
      <c r="AB721">
        <v>0</v>
      </c>
      <c r="AC721">
        <v>0</v>
      </c>
      <c r="AD721">
        <v>1</v>
      </c>
      <c r="AE721">
        <v>0</v>
      </c>
      <c r="AF721">
        <v>1</v>
      </c>
      <c r="AG721">
        <v>0</v>
      </c>
      <c r="AH721">
        <v>0</v>
      </c>
      <c r="AI721">
        <v>0</v>
      </c>
      <c r="AJ721">
        <v>0</v>
      </c>
      <c r="AK721">
        <v>0</v>
      </c>
      <c r="AL721">
        <v>0</v>
      </c>
      <c r="AM721">
        <v>0</v>
      </c>
      <c r="AN721" t="s">
        <v>31</v>
      </c>
      <c r="AO721">
        <v>0</v>
      </c>
      <c r="AP721">
        <v>1</v>
      </c>
      <c r="AQ721">
        <v>0</v>
      </c>
      <c r="AR721">
        <v>0</v>
      </c>
      <c r="AS721">
        <v>0</v>
      </c>
      <c r="AT721">
        <v>0</v>
      </c>
      <c r="AU721">
        <v>0</v>
      </c>
      <c r="AV721">
        <v>0</v>
      </c>
      <c r="AW721" t="s">
        <v>41</v>
      </c>
      <c r="AX721" t="s">
        <v>56</v>
      </c>
      <c r="AY721">
        <v>0</v>
      </c>
      <c r="AZ721">
        <v>0</v>
      </c>
      <c r="BA721">
        <v>1</v>
      </c>
      <c r="BB721" t="s">
        <v>57</v>
      </c>
      <c r="BC721">
        <v>7.7750000000000004</v>
      </c>
      <c r="BD721" t="s">
        <v>781</v>
      </c>
    </row>
    <row r="722" spans="1:56" x14ac:dyDescent="0.25">
      <c r="A722">
        <v>721</v>
      </c>
      <c r="B722">
        <v>1</v>
      </c>
      <c r="C722">
        <v>1</v>
      </c>
      <c r="D722">
        <v>1</v>
      </c>
      <c r="E722">
        <v>1</v>
      </c>
      <c r="F722" t="s">
        <v>6</v>
      </c>
      <c r="G722">
        <v>1</v>
      </c>
      <c r="H722">
        <v>0</v>
      </c>
      <c r="I722">
        <v>0</v>
      </c>
      <c r="J722">
        <v>0</v>
      </c>
      <c r="K722">
        <v>0</v>
      </c>
      <c r="L722">
        <v>0</v>
      </c>
      <c r="M722">
        <v>0</v>
      </c>
      <c r="N722">
        <v>0</v>
      </c>
      <c r="O722">
        <v>0</v>
      </c>
      <c r="P722">
        <v>6</v>
      </c>
      <c r="Q722" t="s">
        <v>17</v>
      </c>
      <c r="R722">
        <v>1</v>
      </c>
      <c r="S722">
        <v>0</v>
      </c>
      <c r="T722">
        <v>0</v>
      </c>
      <c r="U722">
        <v>0</v>
      </c>
      <c r="V722">
        <v>0</v>
      </c>
      <c r="W722">
        <v>0</v>
      </c>
      <c r="X722">
        <v>0</v>
      </c>
      <c r="Y722">
        <v>0</v>
      </c>
      <c r="Z722">
        <v>2</v>
      </c>
      <c r="AA722" t="s">
        <v>28</v>
      </c>
      <c r="AB722">
        <v>0</v>
      </c>
      <c r="AC722">
        <v>1</v>
      </c>
      <c r="AD722">
        <v>0</v>
      </c>
      <c r="AE722">
        <v>0</v>
      </c>
      <c r="AF722">
        <v>1</v>
      </c>
      <c r="AG722">
        <v>0</v>
      </c>
      <c r="AH722">
        <v>0</v>
      </c>
      <c r="AI722">
        <v>0</v>
      </c>
      <c r="AJ722">
        <v>0</v>
      </c>
      <c r="AK722">
        <v>0</v>
      </c>
      <c r="AL722">
        <v>0</v>
      </c>
      <c r="AM722">
        <v>0</v>
      </c>
      <c r="AN722" t="s">
        <v>31</v>
      </c>
      <c r="AO722">
        <v>1</v>
      </c>
      <c r="AP722">
        <v>0</v>
      </c>
      <c r="AQ722">
        <v>1</v>
      </c>
      <c r="AR722">
        <v>0</v>
      </c>
      <c r="AS722">
        <v>0</v>
      </c>
      <c r="AT722">
        <v>0</v>
      </c>
      <c r="AU722">
        <v>0</v>
      </c>
      <c r="AV722">
        <v>0</v>
      </c>
      <c r="AW722" t="s">
        <v>42</v>
      </c>
      <c r="AX722" t="s">
        <v>56</v>
      </c>
      <c r="AY722">
        <v>0</v>
      </c>
      <c r="AZ722">
        <v>0</v>
      </c>
      <c r="BA722">
        <v>1</v>
      </c>
      <c r="BB722" t="s">
        <v>57</v>
      </c>
      <c r="BC722">
        <v>33</v>
      </c>
      <c r="BD722" t="s">
        <v>782</v>
      </c>
    </row>
    <row r="723" spans="1:56" x14ac:dyDescent="0.25">
      <c r="A723">
        <v>722</v>
      </c>
      <c r="B723">
        <v>1</v>
      </c>
      <c r="C723">
        <v>0</v>
      </c>
      <c r="D723">
        <v>0</v>
      </c>
      <c r="E723">
        <v>0</v>
      </c>
      <c r="F723" t="s">
        <v>7</v>
      </c>
      <c r="G723">
        <v>0</v>
      </c>
      <c r="H723">
        <v>1</v>
      </c>
      <c r="I723">
        <v>0</v>
      </c>
      <c r="J723">
        <v>0</v>
      </c>
      <c r="K723">
        <v>0</v>
      </c>
      <c r="L723">
        <v>1</v>
      </c>
      <c r="M723">
        <v>0</v>
      </c>
      <c r="N723">
        <v>0</v>
      </c>
      <c r="O723">
        <v>0</v>
      </c>
      <c r="P723">
        <v>17</v>
      </c>
      <c r="Q723" t="s">
        <v>18</v>
      </c>
      <c r="R723">
        <v>0</v>
      </c>
      <c r="S723">
        <v>1</v>
      </c>
      <c r="T723">
        <v>0</v>
      </c>
      <c r="U723">
        <v>0</v>
      </c>
      <c r="V723">
        <v>0</v>
      </c>
      <c r="W723">
        <v>0</v>
      </c>
      <c r="X723">
        <v>0</v>
      </c>
      <c r="Y723">
        <v>0</v>
      </c>
      <c r="Z723">
        <v>3</v>
      </c>
      <c r="AA723" t="s">
        <v>29</v>
      </c>
      <c r="AB723">
        <v>0</v>
      </c>
      <c r="AC723">
        <v>0</v>
      </c>
      <c r="AD723">
        <v>1</v>
      </c>
      <c r="AE723">
        <v>1</v>
      </c>
      <c r="AF723">
        <v>0</v>
      </c>
      <c r="AG723">
        <v>1</v>
      </c>
      <c r="AH723">
        <v>0</v>
      </c>
      <c r="AI723">
        <v>0</v>
      </c>
      <c r="AJ723">
        <v>0</v>
      </c>
      <c r="AK723">
        <v>0</v>
      </c>
      <c r="AL723">
        <v>0</v>
      </c>
      <c r="AM723">
        <v>0</v>
      </c>
      <c r="AN723" t="s">
        <v>32</v>
      </c>
      <c r="AO723">
        <v>0</v>
      </c>
      <c r="AP723">
        <v>1</v>
      </c>
      <c r="AQ723">
        <v>0</v>
      </c>
      <c r="AR723">
        <v>0</v>
      </c>
      <c r="AS723">
        <v>0</v>
      </c>
      <c r="AT723">
        <v>0</v>
      </c>
      <c r="AU723">
        <v>0</v>
      </c>
      <c r="AV723">
        <v>0</v>
      </c>
      <c r="AW723" t="s">
        <v>41</v>
      </c>
      <c r="AX723" t="s">
        <v>56</v>
      </c>
      <c r="AY723">
        <v>0</v>
      </c>
      <c r="AZ723">
        <v>0</v>
      </c>
      <c r="BA723">
        <v>1</v>
      </c>
      <c r="BB723" t="s">
        <v>57</v>
      </c>
      <c r="BC723">
        <v>7.0541999999999998</v>
      </c>
      <c r="BD723" t="s">
        <v>783</v>
      </c>
    </row>
    <row r="724" spans="1:56" x14ac:dyDescent="0.25">
      <c r="A724">
        <v>723</v>
      </c>
      <c r="B724">
        <v>1</v>
      </c>
      <c r="C724">
        <v>0</v>
      </c>
      <c r="D724">
        <v>0</v>
      </c>
      <c r="E724">
        <v>0</v>
      </c>
      <c r="F724" t="s">
        <v>7</v>
      </c>
      <c r="G724">
        <v>0</v>
      </c>
      <c r="H724">
        <v>1</v>
      </c>
      <c r="I724">
        <v>0</v>
      </c>
      <c r="J724">
        <v>1</v>
      </c>
      <c r="K724">
        <v>1</v>
      </c>
      <c r="L724">
        <v>1</v>
      </c>
      <c r="M724">
        <v>0</v>
      </c>
      <c r="N724">
        <v>0</v>
      </c>
      <c r="O724">
        <v>0</v>
      </c>
      <c r="P724">
        <v>34</v>
      </c>
      <c r="Q724" t="s">
        <v>20</v>
      </c>
      <c r="R724">
        <v>0</v>
      </c>
      <c r="S724">
        <v>0</v>
      </c>
      <c r="T724">
        <v>0</v>
      </c>
      <c r="U724">
        <v>1</v>
      </c>
      <c r="V724">
        <v>0</v>
      </c>
      <c r="W724">
        <v>0</v>
      </c>
      <c r="X724">
        <v>0</v>
      </c>
      <c r="Y724">
        <v>0</v>
      </c>
      <c r="Z724">
        <v>2</v>
      </c>
      <c r="AA724" t="s">
        <v>28</v>
      </c>
      <c r="AB724">
        <v>0</v>
      </c>
      <c r="AC724">
        <v>1</v>
      </c>
      <c r="AD724">
        <v>0</v>
      </c>
      <c r="AE724">
        <v>0</v>
      </c>
      <c r="AF724">
        <v>1</v>
      </c>
      <c r="AG724">
        <v>0</v>
      </c>
      <c r="AH724">
        <v>0</v>
      </c>
      <c r="AI724">
        <v>0</v>
      </c>
      <c r="AJ724">
        <v>0</v>
      </c>
      <c r="AK724">
        <v>0</v>
      </c>
      <c r="AL724">
        <v>0</v>
      </c>
      <c r="AM724">
        <v>0</v>
      </c>
      <c r="AN724" t="s">
        <v>31</v>
      </c>
      <c r="AO724">
        <v>0</v>
      </c>
      <c r="AP724">
        <v>1</v>
      </c>
      <c r="AQ724">
        <v>0</v>
      </c>
      <c r="AR724">
        <v>0</v>
      </c>
      <c r="AS724">
        <v>0</v>
      </c>
      <c r="AT724">
        <v>0</v>
      </c>
      <c r="AU724">
        <v>0</v>
      </c>
      <c r="AV724">
        <v>0</v>
      </c>
      <c r="AW724" t="s">
        <v>41</v>
      </c>
      <c r="AX724" t="s">
        <v>56</v>
      </c>
      <c r="AY724">
        <v>0</v>
      </c>
      <c r="AZ724">
        <v>0</v>
      </c>
      <c r="BA724">
        <v>1</v>
      </c>
      <c r="BB724" t="s">
        <v>57</v>
      </c>
      <c r="BC724">
        <v>13</v>
      </c>
      <c r="BD724" t="s">
        <v>784</v>
      </c>
    </row>
    <row r="725" spans="1:56" x14ac:dyDescent="0.25">
      <c r="A725">
        <v>724</v>
      </c>
      <c r="B725">
        <v>1</v>
      </c>
      <c r="C725">
        <v>0</v>
      </c>
      <c r="D725">
        <v>0</v>
      </c>
      <c r="E725">
        <v>0</v>
      </c>
      <c r="F725" t="s">
        <v>7</v>
      </c>
      <c r="G725">
        <v>0</v>
      </c>
      <c r="H725">
        <v>1</v>
      </c>
      <c r="I725">
        <v>0</v>
      </c>
      <c r="J725">
        <v>1</v>
      </c>
      <c r="K725">
        <v>1</v>
      </c>
      <c r="L725">
        <v>1</v>
      </c>
      <c r="M725">
        <v>0</v>
      </c>
      <c r="N725">
        <v>0</v>
      </c>
      <c r="O725">
        <v>0</v>
      </c>
      <c r="P725">
        <v>50</v>
      </c>
      <c r="Q725" t="s">
        <v>22</v>
      </c>
      <c r="R725">
        <v>0</v>
      </c>
      <c r="S725">
        <v>0</v>
      </c>
      <c r="T725">
        <v>0</v>
      </c>
      <c r="U725">
        <v>0</v>
      </c>
      <c r="V725">
        <v>0</v>
      </c>
      <c r="W725">
        <v>1</v>
      </c>
      <c r="X725">
        <v>0</v>
      </c>
      <c r="Y725">
        <v>0</v>
      </c>
      <c r="Z725">
        <v>2</v>
      </c>
      <c r="AA725" t="s">
        <v>28</v>
      </c>
      <c r="AB725">
        <v>0</v>
      </c>
      <c r="AC725">
        <v>1</v>
      </c>
      <c r="AD725">
        <v>0</v>
      </c>
      <c r="AE725">
        <v>0</v>
      </c>
      <c r="AF725">
        <v>1</v>
      </c>
      <c r="AG725">
        <v>0</v>
      </c>
      <c r="AH725">
        <v>0</v>
      </c>
      <c r="AI725">
        <v>0</v>
      </c>
      <c r="AJ725">
        <v>0</v>
      </c>
      <c r="AK725">
        <v>0</v>
      </c>
      <c r="AL725">
        <v>0</v>
      </c>
      <c r="AM725">
        <v>0</v>
      </c>
      <c r="AN725" t="s">
        <v>31</v>
      </c>
      <c r="AO725">
        <v>0</v>
      </c>
      <c r="AP725">
        <v>1</v>
      </c>
      <c r="AQ725">
        <v>0</v>
      </c>
      <c r="AR725">
        <v>0</v>
      </c>
      <c r="AS725">
        <v>0</v>
      </c>
      <c r="AT725">
        <v>0</v>
      </c>
      <c r="AU725">
        <v>0</v>
      </c>
      <c r="AV725">
        <v>0</v>
      </c>
      <c r="AW725" t="s">
        <v>41</v>
      </c>
      <c r="AX725" t="s">
        <v>56</v>
      </c>
      <c r="AY725">
        <v>0</v>
      </c>
      <c r="AZ725">
        <v>0</v>
      </c>
      <c r="BA725">
        <v>1</v>
      </c>
      <c r="BB725" t="s">
        <v>57</v>
      </c>
      <c r="BC725">
        <v>13</v>
      </c>
      <c r="BD725" t="s">
        <v>785</v>
      </c>
    </row>
    <row r="726" spans="1:56" x14ac:dyDescent="0.25">
      <c r="A726">
        <v>725</v>
      </c>
      <c r="B726">
        <v>1</v>
      </c>
      <c r="C726">
        <v>1</v>
      </c>
      <c r="D726">
        <v>1</v>
      </c>
      <c r="E726">
        <v>1</v>
      </c>
      <c r="F726" t="s">
        <v>7</v>
      </c>
      <c r="G726">
        <v>0</v>
      </c>
      <c r="H726">
        <v>1</v>
      </c>
      <c r="I726">
        <v>0</v>
      </c>
      <c r="J726">
        <v>0</v>
      </c>
      <c r="K726">
        <v>0</v>
      </c>
      <c r="L726">
        <v>1</v>
      </c>
      <c r="M726">
        <v>0</v>
      </c>
      <c r="N726">
        <v>0</v>
      </c>
      <c r="O726">
        <v>0</v>
      </c>
      <c r="P726">
        <v>27</v>
      </c>
      <c r="Q726" t="s">
        <v>19</v>
      </c>
      <c r="R726">
        <v>0</v>
      </c>
      <c r="S726">
        <v>0</v>
      </c>
      <c r="T726">
        <v>1</v>
      </c>
      <c r="U726">
        <v>0</v>
      </c>
      <c r="V726">
        <v>0</v>
      </c>
      <c r="W726">
        <v>0</v>
      </c>
      <c r="X726">
        <v>0</v>
      </c>
      <c r="Y726">
        <v>0</v>
      </c>
      <c r="Z726">
        <v>1</v>
      </c>
      <c r="AA726" t="s">
        <v>27</v>
      </c>
      <c r="AB726">
        <v>1</v>
      </c>
      <c r="AC726">
        <v>0</v>
      </c>
      <c r="AD726">
        <v>0</v>
      </c>
      <c r="AE726">
        <v>1</v>
      </c>
      <c r="AF726">
        <v>0</v>
      </c>
      <c r="AG726">
        <v>1</v>
      </c>
      <c r="AH726">
        <v>0</v>
      </c>
      <c r="AI726">
        <v>0</v>
      </c>
      <c r="AJ726">
        <v>0</v>
      </c>
      <c r="AK726">
        <v>0</v>
      </c>
      <c r="AL726">
        <v>0</v>
      </c>
      <c r="AM726">
        <v>0</v>
      </c>
      <c r="AN726" t="s">
        <v>32</v>
      </c>
      <c r="AO726">
        <v>0</v>
      </c>
      <c r="AP726">
        <v>1</v>
      </c>
      <c r="AQ726">
        <v>0</v>
      </c>
      <c r="AR726">
        <v>0</v>
      </c>
      <c r="AS726">
        <v>0</v>
      </c>
      <c r="AT726">
        <v>0</v>
      </c>
      <c r="AU726">
        <v>0</v>
      </c>
      <c r="AV726">
        <v>0</v>
      </c>
      <c r="AW726" t="s">
        <v>41</v>
      </c>
      <c r="AX726" t="s">
        <v>56</v>
      </c>
      <c r="AY726">
        <v>0</v>
      </c>
      <c r="AZ726">
        <v>0</v>
      </c>
      <c r="BA726">
        <v>1</v>
      </c>
      <c r="BB726" t="s">
        <v>57</v>
      </c>
      <c r="BC726">
        <v>53.1</v>
      </c>
      <c r="BD726" t="s">
        <v>786</v>
      </c>
    </row>
    <row r="727" spans="1:56" x14ac:dyDescent="0.25">
      <c r="A727">
        <v>726</v>
      </c>
      <c r="B727">
        <v>1</v>
      </c>
      <c r="C727">
        <v>0</v>
      </c>
      <c r="D727">
        <v>0</v>
      </c>
      <c r="E727">
        <v>0</v>
      </c>
      <c r="F727" t="s">
        <v>7</v>
      </c>
      <c r="G727">
        <v>0</v>
      </c>
      <c r="H727">
        <v>1</v>
      </c>
      <c r="I727">
        <v>0</v>
      </c>
      <c r="J727">
        <v>0</v>
      </c>
      <c r="K727">
        <v>1</v>
      </c>
      <c r="L727">
        <v>1</v>
      </c>
      <c r="M727">
        <v>0</v>
      </c>
      <c r="N727">
        <v>0</v>
      </c>
      <c r="O727">
        <v>0</v>
      </c>
      <c r="P727">
        <v>20</v>
      </c>
      <c r="Q727" t="s">
        <v>19</v>
      </c>
      <c r="R727">
        <v>0</v>
      </c>
      <c r="S727">
        <v>0</v>
      </c>
      <c r="T727">
        <v>1</v>
      </c>
      <c r="U727">
        <v>0</v>
      </c>
      <c r="V727">
        <v>0</v>
      </c>
      <c r="W727">
        <v>0</v>
      </c>
      <c r="X727">
        <v>0</v>
      </c>
      <c r="Y727">
        <v>0</v>
      </c>
      <c r="Z727">
        <v>3</v>
      </c>
      <c r="AA727" t="s">
        <v>29</v>
      </c>
      <c r="AB727">
        <v>0</v>
      </c>
      <c r="AC727">
        <v>0</v>
      </c>
      <c r="AD727">
        <v>1</v>
      </c>
      <c r="AE727">
        <v>0</v>
      </c>
      <c r="AF727">
        <v>1</v>
      </c>
      <c r="AG727">
        <v>0</v>
      </c>
      <c r="AH727">
        <v>0</v>
      </c>
      <c r="AI727">
        <v>0</v>
      </c>
      <c r="AJ727">
        <v>0</v>
      </c>
      <c r="AK727">
        <v>0</v>
      </c>
      <c r="AL727">
        <v>0</v>
      </c>
      <c r="AM727">
        <v>0</v>
      </c>
      <c r="AN727" t="s">
        <v>31</v>
      </c>
      <c r="AO727">
        <v>0</v>
      </c>
      <c r="AP727">
        <v>1</v>
      </c>
      <c r="AQ727">
        <v>0</v>
      </c>
      <c r="AR727">
        <v>0</v>
      </c>
      <c r="AS727">
        <v>0</v>
      </c>
      <c r="AT727">
        <v>0</v>
      </c>
      <c r="AU727">
        <v>0</v>
      </c>
      <c r="AV727">
        <v>0</v>
      </c>
      <c r="AW727" t="s">
        <v>41</v>
      </c>
      <c r="AX727" t="s">
        <v>56</v>
      </c>
      <c r="AY727">
        <v>0</v>
      </c>
      <c r="AZ727">
        <v>0</v>
      </c>
      <c r="BA727">
        <v>1</v>
      </c>
      <c r="BB727" t="s">
        <v>57</v>
      </c>
      <c r="BC727">
        <v>8.6624999999999996</v>
      </c>
      <c r="BD727" t="s">
        <v>787</v>
      </c>
    </row>
    <row r="728" spans="1:56" x14ac:dyDescent="0.25">
      <c r="A728">
        <v>727</v>
      </c>
      <c r="B728">
        <v>1</v>
      </c>
      <c r="C728">
        <v>1</v>
      </c>
      <c r="D728">
        <v>1</v>
      </c>
      <c r="E728">
        <v>1</v>
      </c>
      <c r="F728" t="s">
        <v>6</v>
      </c>
      <c r="G728">
        <v>1</v>
      </c>
      <c r="H728">
        <v>0</v>
      </c>
      <c r="I728">
        <v>0</v>
      </c>
      <c r="J728">
        <v>0</v>
      </c>
      <c r="K728">
        <v>0</v>
      </c>
      <c r="L728">
        <v>0</v>
      </c>
      <c r="M728">
        <v>0</v>
      </c>
      <c r="N728">
        <v>0</v>
      </c>
      <c r="O728">
        <v>0</v>
      </c>
      <c r="P728">
        <v>30</v>
      </c>
      <c r="Q728" t="s">
        <v>20</v>
      </c>
      <c r="R728">
        <v>0</v>
      </c>
      <c r="S728">
        <v>0</v>
      </c>
      <c r="T728">
        <v>0</v>
      </c>
      <c r="U728">
        <v>1</v>
      </c>
      <c r="V728">
        <v>0</v>
      </c>
      <c r="W728">
        <v>0</v>
      </c>
      <c r="X728">
        <v>0</v>
      </c>
      <c r="Y728">
        <v>0</v>
      </c>
      <c r="Z728">
        <v>2</v>
      </c>
      <c r="AA728" t="s">
        <v>28</v>
      </c>
      <c r="AB728">
        <v>0</v>
      </c>
      <c r="AC728">
        <v>1</v>
      </c>
      <c r="AD728">
        <v>0</v>
      </c>
      <c r="AE728">
        <v>3</v>
      </c>
      <c r="AF728">
        <v>0</v>
      </c>
      <c r="AG728">
        <v>0</v>
      </c>
      <c r="AH728">
        <v>0</v>
      </c>
      <c r="AI728">
        <v>1</v>
      </c>
      <c r="AJ728">
        <v>0</v>
      </c>
      <c r="AK728">
        <v>0</v>
      </c>
      <c r="AL728">
        <v>0</v>
      </c>
      <c r="AM728">
        <v>1</v>
      </c>
      <c r="AN728" t="s">
        <v>34</v>
      </c>
      <c r="AO728">
        <v>0</v>
      </c>
      <c r="AP728">
        <v>1</v>
      </c>
      <c r="AQ728">
        <v>0</v>
      </c>
      <c r="AR728">
        <v>0</v>
      </c>
      <c r="AS728">
        <v>0</v>
      </c>
      <c r="AT728">
        <v>0</v>
      </c>
      <c r="AU728">
        <v>0</v>
      </c>
      <c r="AV728">
        <v>0</v>
      </c>
      <c r="AW728" t="s">
        <v>41</v>
      </c>
      <c r="AX728" t="s">
        <v>56</v>
      </c>
      <c r="AY728">
        <v>0</v>
      </c>
      <c r="AZ728">
        <v>0</v>
      </c>
      <c r="BA728">
        <v>1</v>
      </c>
      <c r="BB728" t="s">
        <v>57</v>
      </c>
      <c r="BC728">
        <v>21</v>
      </c>
      <c r="BD728" t="s">
        <v>788</v>
      </c>
    </row>
    <row r="729" spans="1:56" x14ac:dyDescent="0.25">
      <c r="A729">
        <v>728</v>
      </c>
      <c r="B729">
        <v>1</v>
      </c>
      <c r="C729">
        <v>1</v>
      </c>
      <c r="D729">
        <v>1</v>
      </c>
      <c r="E729">
        <v>1</v>
      </c>
      <c r="F729" t="s">
        <v>6</v>
      </c>
      <c r="G729">
        <v>1</v>
      </c>
      <c r="H729">
        <v>0</v>
      </c>
      <c r="I729">
        <v>0</v>
      </c>
      <c r="J729">
        <v>0</v>
      </c>
      <c r="K729">
        <v>0</v>
      </c>
      <c r="L729">
        <v>0</v>
      </c>
      <c r="M729">
        <v>0</v>
      </c>
      <c r="N729">
        <v>0</v>
      </c>
      <c r="O729">
        <v>0</v>
      </c>
      <c r="P729">
        <v>29.9</v>
      </c>
      <c r="Q729" t="s">
        <v>19</v>
      </c>
      <c r="R729">
        <v>0</v>
      </c>
      <c r="S729">
        <v>0</v>
      </c>
      <c r="T729">
        <v>1</v>
      </c>
      <c r="U729">
        <v>0</v>
      </c>
      <c r="V729">
        <v>0</v>
      </c>
      <c r="W729">
        <v>0</v>
      </c>
      <c r="X729">
        <v>0</v>
      </c>
      <c r="Y729">
        <v>0</v>
      </c>
      <c r="Z729">
        <v>3</v>
      </c>
      <c r="AA729" t="s">
        <v>29</v>
      </c>
      <c r="AB729">
        <v>0</v>
      </c>
      <c r="AC729">
        <v>0</v>
      </c>
      <c r="AD729">
        <v>1</v>
      </c>
      <c r="AE729">
        <v>0</v>
      </c>
      <c r="AF729">
        <v>1</v>
      </c>
      <c r="AG729">
        <v>0</v>
      </c>
      <c r="AH729">
        <v>0</v>
      </c>
      <c r="AI729">
        <v>0</v>
      </c>
      <c r="AJ729">
        <v>0</v>
      </c>
      <c r="AK729">
        <v>0</v>
      </c>
      <c r="AL729">
        <v>0</v>
      </c>
      <c r="AM729">
        <v>0</v>
      </c>
      <c r="AN729" t="s">
        <v>31</v>
      </c>
      <c r="AO729">
        <v>0</v>
      </c>
      <c r="AP729">
        <v>1</v>
      </c>
      <c r="AQ729">
        <v>0</v>
      </c>
      <c r="AR729">
        <v>0</v>
      </c>
      <c r="AS729">
        <v>0</v>
      </c>
      <c r="AT729">
        <v>0</v>
      </c>
      <c r="AU729">
        <v>0</v>
      </c>
      <c r="AV729">
        <v>0</v>
      </c>
      <c r="AW729" t="s">
        <v>41</v>
      </c>
      <c r="AX729" t="s">
        <v>65</v>
      </c>
      <c r="AY729">
        <v>0</v>
      </c>
      <c r="AZ729">
        <v>1</v>
      </c>
      <c r="BA729">
        <v>0</v>
      </c>
      <c r="BB729" t="s">
        <v>66</v>
      </c>
      <c r="BC729">
        <v>7.7374999999999998</v>
      </c>
      <c r="BD729" t="s">
        <v>789</v>
      </c>
    </row>
    <row r="730" spans="1:56" x14ac:dyDescent="0.25">
      <c r="A730">
        <v>729</v>
      </c>
      <c r="B730">
        <v>1</v>
      </c>
      <c r="C730">
        <v>0</v>
      </c>
      <c r="D730">
        <v>0</v>
      </c>
      <c r="E730">
        <v>0</v>
      </c>
      <c r="F730" t="s">
        <v>7</v>
      </c>
      <c r="G730">
        <v>0</v>
      </c>
      <c r="H730">
        <v>1</v>
      </c>
      <c r="I730">
        <v>0</v>
      </c>
      <c r="J730">
        <v>1</v>
      </c>
      <c r="K730">
        <v>0</v>
      </c>
      <c r="L730">
        <v>1</v>
      </c>
      <c r="M730">
        <v>0</v>
      </c>
      <c r="N730">
        <v>0</v>
      </c>
      <c r="O730">
        <v>0</v>
      </c>
      <c r="P730">
        <v>25</v>
      </c>
      <c r="Q730" t="s">
        <v>19</v>
      </c>
      <c r="R730">
        <v>0</v>
      </c>
      <c r="S730">
        <v>0</v>
      </c>
      <c r="T730">
        <v>1</v>
      </c>
      <c r="U730">
        <v>0</v>
      </c>
      <c r="V730">
        <v>0</v>
      </c>
      <c r="W730">
        <v>0</v>
      </c>
      <c r="X730">
        <v>0</v>
      </c>
      <c r="Y730">
        <v>0</v>
      </c>
      <c r="Z730">
        <v>2</v>
      </c>
      <c r="AA730" t="s">
        <v>28</v>
      </c>
      <c r="AB730">
        <v>0</v>
      </c>
      <c r="AC730">
        <v>1</v>
      </c>
      <c r="AD730">
        <v>0</v>
      </c>
      <c r="AE730">
        <v>1</v>
      </c>
      <c r="AF730">
        <v>0</v>
      </c>
      <c r="AG730">
        <v>1</v>
      </c>
      <c r="AH730">
        <v>0</v>
      </c>
      <c r="AI730">
        <v>0</v>
      </c>
      <c r="AJ730">
        <v>0</v>
      </c>
      <c r="AK730">
        <v>0</v>
      </c>
      <c r="AL730">
        <v>0</v>
      </c>
      <c r="AM730">
        <v>0</v>
      </c>
      <c r="AN730" t="s">
        <v>32</v>
      </c>
      <c r="AO730">
        <v>0</v>
      </c>
      <c r="AP730">
        <v>1</v>
      </c>
      <c r="AQ730">
        <v>0</v>
      </c>
      <c r="AR730">
        <v>0</v>
      </c>
      <c r="AS730">
        <v>0</v>
      </c>
      <c r="AT730">
        <v>0</v>
      </c>
      <c r="AU730">
        <v>0</v>
      </c>
      <c r="AV730">
        <v>0</v>
      </c>
      <c r="AW730" t="s">
        <v>41</v>
      </c>
      <c r="AX730" t="s">
        <v>56</v>
      </c>
      <c r="AY730">
        <v>0</v>
      </c>
      <c r="AZ730">
        <v>0</v>
      </c>
      <c r="BA730">
        <v>1</v>
      </c>
      <c r="BB730" t="s">
        <v>57</v>
      </c>
      <c r="BC730">
        <v>26</v>
      </c>
      <c r="BD730" t="s">
        <v>790</v>
      </c>
    </row>
    <row r="731" spans="1:56" x14ac:dyDescent="0.25">
      <c r="A731">
        <v>730</v>
      </c>
      <c r="B731">
        <v>1</v>
      </c>
      <c r="C731">
        <v>0</v>
      </c>
      <c r="D731">
        <v>0</v>
      </c>
      <c r="E731">
        <v>0</v>
      </c>
      <c r="F731" t="s">
        <v>6</v>
      </c>
      <c r="G731">
        <v>1</v>
      </c>
      <c r="H731">
        <v>0</v>
      </c>
      <c r="I731">
        <v>1</v>
      </c>
      <c r="J731">
        <v>0</v>
      </c>
      <c r="K731">
        <v>0</v>
      </c>
      <c r="L731">
        <v>0</v>
      </c>
      <c r="M731">
        <v>0</v>
      </c>
      <c r="N731">
        <v>0</v>
      </c>
      <c r="O731">
        <v>0</v>
      </c>
      <c r="P731">
        <v>25</v>
      </c>
      <c r="Q731" t="s">
        <v>19</v>
      </c>
      <c r="R731">
        <v>0</v>
      </c>
      <c r="S731">
        <v>0</v>
      </c>
      <c r="T731">
        <v>1</v>
      </c>
      <c r="U731">
        <v>0</v>
      </c>
      <c r="V731">
        <v>0</v>
      </c>
      <c r="W731">
        <v>0</v>
      </c>
      <c r="X731">
        <v>0</v>
      </c>
      <c r="Y731">
        <v>0</v>
      </c>
      <c r="Z731">
        <v>3</v>
      </c>
      <c r="AA731" t="s">
        <v>29</v>
      </c>
      <c r="AB731">
        <v>0</v>
      </c>
      <c r="AC731">
        <v>0</v>
      </c>
      <c r="AD731">
        <v>1</v>
      </c>
      <c r="AE731">
        <v>1</v>
      </c>
      <c r="AF731">
        <v>0</v>
      </c>
      <c r="AG731">
        <v>1</v>
      </c>
      <c r="AH731">
        <v>0</v>
      </c>
      <c r="AI731">
        <v>0</v>
      </c>
      <c r="AJ731">
        <v>0</v>
      </c>
      <c r="AK731">
        <v>0</v>
      </c>
      <c r="AL731">
        <v>0</v>
      </c>
      <c r="AM731">
        <v>0</v>
      </c>
      <c r="AN731" t="s">
        <v>32</v>
      </c>
      <c r="AO731">
        <v>0</v>
      </c>
      <c r="AP731">
        <v>1</v>
      </c>
      <c r="AQ731">
        <v>0</v>
      </c>
      <c r="AR731">
        <v>0</v>
      </c>
      <c r="AS731">
        <v>0</v>
      </c>
      <c r="AT731">
        <v>0</v>
      </c>
      <c r="AU731">
        <v>0</v>
      </c>
      <c r="AV731">
        <v>0</v>
      </c>
      <c r="AW731" t="s">
        <v>41</v>
      </c>
      <c r="AX731" t="s">
        <v>56</v>
      </c>
      <c r="AY731">
        <v>0</v>
      </c>
      <c r="AZ731">
        <v>0</v>
      </c>
      <c r="BA731">
        <v>1</v>
      </c>
      <c r="BB731" t="s">
        <v>57</v>
      </c>
      <c r="BC731">
        <v>7.9249999999999998</v>
      </c>
      <c r="BD731" t="s">
        <v>791</v>
      </c>
    </row>
    <row r="732" spans="1:56" x14ac:dyDescent="0.25">
      <c r="A732">
        <v>731</v>
      </c>
      <c r="B732">
        <v>1</v>
      </c>
      <c r="C732">
        <v>1</v>
      </c>
      <c r="D732">
        <v>1</v>
      </c>
      <c r="E732">
        <v>1</v>
      </c>
      <c r="F732" t="s">
        <v>6</v>
      </c>
      <c r="G732">
        <v>1</v>
      </c>
      <c r="H732">
        <v>0</v>
      </c>
      <c r="I732">
        <v>0</v>
      </c>
      <c r="J732">
        <v>0</v>
      </c>
      <c r="K732">
        <v>0</v>
      </c>
      <c r="L732">
        <v>0</v>
      </c>
      <c r="M732">
        <v>0</v>
      </c>
      <c r="N732">
        <v>0</v>
      </c>
      <c r="O732">
        <v>0</v>
      </c>
      <c r="P732">
        <v>29</v>
      </c>
      <c r="Q732" t="s">
        <v>19</v>
      </c>
      <c r="R732">
        <v>0</v>
      </c>
      <c r="S732">
        <v>0</v>
      </c>
      <c r="T732">
        <v>1</v>
      </c>
      <c r="U732">
        <v>0</v>
      </c>
      <c r="V732">
        <v>0</v>
      </c>
      <c r="W732">
        <v>0</v>
      </c>
      <c r="X732">
        <v>0</v>
      </c>
      <c r="Y732">
        <v>0</v>
      </c>
      <c r="Z732">
        <v>1</v>
      </c>
      <c r="AA732" t="s">
        <v>27</v>
      </c>
      <c r="AB732">
        <v>1</v>
      </c>
      <c r="AC732">
        <v>0</v>
      </c>
      <c r="AD732">
        <v>0</v>
      </c>
      <c r="AE732">
        <v>0</v>
      </c>
      <c r="AF732">
        <v>1</v>
      </c>
      <c r="AG732">
        <v>0</v>
      </c>
      <c r="AH732">
        <v>0</v>
      </c>
      <c r="AI732">
        <v>0</v>
      </c>
      <c r="AJ732">
        <v>0</v>
      </c>
      <c r="AK732">
        <v>0</v>
      </c>
      <c r="AL732">
        <v>0</v>
      </c>
      <c r="AM732">
        <v>0</v>
      </c>
      <c r="AN732" t="s">
        <v>31</v>
      </c>
      <c r="AO732">
        <v>0</v>
      </c>
      <c r="AP732">
        <v>1</v>
      </c>
      <c r="AQ732">
        <v>0</v>
      </c>
      <c r="AR732">
        <v>0</v>
      </c>
      <c r="AS732">
        <v>0</v>
      </c>
      <c r="AT732">
        <v>0</v>
      </c>
      <c r="AU732">
        <v>0</v>
      </c>
      <c r="AV732">
        <v>0</v>
      </c>
      <c r="AW732" t="s">
        <v>41</v>
      </c>
      <c r="AX732" t="s">
        <v>56</v>
      </c>
      <c r="AY732">
        <v>0</v>
      </c>
      <c r="AZ732">
        <v>0</v>
      </c>
      <c r="BA732">
        <v>1</v>
      </c>
      <c r="BB732" t="s">
        <v>57</v>
      </c>
      <c r="BC732">
        <v>211.33750000000001</v>
      </c>
      <c r="BD732" t="s">
        <v>792</v>
      </c>
    </row>
    <row r="733" spans="1:56" x14ac:dyDescent="0.25">
      <c r="A733">
        <v>732</v>
      </c>
      <c r="B733">
        <v>1</v>
      </c>
      <c r="C733">
        <v>0</v>
      </c>
      <c r="D733">
        <v>0</v>
      </c>
      <c r="E733">
        <v>0</v>
      </c>
      <c r="F733" t="s">
        <v>7</v>
      </c>
      <c r="G733">
        <v>0</v>
      </c>
      <c r="H733">
        <v>1</v>
      </c>
      <c r="I733">
        <v>0</v>
      </c>
      <c r="J733">
        <v>0</v>
      </c>
      <c r="K733">
        <v>1</v>
      </c>
      <c r="L733">
        <v>1</v>
      </c>
      <c r="M733">
        <v>0</v>
      </c>
      <c r="N733">
        <v>0</v>
      </c>
      <c r="O733">
        <v>0</v>
      </c>
      <c r="P733">
        <v>11</v>
      </c>
      <c r="Q733" t="s">
        <v>18</v>
      </c>
      <c r="R733">
        <v>0</v>
      </c>
      <c r="S733">
        <v>1</v>
      </c>
      <c r="T733">
        <v>0</v>
      </c>
      <c r="U733">
        <v>0</v>
      </c>
      <c r="V733">
        <v>0</v>
      </c>
      <c r="W733">
        <v>0</v>
      </c>
      <c r="X733">
        <v>0</v>
      </c>
      <c r="Y733">
        <v>0</v>
      </c>
      <c r="Z733">
        <v>3</v>
      </c>
      <c r="AA733" t="s">
        <v>29</v>
      </c>
      <c r="AB733">
        <v>0</v>
      </c>
      <c r="AC733">
        <v>0</v>
      </c>
      <c r="AD733">
        <v>1</v>
      </c>
      <c r="AE733">
        <v>0</v>
      </c>
      <c r="AF733">
        <v>1</v>
      </c>
      <c r="AG733">
        <v>0</v>
      </c>
      <c r="AH733">
        <v>0</v>
      </c>
      <c r="AI733">
        <v>0</v>
      </c>
      <c r="AJ733">
        <v>0</v>
      </c>
      <c r="AK733">
        <v>0</v>
      </c>
      <c r="AL733">
        <v>0</v>
      </c>
      <c r="AM733">
        <v>0</v>
      </c>
      <c r="AN733" t="s">
        <v>31</v>
      </c>
      <c r="AO733">
        <v>0</v>
      </c>
      <c r="AP733">
        <v>1</v>
      </c>
      <c r="AQ733">
        <v>0</v>
      </c>
      <c r="AR733">
        <v>0</v>
      </c>
      <c r="AS733">
        <v>0</v>
      </c>
      <c r="AT733">
        <v>0</v>
      </c>
      <c r="AU733">
        <v>0</v>
      </c>
      <c r="AV733">
        <v>0</v>
      </c>
      <c r="AW733" t="s">
        <v>41</v>
      </c>
      <c r="AX733" t="s">
        <v>59</v>
      </c>
      <c r="AY733">
        <v>1</v>
      </c>
      <c r="AZ733">
        <v>0</v>
      </c>
      <c r="BA733">
        <v>0</v>
      </c>
      <c r="BB733" t="s">
        <v>60</v>
      </c>
      <c r="BC733">
        <v>18.787500000000001</v>
      </c>
      <c r="BD733" t="s">
        <v>793</v>
      </c>
    </row>
    <row r="734" spans="1:56" x14ac:dyDescent="0.25">
      <c r="A734">
        <v>733</v>
      </c>
      <c r="B734">
        <v>1</v>
      </c>
      <c r="C734">
        <v>0</v>
      </c>
      <c r="D734">
        <v>0</v>
      </c>
      <c r="E734">
        <v>0</v>
      </c>
      <c r="F734" t="s">
        <v>7</v>
      </c>
      <c r="G734">
        <v>0</v>
      </c>
      <c r="H734">
        <v>1</v>
      </c>
      <c r="I734">
        <v>0</v>
      </c>
      <c r="J734">
        <v>1</v>
      </c>
      <c r="K734">
        <v>1</v>
      </c>
      <c r="L734">
        <v>1</v>
      </c>
      <c r="M734">
        <v>0</v>
      </c>
      <c r="N734">
        <v>0</v>
      </c>
      <c r="O734">
        <v>0</v>
      </c>
      <c r="P734">
        <v>29.9</v>
      </c>
      <c r="Q734" t="s">
        <v>19</v>
      </c>
      <c r="R734">
        <v>0</v>
      </c>
      <c r="S734">
        <v>0</v>
      </c>
      <c r="T734">
        <v>1</v>
      </c>
      <c r="U734">
        <v>0</v>
      </c>
      <c r="V734">
        <v>0</v>
      </c>
      <c r="W734">
        <v>0</v>
      </c>
      <c r="X734">
        <v>0</v>
      </c>
      <c r="Y734">
        <v>0</v>
      </c>
      <c r="Z734">
        <v>2</v>
      </c>
      <c r="AA734" t="s">
        <v>28</v>
      </c>
      <c r="AB734">
        <v>0</v>
      </c>
      <c r="AC734">
        <v>1</v>
      </c>
      <c r="AD734">
        <v>0</v>
      </c>
      <c r="AE734">
        <v>0</v>
      </c>
      <c r="AF734">
        <v>1</v>
      </c>
      <c r="AG734">
        <v>0</v>
      </c>
      <c r="AH734">
        <v>0</v>
      </c>
      <c r="AI734">
        <v>0</v>
      </c>
      <c r="AJ734">
        <v>0</v>
      </c>
      <c r="AK734">
        <v>0</v>
      </c>
      <c r="AL734">
        <v>0</v>
      </c>
      <c r="AM734">
        <v>0</v>
      </c>
      <c r="AN734" t="s">
        <v>31</v>
      </c>
      <c r="AO734">
        <v>0</v>
      </c>
      <c r="AP734">
        <v>1</v>
      </c>
      <c r="AQ734">
        <v>0</v>
      </c>
      <c r="AR734">
        <v>0</v>
      </c>
      <c r="AS734">
        <v>0</v>
      </c>
      <c r="AT734">
        <v>0</v>
      </c>
      <c r="AU734">
        <v>0</v>
      </c>
      <c r="AV734">
        <v>0</v>
      </c>
      <c r="AW734" t="s">
        <v>41</v>
      </c>
      <c r="AX734" t="s">
        <v>56</v>
      </c>
      <c r="AY734">
        <v>0</v>
      </c>
      <c r="AZ734">
        <v>0</v>
      </c>
      <c r="BA734">
        <v>1</v>
      </c>
      <c r="BB734" t="s">
        <v>57</v>
      </c>
      <c r="BC734">
        <v>0</v>
      </c>
      <c r="BD734" t="s">
        <v>794</v>
      </c>
    </row>
    <row r="735" spans="1:56" x14ac:dyDescent="0.25">
      <c r="A735">
        <v>734</v>
      </c>
      <c r="B735">
        <v>1</v>
      </c>
      <c r="C735">
        <v>0</v>
      </c>
      <c r="D735">
        <v>0</v>
      </c>
      <c r="E735">
        <v>0</v>
      </c>
      <c r="F735" t="s">
        <v>7</v>
      </c>
      <c r="G735">
        <v>0</v>
      </c>
      <c r="H735">
        <v>1</v>
      </c>
      <c r="I735">
        <v>0</v>
      </c>
      <c r="J735">
        <v>1</v>
      </c>
      <c r="K735">
        <v>1</v>
      </c>
      <c r="L735">
        <v>1</v>
      </c>
      <c r="M735">
        <v>0</v>
      </c>
      <c r="N735">
        <v>0</v>
      </c>
      <c r="O735">
        <v>0</v>
      </c>
      <c r="P735">
        <v>23</v>
      </c>
      <c r="Q735" t="s">
        <v>19</v>
      </c>
      <c r="R735">
        <v>0</v>
      </c>
      <c r="S735">
        <v>0</v>
      </c>
      <c r="T735">
        <v>1</v>
      </c>
      <c r="U735">
        <v>0</v>
      </c>
      <c r="V735">
        <v>0</v>
      </c>
      <c r="W735">
        <v>0</v>
      </c>
      <c r="X735">
        <v>0</v>
      </c>
      <c r="Y735">
        <v>0</v>
      </c>
      <c r="Z735">
        <v>2</v>
      </c>
      <c r="AA735" t="s">
        <v>28</v>
      </c>
      <c r="AB735">
        <v>0</v>
      </c>
      <c r="AC735">
        <v>1</v>
      </c>
      <c r="AD735">
        <v>0</v>
      </c>
      <c r="AE735">
        <v>0</v>
      </c>
      <c r="AF735">
        <v>1</v>
      </c>
      <c r="AG735">
        <v>0</v>
      </c>
      <c r="AH735">
        <v>0</v>
      </c>
      <c r="AI735">
        <v>0</v>
      </c>
      <c r="AJ735">
        <v>0</v>
      </c>
      <c r="AK735">
        <v>0</v>
      </c>
      <c r="AL735">
        <v>0</v>
      </c>
      <c r="AM735">
        <v>0</v>
      </c>
      <c r="AN735" t="s">
        <v>31</v>
      </c>
      <c r="AO735">
        <v>0</v>
      </c>
      <c r="AP735">
        <v>1</v>
      </c>
      <c r="AQ735">
        <v>0</v>
      </c>
      <c r="AR735">
        <v>0</v>
      </c>
      <c r="AS735">
        <v>0</v>
      </c>
      <c r="AT735">
        <v>0</v>
      </c>
      <c r="AU735">
        <v>0</v>
      </c>
      <c r="AV735">
        <v>0</v>
      </c>
      <c r="AW735" t="s">
        <v>41</v>
      </c>
      <c r="AX735" t="s">
        <v>56</v>
      </c>
      <c r="AY735">
        <v>0</v>
      </c>
      <c r="AZ735">
        <v>0</v>
      </c>
      <c r="BA735">
        <v>1</v>
      </c>
      <c r="BB735" t="s">
        <v>57</v>
      </c>
      <c r="BC735">
        <v>13</v>
      </c>
      <c r="BD735" t="s">
        <v>795</v>
      </c>
    </row>
    <row r="736" spans="1:56" x14ac:dyDescent="0.25">
      <c r="A736">
        <v>735</v>
      </c>
      <c r="B736">
        <v>1</v>
      </c>
      <c r="C736">
        <v>0</v>
      </c>
      <c r="D736">
        <v>0</v>
      </c>
      <c r="E736">
        <v>0</v>
      </c>
      <c r="F736" t="s">
        <v>7</v>
      </c>
      <c r="G736">
        <v>0</v>
      </c>
      <c r="H736">
        <v>1</v>
      </c>
      <c r="I736">
        <v>0</v>
      </c>
      <c r="J736">
        <v>1</v>
      </c>
      <c r="K736">
        <v>1</v>
      </c>
      <c r="L736">
        <v>1</v>
      </c>
      <c r="M736">
        <v>0</v>
      </c>
      <c r="N736">
        <v>0</v>
      </c>
      <c r="O736">
        <v>0</v>
      </c>
      <c r="P736">
        <v>23</v>
      </c>
      <c r="Q736" t="s">
        <v>19</v>
      </c>
      <c r="R736">
        <v>0</v>
      </c>
      <c r="S736">
        <v>0</v>
      </c>
      <c r="T736">
        <v>1</v>
      </c>
      <c r="U736">
        <v>0</v>
      </c>
      <c r="V736">
        <v>0</v>
      </c>
      <c r="W736">
        <v>0</v>
      </c>
      <c r="X736">
        <v>0</v>
      </c>
      <c r="Y736">
        <v>0</v>
      </c>
      <c r="Z736">
        <v>2</v>
      </c>
      <c r="AA736" t="s">
        <v>28</v>
      </c>
      <c r="AB736">
        <v>0</v>
      </c>
      <c r="AC736">
        <v>1</v>
      </c>
      <c r="AD736">
        <v>0</v>
      </c>
      <c r="AE736">
        <v>0</v>
      </c>
      <c r="AF736">
        <v>1</v>
      </c>
      <c r="AG736">
        <v>0</v>
      </c>
      <c r="AH736">
        <v>0</v>
      </c>
      <c r="AI736">
        <v>0</v>
      </c>
      <c r="AJ736">
        <v>0</v>
      </c>
      <c r="AK736">
        <v>0</v>
      </c>
      <c r="AL736">
        <v>0</v>
      </c>
      <c r="AM736">
        <v>0</v>
      </c>
      <c r="AN736" t="s">
        <v>31</v>
      </c>
      <c r="AO736">
        <v>0</v>
      </c>
      <c r="AP736">
        <v>1</v>
      </c>
      <c r="AQ736">
        <v>0</v>
      </c>
      <c r="AR736">
        <v>0</v>
      </c>
      <c r="AS736">
        <v>0</v>
      </c>
      <c r="AT736">
        <v>0</v>
      </c>
      <c r="AU736">
        <v>0</v>
      </c>
      <c r="AV736">
        <v>0</v>
      </c>
      <c r="AW736" t="s">
        <v>41</v>
      </c>
      <c r="AX736" t="s">
        <v>56</v>
      </c>
      <c r="AY736">
        <v>0</v>
      </c>
      <c r="AZ736">
        <v>0</v>
      </c>
      <c r="BA736">
        <v>1</v>
      </c>
      <c r="BB736" t="s">
        <v>57</v>
      </c>
      <c r="BC736">
        <v>13</v>
      </c>
      <c r="BD736" t="s">
        <v>796</v>
      </c>
    </row>
    <row r="737" spans="1:56" x14ac:dyDescent="0.25">
      <c r="A737">
        <v>736</v>
      </c>
      <c r="B737">
        <v>1</v>
      </c>
      <c r="C737">
        <v>0</v>
      </c>
      <c r="D737">
        <v>0</v>
      </c>
      <c r="E737">
        <v>0</v>
      </c>
      <c r="F737" t="s">
        <v>7</v>
      </c>
      <c r="G737">
        <v>0</v>
      </c>
      <c r="H737">
        <v>1</v>
      </c>
      <c r="I737">
        <v>0</v>
      </c>
      <c r="J737">
        <v>0</v>
      </c>
      <c r="K737">
        <v>1</v>
      </c>
      <c r="L737">
        <v>1</v>
      </c>
      <c r="M737">
        <v>0</v>
      </c>
      <c r="N737">
        <v>0</v>
      </c>
      <c r="O737">
        <v>0</v>
      </c>
      <c r="P737">
        <v>28.5</v>
      </c>
      <c r="Q737" t="s">
        <v>19</v>
      </c>
      <c r="R737">
        <v>0</v>
      </c>
      <c r="S737">
        <v>0</v>
      </c>
      <c r="T737">
        <v>1</v>
      </c>
      <c r="U737">
        <v>0</v>
      </c>
      <c r="V737">
        <v>0</v>
      </c>
      <c r="W737">
        <v>0</v>
      </c>
      <c r="X737">
        <v>0</v>
      </c>
      <c r="Y737">
        <v>0</v>
      </c>
      <c r="Z737">
        <v>3</v>
      </c>
      <c r="AA737" t="s">
        <v>29</v>
      </c>
      <c r="AB737">
        <v>0</v>
      </c>
      <c r="AC737">
        <v>0</v>
      </c>
      <c r="AD737">
        <v>1</v>
      </c>
      <c r="AE737">
        <v>0</v>
      </c>
      <c r="AF737">
        <v>1</v>
      </c>
      <c r="AG737">
        <v>0</v>
      </c>
      <c r="AH737">
        <v>0</v>
      </c>
      <c r="AI737">
        <v>0</v>
      </c>
      <c r="AJ737">
        <v>0</v>
      </c>
      <c r="AK737">
        <v>0</v>
      </c>
      <c r="AL737">
        <v>0</v>
      </c>
      <c r="AM737">
        <v>0</v>
      </c>
      <c r="AN737" t="s">
        <v>31</v>
      </c>
      <c r="AO737">
        <v>0</v>
      </c>
      <c r="AP737">
        <v>1</v>
      </c>
      <c r="AQ737">
        <v>0</v>
      </c>
      <c r="AR737">
        <v>0</v>
      </c>
      <c r="AS737">
        <v>0</v>
      </c>
      <c r="AT737">
        <v>0</v>
      </c>
      <c r="AU737">
        <v>0</v>
      </c>
      <c r="AV737">
        <v>0</v>
      </c>
      <c r="AW737" t="s">
        <v>41</v>
      </c>
      <c r="AX737" t="s">
        <v>56</v>
      </c>
      <c r="AY737">
        <v>0</v>
      </c>
      <c r="AZ737">
        <v>0</v>
      </c>
      <c r="BA737">
        <v>1</v>
      </c>
      <c r="BB737" t="s">
        <v>57</v>
      </c>
      <c r="BC737">
        <v>16.100000000000001</v>
      </c>
      <c r="BD737" t="s">
        <v>797</v>
      </c>
    </row>
    <row r="738" spans="1:56" x14ac:dyDescent="0.25">
      <c r="A738">
        <v>737</v>
      </c>
      <c r="B738">
        <v>1</v>
      </c>
      <c r="C738">
        <v>0</v>
      </c>
      <c r="D738">
        <v>0</v>
      </c>
      <c r="E738">
        <v>0</v>
      </c>
      <c r="F738" t="s">
        <v>6</v>
      </c>
      <c r="G738">
        <v>1</v>
      </c>
      <c r="H738">
        <v>0</v>
      </c>
      <c r="I738">
        <v>1</v>
      </c>
      <c r="J738">
        <v>0</v>
      </c>
      <c r="K738">
        <v>0</v>
      </c>
      <c r="L738">
        <v>0</v>
      </c>
      <c r="M738">
        <v>0</v>
      </c>
      <c r="N738">
        <v>0</v>
      </c>
      <c r="O738">
        <v>0</v>
      </c>
      <c r="P738">
        <v>48</v>
      </c>
      <c r="Q738" t="s">
        <v>21</v>
      </c>
      <c r="R738">
        <v>0</v>
      </c>
      <c r="S738">
        <v>0</v>
      </c>
      <c r="T738">
        <v>0</v>
      </c>
      <c r="U738">
        <v>0</v>
      </c>
      <c r="V738">
        <v>1</v>
      </c>
      <c r="W738">
        <v>0</v>
      </c>
      <c r="X738">
        <v>0</v>
      </c>
      <c r="Y738">
        <v>0</v>
      </c>
      <c r="Z738">
        <v>3</v>
      </c>
      <c r="AA738" t="s">
        <v>29</v>
      </c>
      <c r="AB738">
        <v>0</v>
      </c>
      <c r="AC738">
        <v>0</v>
      </c>
      <c r="AD738">
        <v>1</v>
      </c>
      <c r="AE738">
        <v>1</v>
      </c>
      <c r="AF738">
        <v>0</v>
      </c>
      <c r="AG738">
        <v>1</v>
      </c>
      <c r="AH738">
        <v>0</v>
      </c>
      <c r="AI738">
        <v>0</v>
      </c>
      <c r="AJ738">
        <v>0</v>
      </c>
      <c r="AK738">
        <v>0</v>
      </c>
      <c r="AL738">
        <v>0</v>
      </c>
      <c r="AM738">
        <v>0</v>
      </c>
      <c r="AN738" t="s">
        <v>32</v>
      </c>
      <c r="AO738">
        <v>3</v>
      </c>
      <c r="AP738">
        <v>0</v>
      </c>
      <c r="AQ738">
        <v>0</v>
      </c>
      <c r="AR738">
        <v>0</v>
      </c>
      <c r="AS738">
        <v>1</v>
      </c>
      <c r="AT738">
        <v>0</v>
      </c>
      <c r="AU738">
        <v>0</v>
      </c>
      <c r="AV738">
        <v>0</v>
      </c>
      <c r="AW738" t="s">
        <v>44</v>
      </c>
      <c r="AX738" t="s">
        <v>56</v>
      </c>
      <c r="AY738">
        <v>0</v>
      </c>
      <c r="AZ738">
        <v>0</v>
      </c>
      <c r="BA738">
        <v>1</v>
      </c>
      <c r="BB738" t="s">
        <v>57</v>
      </c>
      <c r="BC738">
        <v>34.375</v>
      </c>
      <c r="BD738" t="s">
        <v>798</v>
      </c>
    </row>
    <row r="739" spans="1:56" x14ac:dyDescent="0.25">
      <c r="A739">
        <v>738</v>
      </c>
      <c r="B739">
        <v>1</v>
      </c>
      <c r="C739">
        <v>1</v>
      </c>
      <c r="D739">
        <v>1</v>
      </c>
      <c r="E739">
        <v>1</v>
      </c>
      <c r="F739" t="s">
        <v>7</v>
      </c>
      <c r="G739">
        <v>0</v>
      </c>
      <c r="H739">
        <v>1</v>
      </c>
      <c r="I739">
        <v>0</v>
      </c>
      <c r="J739">
        <v>0</v>
      </c>
      <c r="K739">
        <v>1</v>
      </c>
      <c r="L739">
        <v>1</v>
      </c>
      <c r="M739">
        <v>0</v>
      </c>
      <c r="N739">
        <v>0</v>
      </c>
      <c r="O739">
        <v>0</v>
      </c>
      <c r="P739">
        <v>35</v>
      </c>
      <c r="Q739" t="s">
        <v>20</v>
      </c>
      <c r="R739">
        <v>0</v>
      </c>
      <c r="S739">
        <v>0</v>
      </c>
      <c r="T739">
        <v>0</v>
      </c>
      <c r="U739">
        <v>1</v>
      </c>
      <c r="V739">
        <v>0</v>
      </c>
      <c r="W739">
        <v>0</v>
      </c>
      <c r="X739">
        <v>0</v>
      </c>
      <c r="Y739">
        <v>0</v>
      </c>
      <c r="Z739">
        <v>1</v>
      </c>
      <c r="AA739" t="s">
        <v>27</v>
      </c>
      <c r="AB739">
        <v>1</v>
      </c>
      <c r="AC739">
        <v>0</v>
      </c>
      <c r="AD739">
        <v>0</v>
      </c>
      <c r="AE739">
        <v>0</v>
      </c>
      <c r="AF739">
        <v>1</v>
      </c>
      <c r="AG739">
        <v>0</v>
      </c>
      <c r="AH739">
        <v>0</v>
      </c>
      <c r="AI739">
        <v>0</v>
      </c>
      <c r="AJ739">
        <v>0</v>
      </c>
      <c r="AK739">
        <v>0</v>
      </c>
      <c r="AL739">
        <v>0</v>
      </c>
      <c r="AM739">
        <v>0</v>
      </c>
      <c r="AN739" t="s">
        <v>31</v>
      </c>
      <c r="AO739">
        <v>0</v>
      </c>
      <c r="AP739">
        <v>1</v>
      </c>
      <c r="AQ739">
        <v>0</v>
      </c>
      <c r="AR739">
        <v>0</v>
      </c>
      <c r="AS739">
        <v>0</v>
      </c>
      <c r="AT739">
        <v>0</v>
      </c>
      <c r="AU739">
        <v>0</v>
      </c>
      <c r="AV739">
        <v>0</v>
      </c>
      <c r="AW739" t="s">
        <v>41</v>
      </c>
      <c r="AX739" t="s">
        <v>59</v>
      </c>
      <c r="AY739">
        <v>1</v>
      </c>
      <c r="AZ739">
        <v>0</v>
      </c>
      <c r="BA739">
        <v>0</v>
      </c>
      <c r="BB739" t="s">
        <v>60</v>
      </c>
      <c r="BC739">
        <v>512.32920000000001</v>
      </c>
      <c r="BD739" t="s">
        <v>799</v>
      </c>
    </row>
    <row r="740" spans="1:56" x14ac:dyDescent="0.25">
      <c r="A740">
        <v>739</v>
      </c>
      <c r="B740">
        <v>1</v>
      </c>
      <c r="C740">
        <v>0</v>
      </c>
      <c r="D740">
        <v>0</v>
      </c>
      <c r="E740">
        <v>0</v>
      </c>
      <c r="F740" t="s">
        <v>7</v>
      </c>
      <c r="G740">
        <v>0</v>
      </c>
      <c r="H740">
        <v>1</v>
      </c>
      <c r="I740">
        <v>0</v>
      </c>
      <c r="J740">
        <v>0</v>
      </c>
      <c r="K740">
        <v>1</v>
      </c>
      <c r="L740">
        <v>1</v>
      </c>
      <c r="M740">
        <v>0</v>
      </c>
      <c r="N740">
        <v>0</v>
      </c>
      <c r="O740">
        <v>0</v>
      </c>
      <c r="P740">
        <v>29.9</v>
      </c>
      <c r="Q740" t="s">
        <v>19</v>
      </c>
      <c r="R740">
        <v>0</v>
      </c>
      <c r="S740">
        <v>0</v>
      </c>
      <c r="T740">
        <v>1</v>
      </c>
      <c r="U740">
        <v>0</v>
      </c>
      <c r="V740">
        <v>0</v>
      </c>
      <c r="W740">
        <v>0</v>
      </c>
      <c r="X740">
        <v>0</v>
      </c>
      <c r="Y740">
        <v>0</v>
      </c>
      <c r="Z740">
        <v>3</v>
      </c>
      <c r="AA740" t="s">
        <v>29</v>
      </c>
      <c r="AB740">
        <v>0</v>
      </c>
      <c r="AC740">
        <v>0</v>
      </c>
      <c r="AD740">
        <v>1</v>
      </c>
      <c r="AE740">
        <v>0</v>
      </c>
      <c r="AF740">
        <v>1</v>
      </c>
      <c r="AG740">
        <v>0</v>
      </c>
      <c r="AH740">
        <v>0</v>
      </c>
      <c r="AI740">
        <v>0</v>
      </c>
      <c r="AJ740">
        <v>0</v>
      </c>
      <c r="AK740">
        <v>0</v>
      </c>
      <c r="AL740">
        <v>0</v>
      </c>
      <c r="AM740">
        <v>0</v>
      </c>
      <c r="AN740" t="s">
        <v>31</v>
      </c>
      <c r="AO740">
        <v>0</v>
      </c>
      <c r="AP740">
        <v>1</v>
      </c>
      <c r="AQ740">
        <v>0</v>
      </c>
      <c r="AR740">
        <v>0</v>
      </c>
      <c r="AS740">
        <v>0</v>
      </c>
      <c r="AT740">
        <v>0</v>
      </c>
      <c r="AU740">
        <v>0</v>
      </c>
      <c r="AV740">
        <v>0</v>
      </c>
      <c r="AW740" t="s">
        <v>41</v>
      </c>
      <c r="AX740" t="s">
        <v>56</v>
      </c>
      <c r="AY740">
        <v>0</v>
      </c>
      <c r="AZ740">
        <v>0</v>
      </c>
      <c r="BA740">
        <v>1</v>
      </c>
      <c r="BB740" t="s">
        <v>57</v>
      </c>
      <c r="BC740">
        <v>7.8958000000000004</v>
      </c>
      <c r="BD740" t="s">
        <v>800</v>
      </c>
    </row>
    <row r="741" spans="1:56" x14ac:dyDescent="0.25">
      <c r="A741">
        <v>740</v>
      </c>
      <c r="B741">
        <v>1</v>
      </c>
      <c r="C741">
        <v>0</v>
      </c>
      <c r="D741">
        <v>0</v>
      </c>
      <c r="E741">
        <v>0</v>
      </c>
      <c r="F741" t="s">
        <v>7</v>
      </c>
      <c r="G741">
        <v>0</v>
      </c>
      <c r="H741">
        <v>1</v>
      </c>
      <c r="I741">
        <v>0</v>
      </c>
      <c r="J741">
        <v>0</v>
      </c>
      <c r="K741">
        <v>1</v>
      </c>
      <c r="L741">
        <v>1</v>
      </c>
      <c r="M741">
        <v>0</v>
      </c>
      <c r="N741">
        <v>0</v>
      </c>
      <c r="O741">
        <v>0</v>
      </c>
      <c r="P741">
        <v>29.9</v>
      </c>
      <c r="Q741" t="s">
        <v>19</v>
      </c>
      <c r="R741">
        <v>0</v>
      </c>
      <c r="S741">
        <v>0</v>
      </c>
      <c r="T741">
        <v>1</v>
      </c>
      <c r="U741">
        <v>0</v>
      </c>
      <c r="V741">
        <v>0</v>
      </c>
      <c r="W741">
        <v>0</v>
      </c>
      <c r="X741">
        <v>0</v>
      </c>
      <c r="Y741">
        <v>0</v>
      </c>
      <c r="Z741">
        <v>3</v>
      </c>
      <c r="AA741" t="s">
        <v>29</v>
      </c>
      <c r="AB741">
        <v>0</v>
      </c>
      <c r="AC741">
        <v>0</v>
      </c>
      <c r="AD741">
        <v>1</v>
      </c>
      <c r="AE741">
        <v>0</v>
      </c>
      <c r="AF741">
        <v>1</v>
      </c>
      <c r="AG741">
        <v>0</v>
      </c>
      <c r="AH741">
        <v>0</v>
      </c>
      <c r="AI741">
        <v>0</v>
      </c>
      <c r="AJ741">
        <v>0</v>
      </c>
      <c r="AK741">
        <v>0</v>
      </c>
      <c r="AL741">
        <v>0</v>
      </c>
      <c r="AM741">
        <v>0</v>
      </c>
      <c r="AN741" t="s">
        <v>31</v>
      </c>
      <c r="AO741">
        <v>0</v>
      </c>
      <c r="AP741">
        <v>1</v>
      </c>
      <c r="AQ741">
        <v>0</v>
      </c>
      <c r="AR741">
        <v>0</v>
      </c>
      <c r="AS741">
        <v>0</v>
      </c>
      <c r="AT741">
        <v>0</v>
      </c>
      <c r="AU741">
        <v>0</v>
      </c>
      <c r="AV741">
        <v>0</v>
      </c>
      <c r="AW741" t="s">
        <v>41</v>
      </c>
      <c r="AX741" t="s">
        <v>56</v>
      </c>
      <c r="AY741">
        <v>0</v>
      </c>
      <c r="AZ741">
        <v>0</v>
      </c>
      <c r="BA741">
        <v>1</v>
      </c>
      <c r="BB741" t="s">
        <v>57</v>
      </c>
      <c r="BC741">
        <v>7.8958000000000004</v>
      </c>
      <c r="BD741" t="s">
        <v>801</v>
      </c>
    </row>
    <row r="742" spans="1:56" x14ac:dyDescent="0.25">
      <c r="A742">
        <v>741</v>
      </c>
      <c r="B742">
        <v>1</v>
      </c>
      <c r="C742">
        <v>1</v>
      </c>
      <c r="D742">
        <v>1</v>
      </c>
      <c r="E742">
        <v>1</v>
      </c>
      <c r="F742" t="s">
        <v>7</v>
      </c>
      <c r="G742">
        <v>0</v>
      </c>
      <c r="H742">
        <v>1</v>
      </c>
      <c r="I742">
        <v>0</v>
      </c>
      <c r="J742">
        <v>0</v>
      </c>
      <c r="K742">
        <v>1</v>
      </c>
      <c r="L742">
        <v>1</v>
      </c>
      <c r="M742">
        <v>0</v>
      </c>
      <c r="N742">
        <v>0</v>
      </c>
      <c r="O742">
        <v>0</v>
      </c>
      <c r="P742">
        <v>29.9</v>
      </c>
      <c r="Q742" t="s">
        <v>19</v>
      </c>
      <c r="R742">
        <v>0</v>
      </c>
      <c r="S742">
        <v>0</v>
      </c>
      <c r="T742">
        <v>1</v>
      </c>
      <c r="U742">
        <v>0</v>
      </c>
      <c r="V742">
        <v>0</v>
      </c>
      <c r="W742">
        <v>0</v>
      </c>
      <c r="X742">
        <v>0</v>
      </c>
      <c r="Y742">
        <v>0</v>
      </c>
      <c r="Z742">
        <v>1</v>
      </c>
      <c r="AA742" t="s">
        <v>27</v>
      </c>
      <c r="AB742">
        <v>1</v>
      </c>
      <c r="AC742">
        <v>0</v>
      </c>
      <c r="AD742">
        <v>0</v>
      </c>
      <c r="AE742">
        <v>0</v>
      </c>
      <c r="AF742">
        <v>1</v>
      </c>
      <c r="AG742">
        <v>0</v>
      </c>
      <c r="AH742">
        <v>0</v>
      </c>
      <c r="AI742">
        <v>0</v>
      </c>
      <c r="AJ742">
        <v>0</v>
      </c>
      <c r="AK742">
        <v>0</v>
      </c>
      <c r="AL742">
        <v>0</v>
      </c>
      <c r="AM742">
        <v>0</v>
      </c>
      <c r="AN742" t="s">
        <v>31</v>
      </c>
      <c r="AO742">
        <v>0</v>
      </c>
      <c r="AP742">
        <v>1</v>
      </c>
      <c r="AQ742">
        <v>0</v>
      </c>
      <c r="AR742">
        <v>0</v>
      </c>
      <c r="AS742">
        <v>0</v>
      </c>
      <c r="AT742">
        <v>0</v>
      </c>
      <c r="AU742">
        <v>0</v>
      </c>
      <c r="AV742">
        <v>0</v>
      </c>
      <c r="AW742" t="s">
        <v>41</v>
      </c>
      <c r="AX742" t="s">
        <v>56</v>
      </c>
      <c r="AY742">
        <v>0</v>
      </c>
      <c r="AZ742">
        <v>0</v>
      </c>
      <c r="BA742">
        <v>1</v>
      </c>
      <c r="BB742" t="s">
        <v>57</v>
      </c>
      <c r="BC742">
        <v>30</v>
      </c>
      <c r="BD742" t="s">
        <v>802</v>
      </c>
    </row>
    <row r="743" spans="1:56" x14ac:dyDescent="0.25">
      <c r="A743">
        <v>742</v>
      </c>
      <c r="B743">
        <v>1</v>
      </c>
      <c r="C743">
        <v>0</v>
      </c>
      <c r="D743">
        <v>0</v>
      </c>
      <c r="E743">
        <v>0</v>
      </c>
      <c r="F743" t="s">
        <v>7</v>
      </c>
      <c r="G743">
        <v>0</v>
      </c>
      <c r="H743">
        <v>1</v>
      </c>
      <c r="I743">
        <v>0</v>
      </c>
      <c r="J743">
        <v>0</v>
      </c>
      <c r="K743">
        <v>0</v>
      </c>
      <c r="L743">
        <v>1</v>
      </c>
      <c r="M743">
        <v>0</v>
      </c>
      <c r="N743">
        <v>0</v>
      </c>
      <c r="O743">
        <v>0</v>
      </c>
      <c r="P743">
        <v>36</v>
      </c>
      <c r="Q743" t="s">
        <v>20</v>
      </c>
      <c r="R743">
        <v>0</v>
      </c>
      <c r="S743">
        <v>0</v>
      </c>
      <c r="T743">
        <v>0</v>
      </c>
      <c r="U743">
        <v>1</v>
      </c>
      <c r="V743">
        <v>0</v>
      </c>
      <c r="W743">
        <v>0</v>
      </c>
      <c r="X743">
        <v>0</v>
      </c>
      <c r="Y743">
        <v>0</v>
      </c>
      <c r="Z743">
        <v>1</v>
      </c>
      <c r="AA743" t="s">
        <v>27</v>
      </c>
      <c r="AB743">
        <v>1</v>
      </c>
      <c r="AC743">
        <v>0</v>
      </c>
      <c r="AD743">
        <v>0</v>
      </c>
      <c r="AE743">
        <v>1</v>
      </c>
      <c r="AF743">
        <v>0</v>
      </c>
      <c r="AG743">
        <v>1</v>
      </c>
      <c r="AH743">
        <v>0</v>
      </c>
      <c r="AI743">
        <v>0</v>
      </c>
      <c r="AJ743">
        <v>0</v>
      </c>
      <c r="AK743">
        <v>0</v>
      </c>
      <c r="AL743">
        <v>0</v>
      </c>
      <c r="AM743">
        <v>0</v>
      </c>
      <c r="AN743" t="s">
        <v>32</v>
      </c>
      <c r="AO743">
        <v>0</v>
      </c>
      <c r="AP743">
        <v>1</v>
      </c>
      <c r="AQ743">
        <v>0</v>
      </c>
      <c r="AR743">
        <v>0</v>
      </c>
      <c r="AS743">
        <v>0</v>
      </c>
      <c r="AT743">
        <v>0</v>
      </c>
      <c r="AU743">
        <v>0</v>
      </c>
      <c r="AV743">
        <v>0</v>
      </c>
      <c r="AW743" t="s">
        <v>41</v>
      </c>
      <c r="AX743" t="s">
        <v>56</v>
      </c>
      <c r="AY743">
        <v>0</v>
      </c>
      <c r="AZ743">
        <v>0</v>
      </c>
      <c r="BA743">
        <v>1</v>
      </c>
      <c r="BB743" t="s">
        <v>57</v>
      </c>
      <c r="BC743">
        <v>78.849999999999994</v>
      </c>
      <c r="BD743" t="s">
        <v>803</v>
      </c>
    </row>
    <row r="744" spans="1:56" x14ac:dyDescent="0.25">
      <c r="A744">
        <v>743</v>
      </c>
      <c r="B744">
        <v>1</v>
      </c>
      <c r="C744">
        <v>1</v>
      </c>
      <c r="D744">
        <v>1</v>
      </c>
      <c r="E744">
        <v>1</v>
      </c>
      <c r="F744" t="s">
        <v>6</v>
      </c>
      <c r="G744">
        <v>1</v>
      </c>
      <c r="H744">
        <v>0</v>
      </c>
      <c r="I744">
        <v>0</v>
      </c>
      <c r="J744">
        <v>0</v>
      </c>
      <c r="K744">
        <v>0</v>
      </c>
      <c r="L744">
        <v>0</v>
      </c>
      <c r="M744">
        <v>0</v>
      </c>
      <c r="N744">
        <v>0</v>
      </c>
      <c r="O744">
        <v>0</v>
      </c>
      <c r="P744">
        <v>21</v>
      </c>
      <c r="Q744" t="s">
        <v>19</v>
      </c>
      <c r="R744">
        <v>0</v>
      </c>
      <c r="S744">
        <v>0</v>
      </c>
      <c r="T744">
        <v>1</v>
      </c>
      <c r="U744">
        <v>0</v>
      </c>
      <c r="V744">
        <v>0</v>
      </c>
      <c r="W744">
        <v>0</v>
      </c>
      <c r="X744">
        <v>0</v>
      </c>
      <c r="Y744">
        <v>0</v>
      </c>
      <c r="Z744">
        <v>1</v>
      </c>
      <c r="AA744" t="s">
        <v>27</v>
      </c>
      <c r="AB744">
        <v>1</v>
      </c>
      <c r="AC744">
        <v>0</v>
      </c>
      <c r="AD744">
        <v>0</v>
      </c>
      <c r="AE744">
        <v>2</v>
      </c>
      <c r="AF744">
        <v>0</v>
      </c>
      <c r="AG744">
        <v>0</v>
      </c>
      <c r="AH744">
        <v>1</v>
      </c>
      <c r="AI744">
        <v>0</v>
      </c>
      <c r="AJ744">
        <v>0</v>
      </c>
      <c r="AK744">
        <v>0</v>
      </c>
      <c r="AL744">
        <v>0</v>
      </c>
      <c r="AM744">
        <v>0</v>
      </c>
      <c r="AN744" t="s">
        <v>33</v>
      </c>
      <c r="AO744">
        <v>2</v>
      </c>
      <c r="AP744">
        <v>0</v>
      </c>
      <c r="AQ744">
        <v>0</v>
      </c>
      <c r="AR744">
        <v>1</v>
      </c>
      <c r="AS744">
        <v>0</v>
      </c>
      <c r="AT744">
        <v>0</v>
      </c>
      <c r="AU744">
        <v>0</v>
      </c>
      <c r="AV744">
        <v>0</v>
      </c>
      <c r="AW744" t="s">
        <v>43</v>
      </c>
      <c r="AX744" t="s">
        <v>59</v>
      </c>
      <c r="AY744">
        <v>1</v>
      </c>
      <c r="AZ744">
        <v>0</v>
      </c>
      <c r="BA744">
        <v>0</v>
      </c>
      <c r="BB744" t="s">
        <v>60</v>
      </c>
      <c r="BC744">
        <v>262.375</v>
      </c>
      <c r="BD744" t="s">
        <v>804</v>
      </c>
    </row>
    <row r="745" spans="1:56" x14ac:dyDescent="0.25">
      <c r="A745">
        <v>744</v>
      </c>
      <c r="B745">
        <v>1</v>
      </c>
      <c r="C745">
        <v>0</v>
      </c>
      <c r="D745">
        <v>0</v>
      </c>
      <c r="E745">
        <v>0</v>
      </c>
      <c r="F745" t="s">
        <v>7</v>
      </c>
      <c r="G745">
        <v>0</v>
      </c>
      <c r="H745">
        <v>1</v>
      </c>
      <c r="I745">
        <v>0</v>
      </c>
      <c r="J745">
        <v>0</v>
      </c>
      <c r="K745">
        <v>0</v>
      </c>
      <c r="L745">
        <v>1</v>
      </c>
      <c r="M745">
        <v>0</v>
      </c>
      <c r="N745">
        <v>0</v>
      </c>
      <c r="O745">
        <v>0</v>
      </c>
      <c r="P745">
        <v>24</v>
      </c>
      <c r="Q745" t="s">
        <v>19</v>
      </c>
      <c r="R745">
        <v>0</v>
      </c>
      <c r="S745">
        <v>0</v>
      </c>
      <c r="T745">
        <v>1</v>
      </c>
      <c r="U745">
        <v>0</v>
      </c>
      <c r="V745">
        <v>0</v>
      </c>
      <c r="W745">
        <v>0</v>
      </c>
      <c r="X745">
        <v>0</v>
      </c>
      <c r="Y745">
        <v>0</v>
      </c>
      <c r="Z745">
        <v>3</v>
      </c>
      <c r="AA745" t="s">
        <v>29</v>
      </c>
      <c r="AB745">
        <v>0</v>
      </c>
      <c r="AC745">
        <v>0</v>
      </c>
      <c r="AD745">
        <v>1</v>
      </c>
      <c r="AE745">
        <v>1</v>
      </c>
      <c r="AF745">
        <v>0</v>
      </c>
      <c r="AG745">
        <v>1</v>
      </c>
      <c r="AH745">
        <v>0</v>
      </c>
      <c r="AI745">
        <v>0</v>
      </c>
      <c r="AJ745">
        <v>0</v>
      </c>
      <c r="AK745">
        <v>0</v>
      </c>
      <c r="AL745">
        <v>0</v>
      </c>
      <c r="AM745">
        <v>0</v>
      </c>
      <c r="AN745" t="s">
        <v>32</v>
      </c>
      <c r="AO745">
        <v>0</v>
      </c>
      <c r="AP745">
        <v>1</v>
      </c>
      <c r="AQ745">
        <v>0</v>
      </c>
      <c r="AR745">
        <v>0</v>
      </c>
      <c r="AS745">
        <v>0</v>
      </c>
      <c r="AT745">
        <v>0</v>
      </c>
      <c r="AU745">
        <v>0</v>
      </c>
      <c r="AV745">
        <v>0</v>
      </c>
      <c r="AW745" t="s">
        <v>41</v>
      </c>
      <c r="AX745" t="s">
        <v>56</v>
      </c>
      <c r="AY745">
        <v>0</v>
      </c>
      <c r="AZ745">
        <v>0</v>
      </c>
      <c r="BA745">
        <v>1</v>
      </c>
      <c r="BB745" t="s">
        <v>57</v>
      </c>
      <c r="BC745">
        <v>16.100000000000001</v>
      </c>
      <c r="BD745" t="s">
        <v>805</v>
      </c>
    </row>
    <row r="746" spans="1:56" x14ac:dyDescent="0.25">
      <c r="A746">
        <v>745</v>
      </c>
      <c r="B746">
        <v>1</v>
      </c>
      <c r="C746">
        <v>1</v>
      </c>
      <c r="D746">
        <v>1</v>
      </c>
      <c r="E746">
        <v>1</v>
      </c>
      <c r="F746" t="s">
        <v>7</v>
      </c>
      <c r="G746">
        <v>0</v>
      </c>
      <c r="H746">
        <v>1</v>
      </c>
      <c r="I746">
        <v>0</v>
      </c>
      <c r="J746">
        <v>0</v>
      </c>
      <c r="K746">
        <v>1</v>
      </c>
      <c r="L746">
        <v>1</v>
      </c>
      <c r="M746">
        <v>0</v>
      </c>
      <c r="N746">
        <v>0</v>
      </c>
      <c r="O746">
        <v>0</v>
      </c>
      <c r="P746">
        <v>31</v>
      </c>
      <c r="Q746" t="s">
        <v>20</v>
      </c>
      <c r="R746">
        <v>0</v>
      </c>
      <c r="S746">
        <v>0</v>
      </c>
      <c r="T746">
        <v>0</v>
      </c>
      <c r="U746">
        <v>1</v>
      </c>
      <c r="V746">
        <v>0</v>
      </c>
      <c r="W746">
        <v>0</v>
      </c>
      <c r="X746">
        <v>0</v>
      </c>
      <c r="Y746">
        <v>0</v>
      </c>
      <c r="Z746">
        <v>3</v>
      </c>
      <c r="AA746" t="s">
        <v>29</v>
      </c>
      <c r="AB746">
        <v>0</v>
      </c>
      <c r="AC746">
        <v>0</v>
      </c>
      <c r="AD746">
        <v>1</v>
      </c>
      <c r="AE746">
        <v>0</v>
      </c>
      <c r="AF746">
        <v>1</v>
      </c>
      <c r="AG746">
        <v>0</v>
      </c>
      <c r="AH746">
        <v>0</v>
      </c>
      <c r="AI746">
        <v>0</v>
      </c>
      <c r="AJ746">
        <v>0</v>
      </c>
      <c r="AK746">
        <v>0</v>
      </c>
      <c r="AL746">
        <v>0</v>
      </c>
      <c r="AM746">
        <v>0</v>
      </c>
      <c r="AN746" t="s">
        <v>31</v>
      </c>
      <c r="AO746">
        <v>0</v>
      </c>
      <c r="AP746">
        <v>1</v>
      </c>
      <c r="AQ746">
        <v>0</v>
      </c>
      <c r="AR746">
        <v>0</v>
      </c>
      <c r="AS746">
        <v>0</v>
      </c>
      <c r="AT746">
        <v>0</v>
      </c>
      <c r="AU746">
        <v>0</v>
      </c>
      <c r="AV746">
        <v>0</v>
      </c>
      <c r="AW746" t="s">
        <v>41</v>
      </c>
      <c r="AX746" t="s">
        <v>56</v>
      </c>
      <c r="AY746">
        <v>0</v>
      </c>
      <c r="AZ746">
        <v>0</v>
      </c>
      <c r="BA746">
        <v>1</v>
      </c>
      <c r="BB746" t="s">
        <v>57</v>
      </c>
      <c r="BC746">
        <v>7.9249999999999998</v>
      </c>
      <c r="BD746" t="s">
        <v>806</v>
      </c>
    </row>
    <row r="747" spans="1:56" x14ac:dyDescent="0.25">
      <c r="A747">
        <v>746</v>
      </c>
      <c r="B747">
        <v>1</v>
      </c>
      <c r="C747">
        <v>0</v>
      </c>
      <c r="D747">
        <v>0</v>
      </c>
      <c r="E747">
        <v>0</v>
      </c>
      <c r="F747" t="s">
        <v>7</v>
      </c>
      <c r="G747">
        <v>0</v>
      </c>
      <c r="H747">
        <v>1</v>
      </c>
      <c r="I747">
        <v>0</v>
      </c>
      <c r="J747">
        <v>0</v>
      </c>
      <c r="K747">
        <v>0</v>
      </c>
      <c r="L747">
        <v>0</v>
      </c>
      <c r="M747">
        <v>0</v>
      </c>
      <c r="N747">
        <v>0</v>
      </c>
      <c r="O747">
        <v>0</v>
      </c>
      <c r="P747">
        <v>70</v>
      </c>
      <c r="Q747" t="s">
        <v>24</v>
      </c>
      <c r="R747">
        <v>0</v>
      </c>
      <c r="S747">
        <v>0</v>
      </c>
      <c r="T747">
        <v>0</v>
      </c>
      <c r="U747">
        <v>0</v>
      </c>
      <c r="V747">
        <v>0</v>
      </c>
      <c r="W747">
        <v>0</v>
      </c>
      <c r="X747">
        <v>0</v>
      </c>
      <c r="Y747">
        <v>1</v>
      </c>
      <c r="Z747">
        <v>1</v>
      </c>
      <c r="AA747" t="s">
        <v>27</v>
      </c>
      <c r="AB747">
        <v>1</v>
      </c>
      <c r="AC747">
        <v>0</v>
      </c>
      <c r="AD747">
        <v>0</v>
      </c>
      <c r="AE747">
        <v>1</v>
      </c>
      <c r="AF747">
        <v>0</v>
      </c>
      <c r="AG747">
        <v>1</v>
      </c>
      <c r="AH747">
        <v>0</v>
      </c>
      <c r="AI747">
        <v>0</v>
      </c>
      <c r="AJ747">
        <v>0</v>
      </c>
      <c r="AK747">
        <v>0</v>
      </c>
      <c r="AL747">
        <v>0</v>
      </c>
      <c r="AM747">
        <v>0</v>
      </c>
      <c r="AN747" t="s">
        <v>32</v>
      </c>
      <c r="AO747">
        <v>1</v>
      </c>
      <c r="AP747">
        <v>0</v>
      </c>
      <c r="AQ747">
        <v>1</v>
      </c>
      <c r="AR747">
        <v>0</v>
      </c>
      <c r="AS747">
        <v>0</v>
      </c>
      <c r="AT747">
        <v>0</v>
      </c>
      <c r="AU747">
        <v>0</v>
      </c>
      <c r="AV747">
        <v>0</v>
      </c>
      <c r="AW747" t="s">
        <v>42</v>
      </c>
      <c r="AX747" t="s">
        <v>56</v>
      </c>
      <c r="AY747">
        <v>0</v>
      </c>
      <c r="AZ747">
        <v>0</v>
      </c>
      <c r="BA747">
        <v>1</v>
      </c>
      <c r="BB747" t="s">
        <v>57</v>
      </c>
      <c r="BC747">
        <v>71</v>
      </c>
      <c r="BD747" t="s">
        <v>807</v>
      </c>
    </row>
    <row r="748" spans="1:56" x14ac:dyDescent="0.25">
      <c r="A748">
        <v>747</v>
      </c>
      <c r="B748">
        <v>1</v>
      </c>
      <c r="C748">
        <v>0</v>
      </c>
      <c r="D748">
        <v>0</v>
      </c>
      <c r="E748">
        <v>0</v>
      </c>
      <c r="F748" t="s">
        <v>7</v>
      </c>
      <c r="G748">
        <v>0</v>
      </c>
      <c r="H748">
        <v>1</v>
      </c>
      <c r="I748">
        <v>0</v>
      </c>
      <c r="J748">
        <v>0</v>
      </c>
      <c r="K748">
        <v>0</v>
      </c>
      <c r="L748">
        <v>0</v>
      </c>
      <c r="M748">
        <v>0</v>
      </c>
      <c r="N748">
        <v>0</v>
      </c>
      <c r="O748">
        <v>0</v>
      </c>
      <c r="P748">
        <v>16</v>
      </c>
      <c r="Q748" t="s">
        <v>18</v>
      </c>
      <c r="R748">
        <v>0</v>
      </c>
      <c r="S748">
        <v>1</v>
      </c>
      <c r="T748">
        <v>0</v>
      </c>
      <c r="U748">
        <v>0</v>
      </c>
      <c r="V748">
        <v>0</v>
      </c>
      <c r="W748">
        <v>0</v>
      </c>
      <c r="X748">
        <v>0</v>
      </c>
      <c r="Y748">
        <v>0</v>
      </c>
      <c r="Z748">
        <v>3</v>
      </c>
      <c r="AA748" t="s">
        <v>29</v>
      </c>
      <c r="AB748">
        <v>0</v>
      </c>
      <c r="AC748">
        <v>0</v>
      </c>
      <c r="AD748">
        <v>1</v>
      </c>
      <c r="AE748">
        <v>1</v>
      </c>
      <c r="AF748">
        <v>0</v>
      </c>
      <c r="AG748">
        <v>1</v>
      </c>
      <c r="AH748">
        <v>0</v>
      </c>
      <c r="AI748">
        <v>0</v>
      </c>
      <c r="AJ748">
        <v>0</v>
      </c>
      <c r="AK748">
        <v>0</v>
      </c>
      <c r="AL748">
        <v>0</v>
      </c>
      <c r="AM748">
        <v>0</v>
      </c>
      <c r="AN748" t="s">
        <v>32</v>
      </c>
      <c r="AO748">
        <v>1</v>
      </c>
      <c r="AP748">
        <v>0</v>
      </c>
      <c r="AQ748">
        <v>1</v>
      </c>
      <c r="AR748">
        <v>0</v>
      </c>
      <c r="AS748">
        <v>0</v>
      </c>
      <c r="AT748">
        <v>0</v>
      </c>
      <c r="AU748">
        <v>0</v>
      </c>
      <c r="AV748">
        <v>0</v>
      </c>
      <c r="AW748" t="s">
        <v>42</v>
      </c>
      <c r="AX748" t="s">
        <v>56</v>
      </c>
      <c r="AY748">
        <v>0</v>
      </c>
      <c r="AZ748">
        <v>0</v>
      </c>
      <c r="BA748">
        <v>1</v>
      </c>
      <c r="BB748" t="s">
        <v>57</v>
      </c>
      <c r="BC748">
        <v>20.25</v>
      </c>
      <c r="BD748" t="s">
        <v>808</v>
      </c>
    </row>
    <row r="749" spans="1:56" x14ac:dyDescent="0.25">
      <c r="A749">
        <v>748</v>
      </c>
      <c r="B749">
        <v>1</v>
      </c>
      <c r="C749">
        <v>1</v>
      </c>
      <c r="D749">
        <v>1</v>
      </c>
      <c r="E749">
        <v>1</v>
      </c>
      <c r="F749" t="s">
        <v>6</v>
      </c>
      <c r="G749">
        <v>1</v>
      </c>
      <c r="H749">
        <v>0</v>
      </c>
      <c r="I749">
        <v>0</v>
      </c>
      <c r="J749">
        <v>0</v>
      </c>
      <c r="K749">
        <v>0</v>
      </c>
      <c r="L749">
        <v>0</v>
      </c>
      <c r="M749">
        <v>0</v>
      </c>
      <c r="N749">
        <v>0</v>
      </c>
      <c r="O749">
        <v>0</v>
      </c>
      <c r="P749">
        <v>30</v>
      </c>
      <c r="Q749" t="s">
        <v>20</v>
      </c>
      <c r="R749">
        <v>0</v>
      </c>
      <c r="S749">
        <v>0</v>
      </c>
      <c r="T749">
        <v>0</v>
      </c>
      <c r="U749">
        <v>1</v>
      </c>
      <c r="V749">
        <v>0</v>
      </c>
      <c r="W749">
        <v>0</v>
      </c>
      <c r="X749">
        <v>0</v>
      </c>
      <c r="Y749">
        <v>0</v>
      </c>
      <c r="Z749">
        <v>2</v>
      </c>
      <c r="AA749" t="s">
        <v>28</v>
      </c>
      <c r="AB749">
        <v>0</v>
      </c>
      <c r="AC749">
        <v>1</v>
      </c>
      <c r="AD749">
        <v>0</v>
      </c>
      <c r="AE749">
        <v>0</v>
      </c>
      <c r="AF749">
        <v>1</v>
      </c>
      <c r="AG749">
        <v>0</v>
      </c>
      <c r="AH749">
        <v>0</v>
      </c>
      <c r="AI749">
        <v>0</v>
      </c>
      <c r="AJ749">
        <v>0</v>
      </c>
      <c r="AK749">
        <v>0</v>
      </c>
      <c r="AL749">
        <v>0</v>
      </c>
      <c r="AM749">
        <v>0</v>
      </c>
      <c r="AN749" t="s">
        <v>31</v>
      </c>
      <c r="AO749">
        <v>0</v>
      </c>
      <c r="AP749">
        <v>1</v>
      </c>
      <c r="AQ749">
        <v>0</v>
      </c>
      <c r="AR749">
        <v>0</v>
      </c>
      <c r="AS749">
        <v>0</v>
      </c>
      <c r="AT749">
        <v>0</v>
      </c>
      <c r="AU749">
        <v>0</v>
      </c>
      <c r="AV749">
        <v>0</v>
      </c>
      <c r="AW749" t="s">
        <v>41</v>
      </c>
      <c r="AX749" t="s">
        <v>56</v>
      </c>
      <c r="AY749">
        <v>0</v>
      </c>
      <c r="AZ749">
        <v>0</v>
      </c>
      <c r="BA749">
        <v>1</v>
      </c>
      <c r="BB749" t="s">
        <v>57</v>
      </c>
      <c r="BC749">
        <v>13</v>
      </c>
      <c r="BD749" t="s">
        <v>809</v>
      </c>
    </row>
    <row r="750" spans="1:56" x14ac:dyDescent="0.25">
      <c r="A750">
        <v>749</v>
      </c>
      <c r="B750">
        <v>1</v>
      </c>
      <c r="C750">
        <v>0</v>
      </c>
      <c r="D750">
        <v>0</v>
      </c>
      <c r="E750">
        <v>0</v>
      </c>
      <c r="F750" t="s">
        <v>7</v>
      </c>
      <c r="G750">
        <v>0</v>
      </c>
      <c r="H750">
        <v>1</v>
      </c>
      <c r="I750">
        <v>0</v>
      </c>
      <c r="J750">
        <v>0</v>
      </c>
      <c r="K750">
        <v>0</v>
      </c>
      <c r="L750">
        <v>1</v>
      </c>
      <c r="M750">
        <v>0</v>
      </c>
      <c r="N750">
        <v>0</v>
      </c>
      <c r="O750">
        <v>0</v>
      </c>
      <c r="P750">
        <v>19</v>
      </c>
      <c r="Q750" t="s">
        <v>18</v>
      </c>
      <c r="R750">
        <v>0</v>
      </c>
      <c r="S750">
        <v>1</v>
      </c>
      <c r="T750">
        <v>0</v>
      </c>
      <c r="U750">
        <v>0</v>
      </c>
      <c r="V750">
        <v>0</v>
      </c>
      <c r="W750">
        <v>0</v>
      </c>
      <c r="X750">
        <v>0</v>
      </c>
      <c r="Y750">
        <v>0</v>
      </c>
      <c r="Z750">
        <v>1</v>
      </c>
      <c r="AA750" t="s">
        <v>27</v>
      </c>
      <c r="AB750">
        <v>1</v>
      </c>
      <c r="AC750">
        <v>0</v>
      </c>
      <c r="AD750">
        <v>0</v>
      </c>
      <c r="AE750">
        <v>1</v>
      </c>
      <c r="AF750">
        <v>0</v>
      </c>
      <c r="AG750">
        <v>1</v>
      </c>
      <c r="AH750">
        <v>0</v>
      </c>
      <c r="AI750">
        <v>0</v>
      </c>
      <c r="AJ750">
        <v>0</v>
      </c>
      <c r="AK750">
        <v>0</v>
      </c>
      <c r="AL750">
        <v>0</v>
      </c>
      <c r="AM750">
        <v>0</v>
      </c>
      <c r="AN750" t="s">
        <v>32</v>
      </c>
      <c r="AO750">
        <v>0</v>
      </c>
      <c r="AP750">
        <v>1</v>
      </c>
      <c r="AQ750">
        <v>0</v>
      </c>
      <c r="AR750">
        <v>0</v>
      </c>
      <c r="AS750">
        <v>0</v>
      </c>
      <c r="AT750">
        <v>0</v>
      </c>
      <c r="AU750">
        <v>0</v>
      </c>
      <c r="AV750">
        <v>0</v>
      </c>
      <c r="AW750" t="s">
        <v>41</v>
      </c>
      <c r="AX750" t="s">
        <v>56</v>
      </c>
      <c r="AY750">
        <v>0</v>
      </c>
      <c r="AZ750">
        <v>0</v>
      </c>
      <c r="BA750">
        <v>1</v>
      </c>
      <c r="BB750" t="s">
        <v>57</v>
      </c>
      <c r="BC750">
        <v>53.1</v>
      </c>
      <c r="BD750" t="s">
        <v>810</v>
      </c>
    </row>
    <row r="751" spans="1:56" x14ac:dyDescent="0.25">
      <c r="A751">
        <v>750</v>
      </c>
      <c r="B751">
        <v>1</v>
      </c>
      <c r="C751">
        <v>0</v>
      </c>
      <c r="D751">
        <v>0</v>
      </c>
      <c r="E751">
        <v>0</v>
      </c>
      <c r="F751" t="s">
        <v>7</v>
      </c>
      <c r="G751">
        <v>0</v>
      </c>
      <c r="H751">
        <v>1</v>
      </c>
      <c r="I751">
        <v>0</v>
      </c>
      <c r="J751">
        <v>0</v>
      </c>
      <c r="K751">
        <v>1</v>
      </c>
      <c r="L751">
        <v>1</v>
      </c>
      <c r="M751">
        <v>0</v>
      </c>
      <c r="N751">
        <v>1</v>
      </c>
      <c r="O751">
        <v>1</v>
      </c>
      <c r="P751">
        <v>31</v>
      </c>
      <c r="Q751" t="s">
        <v>20</v>
      </c>
      <c r="R751">
        <v>0</v>
      </c>
      <c r="S751">
        <v>0</v>
      </c>
      <c r="T751">
        <v>0</v>
      </c>
      <c r="U751">
        <v>1</v>
      </c>
      <c r="V751">
        <v>0</v>
      </c>
      <c r="W751">
        <v>0</v>
      </c>
      <c r="X751">
        <v>0</v>
      </c>
      <c r="Y751">
        <v>0</v>
      </c>
      <c r="Z751">
        <v>3</v>
      </c>
      <c r="AA751" t="s">
        <v>29</v>
      </c>
      <c r="AB751">
        <v>0</v>
      </c>
      <c r="AC751">
        <v>0</v>
      </c>
      <c r="AD751">
        <v>1</v>
      </c>
      <c r="AE751">
        <v>0</v>
      </c>
      <c r="AF751">
        <v>1</v>
      </c>
      <c r="AG751">
        <v>0</v>
      </c>
      <c r="AH751">
        <v>0</v>
      </c>
      <c r="AI751">
        <v>0</v>
      </c>
      <c r="AJ751">
        <v>0</v>
      </c>
      <c r="AK751">
        <v>0</v>
      </c>
      <c r="AL751">
        <v>0</v>
      </c>
      <c r="AM751">
        <v>0</v>
      </c>
      <c r="AN751" t="s">
        <v>31</v>
      </c>
      <c r="AO751">
        <v>0</v>
      </c>
      <c r="AP751">
        <v>1</v>
      </c>
      <c r="AQ751">
        <v>0</v>
      </c>
      <c r="AR751">
        <v>0</v>
      </c>
      <c r="AS751">
        <v>0</v>
      </c>
      <c r="AT751">
        <v>0</v>
      </c>
      <c r="AU751">
        <v>0</v>
      </c>
      <c r="AV751">
        <v>0</v>
      </c>
      <c r="AW751" t="s">
        <v>41</v>
      </c>
      <c r="AX751" t="s">
        <v>65</v>
      </c>
      <c r="AY751">
        <v>0</v>
      </c>
      <c r="AZ751">
        <v>1</v>
      </c>
      <c r="BA751">
        <v>0</v>
      </c>
      <c r="BB751" t="s">
        <v>66</v>
      </c>
      <c r="BC751">
        <v>7.75</v>
      </c>
      <c r="BD751" t="s">
        <v>811</v>
      </c>
    </row>
    <row r="752" spans="1:56" x14ac:dyDescent="0.25">
      <c r="A752">
        <v>751</v>
      </c>
      <c r="B752">
        <v>1</v>
      </c>
      <c r="C752">
        <v>1</v>
      </c>
      <c r="D752">
        <v>1</v>
      </c>
      <c r="E752">
        <v>1</v>
      </c>
      <c r="F752" t="s">
        <v>6</v>
      </c>
      <c r="G752">
        <v>1</v>
      </c>
      <c r="H752">
        <v>0</v>
      </c>
      <c r="I752">
        <v>0</v>
      </c>
      <c r="J752">
        <v>0</v>
      </c>
      <c r="K752">
        <v>0</v>
      </c>
      <c r="L752">
        <v>0</v>
      </c>
      <c r="M752">
        <v>0</v>
      </c>
      <c r="N752">
        <v>0</v>
      </c>
      <c r="O752">
        <v>0</v>
      </c>
      <c r="P752">
        <v>4</v>
      </c>
      <c r="Q752" t="s">
        <v>17</v>
      </c>
      <c r="R752">
        <v>1</v>
      </c>
      <c r="S752">
        <v>0</v>
      </c>
      <c r="T752">
        <v>0</v>
      </c>
      <c r="U752">
        <v>0</v>
      </c>
      <c r="V752">
        <v>0</v>
      </c>
      <c r="W752">
        <v>0</v>
      </c>
      <c r="X752">
        <v>0</v>
      </c>
      <c r="Y752">
        <v>0</v>
      </c>
      <c r="Z752">
        <v>2</v>
      </c>
      <c r="AA752" t="s">
        <v>28</v>
      </c>
      <c r="AB752">
        <v>0</v>
      </c>
      <c r="AC752">
        <v>1</v>
      </c>
      <c r="AD752">
        <v>0</v>
      </c>
      <c r="AE752">
        <v>1</v>
      </c>
      <c r="AF752">
        <v>0</v>
      </c>
      <c r="AG752">
        <v>1</v>
      </c>
      <c r="AH752">
        <v>0</v>
      </c>
      <c r="AI752">
        <v>0</v>
      </c>
      <c r="AJ752">
        <v>0</v>
      </c>
      <c r="AK752">
        <v>0</v>
      </c>
      <c r="AL752">
        <v>0</v>
      </c>
      <c r="AM752">
        <v>0</v>
      </c>
      <c r="AN752" t="s">
        <v>32</v>
      </c>
      <c r="AO752">
        <v>1</v>
      </c>
      <c r="AP752">
        <v>0</v>
      </c>
      <c r="AQ752">
        <v>1</v>
      </c>
      <c r="AR752">
        <v>0</v>
      </c>
      <c r="AS752">
        <v>0</v>
      </c>
      <c r="AT752">
        <v>0</v>
      </c>
      <c r="AU752">
        <v>0</v>
      </c>
      <c r="AV752">
        <v>0</v>
      </c>
      <c r="AW752" t="s">
        <v>42</v>
      </c>
      <c r="AX752" t="s">
        <v>56</v>
      </c>
      <c r="AY752">
        <v>0</v>
      </c>
      <c r="AZ752">
        <v>0</v>
      </c>
      <c r="BA752">
        <v>1</v>
      </c>
      <c r="BB752" t="s">
        <v>57</v>
      </c>
      <c r="BC752">
        <v>23</v>
      </c>
      <c r="BD752" t="s">
        <v>812</v>
      </c>
    </row>
    <row r="753" spans="1:56" x14ac:dyDescent="0.25">
      <c r="A753">
        <v>752</v>
      </c>
      <c r="B753">
        <v>1</v>
      </c>
      <c r="C753">
        <v>1</v>
      </c>
      <c r="D753">
        <v>1</v>
      </c>
      <c r="E753">
        <v>1</v>
      </c>
      <c r="F753" t="s">
        <v>7</v>
      </c>
      <c r="G753">
        <v>0</v>
      </c>
      <c r="H753">
        <v>1</v>
      </c>
      <c r="I753">
        <v>0</v>
      </c>
      <c r="J753">
        <v>0</v>
      </c>
      <c r="K753">
        <v>1</v>
      </c>
      <c r="L753">
        <v>0</v>
      </c>
      <c r="M753">
        <v>1</v>
      </c>
      <c r="N753">
        <v>0</v>
      </c>
      <c r="O753">
        <v>0</v>
      </c>
      <c r="P753">
        <v>6</v>
      </c>
      <c r="Q753" t="s">
        <v>17</v>
      </c>
      <c r="R753">
        <v>1</v>
      </c>
      <c r="S753">
        <v>0</v>
      </c>
      <c r="T753">
        <v>0</v>
      </c>
      <c r="U753">
        <v>0</v>
      </c>
      <c r="V753">
        <v>0</v>
      </c>
      <c r="W753">
        <v>0</v>
      </c>
      <c r="X753">
        <v>0</v>
      </c>
      <c r="Y753">
        <v>0</v>
      </c>
      <c r="Z753">
        <v>3</v>
      </c>
      <c r="AA753" t="s">
        <v>29</v>
      </c>
      <c r="AB753">
        <v>0</v>
      </c>
      <c r="AC753">
        <v>0</v>
      </c>
      <c r="AD753">
        <v>1</v>
      </c>
      <c r="AE753">
        <v>0</v>
      </c>
      <c r="AF753">
        <v>1</v>
      </c>
      <c r="AG753">
        <v>0</v>
      </c>
      <c r="AH753">
        <v>0</v>
      </c>
      <c r="AI753">
        <v>0</v>
      </c>
      <c r="AJ753">
        <v>0</v>
      </c>
      <c r="AK753">
        <v>0</v>
      </c>
      <c r="AL753">
        <v>0</v>
      </c>
      <c r="AM753">
        <v>0</v>
      </c>
      <c r="AN753" t="s">
        <v>31</v>
      </c>
      <c r="AO753">
        <v>1</v>
      </c>
      <c r="AP753">
        <v>0</v>
      </c>
      <c r="AQ753">
        <v>1</v>
      </c>
      <c r="AR753">
        <v>0</v>
      </c>
      <c r="AS753">
        <v>0</v>
      </c>
      <c r="AT753">
        <v>0</v>
      </c>
      <c r="AU753">
        <v>0</v>
      </c>
      <c r="AV753">
        <v>0</v>
      </c>
      <c r="AW753" t="s">
        <v>42</v>
      </c>
      <c r="AX753" t="s">
        <v>56</v>
      </c>
      <c r="AY753">
        <v>0</v>
      </c>
      <c r="AZ753">
        <v>0</v>
      </c>
      <c r="BA753">
        <v>1</v>
      </c>
      <c r="BB753" t="s">
        <v>57</v>
      </c>
      <c r="BC753">
        <v>12.475</v>
      </c>
      <c r="BD753" t="s">
        <v>813</v>
      </c>
    </row>
    <row r="754" spans="1:56" x14ac:dyDescent="0.25">
      <c r="A754">
        <v>753</v>
      </c>
      <c r="B754">
        <v>1</v>
      </c>
      <c r="C754">
        <v>0</v>
      </c>
      <c r="D754">
        <v>0</v>
      </c>
      <c r="E754">
        <v>0</v>
      </c>
      <c r="F754" t="s">
        <v>7</v>
      </c>
      <c r="G754">
        <v>0</v>
      </c>
      <c r="H754">
        <v>1</v>
      </c>
      <c r="I754">
        <v>0</v>
      </c>
      <c r="J754">
        <v>0</v>
      </c>
      <c r="K754">
        <v>1</v>
      </c>
      <c r="L754">
        <v>1</v>
      </c>
      <c r="M754">
        <v>0</v>
      </c>
      <c r="N754">
        <v>0</v>
      </c>
      <c r="O754">
        <v>0</v>
      </c>
      <c r="P754">
        <v>33</v>
      </c>
      <c r="Q754" t="s">
        <v>20</v>
      </c>
      <c r="R754">
        <v>0</v>
      </c>
      <c r="S754">
        <v>0</v>
      </c>
      <c r="T754">
        <v>0</v>
      </c>
      <c r="U754">
        <v>1</v>
      </c>
      <c r="V754">
        <v>0</v>
      </c>
      <c r="W754">
        <v>0</v>
      </c>
      <c r="X754">
        <v>0</v>
      </c>
      <c r="Y754">
        <v>0</v>
      </c>
      <c r="Z754">
        <v>3</v>
      </c>
      <c r="AA754" t="s">
        <v>29</v>
      </c>
      <c r="AB754">
        <v>0</v>
      </c>
      <c r="AC754">
        <v>0</v>
      </c>
      <c r="AD754">
        <v>1</v>
      </c>
      <c r="AE754">
        <v>0</v>
      </c>
      <c r="AF754">
        <v>1</v>
      </c>
      <c r="AG754">
        <v>0</v>
      </c>
      <c r="AH754">
        <v>0</v>
      </c>
      <c r="AI754">
        <v>0</v>
      </c>
      <c r="AJ754">
        <v>0</v>
      </c>
      <c r="AK754">
        <v>0</v>
      </c>
      <c r="AL754">
        <v>0</v>
      </c>
      <c r="AM754">
        <v>0</v>
      </c>
      <c r="AN754" t="s">
        <v>31</v>
      </c>
      <c r="AO754">
        <v>0</v>
      </c>
      <c r="AP754">
        <v>1</v>
      </c>
      <c r="AQ754">
        <v>0</v>
      </c>
      <c r="AR754">
        <v>0</v>
      </c>
      <c r="AS754">
        <v>0</v>
      </c>
      <c r="AT754">
        <v>0</v>
      </c>
      <c r="AU754">
        <v>0</v>
      </c>
      <c r="AV754">
        <v>0</v>
      </c>
      <c r="AW754" t="s">
        <v>41</v>
      </c>
      <c r="AX754" t="s">
        <v>56</v>
      </c>
      <c r="AY754">
        <v>0</v>
      </c>
      <c r="AZ754">
        <v>0</v>
      </c>
      <c r="BA754">
        <v>1</v>
      </c>
      <c r="BB754" t="s">
        <v>57</v>
      </c>
      <c r="BC754">
        <v>9.5</v>
      </c>
      <c r="BD754" t="s">
        <v>814</v>
      </c>
    </row>
    <row r="755" spans="1:56" x14ac:dyDescent="0.25">
      <c r="A755">
        <v>754</v>
      </c>
      <c r="B755">
        <v>1</v>
      </c>
      <c r="C755">
        <v>0</v>
      </c>
      <c r="D755">
        <v>0</v>
      </c>
      <c r="E755">
        <v>0</v>
      </c>
      <c r="F755" t="s">
        <v>7</v>
      </c>
      <c r="G755">
        <v>0</v>
      </c>
      <c r="H755">
        <v>1</v>
      </c>
      <c r="I755">
        <v>0</v>
      </c>
      <c r="J755">
        <v>0</v>
      </c>
      <c r="K755">
        <v>1</v>
      </c>
      <c r="L755">
        <v>1</v>
      </c>
      <c r="M755">
        <v>0</v>
      </c>
      <c r="N755">
        <v>0</v>
      </c>
      <c r="O755">
        <v>0</v>
      </c>
      <c r="P755">
        <v>23</v>
      </c>
      <c r="Q755" t="s">
        <v>19</v>
      </c>
      <c r="R755">
        <v>0</v>
      </c>
      <c r="S755">
        <v>0</v>
      </c>
      <c r="T755">
        <v>1</v>
      </c>
      <c r="U755">
        <v>0</v>
      </c>
      <c r="V755">
        <v>0</v>
      </c>
      <c r="W755">
        <v>0</v>
      </c>
      <c r="X755">
        <v>0</v>
      </c>
      <c r="Y755">
        <v>0</v>
      </c>
      <c r="Z755">
        <v>3</v>
      </c>
      <c r="AA755" t="s">
        <v>29</v>
      </c>
      <c r="AB755">
        <v>0</v>
      </c>
      <c r="AC755">
        <v>0</v>
      </c>
      <c r="AD755">
        <v>1</v>
      </c>
      <c r="AE755">
        <v>0</v>
      </c>
      <c r="AF755">
        <v>1</v>
      </c>
      <c r="AG755">
        <v>0</v>
      </c>
      <c r="AH755">
        <v>0</v>
      </c>
      <c r="AI755">
        <v>0</v>
      </c>
      <c r="AJ755">
        <v>0</v>
      </c>
      <c r="AK755">
        <v>0</v>
      </c>
      <c r="AL755">
        <v>0</v>
      </c>
      <c r="AM755">
        <v>0</v>
      </c>
      <c r="AN755" t="s">
        <v>31</v>
      </c>
      <c r="AO755">
        <v>0</v>
      </c>
      <c r="AP755">
        <v>1</v>
      </c>
      <c r="AQ755">
        <v>0</v>
      </c>
      <c r="AR755">
        <v>0</v>
      </c>
      <c r="AS755">
        <v>0</v>
      </c>
      <c r="AT755">
        <v>0</v>
      </c>
      <c r="AU755">
        <v>0</v>
      </c>
      <c r="AV755">
        <v>0</v>
      </c>
      <c r="AW755" t="s">
        <v>41</v>
      </c>
      <c r="AX755" t="s">
        <v>56</v>
      </c>
      <c r="AY755">
        <v>0</v>
      </c>
      <c r="AZ755">
        <v>0</v>
      </c>
      <c r="BA755">
        <v>1</v>
      </c>
      <c r="BB755" t="s">
        <v>57</v>
      </c>
      <c r="BC755">
        <v>7.8958000000000004</v>
      </c>
      <c r="BD755" t="s">
        <v>815</v>
      </c>
    </row>
    <row r="756" spans="1:56" x14ac:dyDescent="0.25">
      <c r="A756">
        <v>755</v>
      </c>
      <c r="B756">
        <v>1</v>
      </c>
      <c r="C756">
        <v>1</v>
      </c>
      <c r="D756">
        <v>1</v>
      </c>
      <c r="E756">
        <v>1</v>
      </c>
      <c r="F756" t="s">
        <v>6</v>
      </c>
      <c r="G756">
        <v>1</v>
      </c>
      <c r="H756">
        <v>0</v>
      </c>
      <c r="I756">
        <v>0</v>
      </c>
      <c r="J756">
        <v>0</v>
      </c>
      <c r="K756">
        <v>0</v>
      </c>
      <c r="L756">
        <v>0</v>
      </c>
      <c r="M756">
        <v>0</v>
      </c>
      <c r="N756">
        <v>0</v>
      </c>
      <c r="O756">
        <v>0</v>
      </c>
      <c r="P756">
        <v>48</v>
      </c>
      <c r="Q756" t="s">
        <v>21</v>
      </c>
      <c r="R756">
        <v>0</v>
      </c>
      <c r="S756">
        <v>0</v>
      </c>
      <c r="T756">
        <v>0</v>
      </c>
      <c r="U756">
        <v>0</v>
      </c>
      <c r="V756">
        <v>1</v>
      </c>
      <c r="W756">
        <v>0</v>
      </c>
      <c r="X756">
        <v>0</v>
      </c>
      <c r="Y756">
        <v>0</v>
      </c>
      <c r="Z756">
        <v>2</v>
      </c>
      <c r="AA756" t="s">
        <v>28</v>
      </c>
      <c r="AB756">
        <v>0</v>
      </c>
      <c r="AC756">
        <v>1</v>
      </c>
      <c r="AD756">
        <v>0</v>
      </c>
      <c r="AE756">
        <v>1</v>
      </c>
      <c r="AF756">
        <v>0</v>
      </c>
      <c r="AG756">
        <v>1</v>
      </c>
      <c r="AH756">
        <v>0</v>
      </c>
      <c r="AI756">
        <v>0</v>
      </c>
      <c r="AJ756">
        <v>0</v>
      </c>
      <c r="AK756">
        <v>0</v>
      </c>
      <c r="AL756">
        <v>0</v>
      </c>
      <c r="AM756">
        <v>0</v>
      </c>
      <c r="AN756" t="s">
        <v>32</v>
      </c>
      <c r="AO756">
        <v>2</v>
      </c>
      <c r="AP756">
        <v>0</v>
      </c>
      <c r="AQ756">
        <v>0</v>
      </c>
      <c r="AR756">
        <v>1</v>
      </c>
      <c r="AS756">
        <v>0</v>
      </c>
      <c r="AT756">
        <v>0</v>
      </c>
      <c r="AU756">
        <v>0</v>
      </c>
      <c r="AV756">
        <v>0</v>
      </c>
      <c r="AW756" t="s">
        <v>43</v>
      </c>
      <c r="AX756" t="s">
        <v>56</v>
      </c>
      <c r="AY756">
        <v>0</v>
      </c>
      <c r="AZ756">
        <v>0</v>
      </c>
      <c r="BA756">
        <v>1</v>
      </c>
      <c r="BB756" t="s">
        <v>57</v>
      </c>
      <c r="BC756">
        <v>65</v>
      </c>
      <c r="BD756" t="s">
        <v>816</v>
      </c>
    </row>
    <row r="757" spans="1:56" x14ac:dyDescent="0.25">
      <c r="A757">
        <v>756</v>
      </c>
      <c r="B757">
        <v>1</v>
      </c>
      <c r="C757">
        <v>1</v>
      </c>
      <c r="D757">
        <v>1</v>
      </c>
      <c r="E757">
        <v>1</v>
      </c>
      <c r="F757" t="s">
        <v>7</v>
      </c>
      <c r="G757">
        <v>0</v>
      </c>
      <c r="H757">
        <v>1</v>
      </c>
      <c r="I757">
        <v>0</v>
      </c>
      <c r="J757">
        <v>1</v>
      </c>
      <c r="K757">
        <v>0</v>
      </c>
      <c r="L757">
        <v>0</v>
      </c>
      <c r="M757">
        <v>1</v>
      </c>
      <c r="N757">
        <v>0</v>
      </c>
      <c r="O757">
        <v>0</v>
      </c>
      <c r="P757">
        <v>0.67</v>
      </c>
      <c r="Q757" t="s">
        <v>17</v>
      </c>
      <c r="R757">
        <v>1</v>
      </c>
      <c r="S757">
        <v>0</v>
      </c>
      <c r="T757">
        <v>0</v>
      </c>
      <c r="U757">
        <v>0</v>
      </c>
      <c r="V757">
        <v>0</v>
      </c>
      <c r="W757">
        <v>0</v>
      </c>
      <c r="X757">
        <v>0</v>
      </c>
      <c r="Y757">
        <v>0</v>
      </c>
      <c r="Z757">
        <v>2</v>
      </c>
      <c r="AA757" t="s">
        <v>28</v>
      </c>
      <c r="AB757">
        <v>0</v>
      </c>
      <c r="AC757">
        <v>1</v>
      </c>
      <c r="AD757">
        <v>0</v>
      </c>
      <c r="AE757">
        <v>1</v>
      </c>
      <c r="AF757">
        <v>0</v>
      </c>
      <c r="AG757">
        <v>1</v>
      </c>
      <c r="AH757">
        <v>0</v>
      </c>
      <c r="AI757">
        <v>0</v>
      </c>
      <c r="AJ757">
        <v>0</v>
      </c>
      <c r="AK757">
        <v>0</v>
      </c>
      <c r="AL757">
        <v>0</v>
      </c>
      <c r="AM757">
        <v>0</v>
      </c>
      <c r="AN757" t="s">
        <v>32</v>
      </c>
      <c r="AO757">
        <v>1</v>
      </c>
      <c r="AP757">
        <v>0</v>
      </c>
      <c r="AQ757">
        <v>1</v>
      </c>
      <c r="AR757">
        <v>0</v>
      </c>
      <c r="AS757">
        <v>0</v>
      </c>
      <c r="AT757">
        <v>0</v>
      </c>
      <c r="AU757">
        <v>0</v>
      </c>
      <c r="AV757">
        <v>0</v>
      </c>
      <c r="AW757" t="s">
        <v>42</v>
      </c>
      <c r="AX757" t="s">
        <v>56</v>
      </c>
      <c r="AY757">
        <v>0</v>
      </c>
      <c r="AZ757">
        <v>0</v>
      </c>
      <c r="BA757">
        <v>1</v>
      </c>
      <c r="BB757" t="s">
        <v>57</v>
      </c>
      <c r="BC757">
        <v>14.5</v>
      </c>
      <c r="BD757" t="s">
        <v>817</v>
      </c>
    </row>
    <row r="758" spans="1:56" x14ac:dyDescent="0.25">
      <c r="A758">
        <v>757</v>
      </c>
      <c r="B758">
        <v>1</v>
      </c>
      <c r="C758">
        <v>0</v>
      </c>
      <c r="D758">
        <v>0</v>
      </c>
      <c r="E758">
        <v>0</v>
      </c>
      <c r="F758" t="s">
        <v>7</v>
      </c>
      <c r="G758">
        <v>0</v>
      </c>
      <c r="H758">
        <v>1</v>
      </c>
      <c r="I758">
        <v>0</v>
      </c>
      <c r="J758">
        <v>0</v>
      </c>
      <c r="K758">
        <v>1</v>
      </c>
      <c r="L758">
        <v>1</v>
      </c>
      <c r="M758">
        <v>0</v>
      </c>
      <c r="N758">
        <v>0</v>
      </c>
      <c r="O758">
        <v>0</v>
      </c>
      <c r="P758">
        <v>28</v>
      </c>
      <c r="Q758" t="s">
        <v>19</v>
      </c>
      <c r="R758">
        <v>0</v>
      </c>
      <c r="S758">
        <v>0</v>
      </c>
      <c r="T758">
        <v>1</v>
      </c>
      <c r="U758">
        <v>0</v>
      </c>
      <c r="V758">
        <v>0</v>
      </c>
      <c r="W758">
        <v>0</v>
      </c>
      <c r="X758">
        <v>0</v>
      </c>
      <c r="Y758">
        <v>0</v>
      </c>
      <c r="Z758">
        <v>3</v>
      </c>
      <c r="AA758" t="s">
        <v>29</v>
      </c>
      <c r="AB758">
        <v>0</v>
      </c>
      <c r="AC758">
        <v>0</v>
      </c>
      <c r="AD758">
        <v>1</v>
      </c>
      <c r="AE758">
        <v>0</v>
      </c>
      <c r="AF758">
        <v>1</v>
      </c>
      <c r="AG758">
        <v>0</v>
      </c>
      <c r="AH758">
        <v>0</v>
      </c>
      <c r="AI758">
        <v>0</v>
      </c>
      <c r="AJ758">
        <v>0</v>
      </c>
      <c r="AK758">
        <v>0</v>
      </c>
      <c r="AL758">
        <v>0</v>
      </c>
      <c r="AM758">
        <v>0</v>
      </c>
      <c r="AN758" t="s">
        <v>31</v>
      </c>
      <c r="AO758">
        <v>0</v>
      </c>
      <c r="AP758">
        <v>1</v>
      </c>
      <c r="AQ758">
        <v>0</v>
      </c>
      <c r="AR758">
        <v>0</v>
      </c>
      <c r="AS758">
        <v>0</v>
      </c>
      <c r="AT758">
        <v>0</v>
      </c>
      <c r="AU758">
        <v>0</v>
      </c>
      <c r="AV758">
        <v>0</v>
      </c>
      <c r="AW758" t="s">
        <v>41</v>
      </c>
      <c r="AX758" t="s">
        <v>56</v>
      </c>
      <c r="AY758">
        <v>0</v>
      </c>
      <c r="AZ758">
        <v>0</v>
      </c>
      <c r="BA758">
        <v>1</v>
      </c>
      <c r="BB758" t="s">
        <v>57</v>
      </c>
      <c r="BC758">
        <v>7.7957999999999998</v>
      </c>
      <c r="BD758" t="s">
        <v>818</v>
      </c>
    </row>
    <row r="759" spans="1:56" x14ac:dyDescent="0.25">
      <c r="A759">
        <v>758</v>
      </c>
      <c r="B759">
        <v>1</v>
      </c>
      <c r="C759">
        <v>0</v>
      </c>
      <c r="D759">
        <v>0</v>
      </c>
      <c r="E759">
        <v>0</v>
      </c>
      <c r="F759" t="s">
        <v>7</v>
      </c>
      <c r="G759">
        <v>0</v>
      </c>
      <c r="H759">
        <v>1</v>
      </c>
      <c r="I759">
        <v>0</v>
      </c>
      <c r="J759">
        <v>1</v>
      </c>
      <c r="K759">
        <v>1</v>
      </c>
      <c r="L759">
        <v>1</v>
      </c>
      <c r="M759">
        <v>0</v>
      </c>
      <c r="N759">
        <v>0</v>
      </c>
      <c r="O759">
        <v>0</v>
      </c>
      <c r="P759">
        <v>18</v>
      </c>
      <c r="Q759" t="s">
        <v>18</v>
      </c>
      <c r="R759">
        <v>0</v>
      </c>
      <c r="S759">
        <v>1</v>
      </c>
      <c r="T759">
        <v>0</v>
      </c>
      <c r="U759">
        <v>0</v>
      </c>
      <c r="V759">
        <v>0</v>
      </c>
      <c r="W759">
        <v>0</v>
      </c>
      <c r="X759">
        <v>0</v>
      </c>
      <c r="Y759">
        <v>0</v>
      </c>
      <c r="Z759">
        <v>2</v>
      </c>
      <c r="AA759" t="s">
        <v>28</v>
      </c>
      <c r="AB759">
        <v>0</v>
      </c>
      <c r="AC759">
        <v>1</v>
      </c>
      <c r="AD759">
        <v>0</v>
      </c>
      <c r="AE759">
        <v>0</v>
      </c>
      <c r="AF759">
        <v>1</v>
      </c>
      <c r="AG759">
        <v>0</v>
      </c>
      <c r="AH759">
        <v>0</v>
      </c>
      <c r="AI759">
        <v>0</v>
      </c>
      <c r="AJ759">
        <v>0</v>
      </c>
      <c r="AK759">
        <v>0</v>
      </c>
      <c r="AL759">
        <v>0</v>
      </c>
      <c r="AM759">
        <v>0</v>
      </c>
      <c r="AN759" t="s">
        <v>31</v>
      </c>
      <c r="AO759">
        <v>0</v>
      </c>
      <c r="AP759">
        <v>1</v>
      </c>
      <c r="AQ759">
        <v>0</v>
      </c>
      <c r="AR759">
        <v>0</v>
      </c>
      <c r="AS759">
        <v>0</v>
      </c>
      <c r="AT759">
        <v>0</v>
      </c>
      <c r="AU759">
        <v>0</v>
      </c>
      <c r="AV759">
        <v>0</v>
      </c>
      <c r="AW759" t="s">
        <v>41</v>
      </c>
      <c r="AX759" t="s">
        <v>56</v>
      </c>
      <c r="AY759">
        <v>0</v>
      </c>
      <c r="AZ759">
        <v>0</v>
      </c>
      <c r="BA759">
        <v>1</v>
      </c>
      <c r="BB759" t="s">
        <v>57</v>
      </c>
      <c r="BC759">
        <v>11.5</v>
      </c>
      <c r="BD759" t="s">
        <v>819</v>
      </c>
    </row>
    <row r="760" spans="1:56" x14ac:dyDescent="0.25">
      <c r="A760">
        <v>759</v>
      </c>
      <c r="B760">
        <v>1</v>
      </c>
      <c r="C760">
        <v>0</v>
      </c>
      <c r="D760">
        <v>0</v>
      </c>
      <c r="E760">
        <v>0</v>
      </c>
      <c r="F760" t="s">
        <v>7</v>
      </c>
      <c r="G760">
        <v>0</v>
      </c>
      <c r="H760">
        <v>1</v>
      </c>
      <c r="I760">
        <v>0</v>
      </c>
      <c r="J760">
        <v>0</v>
      </c>
      <c r="K760">
        <v>1</v>
      </c>
      <c r="L760">
        <v>1</v>
      </c>
      <c r="M760">
        <v>0</v>
      </c>
      <c r="N760">
        <v>0</v>
      </c>
      <c r="O760">
        <v>0</v>
      </c>
      <c r="P760">
        <v>34</v>
      </c>
      <c r="Q760" t="s">
        <v>20</v>
      </c>
      <c r="R760">
        <v>0</v>
      </c>
      <c r="S760">
        <v>0</v>
      </c>
      <c r="T760">
        <v>0</v>
      </c>
      <c r="U760">
        <v>1</v>
      </c>
      <c r="V760">
        <v>0</v>
      </c>
      <c r="W760">
        <v>0</v>
      </c>
      <c r="X760">
        <v>0</v>
      </c>
      <c r="Y760">
        <v>0</v>
      </c>
      <c r="Z760">
        <v>3</v>
      </c>
      <c r="AA760" t="s">
        <v>29</v>
      </c>
      <c r="AB760">
        <v>0</v>
      </c>
      <c r="AC760">
        <v>0</v>
      </c>
      <c r="AD760">
        <v>1</v>
      </c>
      <c r="AE760">
        <v>0</v>
      </c>
      <c r="AF760">
        <v>1</v>
      </c>
      <c r="AG760">
        <v>0</v>
      </c>
      <c r="AH760">
        <v>0</v>
      </c>
      <c r="AI760">
        <v>0</v>
      </c>
      <c r="AJ760">
        <v>0</v>
      </c>
      <c r="AK760">
        <v>0</v>
      </c>
      <c r="AL760">
        <v>0</v>
      </c>
      <c r="AM760">
        <v>0</v>
      </c>
      <c r="AN760" t="s">
        <v>31</v>
      </c>
      <c r="AO760">
        <v>0</v>
      </c>
      <c r="AP760">
        <v>1</v>
      </c>
      <c r="AQ760">
        <v>0</v>
      </c>
      <c r="AR760">
        <v>0</v>
      </c>
      <c r="AS760">
        <v>0</v>
      </c>
      <c r="AT760">
        <v>0</v>
      </c>
      <c r="AU760">
        <v>0</v>
      </c>
      <c r="AV760">
        <v>0</v>
      </c>
      <c r="AW760" t="s">
        <v>41</v>
      </c>
      <c r="AX760" t="s">
        <v>56</v>
      </c>
      <c r="AY760">
        <v>0</v>
      </c>
      <c r="AZ760">
        <v>0</v>
      </c>
      <c r="BA760">
        <v>1</v>
      </c>
      <c r="BB760" t="s">
        <v>57</v>
      </c>
      <c r="BC760">
        <v>8.0500000000000007</v>
      </c>
      <c r="BD760" t="s">
        <v>820</v>
      </c>
    </row>
    <row r="761" spans="1:56" x14ac:dyDescent="0.25">
      <c r="A761">
        <v>760</v>
      </c>
      <c r="B761">
        <v>1</v>
      </c>
      <c r="C761">
        <v>1</v>
      </c>
      <c r="D761">
        <v>1</v>
      </c>
      <c r="E761">
        <v>1</v>
      </c>
      <c r="F761" t="s">
        <v>6</v>
      </c>
      <c r="G761">
        <v>1</v>
      </c>
      <c r="H761">
        <v>0</v>
      </c>
      <c r="I761">
        <v>0</v>
      </c>
      <c r="J761">
        <v>0</v>
      </c>
      <c r="K761">
        <v>0</v>
      </c>
      <c r="L761">
        <v>0</v>
      </c>
      <c r="M761">
        <v>0</v>
      </c>
      <c r="N761">
        <v>0</v>
      </c>
      <c r="O761">
        <v>0</v>
      </c>
      <c r="P761">
        <v>33</v>
      </c>
      <c r="Q761" t="s">
        <v>20</v>
      </c>
      <c r="R761">
        <v>0</v>
      </c>
      <c r="S761">
        <v>0</v>
      </c>
      <c r="T761">
        <v>0</v>
      </c>
      <c r="U761">
        <v>1</v>
      </c>
      <c r="V761">
        <v>0</v>
      </c>
      <c r="W761">
        <v>0</v>
      </c>
      <c r="X761">
        <v>0</v>
      </c>
      <c r="Y761">
        <v>0</v>
      </c>
      <c r="Z761">
        <v>1</v>
      </c>
      <c r="AA761" t="s">
        <v>27</v>
      </c>
      <c r="AB761">
        <v>1</v>
      </c>
      <c r="AC761">
        <v>0</v>
      </c>
      <c r="AD761">
        <v>0</v>
      </c>
      <c r="AE761">
        <v>0</v>
      </c>
      <c r="AF761">
        <v>1</v>
      </c>
      <c r="AG761">
        <v>0</v>
      </c>
      <c r="AH761">
        <v>0</v>
      </c>
      <c r="AI761">
        <v>0</v>
      </c>
      <c r="AJ761">
        <v>0</v>
      </c>
      <c r="AK761">
        <v>0</v>
      </c>
      <c r="AL761">
        <v>0</v>
      </c>
      <c r="AM761">
        <v>0</v>
      </c>
      <c r="AN761" t="s">
        <v>31</v>
      </c>
      <c r="AO761">
        <v>0</v>
      </c>
      <c r="AP761">
        <v>1</v>
      </c>
      <c r="AQ761">
        <v>0</v>
      </c>
      <c r="AR761">
        <v>0</v>
      </c>
      <c r="AS761">
        <v>0</v>
      </c>
      <c r="AT761">
        <v>0</v>
      </c>
      <c r="AU761">
        <v>0</v>
      </c>
      <c r="AV761">
        <v>0</v>
      </c>
      <c r="AW761" t="s">
        <v>41</v>
      </c>
      <c r="AX761" t="s">
        <v>56</v>
      </c>
      <c r="AY761">
        <v>0</v>
      </c>
      <c r="AZ761">
        <v>0</v>
      </c>
      <c r="BA761">
        <v>1</v>
      </c>
      <c r="BB761" t="s">
        <v>57</v>
      </c>
      <c r="BC761">
        <v>86.5</v>
      </c>
      <c r="BD761" t="s">
        <v>821</v>
      </c>
    </row>
    <row r="762" spans="1:56" x14ac:dyDescent="0.25">
      <c r="A762">
        <v>761</v>
      </c>
      <c r="B762">
        <v>1</v>
      </c>
      <c r="C762">
        <v>0</v>
      </c>
      <c r="D762">
        <v>0</v>
      </c>
      <c r="E762">
        <v>0</v>
      </c>
      <c r="F762" t="s">
        <v>7</v>
      </c>
      <c r="G762">
        <v>0</v>
      </c>
      <c r="H762">
        <v>1</v>
      </c>
      <c r="I762">
        <v>0</v>
      </c>
      <c r="J762">
        <v>0</v>
      </c>
      <c r="K762">
        <v>1</v>
      </c>
      <c r="L762">
        <v>1</v>
      </c>
      <c r="M762">
        <v>0</v>
      </c>
      <c r="N762">
        <v>0</v>
      </c>
      <c r="O762">
        <v>0</v>
      </c>
      <c r="P762">
        <v>29.9</v>
      </c>
      <c r="Q762" t="s">
        <v>19</v>
      </c>
      <c r="R762">
        <v>0</v>
      </c>
      <c r="S762">
        <v>0</v>
      </c>
      <c r="T762">
        <v>1</v>
      </c>
      <c r="U762">
        <v>0</v>
      </c>
      <c r="V762">
        <v>0</v>
      </c>
      <c r="W762">
        <v>0</v>
      </c>
      <c r="X762">
        <v>0</v>
      </c>
      <c r="Y762">
        <v>0</v>
      </c>
      <c r="Z762">
        <v>3</v>
      </c>
      <c r="AA762" t="s">
        <v>29</v>
      </c>
      <c r="AB762">
        <v>0</v>
      </c>
      <c r="AC762">
        <v>0</v>
      </c>
      <c r="AD762">
        <v>1</v>
      </c>
      <c r="AE762">
        <v>0</v>
      </c>
      <c r="AF762">
        <v>1</v>
      </c>
      <c r="AG762">
        <v>0</v>
      </c>
      <c r="AH762">
        <v>0</v>
      </c>
      <c r="AI762">
        <v>0</v>
      </c>
      <c r="AJ762">
        <v>0</v>
      </c>
      <c r="AK762">
        <v>0</v>
      </c>
      <c r="AL762">
        <v>0</v>
      </c>
      <c r="AM762">
        <v>0</v>
      </c>
      <c r="AN762" t="s">
        <v>31</v>
      </c>
      <c r="AO762">
        <v>0</v>
      </c>
      <c r="AP762">
        <v>1</v>
      </c>
      <c r="AQ762">
        <v>0</v>
      </c>
      <c r="AR762">
        <v>0</v>
      </c>
      <c r="AS762">
        <v>0</v>
      </c>
      <c r="AT762">
        <v>0</v>
      </c>
      <c r="AU762">
        <v>0</v>
      </c>
      <c r="AV762">
        <v>0</v>
      </c>
      <c r="AW762" t="s">
        <v>41</v>
      </c>
      <c r="AX762" t="s">
        <v>56</v>
      </c>
      <c r="AY762">
        <v>0</v>
      </c>
      <c r="AZ762">
        <v>0</v>
      </c>
      <c r="BA762">
        <v>1</v>
      </c>
      <c r="BB762" t="s">
        <v>57</v>
      </c>
      <c r="BC762">
        <v>14.5</v>
      </c>
      <c r="BD762" t="s">
        <v>822</v>
      </c>
    </row>
    <row r="763" spans="1:56" x14ac:dyDescent="0.25">
      <c r="A763">
        <v>762</v>
      </c>
      <c r="B763">
        <v>1</v>
      </c>
      <c r="C763">
        <v>0</v>
      </c>
      <c r="D763">
        <v>0</v>
      </c>
      <c r="E763">
        <v>0</v>
      </c>
      <c r="F763" t="s">
        <v>7</v>
      </c>
      <c r="G763">
        <v>0</v>
      </c>
      <c r="H763">
        <v>1</v>
      </c>
      <c r="I763">
        <v>0</v>
      </c>
      <c r="J763">
        <v>0</v>
      </c>
      <c r="K763">
        <v>1</v>
      </c>
      <c r="L763">
        <v>1</v>
      </c>
      <c r="M763">
        <v>0</v>
      </c>
      <c r="N763">
        <v>0</v>
      </c>
      <c r="O763">
        <v>0</v>
      </c>
      <c r="P763">
        <v>41</v>
      </c>
      <c r="Q763" t="s">
        <v>21</v>
      </c>
      <c r="R763">
        <v>0</v>
      </c>
      <c r="S763">
        <v>0</v>
      </c>
      <c r="T763">
        <v>0</v>
      </c>
      <c r="U763">
        <v>0</v>
      </c>
      <c r="V763">
        <v>1</v>
      </c>
      <c r="W763">
        <v>0</v>
      </c>
      <c r="X763">
        <v>0</v>
      </c>
      <c r="Y763">
        <v>0</v>
      </c>
      <c r="Z763">
        <v>3</v>
      </c>
      <c r="AA763" t="s">
        <v>29</v>
      </c>
      <c r="AB763">
        <v>0</v>
      </c>
      <c r="AC763">
        <v>0</v>
      </c>
      <c r="AD763">
        <v>1</v>
      </c>
      <c r="AE763">
        <v>0</v>
      </c>
      <c r="AF763">
        <v>1</v>
      </c>
      <c r="AG763">
        <v>0</v>
      </c>
      <c r="AH763">
        <v>0</v>
      </c>
      <c r="AI763">
        <v>0</v>
      </c>
      <c r="AJ763">
        <v>0</v>
      </c>
      <c r="AK763">
        <v>0</v>
      </c>
      <c r="AL763">
        <v>0</v>
      </c>
      <c r="AM763">
        <v>0</v>
      </c>
      <c r="AN763" t="s">
        <v>31</v>
      </c>
      <c r="AO763">
        <v>0</v>
      </c>
      <c r="AP763">
        <v>1</v>
      </c>
      <c r="AQ763">
        <v>0</v>
      </c>
      <c r="AR763">
        <v>0</v>
      </c>
      <c r="AS763">
        <v>0</v>
      </c>
      <c r="AT763">
        <v>0</v>
      </c>
      <c r="AU763">
        <v>0</v>
      </c>
      <c r="AV763">
        <v>0</v>
      </c>
      <c r="AW763" t="s">
        <v>41</v>
      </c>
      <c r="AX763" t="s">
        <v>56</v>
      </c>
      <c r="AY763">
        <v>0</v>
      </c>
      <c r="AZ763">
        <v>0</v>
      </c>
      <c r="BA763">
        <v>1</v>
      </c>
      <c r="BB763" t="s">
        <v>57</v>
      </c>
      <c r="BC763">
        <v>7.125</v>
      </c>
      <c r="BD763" t="s">
        <v>823</v>
      </c>
    </row>
    <row r="764" spans="1:56" x14ac:dyDescent="0.25">
      <c r="A764">
        <v>763</v>
      </c>
      <c r="B764">
        <v>1</v>
      </c>
      <c r="C764">
        <v>1</v>
      </c>
      <c r="D764">
        <v>1</v>
      </c>
      <c r="E764">
        <v>1</v>
      </c>
      <c r="F764" t="s">
        <v>7</v>
      </c>
      <c r="G764">
        <v>0</v>
      </c>
      <c r="H764">
        <v>1</v>
      </c>
      <c r="I764">
        <v>0</v>
      </c>
      <c r="J764">
        <v>0</v>
      </c>
      <c r="K764">
        <v>1</v>
      </c>
      <c r="L764">
        <v>1</v>
      </c>
      <c r="M764">
        <v>0</v>
      </c>
      <c r="N764">
        <v>0</v>
      </c>
      <c r="O764">
        <v>0</v>
      </c>
      <c r="P764">
        <v>20</v>
      </c>
      <c r="Q764" t="s">
        <v>19</v>
      </c>
      <c r="R764">
        <v>0</v>
      </c>
      <c r="S764">
        <v>0</v>
      </c>
      <c r="T764">
        <v>1</v>
      </c>
      <c r="U764">
        <v>0</v>
      </c>
      <c r="V764">
        <v>0</v>
      </c>
      <c r="W764">
        <v>0</v>
      </c>
      <c r="X764">
        <v>0</v>
      </c>
      <c r="Y764">
        <v>0</v>
      </c>
      <c r="Z764">
        <v>3</v>
      </c>
      <c r="AA764" t="s">
        <v>29</v>
      </c>
      <c r="AB764">
        <v>0</v>
      </c>
      <c r="AC764">
        <v>0</v>
      </c>
      <c r="AD764">
        <v>1</v>
      </c>
      <c r="AE764">
        <v>0</v>
      </c>
      <c r="AF764">
        <v>1</v>
      </c>
      <c r="AG764">
        <v>0</v>
      </c>
      <c r="AH764">
        <v>0</v>
      </c>
      <c r="AI764">
        <v>0</v>
      </c>
      <c r="AJ764">
        <v>0</v>
      </c>
      <c r="AK764">
        <v>0</v>
      </c>
      <c r="AL764">
        <v>0</v>
      </c>
      <c r="AM764">
        <v>0</v>
      </c>
      <c r="AN764" t="s">
        <v>31</v>
      </c>
      <c r="AO764">
        <v>0</v>
      </c>
      <c r="AP764">
        <v>1</v>
      </c>
      <c r="AQ764">
        <v>0</v>
      </c>
      <c r="AR764">
        <v>0</v>
      </c>
      <c r="AS764">
        <v>0</v>
      </c>
      <c r="AT764">
        <v>0</v>
      </c>
      <c r="AU764">
        <v>0</v>
      </c>
      <c r="AV764">
        <v>0</v>
      </c>
      <c r="AW764" t="s">
        <v>41</v>
      </c>
      <c r="AX764" t="s">
        <v>59</v>
      </c>
      <c r="AY764">
        <v>1</v>
      </c>
      <c r="AZ764">
        <v>0</v>
      </c>
      <c r="BA764">
        <v>0</v>
      </c>
      <c r="BB764" t="s">
        <v>60</v>
      </c>
      <c r="BC764">
        <v>7.2291999999999996</v>
      </c>
      <c r="BD764" t="s">
        <v>824</v>
      </c>
    </row>
    <row r="765" spans="1:56" x14ac:dyDescent="0.25">
      <c r="A765">
        <v>764</v>
      </c>
      <c r="B765">
        <v>1</v>
      </c>
      <c r="C765">
        <v>1</v>
      </c>
      <c r="D765">
        <v>1</v>
      </c>
      <c r="E765">
        <v>1</v>
      </c>
      <c r="F765" t="s">
        <v>6</v>
      </c>
      <c r="G765">
        <v>1</v>
      </c>
      <c r="H765">
        <v>0</v>
      </c>
      <c r="I765">
        <v>0</v>
      </c>
      <c r="J765">
        <v>0</v>
      </c>
      <c r="K765">
        <v>0</v>
      </c>
      <c r="L765">
        <v>0</v>
      </c>
      <c r="M765">
        <v>0</v>
      </c>
      <c r="N765">
        <v>0</v>
      </c>
      <c r="O765">
        <v>0</v>
      </c>
      <c r="P765">
        <v>36</v>
      </c>
      <c r="Q765" t="s">
        <v>20</v>
      </c>
      <c r="R765">
        <v>0</v>
      </c>
      <c r="S765">
        <v>0</v>
      </c>
      <c r="T765">
        <v>0</v>
      </c>
      <c r="U765">
        <v>1</v>
      </c>
      <c r="V765">
        <v>0</v>
      </c>
      <c r="W765">
        <v>0</v>
      </c>
      <c r="X765">
        <v>0</v>
      </c>
      <c r="Y765">
        <v>0</v>
      </c>
      <c r="Z765">
        <v>1</v>
      </c>
      <c r="AA765" t="s">
        <v>27</v>
      </c>
      <c r="AB765">
        <v>1</v>
      </c>
      <c r="AC765">
        <v>0</v>
      </c>
      <c r="AD765">
        <v>0</v>
      </c>
      <c r="AE765">
        <v>1</v>
      </c>
      <c r="AF765">
        <v>0</v>
      </c>
      <c r="AG765">
        <v>1</v>
      </c>
      <c r="AH765">
        <v>0</v>
      </c>
      <c r="AI765">
        <v>0</v>
      </c>
      <c r="AJ765">
        <v>0</v>
      </c>
      <c r="AK765">
        <v>0</v>
      </c>
      <c r="AL765">
        <v>0</v>
      </c>
      <c r="AM765">
        <v>0</v>
      </c>
      <c r="AN765" t="s">
        <v>32</v>
      </c>
      <c r="AO765">
        <v>2</v>
      </c>
      <c r="AP765">
        <v>0</v>
      </c>
      <c r="AQ765">
        <v>0</v>
      </c>
      <c r="AR765">
        <v>1</v>
      </c>
      <c r="AS765">
        <v>0</v>
      </c>
      <c r="AT765">
        <v>0</v>
      </c>
      <c r="AU765">
        <v>0</v>
      </c>
      <c r="AV765">
        <v>0</v>
      </c>
      <c r="AW765" t="s">
        <v>43</v>
      </c>
      <c r="AX765" t="s">
        <v>56</v>
      </c>
      <c r="AY765">
        <v>0</v>
      </c>
      <c r="AZ765">
        <v>0</v>
      </c>
      <c r="BA765">
        <v>1</v>
      </c>
      <c r="BB765" t="s">
        <v>57</v>
      </c>
      <c r="BC765">
        <v>120</v>
      </c>
      <c r="BD765" t="s">
        <v>825</v>
      </c>
    </row>
    <row r="766" spans="1:56" x14ac:dyDescent="0.25">
      <c r="A766">
        <v>765</v>
      </c>
      <c r="B766">
        <v>1</v>
      </c>
      <c r="C766">
        <v>0</v>
      </c>
      <c r="D766">
        <v>0</v>
      </c>
      <c r="E766">
        <v>0</v>
      </c>
      <c r="F766" t="s">
        <v>7</v>
      </c>
      <c r="G766">
        <v>0</v>
      </c>
      <c r="H766">
        <v>1</v>
      </c>
      <c r="I766">
        <v>0</v>
      </c>
      <c r="J766">
        <v>0</v>
      </c>
      <c r="K766">
        <v>1</v>
      </c>
      <c r="L766">
        <v>1</v>
      </c>
      <c r="M766">
        <v>0</v>
      </c>
      <c r="N766">
        <v>0</v>
      </c>
      <c r="O766">
        <v>0</v>
      </c>
      <c r="P766">
        <v>16</v>
      </c>
      <c r="Q766" t="s">
        <v>18</v>
      </c>
      <c r="R766">
        <v>0</v>
      </c>
      <c r="S766">
        <v>1</v>
      </c>
      <c r="T766">
        <v>0</v>
      </c>
      <c r="U766">
        <v>0</v>
      </c>
      <c r="V766">
        <v>0</v>
      </c>
      <c r="W766">
        <v>0</v>
      </c>
      <c r="X766">
        <v>0</v>
      </c>
      <c r="Y766">
        <v>0</v>
      </c>
      <c r="Z766">
        <v>3</v>
      </c>
      <c r="AA766" t="s">
        <v>29</v>
      </c>
      <c r="AB766">
        <v>0</v>
      </c>
      <c r="AC766">
        <v>0</v>
      </c>
      <c r="AD766">
        <v>1</v>
      </c>
      <c r="AE766">
        <v>0</v>
      </c>
      <c r="AF766">
        <v>1</v>
      </c>
      <c r="AG766">
        <v>0</v>
      </c>
      <c r="AH766">
        <v>0</v>
      </c>
      <c r="AI766">
        <v>0</v>
      </c>
      <c r="AJ766">
        <v>0</v>
      </c>
      <c r="AK766">
        <v>0</v>
      </c>
      <c r="AL766">
        <v>0</v>
      </c>
      <c r="AM766">
        <v>0</v>
      </c>
      <c r="AN766" t="s">
        <v>31</v>
      </c>
      <c r="AO766">
        <v>0</v>
      </c>
      <c r="AP766">
        <v>1</v>
      </c>
      <c r="AQ766">
        <v>0</v>
      </c>
      <c r="AR766">
        <v>0</v>
      </c>
      <c r="AS766">
        <v>0</v>
      </c>
      <c r="AT766">
        <v>0</v>
      </c>
      <c r="AU766">
        <v>0</v>
      </c>
      <c r="AV766">
        <v>0</v>
      </c>
      <c r="AW766" t="s">
        <v>41</v>
      </c>
      <c r="AX766" t="s">
        <v>56</v>
      </c>
      <c r="AY766">
        <v>0</v>
      </c>
      <c r="AZ766">
        <v>0</v>
      </c>
      <c r="BA766">
        <v>1</v>
      </c>
      <c r="BB766" t="s">
        <v>57</v>
      </c>
      <c r="BC766">
        <v>7.7750000000000004</v>
      </c>
      <c r="BD766" t="s">
        <v>826</v>
      </c>
    </row>
    <row r="767" spans="1:56" x14ac:dyDescent="0.25">
      <c r="A767">
        <v>766</v>
      </c>
      <c r="B767">
        <v>1</v>
      </c>
      <c r="C767">
        <v>1</v>
      </c>
      <c r="D767">
        <v>1</v>
      </c>
      <c r="E767">
        <v>1</v>
      </c>
      <c r="F767" t="s">
        <v>6</v>
      </c>
      <c r="G767">
        <v>1</v>
      </c>
      <c r="H767">
        <v>0</v>
      </c>
      <c r="I767">
        <v>0</v>
      </c>
      <c r="J767">
        <v>0</v>
      </c>
      <c r="K767">
        <v>0</v>
      </c>
      <c r="L767">
        <v>0</v>
      </c>
      <c r="M767">
        <v>0</v>
      </c>
      <c r="N767">
        <v>0</v>
      </c>
      <c r="O767">
        <v>0</v>
      </c>
      <c r="P767">
        <v>51</v>
      </c>
      <c r="Q767" t="s">
        <v>22</v>
      </c>
      <c r="R767">
        <v>0</v>
      </c>
      <c r="S767">
        <v>0</v>
      </c>
      <c r="T767">
        <v>0</v>
      </c>
      <c r="U767">
        <v>0</v>
      </c>
      <c r="V767">
        <v>0</v>
      </c>
      <c r="W767">
        <v>1</v>
      </c>
      <c r="X767">
        <v>0</v>
      </c>
      <c r="Y767">
        <v>0</v>
      </c>
      <c r="Z767">
        <v>1</v>
      </c>
      <c r="AA767" t="s">
        <v>27</v>
      </c>
      <c r="AB767">
        <v>1</v>
      </c>
      <c r="AC767">
        <v>0</v>
      </c>
      <c r="AD767">
        <v>0</v>
      </c>
      <c r="AE767">
        <v>1</v>
      </c>
      <c r="AF767">
        <v>0</v>
      </c>
      <c r="AG767">
        <v>1</v>
      </c>
      <c r="AH767">
        <v>0</v>
      </c>
      <c r="AI767">
        <v>0</v>
      </c>
      <c r="AJ767">
        <v>0</v>
      </c>
      <c r="AK767">
        <v>0</v>
      </c>
      <c r="AL767">
        <v>0</v>
      </c>
      <c r="AM767">
        <v>0</v>
      </c>
      <c r="AN767" t="s">
        <v>32</v>
      </c>
      <c r="AO767">
        <v>0</v>
      </c>
      <c r="AP767">
        <v>1</v>
      </c>
      <c r="AQ767">
        <v>0</v>
      </c>
      <c r="AR767">
        <v>0</v>
      </c>
      <c r="AS767">
        <v>0</v>
      </c>
      <c r="AT767">
        <v>0</v>
      </c>
      <c r="AU767">
        <v>0</v>
      </c>
      <c r="AV767">
        <v>0</v>
      </c>
      <c r="AW767" t="s">
        <v>41</v>
      </c>
      <c r="AX767" t="s">
        <v>56</v>
      </c>
      <c r="AY767">
        <v>0</v>
      </c>
      <c r="AZ767">
        <v>0</v>
      </c>
      <c r="BA767">
        <v>1</v>
      </c>
      <c r="BB767" t="s">
        <v>57</v>
      </c>
      <c r="BC767">
        <v>77.958299999999994</v>
      </c>
      <c r="BD767" t="s">
        <v>827</v>
      </c>
    </row>
    <row r="768" spans="1:56" x14ac:dyDescent="0.25">
      <c r="A768">
        <v>767</v>
      </c>
      <c r="B768">
        <v>1</v>
      </c>
      <c r="C768">
        <v>0</v>
      </c>
      <c r="D768">
        <v>0</v>
      </c>
      <c r="E768">
        <v>0</v>
      </c>
      <c r="F768" t="s">
        <v>7</v>
      </c>
      <c r="G768">
        <v>0</v>
      </c>
      <c r="H768">
        <v>1</v>
      </c>
      <c r="I768">
        <v>0</v>
      </c>
      <c r="J768">
        <v>0</v>
      </c>
      <c r="K768">
        <v>1</v>
      </c>
      <c r="L768">
        <v>1</v>
      </c>
      <c r="M768">
        <v>0</v>
      </c>
      <c r="N768">
        <v>0</v>
      </c>
      <c r="O768">
        <v>0</v>
      </c>
      <c r="P768">
        <v>29.9</v>
      </c>
      <c r="Q768" t="s">
        <v>19</v>
      </c>
      <c r="R768">
        <v>0</v>
      </c>
      <c r="S768">
        <v>0</v>
      </c>
      <c r="T768">
        <v>1</v>
      </c>
      <c r="U768">
        <v>0</v>
      </c>
      <c r="V768">
        <v>0</v>
      </c>
      <c r="W768">
        <v>0</v>
      </c>
      <c r="X768">
        <v>0</v>
      </c>
      <c r="Y768">
        <v>0</v>
      </c>
      <c r="Z768">
        <v>1</v>
      </c>
      <c r="AA768" t="s">
        <v>27</v>
      </c>
      <c r="AB768">
        <v>1</v>
      </c>
      <c r="AC768">
        <v>0</v>
      </c>
      <c r="AD768">
        <v>0</v>
      </c>
      <c r="AE768">
        <v>0</v>
      </c>
      <c r="AF768">
        <v>1</v>
      </c>
      <c r="AG768">
        <v>0</v>
      </c>
      <c r="AH768">
        <v>0</v>
      </c>
      <c r="AI768">
        <v>0</v>
      </c>
      <c r="AJ768">
        <v>0</v>
      </c>
      <c r="AK768">
        <v>0</v>
      </c>
      <c r="AL768">
        <v>0</v>
      </c>
      <c r="AM768">
        <v>0</v>
      </c>
      <c r="AN768" t="s">
        <v>31</v>
      </c>
      <c r="AO768">
        <v>0</v>
      </c>
      <c r="AP768">
        <v>1</v>
      </c>
      <c r="AQ768">
        <v>0</v>
      </c>
      <c r="AR768">
        <v>0</v>
      </c>
      <c r="AS768">
        <v>0</v>
      </c>
      <c r="AT768">
        <v>0</v>
      </c>
      <c r="AU768">
        <v>0</v>
      </c>
      <c r="AV768">
        <v>0</v>
      </c>
      <c r="AW768" t="s">
        <v>41</v>
      </c>
      <c r="AX768" t="s">
        <v>59</v>
      </c>
      <c r="AY768">
        <v>1</v>
      </c>
      <c r="AZ768">
        <v>0</v>
      </c>
      <c r="BA768">
        <v>0</v>
      </c>
      <c r="BB768" t="s">
        <v>60</v>
      </c>
      <c r="BC768">
        <v>39.6</v>
      </c>
      <c r="BD768" t="s">
        <v>828</v>
      </c>
    </row>
    <row r="769" spans="1:56" x14ac:dyDescent="0.25">
      <c r="A769">
        <v>768</v>
      </c>
      <c r="B769">
        <v>1</v>
      </c>
      <c r="C769">
        <v>0</v>
      </c>
      <c r="D769">
        <v>0</v>
      </c>
      <c r="E769">
        <v>0</v>
      </c>
      <c r="F769" t="s">
        <v>6</v>
      </c>
      <c r="G769">
        <v>1</v>
      </c>
      <c r="H769">
        <v>0</v>
      </c>
      <c r="I769">
        <v>0</v>
      </c>
      <c r="J769">
        <v>0</v>
      </c>
      <c r="K769">
        <v>0</v>
      </c>
      <c r="L769">
        <v>0</v>
      </c>
      <c r="M769">
        <v>0</v>
      </c>
      <c r="N769">
        <v>0</v>
      </c>
      <c r="O769">
        <v>0</v>
      </c>
      <c r="P769">
        <v>30.5</v>
      </c>
      <c r="Q769" t="s">
        <v>20</v>
      </c>
      <c r="R769">
        <v>0</v>
      </c>
      <c r="S769">
        <v>0</v>
      </c>
      <c r="T769">
        <v>0</v>
      </c>
      <c r="U769">
        <v>1</v>
      </c>
      <c r="V769">
        <v>0</v>
      </c>
      <c r="W769">
        <v>0</v>
      </c>
      <c r="X769">
        <v>0</v>
      </c>
      <c r="Y769">
        <v>0</v>
      </c>
      <c r="Z769">
        <v>3</v>
      </c>
      <c r="AA769" t="s">
        <v>29</v>
      </c>
      <c r="AB769">
        <v>0</v>
      </c>
      <c r="AC769">
        <v>0</v>
      </c>
      <c r="AD769">
        <v>1</v>
      </c>
      <c r="AE769">
        <v>0</v>
      </c>
      <c r="AF769">
        <v>1</v>
      </c>
      <c r="AG769">
        <v>0</v>
      </c>
      <c r="AH769">
        <v>0</v>
      </c>
      <c r="AI769">
        <v>0</v>
      </c>
      <c r="AJ769">
        <v>0</v>
      </c>
      <c r="AK769">
        <v>0</v>
      </c>
      <c r="AL769">
        <v>0</v>
      </c>
      <c r="AM769">
        <v>0</v>
      </c>
      <c r="AN769" t="s">
        <v>31</v>
      </c>
      <c r="AO769">
        <v>0</v>
      </c>
      <c r="AP769">
        <v>1</v>
      </c>
      <c r="AQ769">
        <v>0</v>
      </c>
      <c r="AR769">
        <v>0</v>
      </c>
      <c r="AS769">
        <v>0</v>
      </c>
      <c r="AT769">
        <v>0</v>
      </c>
      <c r="AU769">
        <v>0</v>
      </c>
      <c r="AV769">
        <v>0</v>
      </c>
      <c r="AW769" t="s">
        <v>41</v>
      </c>
      <c r="AX769" t="s">
        <v>65</v>
      </c>
      <c r="AY769">
        <v>0</v>
      </c>
      <c r="AZ769">
        <v>1</v>
      </c>
      <c r="BA769">
        <v>0</v>
      </c>
      <c r="BB769" t="s">
        <v>66</v>
      </c>
      <c r="BC769">
        <v>7.75</v>
      </c>
      <c r="BD769" t="s">
        <v>829</v>
      </c>
    </row>
    <row r="770" spans="1:56" x14ac:dyDescent="0.25">
      <c r="A770">
        <v>769</v>
      </c>
      <c r="B770">
        <v>1</v>
      </c>
      <c r="C770">
        <v>0</v>
      </c>
      <c r="D770">
        <v>0</v>
      </c>
      <c r="E770">
        <v>0</v>
      </c>
      <c r="F770" t="s">
        <v>7</v>
      </c>
      <c r="G770">
        <v>0</v>
      </c>
      <c r="H770">
        <v>1</v>
      </c>
      <c r="I770">
        <v>0</v>
      </c>
      <c r="J770">
        <v>0</v>
      </c>
      <c r="K770">
        <v>0</v>
      </c>
      <c r="L770">
        <v>1</v>
      </c>
      <c r="M770">
        <v>0</v>
      </c>
      <c r="N770">
        <v>1</v>
      </c>
      <c r="O770">
        <v>1</v>
      </c>
      <c r="P770">
        <v>29.9</v>
      </c>
      <c r="Q770" t="s">
        <v>19</v>
      </c>
      <c r="R770">
        <v>0</v>
      </c>
      <c r="S770">
        <v>0</v>
      </c>
      <c r="T770">
        <v>1</v>
      </c>
      <c r="U770">
        <v>0</v>
      </c>
      <c r="V770">
        <v>0</v>
      </c>
      <c r="W770">
        <v>0</v>
      </c>
      <c r="X770">
        <v>0</v>
      </c>
      <c r="Y770">
        <v>0</v>
      </c>
      <c r="Z770">
        <v>3</v>
      </c>
      <c r="AA770" t="s">
        <v>29</v>
      </c>
      <c r="AB770">
        <v>0</v>
      </c>
      <c r="AC770">
        <v>0</v>
      </c>
      <c r="AD770">
        <v>1</v>
      </c>
      <c r="AE770">
        <v>1</v>
      </c>
      <c r="AF770">
        <v>0</v>
      </c>
      <c r="AG770">
        <v>1</v>
      </c>
      <c r="AH770">
        <v>0</v>
      </c>
      <c r="AI770">
        <v>0</v>
      </c>
      <c r="AJ770">
        <v>0</v>
      </c>
      <c r="AK770">
        <v>0</v>
      </c>
      <c r="AL770">
        <v>0</v>
      </c>
      <c r="AM770">
        <v>0</v>
      </c>
      <c r="AN770" t="s">
        <v>32</v>
      </c>
      <c r="AO770">
        <v>0</v>
      </c>
      <c r="AP770">
        <v>1</v>
      </c>
      <c r="AQ770">
        <v>0</v>
      </c>
      <c r="AR770">
        <v>0</v>
      </c>
      <c r="AS770">
        <v>0</v>
      </c>
      <c r="AT770">
        <v>0</v>
      </c>
      <c r="AU770">
        <v>0</v>
      </c>
      <c r="AV770">
        <v>0</v>
      </c>
      <c r="AW770" t="s">
        <v>41</v>
      </c>
      <c r="AX770" t="s">
        <v>65</v>
      </c>
      <c r="AY770">
        <v>0</v>
      </c>
      <c r="AZ770">
        <v>1</v>
      </c>
      <c r="BA770">
        <v>0</v>
      </c>
      <c r="BB770" t="s">
        <v>66</v>
      </c>
      <c r="BC770">
        <v>24.15</v>
      </c>
      <c r="BD770" t="s">
        <v>830</v>
      </c>
    </row>
    <row r="771" spans="1:56" x14ac:dyDescent="0.25">
      <c r="A771">
        <v>770</v>
      </c>
      <c r="B771">
        <v>1</v>
      </c>
      <c r="C771">
        <v>0</v>
      </c>
      <c r="D771">
        <v>0</v>
      </c>
      <c r="E771">
        <v>0</v>
      </c>
      <c r="F771" t="s">
        <v>7</v>
      </c>
      <c r="G771">
        <v>0</v>
      </c>
      <c r="H771">
        <v>1</v>
      </c>
      <c r="I771">
        <v>0</v>
      </c>
      <c r="J771">
        <v>0</v>
      </c>
      <c r="K771">
        <v>1</v>
      </c>
      <c r="L771">
        <v>1</v>
      </c>
      <c r="M771">
        <v>0</v>
      </c>
      <c r="N771">
        <v>0</v>
      </c>
      <c r="O771">
        <v>0</v>
      </c>
      <c r="P771">
        <v>32</v>
      </c>
      <c r="Q771" t="s">
        <v>20</v>
      </c>
      <c r="R771">
        <v>0</v>
      </c>
      <c r="S771">
        <v>0</v>
      </c>
      <c r="T771">
        <v>0</v>
      </c>
      <c r="U771">
        <v>1</v>
      </c>
      <c r="V771">
        <v>0</v>
      </c>
      <c r="W771">
        <v>0</v>
      </c>
      <c r="X771">
        <v>0</v>
      </c>
      <c r="Y771">
        <v>0</v>
      </c>
      <c r="Z771">
        <v>3</v>
      </c>
      <c r="AA771" t="s">
        <v>29</v>
      </c>
      <c r="AB771">
        <v>0</v>
      </c>
      <c r="AC771">
        <v>0</v>
      </c>
      <c r="AD771">
        <v>1</v>
      </c>
      <c r="AE771">
        <v>0</v>
      </c>
      <c r="AF771">
        <v>1</v>
      </c>
      <c r="AG771">
        <v>0</v>
      </c>
      <c r="AH771">
        <v>0</v>
      </c>
      <c r="AI771">
        <v>0</v>
      </c>
      <c r="AJ771">
        <v>0</v>
      </c>
      <c r="AK771">
        <v>0</v>
      </c>
      <c r="AL771">
        <v>0</v>
      </c>
      <c r="AM771">
        <v>0</v>
      </c>
      <c r="AN771" t="s">
        <v>31</v>
      </c>
      <c r="AO771">
        <v>0</v>
      </c>
      <c r="AP771">
        <v>1</v>
      </c>
      <c r="AQ771">
        <v>0</v>
      </c>
      <c r="AR771">
        <v>0</v>
      </c>
      <c r="AS771">
        <v>0</v>
      </c>
      <c r="AT771">
        <v>0</v>
      </c>
      <c r="AU771">
        <v>0</v>
      </c>
      <c r="AV771">
        <v>0</v>
      </c>
      <c r="AW771" t="s">
        <v>41</v>
      </c>
      <c r="AX771" t="s">
        <v>56</v>
      </c>
      <c r="AY771">
        <v>0</v>
      </c>
      <c r="AZ771">
        <v>0</v>
      </c>
      <c r="BA771">
        <v>1</v>
      </c>
      <c r="BB771" t="s">
        <v>57</v>
      </c>
      <c r="BC771">
        <v>8.3625000000000007</v>
      </c>
      <c r="BD771" t="s">
        <v>831</v>
      </c>
    </row>
    <row r="772" spans="1:56" x14ac:dyDescent="0.25">
      <c r="A772">
        <v>771</v>
      </c>
      <c r="B772">
        <v>1</v>
      </c>
      <c r="C772">
        <v>0</v>
      </c>
      <c r="D772">
        <v>0</v>
      </c>
      <c r="E772">
        <v>0</v>
      </c>
      <c r="F772" t="s">
        <v>7</v>
      </c>
      <c r="G772">
        <v>0</v>
      </c>
      <c r="H772">
        <v>1</v>
      </c>
      <c r="I772">
        <v>0</v>
      </c>
      <c r="J772">
        <v>0</v>
      </c>
      <c r="K772">
        <v>1</v>
      </c>
      <c r="L772">
        <v>1</v>
      </c>
      <c r="M772">
        <v>0</v>
      </c>
      <c r="N772">
        <v>0</v>
      </c>
      <c r="O772">
        <v>0</v>
      </c>
      <c r="P772">
        <v>24</v>
      </c>
      <c r="Q772" t="s">
        <v>19</v>
      </c>
      <c r="R772">
        <v>0</v>
      </c>
      <c r="S772">
        <v>0</v>
      </c>
      <c r="T772">
        <v>1</v>
      </c>
      <c r="U772">
        <v>0</v>
      </c>
      <c r="V772">
        <v>0</v>
      </c>
      <c r="W772">
        <v>0</v>
      </c>
      <c r="X772">
        <v>0</v>
      </c>
      <c r="Y772">
        <v>0</v>
      </c>
      <c r="Z772">
        <v>3</v>
      </c>
      <c r="AA772" t="s">
        <v>29</v>
      </c>
      <c r="AB772">
        <v>0</v>
      </c>
      <c r="AC772">
        <v>0</v>
      </c>
      <c r="AD772">
        <v>1</v>
      </c>
      <c r="AE772">
        <v>0</v>
      </c>
      <c r="AF772">
        <v>1</v>
      </c>
      <c r="AG772">
        <v>0</v>
      </c>
      <c r="AH772">
        <v>0</v>
      </c>
      <c r="AI772">
        <v>0</v>
      </c>
      <c r="AJ772">
        <v>0</v>
      </c>
      <c r="AK772">
        <v>0</v>
      </c>
      <c r="AL772">
        <v>0</v>
      </c>
      <c r="AM772">
        <v>0</v>
      </c>
      <c r="AN772" t="s">
        <v>31</v>
      </c>
      <c r="AO772">
        <v>0</v>
      </c>
      <c r="AP772">
        <v>1</v>
      </c>
      <c r="AQ772">
        <v>0</v>
      </c>
      <c r="AR772">
        <v>0</v>
      </c>
      <c r="AS772">
        <v>0</v>
      </c>
      <c r="AT772">
        <v>0</v>
      </c>
      <c r="AU772">
        <v>0</v>
      </c>
      <c r="AV772">
        <v>0</v>
      </c>
      <c r="AW772" t="s">
        <v>41</v>
      </c>
      <c r="AX772" t="s">
        <v>56</v>
      </c>
      <c r="AY772">
        <v>0</v>
      </c>
      <c r="AZ772">
        <v>0</v>
      </c>
      <c r="BA772">
        <v>1</v>
      </c>
      <c r="BB772" t="s">
        <v>57</v>
      </c>
      <c r="BC772">
        <v>9.5</v>
      </c>
      <c r="BD772" t="s">
        <v>832</v>
      </c>
    </row>
    <row r="773" spans="1:56" x14ac:dyDescent="0.25">
      <c r="A773">
        <v>772</v>
      </c>
      <c r="B773">
        <v>1</v>
      </c>
      <c r="C773">
        <v>0</v>
      </c>
      <c r="D773">
        <v>0</v>
      </c>
      <c r="E773">
        <v>0</v>
      </c>
      <c r="F773" t="s">
        <v>7</v>
      </c>
      <c r="G773">
        <v>0</v>
      </c>
      <c r="H773">
        <v>1</v>
      </c>
      <c r="I773">
        <v>0</v>
      </c>
      <c r="J773">
        <v>0</v>
      </c>
      <c r="K773">
        <v>1</v>
      </c>
      <c r="L773">
        <v>1</v>
      </c>
      <c r="M773">
        <v>0</v>
      </c>
      <c r="N773">
        <v>0</v>
      </c>
      <c r="O773">
        <v>0</v>
      </c>
      <c r="P773">
        <v>48</v>
      </c>
      <c r="Q773" t="s">
        <v>21</v>
      </c>
      <c r="R773">
        <v>0</v>
      </c>
      <c r="S773">
        <v>0</v>
      </c>
      <c r="T773">
        <v>0</v>
      </c>
      <c r="U773">
        <v>0</v>
      </c>
      <c r="V773">
        <v>1</v>
      </c>
      <c r="W773">
        <v>0</v>
      </c>
      <c r="X773">
        <v>0</v>
      </c>
      <c r="Y773">
        <v>0</v>
      </c>
      <c r="Z773">
        <v>3</v>
      </c>
      <c r="AA773" t="s">
        <v>29</v>
      </c>
      <c r="AB773">
        <v>0</v>
      </c>
      <c r="AC773">
        <v>0</v>
      </c>
      <c r="AD773">
        <v>1</v>
      </c>
      <c r="AE773">
        <v>0</v>
      </c>
      <c r="AF773">
        <v>1</v>
      </c>
      <c r="AG773">
        <v>0</v>
      </c>
      <c r="AH773">
        <v>0</v>
      </c>
      <c r="AI773">
        <v>0</v>
      </c>
      <c r="AJ773">
        <v>0</v>
      </c>
      <c r="AK773">
        <v>0</v>
      </c>
      <c r="AL773">
        <v>0</v>
      </c>
      <c r="AM773">
        <v>0</v>
      </c>
      <c r="AN773" t="s">
        <v>31</v>
      </c>
      <c r="AO773">
        <v>0</v>
      </c>
      <c r="AP773">
        <v>1</v>
      </c>
      <c r="AQ773">
        <v>0</v>
      </c>
      <c r="AR773">
        <v>0</v>
      </c>
      <c r="AS773">
        <v>0</v>
      </c>
      <c r="AT773">
        <v>0</v>
      </c>
      <c r="AU773">
        <v>0</v>
      </c>
      <c r="AV773">
        <v>0</v>
      </c>
      <c r="AW773" t="s">
        <v>41</v>
      </c>
      <c r="AX773" t="s">
        <v>56</v>
      </c>
      <c r="AY773">
        <v>0</v>
      </c>
      <c r="AZ773">
        <v>0</v>
      </c>
      <c r="BA773">
        <v>1</v>
      </c>
      <c r="BB773" t="s">
        <v>57</v>
      </c>
      <c r="BC773">
        <v>7.8541999999999996</v>
      </c>
      <c r="BD773" t="s">
        <v>833</v>
      </c>
    </row>
    <row r="774" spans="1:56" x14ac:dyDescent="0.25">
      <c r="A774">
        <v>773</v>
      </c>
      <c r="B774">
        <v>1</v>
      </c>
      <c r="C774">
        <v>0</v>
      </c>
      <c r="D774">
        <v>0</v>
      </c>
      <c r="E774">
        <v>0</v>
      </c>
      <c r="F774" t="s">
        <v>6</v>
      </c>
      <c r="G774">
        <v>1</v>
      </c>
      <c r="H774">
        <v>0</v>
      </c>
      <c r="I774">
        <v>0</v>
      </c>
      <c r="J774">
        <v>0</v>
      </c>
      <c r="K774">
        <v>0</v>
      </c>
      <c r="L774">
        <v>0</v>
      </c>
      <c r="M774">
        <v>0</v>
      </c>
      <c r="N774">
        <v>0</v>
      </c>
      <c r="O774">
        <v>0</v>
      </c>
      <c r="P774">
        <v>57</v>
      </c>
      <c r="Q774" t="s">
        <v>22</v>
      </c>
      <c r="R774">
        <v>0</v>
      </c>
      <c r="S774">
        <v>0</v>
      </c>
      <c r="T774">
        <v>0</v>
      </c>
      <c r="U774">
        <v>0</v>
      </c>
      <c r="V774">
        <v>0</v>
      </c>
      <c r="W774">
        <v>1</v>
      </c>
      <c r="X774">
        <v>0</v>
      </c>
      <c r="Y774">
        <v>0</v>
      </c>
      <c r="Z774">
        <v>2</v>
      </c>
      <c r="AA774" t="s">
        <v>28</v>
      </c>
      <c r="AB774">
        <v>0</v>
      </c>
      <c r="AC774">
        <v>1</v>
      </c>
      <c r="AD774">
        <v>0</v>
      </c>
      <c r="AE774">
        <v>0</v>
      </c>
      <c r="AF774">
        <v>1</v>
      </c>
      <c r="AG774">
        <v>0</v>
      </c>
      <c r="AH774">
        <v>0</v>
      </c>
      <c r="AI774">
        <v>0</v>
      </c>
      <c r="AJ774">
        <v>0</v>
      </c>
      <c r="AK774">
        <v>0</v>
      </c>
      <c r="AL774">
        <v>0</v>
      </c>
      <c r="AM774">
        <v>0</v>
      </c>
      <c r="AN774" t="s">
        <v>31</v>
      </c>
      <c r="AO774">
        <v>0</v>
      </c>
      <c r="AP774">
        <v>1</v>
      </c>
      <c r="AQ774">
        <v>0</v>
      </c>
      <c r="AR774">
        <v>0</v>
      </c>
      <c r="AS774">
        <v>0</v>
      </c>
      <c r="AT774">
        <v>0</v>
      </c>
      <c r="AU774">
        <v>0</v>
      </c>
      <c r="AV774">
        <v>0</v>
      </c>
      <c r="AW774" t="s">
        <v>41</v>
      </c>
      <c r="AX774" t="s">
        <v>56</v>
      </c>
      <c r="AY774">
        <v>0</v>
      </c>
      <c r="AZ774">
        <v>0</v>
      </c>
      <c r="BA774">
        <v>1</v>
      </c>
      <c r="BB774" t="s">
        <v>57</v>
      </c>
      <c r="BC774">
        <v>10.5</v>
      </c>
      <c r="BD774" t="s">
        <v>834</v>
      </c>
    </row>
    <row r="775" spans="1:56" x14ac:dyDescent="0.25">
      <c r="A775">
        <v>774</v>
      </c>
      <c r="B775">
        <v>1</v>
      </c>
      <c r="C775">
        <v>0</v>
      </c>
      <c r="D775">
        <v>0</v>
      </c>
      <c r="E775">
        <v>0</v>
      </c>
      <c r="F775" t="s">
        <v>7</v>
      </c>
      <c r="G775">
        <v>0</v>
      </c>
      <c r="H775">
        <v>1</v>
      </c>
      <c r="I775">
        <v>0</v>
      </c>
      <c r="J775">
        <v>0</v>
      </c>
      <c r="K775">
        <v>1</v>
      </c>
      <c r="L775">
        <v>1</v>
      </c>
      <c r="M775">
        <v>0</v>
      </c>
      <c r="N775">
        <v>0</v>
      </c>
      <c r="O775">
        <v>0</v>
      </c>
      <c r="P775">
        <v>29.9</v>
      </c>
      <c r="Q775" t="s">
        <v>19</v>
      </c>
      <c r="R775">
        <v>0</v>
      </c>
      <c r="S775">
        <v>0</v>
      </c>
      <c r="T775">
        <v>1</v>
      </c>
      <c r="U775">
        <v>0</v>
      </c>
      <c r="V775">
        <v>0</v>
      </c>
      <c r="W775">
        <v>0</v>
      </c>
      <c r="X775">
        <v>0</v>
      </c>
      <c r="Y775">
        <v>0</v>
      </c>
      <c r="Z775">
        <v>3</v>
      </c>
      <c r="AA775" t="s">
        <v>29</v>
      </c>
      <c r="AB775">
        <v>0</v>
      </c>
      <c r="AC775">
        <v>0</v>
      </c>
      <c r="AD775">
        <v>1</v>
      </c>
      <c r="AE775">
        <v>0</v>
      </c>
      <c r="AF775">
        <v>1</v>
      </c>
      <c r="AG775">
        <v>0</v>
      </c>
      <c r="AH775">
        <v>0</v>
      </c>
      <c r="AI775">
        <v>0</v>
      </c>
      <c r="AJ775">
        <v>0</v>
      </c>
      <c r="AK775">
        <v>0</v>
      </c>
      <c r="AL775">
        <v>0</v>
      </c>
      <c r="AM775">
        <v>0</v>
      </c>
      <c r="AN775" t="s">
        <v>31</v>
      </c>
      <c r="AO775">
        <v>0</v>
      </c>
      <c r="AP775">
        <v>1</v>
      </c>
      <c r="AQ775">
        <v>0</v>
      </c>
      <c r="AR775">
        <v>0</v>
      </c>
      <c r="AS775">
        <v>0</v>
      </c>
      <c r="AT775">
        <v>0</v>
      </c>
      <c r="AU775">
        <v>0</v>
      </c>
      <c r="AV775">
        <v>0</v>
      </c>
      <c r="AW775" t="s">
        <v>41</v>
      </c>
      <c r="AX775" t="s">
        <v>59</v>
      </c>
      <c r="AY775">
        <v>1</v>
      </c>
      <c r="AZ775">
        <v>0</v>
      </c>
      <c r="BA775">
        <v>0</v>
      </c>
      <c r="BB775" t="s">
        <v>60</v>
      </c>
      <c r="BC775">
        <v>7.2249999999999996</v>
      </c>
      <c r="BD775" t="s">
        <v>835</v>
      </c>
    </row>
    <row r="776" spans="1:56" x14ac:dyDescent="0.25">
      <c r="A776">
        <v>775</v>
      </c>
      <c r="B776">
        <v>1</v>
      </c>
      <c r="C776">
        <v>1</v>
      </c>
      <c r="D776">
        <v>1</v>
      </c>
      <c r="E776">
        <v>1</v>
      </c>
      <c r="F776" t="s">
        <v>6</v>
      </c>
      <c r="G776">
        <v>1</v>
      </c>
      <c r="H776">
        <v>0</v>
      </c>
      <c r="I776">
        <v>0</v>
      </c>
      <c r="J776">
        <v>0</v>
      </c>
      <c r="K776">
        <v>0</v>
      </c>
      <c r="L776">
        <v>0</v>
      </c>
      <c r="M776">
        <v>0</v>
      </c>
      <c r="N776">
        <v>0</v>
      </c>
      <c r="O776">
        <v>0</v>
      </c>
      <c r="P776">
        <v>54</v>
      </c>
      <c r="Q776" t="s">
        <v>22</v>
      </c>
      <c r="R776">
        <v>0</v>
      </c>
      <c r="S776">
        <v>0</v>
      </c>
      <c r="T776">
        <v>0</v>
      </c>
      <c r="U776">
        <v>0</v>
      </c>
      <c r="V776">
        <v>0</v>
      </c>
      <c r="W776">
        <v>1</v>
      </c>
      <c r="X776">
        <v>0</v>
      </c>
      <c r="Y776">
        <v>0</v>
      </c>
      <c r="Z776">
        <v>2</v>
      </c>
      <c r="AA776" t="s">
        <v>28</v>
      </c>
      <c r="AB776">
        <v>0</v>
      </c>
      <c r="AC776">
        <v>1</v>
      </c>
      <c r="AD776">
        <v>0</v>
      </c>
      <c r="AE776">
        <v>1</v>
      </c>
      <c r="AF776">
        <v>0</v>
      </c>
      <c r="AG776">
        <v>1</v>
      </c>
      <c r="AH776">
        <v>0</v>
      </c>
      <c r="AI776">
        <v>0</v>
      </c>
      <c r="AJ776">
        <v>0</v>
      </c>
      <c r="AK776">
        <v>0</v>
      </c>
      <c r="AL776">
        <v>0</v>
      </c>
      <c r="AM776">
        <v>0</v>
      </c>
      <c r="AN776" t="s">
        <v>32</v>
      </c>
      <c r="AO776">
        <v>3</v>
      </c>
      <c r="AP776">
        <v>0</v>
      </c>
      <c r="AQ776">
        <v>0</v>
      </c>
      <c r="AR776">
        <v>0</v>
      </c>
      <c r="AS776">
        <v>1</v>
      </c>
      <c r="AT776">
        <v>0</v>
      </c>
      <c r="AU776">
        <v>0</v>
      </c>
      <c r="AV776">
        <v>0</v>
      </c>
      <c r="AW776" t="s">
        <v>44</v>
      </c>
      <c r="AX776" t="s">
        <v>56</v>
      </c>
      <c r="AY776">
        <v>0</v>
      </c>
      <c r="AZ776">
        <v>0</v>
      </c>
      <c r="BA776">
        <v>1</v>
      </c>
      <c r="BB776" t="s">
        <v>57</v>
      </c>
      <c r="BC776">
        <v>23</v>
      </c>
      <c r="BD776" t="s">
        <v>836</v>
      </c>
    </row>
    <row r="777" spans="1:56" x14ac:dyDescent="0.25">
      <c r="A777">
        <v>776</v>
      </c>
      <c r="B777">
        <v>1</v>
      </c>
      <c r="C777">
        <v>0</v>
      </c>
      <c r="D777">
        <v>0</v>
      </c>
      <c r="E777">
        <v>0</v>
      </c>
      <c r="F777" t="s">
        <v>7</v>
      </c>
      <c r="G777">
        <v>0</v>
      </c>
      <c r="H777">
        <v>1</v>
      </c>
      <c r="I777">
        <v>0</v>
      </c>
      <c r="J777">
        <v>0</v>
      </c>
      <c r="K777">
        <v>1</v>
      </c>
      <c r="L777">
        <v>1</v>
      </c>
      <c r="M777">
        <v>0</v>
      </c>
      <c r="N777">
        <v>0</v>
      </c>
      <c r="O777">
        <v>0</v>
      </c>
      <c r="P777">
        <v>18</v>
      </c>
      <c r="Q777" t="s">
        <v>18</v>
      </c>
      <c r="R777">
        <v>0</v>
      </c>
      <c r="S777">
        <v>1</v>
      </c>
      <c r="T777">
        <v>0</v>
      </c>
      <c r="U777">
        <v>0</v>
      </c>
      <c r="V777">
        <v>0</v>
      </c>
      <c r="W777">
        <v>0</v>
      </c>
      <c r="X777">
        <v>0</v>
      </c>
      <c r="Y777">
        <v>0</v>
      </c>
      <c r="Z777">
        <v>3</v>
      </c>
      <c r="AA777" t="s">
        <v>29</v>
      </c>
      <c r="AB777">
        <v>0</v>
      </c>
      <c r="AC777">
        <v>0</v>
      </c>
      <c r="AD777">
        <v>1</v>
      </c>
      <c r="AE777">
        <v>0</v>
      </c>
      <c r="AF777">
        <v>1</v>
      </c>
      <c r="AG777">
        <v>0</v>
      </c>
      <c r="AH777">
        <v>0</v>
      </c>
      <c r="AI777">
        <v>0</v>
      </c>
      <c r="AJ777">
        <v>0</v>
      </c>
      <c r="AK777">
        <v>0</v>
      </c>
      <c r="AL777">
        <v>0</v>
      </c>
      <c r="AM777">
        <v>0</v>
      </c>
      <c r="AN777" t="s">
        <v>31</v>
      </c>
      <c r="AO777">
        <v>0</v>
      </c>
      <c r="AP777">
        <v>1</v>
      </c>
      <c r="AQ777">
        <v>0</v>
      </c>
      <c r="AR777">
        <v>0</v>
      </c>
      <c r="AS777">
        <v>0</v>
      </c>
      <c r="AT777">
        <v>0</v>
      </c>
      <c r="AU777">
        <v>0</v>
      </c>
      <c r="AV777">
        <v>0</v>
      </c>
      <c r="AW777" t="s">
        <v>41</v>
      </c>
      <c r="AX777" t="s">
        <v>56</v>
      </c>
      <c r="AY777">
        <v>0</v>
      </c>
      <c r="AZ777">
        <v>0</v>
      </c>
      <c r="BA777">
        <v>1</v>
      </c>
      <c r="BB777" t="s">
        <v>57</v>
      </c>
      <c r="BC777">
        <v>7.75</v>
      </c>
      <c r="BD777" t="s">
        <v>837</v>
      </c>
    </row>
    <row r="778" spans="1:56" x14ac:dyDescent="0.25">
      <c r="A778">
        <v>777</v>
      </c>
      <c r="B778">
        <v>1</v>
      </c>
      <c r="C778">
        <v>0</v>
      </c>
      <c r="D778">
        <v>0</v>
      </c>
      <c r="E778">
        <v>0</v>
      </c>
      <c r="F778" t="s">
        <v>7</v>
      </c>
      <c r="G778">
        <v>0</v>
      </c>
      <c r="H778">
        <v>1</v>
      </c>
      <c r="I778">
        <v>0</v>
      </c>
      <c r="J778">
        <v>0</v>
      </c>
      <c r="K778">
        <v>1</v>
      </c>
      <c r="L778">
        <v>1</v>
      </c>
      <c r="M778">
        <v>0</v>
      </c>
      <c r="N778">
        <v>1</v>
      </c>
      <c r="O778">
        <v>1</v>
      </c>
      <c r="P778">
        <v>29.9</v>
      </c>
      <c r="Q778" t="s">
        <v>19</v>
      </c>
      <c r="R778">
        <v>0</v>
      </c>
      <c r="S778">
        <v>0</v>
      </c>
      <c r="T778">
        <v>1</v>
      </c>
      <c r="U778">
        <v>0</v>
      </c>
      <c r="V778">
        <v>0</v>
      </c>
      <c r="W778">
        <v>0</v>
      </c>
      <c r="X778">
        <v>0</v>
      </c>
      <c r="Y778">
        <v>0</v>
      </c>
      <c r="Z778">
        <v>3</v>
      </c>
      <c r="AA778" t="s">
        <v>29</v>
      </c>
      <c r="AB778">
        <v>0</v>
      </c>
      <c r="AC778">
        <v>0</v>
      </c>
      <c r="AD778">
        <v>1</v>
      </c>
      <c r="AE778">
        <v>0</v>
      </c>
      <c r="AF778">
        <v>1</v>
      </c>
      <c r="AG778">
        <v>0</v>
      </c>
      <c r="AH778">
        <v>0</v>
      </c>
      <c r="AI778">
        <v>0</v>
      </c>
      <c r="AJ778">
        <v>0</v>
      </c>
      <c r="AK778">
        <v>0</v>
      </c>
      <c r="AL778">
        <v>0</v>
      </c>
      <c r="AM778">
        <v>0</v>
      </c>
      <c r="AN778" t="s">
        <v>31</v>
      </c>
      <c r="AO778">
        <v>0</v>
      </c>
      <c r="AP778">
        <v>1</v>
      </c>
      <c r="AQ778">
        <v>0</v>
      </c>
      <c r="AR778">
        <v>0</v>
      </c>
      <c r="AS778">
        <v>0</v>
      </c>
      <c r="AT778">
        <v>0</v>
      </c>
      <c r="AU778">
        <v>0</v>
      </c>
      <c r="AV778">
        <v>0</v>
      </c>
      <c r="AW778" t="s">
        <v>41</v>
      </c>
      <c r="AX778" t="s">
        <v>65</v>
      </c>
      <c r="AY778">
        <v>0</v>
      </c>
      <c r="AZ778">
        <v>1</v>
      </c>
      <c r="BA778">
        <v>0</v>
      </c>
      <c r="BB778" t="s">
        <v>66</v>
      </c>
      <c r="BC778">
        <v>7.75</v>
      </c>
      <c r="BD778" t="s">
        <v>838</v>
      </c>
    </row>
    <row r="779" spans="1:56" x14ac:dyDescent="0.25">
      <c r="A779">
        <v>778</v>
      </c>
      <c r="B779">
        <v>1</v>
      </c>
      <c r="C779">
        <v>1</v>
      </c>
      <c r="D779">
        <v>1</v>
      </c>
      <c r="E779">
        <v>1</v>
      </c>
      <c r="F779" t="s">
        <v>6</v>
      </c>
      <c r="G779">
        <v>1</v>
      </c>
      <c r="H779">
        <v>0</v>
      </c>
      <c r="I779">
        <v>1</v>
      </c>
      <c r="J779">
        <v>0</v>
      </c>
      <c r="K779">
        <v>0</v>
      </c>
      <c r="L779">
        <v>0</v>
      </c>
      <c r="M779">
        <v>0</v>
      </c>
      <c r="N779">
        <v>0</v>
      </c>
      <c r="O779">
        <v>0</v>
      </c>
      <c r="P779">
        <v>5</v>
      </c>
      <c r="Q779" t="s">
        <v>17</v>
      </c>
      <c r="R779">
        <v>1</v>
      </c>
      <c r="S779">
        <v>0</v>
      </c>
      <c r="T779">
        <v>0</v>
      </c>
      <c r="U779">
        <v>0</v>
      </c>
      <c r="V779">
        <v>0</v>
      </c>
      <c r="W779">
        <v>0</v>
      </c>
      <c r="X779">
        <v>0</v>
      </c>
      <c r="Y779">
        <v>0</v>
      </c>
      <c r="Z779">
        <v>3</v>
      </c>
      <c r="AA779" t="s">
        <v>29</v>
      </c>
      <c r="AB779">
        <v>0</v>
      </c>
      <c r="AC779">
        <v>0</v>
      </c>
      <c r="AD779">
        <v>1</v>
      </c>
      <c r="AE779">
        <v>0</v>
      </c>
      <c r="AF779">
        <v>1</v>
      </c>
      <c r="AG779">
        <v>0</v>
      </c>
      <c r="AH779">
        <v>0</v>
      </c>
      <c r="AI779">
        <v>0</v>
      </c>
      <c r="AJ779">
        <v>0</v>
      </c>
      <c r="AK779">
        <v>0</v>
      </c>
      <c r="AL779">
        <v>0</v>
      </c>
      <c r="AM779">
        <v>0</v>
      </c>
      <c r="AN779" t="s">
        <v>31</v>
      </c>
      <c r="AO779">
        <v>0</v>
      </c>
      <c r="AP779">
        <v>1</v>
      </c>
      <c r="AQ779">
        <v>0</v>
      </c>
      <c r="AR779">
        <v>0</v>
      </c>
      <c r="AS779">
        <v>0</v>
      </c>
      <c r="AT779">
        <v>0</v>
      </c>
      <c r="AU779">
        <v>0</v>
      </c>
      <c r="AV779">
        <v>0</v>
      </c>
      <c r="AW779" t="s">
        <v>41</v>
      </c>
      <c r="AX779" t="s">
        <v>56</v>
      </c>
      <c r="AY779">
        <v>0</v>
      </c>
      <c r="AZ779">
        <v>0</v>
      </c>
      <c r="BA779">
        <v>1</v>
      </c>
      <c r="BB779" t="s">
        <v>57</v>
      </c>
      <c r="BC779">
        <v>12.475</v>
      </c>
      <c r="BD779" t="s">
        <v>839</v>
      </c>
    </row>
    <row r="780" spans="1:56" x14ac:dyDescent="0.25">
      <c r="A780">
        <v>779</v>
      </c>
      <c r="B780">
        <v>1</v>
      </c>
      <c r="C780">
        <v>0</v>
      </c>
      <c r="D780">
        <v>0</v>
      </c>
      <c r="E780">
        <v>0</v>
      </c>
      <c r="F780" t="s">
        <v>7</v>
      </c>
      <c r="G780">
        <v>0</v>
      </c>
      <c r="H780">
        <v>1</v>
      </c>
      <c r="I780">
        <v>0</v>
      </c>
      <c r="J780">
        <v>0</v>
      </c>
      <c r="K780">
        <v>1</v>
      </c>
      <c r="L780">
        <v>1</v>
      </c>
      <c r="M780">
        <v>0</v>
      </c>
      <c r="N780">
        <v>1</v>
      </c>
      <c r="O780">
        <v>1</v>
      </c>
      <c r="P780">
        <v>29.9</v>
      </c>
      <c r="Q780" t="s">
        <v>19</v>
      </c>
      <c r="R780">
        <v>0</v>
      </c>
      <c r="S780">
        <v>0</v>
      </c>
      <c r="T780">
        <v>1</v>
      </c>
      <c r="U780">
        <v>0</v>
      </c>
      <c r="V780">
        <v>0</v>
      </c>
      <c r="W780">
        <v>0</v>
      </c>
      <c r="X780">
        <v>0</v>
      </c>
      <c r="Y780">
        <v>0</v>
      </c>
      <c r="Z780">
        <v>3</v>
      </c>
      <c r="AA780" t="s">
        <v>29</v>
      </c>
      <c r="AB780">
        <v>0</v>
      </c>
      <c r="AC780">
        <v>0</v>
      </c>
      <c r="AD780">
        <v>1</v>
      </c>
      <c r="AE780">
        <v>0</v>
      </c>
      <c r="AF780">
        <v>1</v>
      </c>
      <c r="AG780">
        <v>0</v>
      </c>
      <c r="AH780">
        <v>0</v>
      </c>
      <c r="AI780">
        <v>0</v>
      </c>
      <c r="AJ780">
        <v>0</v>
      </c>
      <c r="AK780">
        <v>0</v>
      </c>
      <c r="AL780">
        <v>0</v>
      </c>
      <c r="AM780">
        <v>0</v>
      </c>
      <c r="AN780" t="s">
        <v>31</v>
      </c>
      <c r="AO780">
        <v>0</v>
      </c>
      <c r="AP780">
        <v>1</v>
      </c>
      <c r="AQ780">
        <v>0</v>
      </c>
      <c r="AR780">
        <v>0</v>
      </c>
      <c r="AS780">
        <v>0</v>
      </c>
      <c r="AT780">
        <v>0</v>
      </c>
      <c r="AU780">
        <v>0</v>
      </c>
      <c r="AV780">
        <v>0</v>
      </c>
      <c r="AW780" t="s">
        <v>41</v>
      </c>
      <c r="AX780" t="s">
        <v>65</v>
      </c>
      <c r="AY780">
        <v>0</v>
      </c>
      <c r="AZ780">
        <v>1</v>
      </c>
      <c r="BA780">
        <v>0</v>
      </c>
      <c r="BB780" t="s">
        <v>66</v>
      </c>
      <c r="BC780">
        <v>7.7374999999999998</v>
      </c>
      <c r="BD780" t="s">
        <v>840</v>
      </c>
    </row>
    <row r="781" spans="1:56" x14ac:dyDescent="0.25">
      <c r="A781">
        <v>780</v>
      </c>
      <c r="B781">
        <v>1</v>
      </c>
      <c r="C781">
        <v>1</v>
      </c>
      <c r="D781">
        <v>1</v>
      </c>
      <c r="E781">
        <v>1</v>
      </c>
      <c r="F781" t="s">
        <v>6</v>
      </c>
      <c r="G781">
        <v>1</v>
      </c>
      <c r="H781">
        <v>0</v>
      </c>
      <c r="I781">
        <v>0</v>
      </c>
      <c r="J781">
        <v>0</v>
      </c>
      <c r="K781">
        <v>0</v>
      </c>
      <c r="L781">
        <v>0</v>
      </c>
      <c r="M781">
        <v>0</v>
      </c>
      <c r="N781">
        <v>0</v>
      </c>
      <c r="O781">
        <v>0</v>
      </c>
      <c r="P781">
        <v>43</v>
      </c>
      <c r="Q781" t="s">
        <v>21</v>
      </c>
      <c r="R781">
        <v>0</v>
      </c>
      <c r="S781">
        <v>0</v>
      </c>
      <c r="T781">
        <v>0</v>
      </c>
      <c r="U781">
        <v>0</v>
      </c>
      <c r="V781">
        <v>1</v>
      </c>
      <c r="W781">
        <v>0</v>
      </c>
      <c r="X781">
        <v>0</v>
      </c>
      <c r="Y781">
        <v>0</v>
      </c>
      <c r="Z781">
        <v>1</v>
      </c>
      <c r="AA781" t="s">
        <v>27</v>
      </c>
      <c r="AB781">
        <v>1</v>
      </c>
      <c r="AC781">
        <v>0</v>
      </c>
      <c r="AD781">
        <v>0</v>
      </c>
      <c r="AE781">
        <v>0</v>
      </c>
      <c r="AF781">
        <v>1</v>
      </c>
      <c r="AG781">
        <v>0</v>
      </c>
      <c r="AH781">
        <v>0</v>
      </c>
      <c r="AI781">
        <v>0</v>
      </c>
      <c r="AJ781">
        <v>0</v>
      </c>
      <c r="AK781">
        <v>0</v>
      </c>
      <c r="AL781">
        <v>0</v>
      </c>
      <c r="AM781">
        <v>0</v>
      </c>
      <c r="AN781" t="s">
        <v>31</v>
      </c>
      <c r="AO781">
        <v>1</v>
      </c>
      <c r="AP781">
        <v>0</v>
      </c>
      <c r="AQ781">
        <v>1</v>
      </c>
      <c r="AR781">
        <v>0</v>
      </c>
      <c r="AS781">
        <v>0</v>
      </c>
      <c r="AT781">
        <v>0</v>
      </c>
      <c r="AU781">
        <v>0</v>
      </c>
      <c r="AV781">
        <v>0</v>
      </c>
      <c r="AW781" t="s">
        <v>42</v>
      </c>
      <c r="AX781" t="s">
        <v>56</v>
      </c>
      <c r="AY781">
        <v>0</v>
      </c>
      <c r="AZ781">
        <v>0</v>
      </c>
      <c r="BA781">
        <v>1</v>
      </c>
      <c r="BB781" t="s">
        <v>57</v>
      </c>
      <c r="BC781">
        <v>211.33750000000001</v>
      </c>
      <c r="BD781" t="s">
        <v>841</v>
      </c>
    </row>
    <row r="782" spans="1:56" x14ac:dyDescent="0.25">
      <c r="A782">
        <v>781</v>
      </c>
      <c r="B782">
        <v>1</v>
      </c>
      <c r="C782">
        <v>1</v>
      </c>
      <c r="D782">
        <v>1</v>
      </c>
      <c r="E782">
        <v>1</v>
      </c>
      <c r="F782" t="s">
        <v>6</v>
      </c>
      <c r="G782">
        <v>1</v>
      </c>
      <c r="H782">
        <v>0</v>
      </c>
      <c r="I782">
        <v>0</v>
      </c>
      <c r="J782">
        <v>0</v>
      </c>
      <c r="K782">
        <v>0</v>
      </c>
      <c r="L782">
        <v>0</v>
      </c>
      <c r="M782">
        <v>0</v>
      </c>
      <c r="N782">
        <v>0</v>
      </c>
      <c r="O782">
        <v>0</v>
      </c>
      <c r="P782">
        <v>13</v>
      </c>
      <c r="Q782" t="s">
        <v>18</v>
      </c>
      <c r="R782">
        <v>0</v>
      </c>
      <c r="S782">
        <v>1</v>
      </c>
      <c r="T782">
        <v>0</v>
      </c>
      <c r="U782">
        <v>0</v>
      </c>
      <c r="V782">
        <v>0</v>
      </c>
      <c r="W782">
        <v>0</v>
      </c>
      <c r="X782">
        <v>0</v>
      </c>
      <c r="Y782">
        <v>0</v>
      </c>
      <c r="Z782">
        <v>3</v>
      </c>
      <c r="AA782" t="s">
        <v>29</v>
      </c>
      <c r="AB782">
        <v>0</v>
      </c>
      <c r="AC782">
        <v>0</v>
      </c>
      <c r="AD782">
        <v>1</v>
      </c>
      <c r="AE782">
        <v>0</v>
      </c>
      <c r="AF782">
        <v>1</v>
      </c>
      <c r="AG782">
        <v>0</v>
      </c>
      <c r="AH782">
        <v>0</v>
      </c>
      <c r="AI782">
        <v>0</v>
      </c>
      <c r="AJ782">
        <v>0</v>
      </c>
      <c r="AK782">
        <v>0</v>
      </c>
      <c r="AL782">
        <v>0</v>
      </c>
      <c r="AM782">
        <v>0</v>
      </c>
      <c r="AN782" t="s">
        <v>31</v>
      </c>
      <c r="AO782">
        <v>0</v>
      </c>
      <c r="AP782">
        <v>1</v>
      </c>
      <c r="AQ782">
        <v>0</v>
      </c>
      <c r="AR782">
        <v>0</v>
      </c>
      <c r="AS782">
        <v>0</v>
      </c>
      <c r="AT782">
        <v>0</v>
      </c>
      <c r="AU782">
        <v>0</v>
      </c>
      <c r="AV782">
        <v>0</v>
      </c>
      <c r="AW782" t="s">
        <v>41</v>
      </c>
      <c r="AX782" t="s">
        <v>59</v>
      </c>
      <c r="AY782">
        <v>1</v>
      </c>
      <c r="AZ782">
        <v>0</v>
      </c>
      <c r="BA782">
        <v>0</v>
      </c>
      <c r="BB782" t="s">
        <v>60</v>
      </c>
      <c r="BC782">
        <v>7.2291999999999996</v>
      </c>
      <c r="BD782" t="s">
        <v>842</v>
      </c>
    </row>
    <row r="783" spans="1:56" x14ac:dyDescent="0.25">
      <c r="A783">
        <v>782</v>
      </c>
      <c r="B783">
        <v>1</v>
      </c>
      <c r="C783">
        <v>1</v>
      </c>
      <c r="D783">
        <v>1</v>
      </c>
      <c r="E783">
        <v>1</v>
      </c>
      <c r="F783" t="s">
        <v>6</v>
      </c>
      <c r="G783">
        <v>1</v>
      </c>
      <c r="H783">
        <v>0</v>
      </c>
      <c r="I783">
        <v>0</v>
      </c>
      <c r="J783">
        <v>0</v>
      </c>
      <c r="K783">
        <v>0</v>
      </c>
      <c r="L783">
        <v>0</v>
      </c>
      <c r="M783">
        <v>0</v>
      </c>
      <c r="N783">
        <v>0</v>
      </c>
      <c r="O783">
        <v>0</v>
      </c>
      <c r="P783">
        <v>17</v>
      </c>
      <c r="Q783" t="s">
        <v>18</v>
      </c>
      <c r="R783">
        <v>0</v>
      </c>
      <c r="S783">
        <v>1</v>
      </c>
      <c r="T783">
        <v>0</v>
      </c>
      <c r="U783">
        <v>0</v>
      </c>
      <c r="V783">
        <v>0</v>
      </c>
      <c r="W783">
        <v>0</v>
      </c>
      <c r="X783">
        <v>0</v>
      </c>
      <c r="Y783">
        <v>0</v>
      </c>
      <c r="Z783">
        <v>1</v>
      </c>
      <c r="AA783" t="s">
        <v>27</v>
      </c>
      <c r="AB783">
        <v>1</v>
      </c>
      <c r="AC783">
        <v>0</v>
      </c>
      <c r="AD783">
        <v>0</v>
      </c>
      <c r="AE783">
        <v>1</v>
      </c>
      <c r="AF783">
        <v>0</v>
      </c>
      <c r="AG783">
        <v>1</v>
      </c>
      <c r="AH783">
        <v>0</v>
      </c>
      <c r="AI783">
        <v>0</v>
      </c>
      <c r="AJ783">
        <v>0</v>
      </c>
      <c r="AK783">
        <v>0</v>
      </c>
      <c r="AL783">
        <v>0</v>
      </c>
      <c r="AM783">
        <v>0</v>
      </c>
      <c r="AN783" t="s">
        <v>32</v>
      </c>
      <c r="AO783">
        <v>0</v>
      </c>
      <c r="AP783">
        <v>1</v>
      </c>
      <c r="AQ783">
        <v>0</v>
      </c>
      <c r="AR783">
        <v>0</v>
      </c>
      <c r="AS783">
        <v>0</v>
      </c>
      <c r="AT783">
        <v>0</v>
      </c>
      <c r="AU783">
        <v>0</v>
      </c>
      <c r="AV783">
        <v>0</v>
      </c>
      <c r="AW783" t="s">
        <v>41</v>
      </c>
      <c r="AX783" t="s">
        <v>56</v>
      </c>
      <c r="AY783">
        <v>0</v>
      </c>
      <c r="AZ783">
        <v>0</v>
      </c>
      <c r="BA783">
        <v>1</v>
      </c>
      <c r="BB783" t="s">
        <v>57</v>
      </c>
      <c r="BC783">
        <v>57</v>
      </c>
      <c r="BD783" t="s">
        <v>843</v>
      </c>
    </row>
    <row r="784" spans="1:56" x14ac:dyDescent="0.25">
      <c r="A784">
        <v>783</v>
      </c>
      <c r="B784">
        <v>1</v>
      </c>
      <c r="C784">
        <v>0</v>
      </c>
      <c r="D784">
        <v>0</v>
      </c>
      <c r="E784">
        <v>0</v>
      </c>
      <c r="F784" t="s">
        <v>7</v>
      </c>
      <c r="G784">
        <v>0</v>
      </c>
      <c r="H784">
        <v>1</v>
      </c>
      <c r="I784">
        <v>0</v>
      </c>
      <c r="J784">
        <v>0</v>
      </c>
      <c r="K784">
        <v>1</v>
      </c>
      <c r="L784">
        <v>1</v>
      </c>
      <c r="M784">
        <v>0</v>
      </c>
      <c r="N784">
        <v>0</v>
      </c>
      <c r="O784">
        <v>0</v>
      </c>
      <c r="P784">
        <v>29</v>
      </c>
      <c r="Q784" t="s">
        <v>19</v>
      </c>
      <c r="R784">
        <v>0</v>
      </c>
      <c r="S784">
        <v>0</v>
      </c>
      <c r="T784">
        <v>1</v>
      </c>
      <c r="U784">
        <v>0</v>
      </c>
      <c r="V784">
        <v>0</v>
      </c>
      <c r="W784">
        <v>0</v>
      </c>
      <c r="X784">
        <v>0</v>
      </c>
      <c r="Y784">
        <v>0</v>
      </c>
      <c r="Z784">
        <v>1</v>
      </c>
      <c r="AA784" t="s">
        <v>27</v>
      </c>
      <c r="AB784">
        <v>1</v>
      </c>
      <c r="AC784">
        <v>0</v>
      </c>
      <c r="AD784">
        <v>0</v>
      </c>
      <c r="AE784">
        <v>0</v>
      </c>
      <c r="AF784">
        <v>1</v>
      </c>
      <c r="AG784">
        <v>0</v>
      </c>
      <c r="AH784">
        <v>0</v>
      </c>
      <c r="AI784">
        <v>0</v>
      </c>
      <c r="AJ784">
        <v>0</v>
      </c>
      <c r="AK784">
        <v>0</v>
      </c>
      <c r="AL784">
        <v>0</v>
      </c>
      <c r="AM784">
        <v>0</v>
      </c>
      <c r="AN784" t="s">
        <v>31</v>
      </c>
      <c r="AO784">
        <v>0</v>
      </c>
      <c r="AP784">
        <v>1</v>
      </c>
      <c r="AQ784">
        <v>0</v>
      </c>
      <c r="AR784">
        <v>0</v>
      </c>
      <c r="AS784">
        <v>0</v>
      </c>
      <c r="AT784">
        <v>0</v>
      </c>
      <c r="AU784">
        <v>0</v>
      </c>
      <c r="AV784">
        <v>0</v>
      </c>
      <c r="AW784" t="s">
        <v>41</v>
      </c>
      <c r="AX784" t="s">
        <v>56</v>
      </c>
      <c r="AY784">
        <v>0</v>
      </c>
      <c r="AZ784">
        <v>0</v>
      </c>
      <c r="BA784">
        <v>1</v>
      </c>
      <c r="BB784" t="s">
        <v>57</v>
      </c>
      <c r="BC784">
        <v>30</v>
      </c>
      <c r="BD784" t="s">
        <v>844</v>
      </c>
    </row>
    <row r="785" spans="1:56" x14ac:dyDescent="0.25">
      <c r="A785">
        <v>784</v>
      </c>
      <c r="B785">
        <v>1</v>
      </c>
      <c r="C785">
        <v>0</v>
      </c>
      <c r="D785">
        <v>0</v>
      </c>
      <c r="E785">
        <v>0</v>
      </c>
      <c r="F785" t="s">
        <v>7</v>
      </c>
      <c r="G785">
        <v>0</v>
      </c>
      <c r="H785">
        <v>1</v>
      </c>
      <c r="I785">
        <v>0</v>
      </c>
      <c r="J785">
        <v>0</v>
      </c>
      <c r="K785">
        <v>0</v>
      </c>
      <c r="L785">
        <v>0</v>
      </c>
      <c r="M785">
        <v>0</v>
      </c>
      <c r="N785">
        <v>0</v>
      </c>
      <c r="O785">
        <v>0</v>
      </c>
      <c r="P785">
        <v>29.9</v>
      </c>
      <c r="Q785" t="s">
        <v>19</v>
      </c>
      <c r="R785">
        <v>0</v>
      </c>
      <c r="S785">
        <v>0</v>
      </c>
      <c r="T785">
        <v>1</v>
      </c>
      <c r="U785">
        <v>0</v>
      </c>
      <c r="V785">
        <v>0</v>
      </c>
      <c r="W785">
        <v>0</v>
      </c>
      <c r="X785">
        <v>0</v>
      </c>
      <c r="Y785">
        <v>0</v>
      </c>
      <c r="Z785">
        <v>3</v>
      </c>
      <c r="AA785" t="s">
        <v>29</v>
      </c>
      <c r="AB785">
        <v>0</v>
      </c>
      <c r="AC785">
        <v>0</v>
      </c>
      <c r="AD785">
        <v>1</v>
      </c>
      <c r="AE785">
        <v>1</v>
      </c>
      <c r="AF785">
        <v>0</v>
      </c>
      <c r="AG785">
        <v>1</v>
      </c>
      <c r="AH785">
        <v>0</v>
      </c>
      <c r="AI785">
        <v>0</v>
      </c>
      <c r="AJ785">
        <v>0</v>
      </c>
      <c r="AK785">
        <v>0</v>
      </c>
      <c r="AL785">
        <v>0</v>
      </c>
      <c r="AM785">
        <v>0</v>
      </c>
      <c r="AN785" t="s">
        <v>32</v>
      </c>
      <c r="AO785">
        <v>2</v>
      </c>
      <c r="AP785">
        <v>0</v>
      </c>
      <c r="AQ785">
        <v>0</v>
      </c>
      <c r="AR785">
        <v>1</v>
      </c>
      <c r="AS785">
        <v>0</v>
      </c>
      <c r="AT785">
        <v>0</v>
      </c>
      <c r="AU785">
        <v>0</v>
      </c>
      <c r="AV785">
        <v>0</v>
      </c>
      <c r="AW785" t="s">
        <v>43</v>
      </c>
      <c r="AX785" t="s">
        <v>56</v>
      </c>
      <c r="AY785">
        <v>0</v>
      </c>
      <c r="AZ785">
        <v>0</v>
      </c>
      <c r="BA785">
        <v>1</v>
      </c>
      <c r="BB785" t="s">
        <v>57</v>
      </c>
      <c r="BC785">
        <v>23.45</v>
      </c>
      <c r="BD785" t="s">
        <v>845</v>
      </c>
    </row>
    <row r="786" spans="1:56" x14ac:dyDescent="0.25">
      <c r="A786">
        <v>785</v>
      </c>
      <c r="B786">
        <v>1</v>
      </c>
      <c r="C786">
        <v>0</v>
      </c>
      <c r="D786">
        <v>0</v>
      </c>
      <c r="E786">
        <v>0</v>
      </c>
      <c r="F786" t="s">
        <v>7</v>
      </c>
      <c r="G786">
        <v>0</v>
      </c>
      <c r="H786">
        <v>1</v>
      </c>
      <c r="I786">
        <v>0</v>
      </c>
      <c r="J786">
        <v>0</v>
      </c>
      <c r="K786">
        <v>1</v>
      </c>
      <c r="L786">
        <v>1</v>
      </c>
      <c r="M786">
        <v>0</v>
      </c>
      <c r="N786">
        <v>0</v>
      </c>
      <c r="O786">
        <v>0</v>
      </c>
      <c r="P786">
        <v>25</v>
      </c>
      <c r="Q786" t="s">
        <v>19</v>
      </c>
      <c r="R786">
        <v>0</v>
      </c>
      <c r="S786">
        <v>0</v>
      </c>
      <c r="T786">
        <v>1</v>
      </c>
      <c r="U786">
        <v>0</v>
      </c>
      <c r="V786">
        <v>0</v>
      </c>
      <c r="W786">
        <v>0</v>
      </c>
      <c r="X786">
        <v>0</v>
      </c>
      <c r="Y786">
        <v>0</v>
      </c>
      <c r="Z786">
        <v>3</v>
      </c>
      <c r="AA786" t="s">
        <v>29</v>
      </c>
      <c r="AB786">
        <v>0</v>
      </c>
      <c r="AC786">
        <v>0</v>
      </c>
      <c r="AD786">
        <v>1</v>
      </c>
      <c r="AE786">
        <v>0</v>
      </c>
      <c r="AF786">
        <v>1</v>
      </c>
      <c r="AG786">
        <v>0</v>
      </c>
      <c r="AH786">
        <v>0</v>
      </c>
      <c r="AI786">
        <v>0</v>
      </c>
      <c r="AJ786">
        <v>0</v>
      </c>
      <c r="AK786">
        <v>0</v>
      </c>
      <c r="AL786">
        <v>0</v>
      </c>
      <c r="AM786">
        <v>0</v>
      </c>
      <c r="AN786" t="s">
        <v>31</v>
      </c>
      <c r="AO786">
        <v>0</v>
      </c>
      <c r="AP786">
        <v>1</v>
      </c>
      <c r="AQ786">
        <v>0</v>
      </c>
      <c r="AR786">
        <v>0</v>
      </c>
      <c r="AS786">
        <v>0</v>
      </c>
      <c r="AT786">
        <v>0</v>
      </c>
      <c r="AU786">
        <v>0</v>
      </c>
      <c r="AV786">
        <v>0</v>
      </c>
      <c r="AW786" t="s">
        <v>41</v>
      </c>
      <c r="AX786" t="s">
        <v>56</v>
      </c>
      <c r="AY786">
        <v>0</v>
      </c>
      <c r="AZ786">
        <v>0</v>
      </c>
      <c r="BA786">
        <v>1</v>
      </c>
      <c r="BB786" t="s">
        <v>57</v>
      </c>
      <c r="BC786">
        <v>7.05</v>
      </c>
      <c r="BD786" t="s">
        <v>846</v>
      </c>
    </row>
    <row r="787" spans="1:56" x14ac:dyDescent="0.25">
      <c r="A787">
        <v>786</v>
      </c>
      <c r="B787">
        <v>1</v>
      </c>
      <c r="C787">
        <v>0</v>
      </c>
      <c r="D787">
        <v>0</v>
      </c>
      <c r="E787">
        <v>0</v>
      </c>
      <c r="F787" t="s">
        <v>7</v>
      </c>
      <c r="G787">
        <v>0</v>
      </c>
      <c r="H787">
        <v>1</v>
      </c>
      <c r="I787">
        <v>0</v>
      </c>
      <c r="J787">
        <v>0</v>
      </c>
      <c r="K787">
        <v>1</v>
      </c>
      <c r="L787">
        <v>1</v>
      </c>
      <c r="M787">
        <v>0</v>
      </c>
      <c r="N787">
        <v>0</v>
      </c>
      <c r="O787">
        <v>0</v>
      </c>
      <c r="P787">
        <v>25</v>
      </c>
      <c r="Q787" t="s">
        <v>19</v>
      </c>
      <c r="R787">
        <v>0</v>
      </c>
      <c r="S787">
        <v>0</v>
      </c>
      <c r="T787">
        <v>1</v>
      </c>
      <c r="U787">
        <v>0</v>
      </c>
      <c r="V787">
        <v>0</v>
      </c>
      <c r="W787">
        <v>0</v>
      </c>
      <c r="X787">
        <v>0</v>
      </c>
      <c r="Y787">
        <v>0</v>
      </c>
      <c r="Z787">
        <v>3</v>
      </c>
      <c r="AA787" t="s">
        <v>29</v>
      </c>
      <c r="AB787">
        <v>0</v>
      </c>
      <c r="AC787">
        <v>0</v>
      </c>
      <c r="AD787">
        <v>1</v>
      </c>
      <c r="AE787">
        <v>0</v>
      </c>
      <c r="AF787">
        <v>1</v>
      </c>
      <c r="AG787">
        <v>0</v>
      </c>
      <c r="AH787">
        <v>0</v>
      </c>
      <c r="AI787">
        <v>0</v>
      </c>
      <c r="AJ787">
        <v>0</v>
      </c>
      <c r="AK787">
        <v>0</v>
      </c>
      <c r="AL787">
        <v>0</v>
      </c>
      <c r="AM787">
        <v>0</v>
      </c>
      <c r="AN787" t="s">
        <v>31</v>
      </c>
      <c r="AO787">
        <v>0</v>
      </c>
      <c r="AP787">
        <v>1</v>
      </c>
      <c r="AQ787">
        <v>0</v>
      </c>
      <c r="AR787">
        <v>0</v>
      </c>
      <c r="AS787">
        <v>0</v>
      </c>
      <c r="AT787">
        <v>0</v>
      </c>
      <c r="AU787">
        <v>0</v>
      </c>
      <c r="AV787">
        <v>0</v>
      </c>
      <c r="AW787" t="s">
        <v>41</v>
      </c>
      <c r="AX787" t="s">
        <v>56</v>
      </c>
      <c r="AY787">
        <v>0</v>
      </c>
      <c r="AZ787">
        <v>0</v>
      </c>
      <c r="BA787">
        <v>1</v>
      </c>
      <c r="BB787" t="s">
        <v>57</v>
      </c>
      <c r="BC787">
        <v>7.25</v>
      </c>
      <c r="BD787" t="s">
        <v>847</v>
      </c>
    </row>
    <row r="788" spans="1:56" x14ac:dyDescent="0.25">
      <c r="A788">
        <v>787</v>
      </c>
      <c r="B788">
        <v>1</v>
      </c>
      <c r="C788">
        <v>1</v>
      </c>
      <c r="D788">
        <v>1</v>
      </c>
      <c r="E788">
        <v>1</v>
      </c>
      <c r="F788" t="s">
        <v>6</v>
      </c>
      <c r="G788">
        <v>1</v>
      </c>
      <c r="H788">
        <v>0</v>
      </c>
      <c r="I788">
        <v>1</v>
      </c>
      <c r="J788">
        <v>0</v>
      </c>
      <c r="K788">
        <v>0</v>
      </c>
      <c r="L788">
        <v>0</v>
      </c>
      <c r="M788">
        <v>0</v>
      </c>
      <c r="N788">
        <v>0</v>
      </c>
      <c r="O788">
        <v>0</v>
      </c>
      <c r="P788">
        <v>18</v>
      </c>
      <c r="Q788" t="s">
        <v>18</v>
      </c>
      <c r="R788">
        <v>0</v>
      </c>
      <c r="S788">
        <v>1</v>
      </c>
      <c r="T788">
        <v>0</v>
      </c>
      <c r="U788">
        <v>0</v>
      </c>
      <c r="V788">
        <v>0</v>
      </c>
      <c r="W788">
        <v>0</v>
      </c>
      <c r="X788">
        <v>0</v>
      </c>
      <c r="Y788">
        <v>0</v>
      </c>
      <c r="Z788">
        <v>3</v>
      </c>
      <c r="AA788" t="s">
        <v>29</v>
      </c>
      <c r="AB788">
        <v>0</v>
      </c>
      <c r="AC788">
        <v>0</v>
      </c>
      <c r="AD788">
        <v>1</v>
      </c>
      <c r="AE788">
        <v>0</v>
      </c>
      <c r="AF788">
        <v>1</v>
      </c>
      <c r="AG788">
        <v>0</v>
      </c>
      <c r="AH788">
        <v>0</v>
      </c>
      <c r="AI788">
        <v>0</v>
      </c>
      <c r="AJ788">
        <v>0</v>
      </c>
      <c r="AK788">
        <v>0</v>
      </c>
      <c r="AL788">
        <v>0</v>
      </c>
      <c r="AM788">
        <v>0</v>
      </c>
      <c r="AN788" t="s">
        <v>31</v>
      </c>
      <c r="AO788">
        <v>0</v>
      </c>
      <c r="AP788">
        <v>1</v>
      </c>
      <c r="AQ788">
        <v>0</v>
      </c>
      <c r="AR788">
        <v>0</v>
      </c>
      <c r="AS788">
        <v>0</v>
      </c>
      <c r="AT788">
        <v>0</v>
      </c>
      <c r="AU788">
        <v>0</v>
      </c>
      <c r="AV788">
        <v>0</v>
      </c>
      <c r="AW788" t="s">
        <v>41</v>
      </c>
      <c r="AX788" t="s">
        <v>56</v>
      </c>
      <c r="AY788">
        <v>0</v>
      </c>
      <c r="AZ788">
        <v>0</v>
      </c>
      <c r="BA788">
        <v>1</v>
      </c>
      <c r="BB788" t="s">
        <v>57</v>
      </c>
      <c r="BC788">
        <v>7.4958</v>
      </c>
      <c r="BD788" t="s">
        <v>848</v>
      </c>
    </row>
    <row r="789" spans="1:56" x14ac:dyDescent="0.25">
      <c r="A789">
        <v>788</v>
      </c>
      <c r="B789">
        <v>1</v>
      </c>
      <c r="C789">
        <v>0</v>
      </c>
      <c r="D789">
        <v>0</v>
      </c>
      <c r="E789">
        <v>0</v>
      </c>
      <c r="F789" t="s">
        <v>7</v>
      </c>
      <c r="G789">
        <v>0</v>
      </c>
      <c r="H789">
        <v>1</v>
      </c>
      <c r="I789">
        <v>0</v>
      </c>
      <c r="J789">
        <v>0</v>
      </c>
      <c r="K789">
        <v>0</v>
      </c>
      <c r="L789">
        <v>0</v>
      </c>
      <c r="M789">
        <v>1</v>
      </c>
      <c r="N789">
        <v>1</v>
      </c>
      <c r="O789">
        <v>1</v>
      </c>
      <c r="P789">
        <v>8</v>
      </c>
      <c r="Q789" t="s">
        <v>17</v>
      </c>
      <c r="R789">
        <v>1</v>
      </c>
      <c r="S789">
        <v>0</v>
      </c>
      <c r="T789">
        <v>0</v>
      </c>
      <c r="U789">
        <v>0</v>
      </c>
      <c r="V789">
        <v>0</v>
      </c>
      <c r="W789">
        <v>0</v>
      </c>
      <c r="X789">
        <v>0</v>
      </c>
      <c r="Y789">
        <v>0</v>
      </c>
      <c r="Z789">
        <v>3</v>
      </c>
      <c r="AA789" t="s">
        <v>29</v>
      </c>
      <c r="AB789">
        <v>0</v>
      </c>
      <c r="AC789">
        <v>0</v>
      </c>
      <c r="AD789">
        <v>1</v>
      </c>
      <c r="AE789">
        <v>4</v>
      </c>
      <c r="AF789">
        <v>0</v>
      </c>
      <c r="AG789">
        <v>0</v>
      </c>
      <c r="AH789">
        <v>0</v>
      </c>
      <c r="AI789">
        <v>0</v>
      </c>
      <c r="AJ789">
        <v>1</v>
      </c>
      <c r="AK789">
        <v>0</v>
      </c>
      <c r="AL789">
        <v>0</v>
      </c>
      <c r="AM789">
        <v>1</v>
      </c>
      <c r="AN789" t="s">
        <v>35</v>
      </c>
      <c r="AO789">
        <v>1</v>
      </c>
      <c r="AP789">
        <v>0</v>
      </c>
      <c r="AQ789">
        <v>1</v>
      </c>
      <c r="AR789">
        <v>0</v>
      </c>
      <c r="AS789">
        <v>0</v>
      </c>
      <c r="AT789">
        <v>0</v>
      </c>
      <c r="AU789">
        <v>0</v>
      </c>
      <c r="AV789">
        <v>0</v>
      </c>
      <c r="AW789" t="s">
        <v>42</v>
      </c>
      <c r="AX789" t="s">
        <v>65</v>
      </c>
      <c r="AY789">
        <v>0</v>
      </c>
      <c r="AZ789">
        <v>1</v>
      </c>
      <c r="BA789">
        <v>0</v>
      </c>
      <c r="BB789" t="s">
        <v>66</v>
      </c>
      <c r="BC789">
        <v>29.125</v>
      </c>
      <c r="BD789" t="s">
        <v>849</v>
      </c>
    </row>
    <row r="790" spans="1:56" x14ac:dyDescent="0.25">
      <c r="A790">
        <v>789</v>
      </c>
      <c r="B790">
        <v>1</v>
      </c>
      <c r="C790">
        <v>1</v>
      </c>
      <c r="D790">
        <v>1</v>
      </c>
      <c r="E790">
        <v>1</v>
      </c>
      <c r="F790" t="s">
        <v>7</v>
      </c>
      <c r="G790">
        <v>0</v>
      </c>
      <c r="H790">
        <v>1</v>
      </c>
      <c r="I790">
        <v>0</v>
      </c>
      <c r="J790">
        <v>0</v>
      </c>
      <c r="K790">
        <v>0</v>
      </c>
      <c r="L790">
        <v>0</v>
      </c>
      <c r="M790">
        <v>1</v>
      </c>
      <c r="N790">
        <v>0</v>
      </c>
      <c r="O790">
        <v>0</v>
      </c>
      <c r="P790">
        <v>1</v>
      </c>
      <c r="Q790" t="s">
        <v>17</v>
      </c>
      <c r="R790">
        <v>1</v>
      </c>
      <c r="S790">
        <v>0</v>
      </c>
      <c r="T790">
        <v>0</v>
      </c>
      <c r="U790">
        <v>0</v>
      </c>
      <c r="V790">
        <v>0</v>
      </c>
      <c r="W790">
        <v>0</v>
      </c>
      <c r="X790">
        <v>0</v>
      </c>
      <c r="Y790">
        <v>0</v>
      </c>
      <c r="Z790">
        <v>3</v>
      </c>
      <c r="AA790" t="s">
        <v>29</v>
      </c>
      <c r="AB790">
        <v>0</v>
      </c>
      <c r="AC790">
        <v>0</v>
      </c>
      <c r="AD790">
        <v>1</v>
      </c>
      <c r="AE790">
        <v>1</v>
      </c>
      <c r="AF790">
        <v>0</v>
      </c>
      <c r="AG790">
        <v>1</v>
      </c>
      <c r="AH790">
        <v>0</v>
      </c>
      <c r="AI790">
        <v>0</v>
      </c>
      <c r="AJ790">
        <v>0</v>
      </c>
      <c r="AK790">
        <v>0</v>
      </c>
      <c r="AL790">
        <v>0</v>
      </c>
      <c r="AM790">
        <v>0</v>
      </c>
      <c r="AN790" t="s">
        <v>32</v>
      </c>
      <c r="AO790">
        <v>2</v>
      </c>
      <c r="AP790">
        <v>0</v>
      </c>
      <c r="AQ790">
        <v>0</v>
      </c>
      <c r="AR790">
        <v>1</v>
      </c>
      <c r="AS790">
        <v>0</v>
      </c>
      <c r="AT790">
        <v>0</v>
      </c>
      <c r="AU790">
        <v>0</v>
      </c>
      <c r="AV790">
        <v>0</v>
      </c>
      <c r="AW790" t="s">
        <v>43</v>
      </c>
      <c r="AX790" t="s">
        <v>56</v>
      </c>
      <c r="AY790">
        <v>0</v>
      </c>
      <c r="AZ790">
        <v>0</v>
      </c>
      <c r="BA790">
        <v>1</v>
      </c>
      <c r="BB790" t="s">
        <v>57</v>
      </c>
      <c r="BC790">
        <v>20.574999999999999</v>
      </c>
      <c r="BD790" t="s">
        <v>850</v>
      </c>
    </row>
    <row r="791" spans="1:56" x14ac:dyDescent="0.25">
      <c r="A791">
        <v>790</v>
      </c>
      <c r="B791">
        <v>1</v>
      </c>
      <c r="C791">
        <v>0</v>
      </c>
      <c r="D791">
        <v>0</v>
      </c>
      <c r="E791">
        <v>0</v>
      </c>
      <c r="F791" t="s">
        <v>7</v>
      </c>
      <c r="G791">
        <v>0</v>
      </c>
      <c r="H791">
        <v>1</v>
      </c>
      <c r="I791">
        <v>0</v>
      </c>
      <c r="J791">
        <v>0</v>
      </c>
      <c r="K791">
        <v>1</v>
      </c>
      <c r="L791">
        <v>1</v>
      </c>
      <c r="M791">
        <v>0</v>
      </c>
      <c r="N791">
        <v>0</v>
      </c>
      <c r="O791">
        <v>0</v>
      </c>
      <c r="P791">
        <v>46</v>
      </c>
      <c r="Q791" t="s">
        <v>21</v>
      </c>
      <c r="R791">
        <v>0</v>
      </c>
      <c r="S791">
        <v>0</v>
      </c>
      <c r="T791">
        <v>0</v>
      </c>
      <c r="U791">
        <v>0</v>
      </c>
      <c r="V791">
        <v>1</v>
      </c>
      <c r="W791">
        <v>0</v>
      </c>
      <c r="X791">
        <v>0</v>
      </c>
      <c r="Y791">
        <v>0</v>
      </c>
      <c r="Z791">
        <v>1</v>
      </c>
      <c r="AA791" t="s">
        <v>27</v>
      </c>
      <c r="AB791">
        <v>1</v>
      </c>
      <c r="AC791">
        <v>0</v>
      </c>
      <c r="AD791">
        <v>0</v>
      </c>
      <c r="AE791">
        <v>0</v>
      </c>
      <c r="AF791">
        <v>1</v>
      </c>
      <c r="AG791">
        <v>0</v>
      </c>
      <c r="AH791">
        <v>0</v>
      </c>
      <c r="AI791">
        <v>0</v>
      </c>
      <c r="AJ791">
        <v>0</v>
      </c>
      <c r="AK791">
        <v>0</v>
      </c>
      <c r="AL791">
        <v>0</v>
      </c>
      <c r="AM791">
        <v>0</v>
      </c>
      <c r="AN791" t="s">
        <v>31</v>
      </c>
      <c r="AO791">
        <v>0</v>
      </c>
      <c r="AP791">
        <v>1</v>
      </c>
      <c r="AQ791">
        <v>0</v>
      </c>
      <c r="AR791">
        <v>0</v>
      </c>
      <c r="AS791">
        <v>0</v>
      </c>
      <c r="AT791">
        <v>0</v>
      </c>
      <c r="AU791">
        <v>0</v>
      </c>
      <c r="AV791">
        <v>0</v>
      </c>
      <c r="AW791" t="s">
        <v>41</v>
      </c>
      <c r="AX791" t="s">
        <v>59</v>
      </c>
      <c r="AY791">
        <v>1</v>
      </c>
      <c r="AZ791">
        <v>0</v>
      </c>
      <c r="BA791">
        <v>0</v>
      </c>
      <c r="BB791" t="s">
        <v>60</v>
      </c>
      <c r="BC791">
        <v>79.2</v>
      </c>
      <c r="BD791" t="s">
        <v>851</v>
      </c>
    </row>
    <row r="792" spans="1:56" x14ac:dyDescent="0.25">
      <c r="A792">
        <v>791</v>
      </c>
      <c r="B792">
        <v>1</v>
      </c>
      <c r="C792">
        <v>0</v>
      </c>
      <c r="D792">
        <v>0</v>
      </c>
      <c r="E792">
        <v>0</v>
      </c>
      <c r="F792" t="s">
        <v>7</v>
      </c>
      <c r="G792">
        <v>0</v>
      </c>
      <c r="H792">
        <v>1</v>
      </c>
      <c r="I792">
        <v>0</v>
      </c>
      <c r="J792">
        <v>0</v>
      </c>
      <c r="K792">
        <v>1</v>
      </c>
      <c r="L792">
        <v>1</v>
      </c>
      <c r="M792">
        <v>0</v>
      </c>
      <c r="N792">
        <v>1</v>
      </c>
      <c r="O792">
        <v>1</v>
      </c>
      <c r="P792">
        <v>29.9</v>
      </c>
      <c r="Q792" t="s">
        <v>19</v>
      </c>
      <c r="R792">
        <v>0</v>
      </c>
      <c r="S792">
        <v>0</v>
      </c>
      <c r="T792">
        <v>1</v>
      </c>
      <c r="U792">
        <v>0</v>
      </c>
      <c r="V792">
        <v>0</v>
      </c>
      <c r="W792">
        <v>0</v>
      </c>
      <c r="X792">
        <v>0</v>
      </c>
      <c r="Y792">
        <v>0</v>
      </c>
      <c r="Z792">
        <v>3</v>
      </c>
      <c r="AA792" t="s">
        <v>29</v>
      </c>
      <c r="AB792">
        <v>0</v>
      </c>
      <c r="AC792">
        <v>0</v>
      </c>
      <c r="AD792">
        <v>1</v>
      </c>
      <c r="AE792">
        <v>0</v>
      </c>
      <c r="AF792">
        <v>1</v>
      </c>
      <c r="AG792">
        <v>0</v>
      </c>
      <c r="AH792">
        <v>0</v>
      </c>
      <c r="AI792">
        <v>0</v>
      </c>
      <c r="AJ792">
        <v>0</v>
      </c>
      <c r="AK792">
        <v>0</v>
      </c>
      <c r="AL792">
        <v>0</v>
      </c>
      <c r="AM792">
        <v>0</v>
      </c>
      <c r="AN792" t="s">
        <v>31</v>
      </c>
      <c r="AO792">
        <v>0</v>
      </c>
      <c r="AP792">
        <v>1</v>
      </c>
      <c r="AQ792">
        <v>0</v>
      </c>
      <c r="AR792">
        <v>0</v>
      </c>
      <c r="AS792">
        <v>0</v>
      </c>
      <c r="AT792">
        <v>0</v>
      </c>
      <c r="AU792">
        <v>0</v>
      </c>
      <c r="AV792">
        <v>0</v>
      </c>
      <c r="AW792" t="s">
        <v>41</v>
      </c>
      <c r="AX792" t="s">
        <v>65</v>
      </c>
      <c r="AY792">
        <v>0</v>
      </c>
      <c r="AZ792">
        <v>1</v>
      </c>
      <c r="BA792">
        <v>0</v>
      </c>
      <c r="BB792" t="s">
        <v>66</v>
      </c>
      <c r="BC792">
        <v>7.75</v>
      </c>
      <c r="BD792" t="s">
        <v>852</v>
      </c>
    </row>
    <row r="793" spans="1:56" x14ac:dyDescent="0.25">
      <c r="A793">
        <v>792</v>
      </c>
      <c r="B793">
        <v>1</v>
      </c>
      <c r="C793">
        <v>0</v>
      </c>
      <c r="D793">
        <v>0</v>
      </c>
      <c r="E793">
        <v>0</v>
      </c>
      <c r="F793" t="s">
        <v>7</v>
      </c>
      <c r="G793">
        <v>0</v>
      </c>
      <c r="H793">
        <v>1</v>
      </c>
      <c r="I793">
        <v>0</v>
      </c>
      <c r="J793">
        <v>1</v>
      </c>
      <c r="K793">
        <v>1</v>
      </c>
      <c r="L793">
        <v>1</v>
      </c>
      <c r="M793">
        <v>0</v>
      </c>
      <c r="N793">
        <v>0</v>
      </c>
      <c r="O793">
        <v>0</v>
      </c>
      <c r="P793">
        <v>16</v>
      </c>
      <c r="Q793" t="s">
        <v>18</v>
      </c>
      <c r="R793">
        <v>0</v>
      </c>
      <c r="S793">
        <v>1</v>
      </c>
      <c r="T793">
        <v>0</v>
      </c>
      <c r="U793">
        <v>0</v>
      </c>
      <c r="V793">
        <v>0</v>
      </c>
      <c r="W793">
        <v>0</v>
      </c>
      <c r="X793">
        <v>0</v>
      </c>
      <c r="Y793">
        <v>0</v>
      </c>
      <c r="Z793">
        <v>2</v>
      </c>
      <c r="AA793" t="s">
        <v>28</v>
      </c>
      <c r="AB793">
        <v>0</v>
      </c>
      <c r="AC793">
        <v>1</v>
      </c>
      <c r="AD793">
        <v>0</v>
      </c>
      <c r="AE793">
        <v>0</v>
      </c>
      <c r="AF793">
        <v>1</v>
      </c>
      <c r="AG793">
        <v>0</v>
      </c>
      <c r="AH793">
        <v>0</v>
      </c>
      <c r="AI793">
        <v>0</v>
      </c>
      <c r="AJ793">
        <v>0</v>
      </c>
      <c r="AK793">
        <v>0</v>
      </c>
      <c r="AL793">
        <v>0</v>
      </c>
      <c r="AM793">
        <v>0</v>
      </c>
      <c r="AN793" t="s">
        <v>31</v>
      </c>
      <c r="AO793">
        <v>0</v>
      </c>
      <c r="AP793">
        <v>1</v>
      </c>
      <c r="AQ793">
        <v>0</v>
      </c>
      <c r="AR793">
        <v>0</v>
      </c>
      <c r="AS793">
        <v>0</v>
      </c>
      <c r="AT793">
        <v>0</v>
      </c>
      <c r="AU793">
        <v>0</v>
      </c>
      <c r="AV793">
        <v>0</v>
      </c>
      <c r="AW793" t="s">
        <v>41</v>
      </c>
      <c r="AX793" t="s">
        <v>56</v>
      </c>
      <c r="AY793">
        <v>0</v>
      </c>
      <c r="AZ793">
        <v>0</v>
      </c>
      <c r="BA793">
        <v>1</v>
      </c>
      <c r="BB793" t="s">
        <v>57</v>
      </c>
      <c r="BC793">
        <v>26</v>
      </c>
      <c r="BD793" t="s">
        <v>853</v>
      </c>
    </row>
    <row r="794" spans="1:56" x14ac:dyDescent="0.25">
      <c r="A794">
        <v>793</v>
      </c>
      <c r="B794">
        <v>1</v>
      </c>
      <c r="C794">
        <v>0</v>
      </c>
      <c r="D794">
        <v>0</v>
      </c>
      <c r="E794">
        <v>0</v>
      </c>
      <c r="F794" t="s">
        <v>6</v>
      </c>
      <c r="G794">
        <v>1</v>
      </c>
      <c r="H794">
        <v>0</v>
      </c>
      <c r="I794">
        <v>1</v>
      </c>
      <c r="J794">
        <v>0</v>
      </c>
      <c r="K794">
        <v>0</v>
      </c>
      <c r="L794">
        <v>0</v>
      </c>
      <c r="M794">
        <v>0</v>
      </c>
      <c r="N794">
        <v>0</v>
      </c>
      <c r="O794">
        <v>0</v>
      </c>
      <c r="P794">
        <v>29.9</v>
      </c>
      <c r="Q794" t="s">
        <v>19</v>
      </c>
      <c r="R794">
        <v>0</v>
      </c>
      <c r="S794">
        <v>0</v>
      </c>
      <c r="T794">
        <v>1</v>
      </c>
      <c r="U794">
        <v>0</v>
      </c>
      <c r="V794">
        <v>0</v>
      </c>
      <c r="W794">
        <v>0</v>
      </c>
      <c r="X794">
        <v>0</v>
      </c>
      <c r="Y794">
        <v>0</v>
      </c>
      <c r="Z794">
        <v>3</v>
      </c>
      <c r="AA794" t="s">
        <v>29</v>
      </c>
      <c r="AB794">
        <v>0</v>
      </c>
      <c r="AC794">
        <v>0</v>
      </c>
      <c r="AD794">
        <v>1</v>
      </c>
      <c r="AE794">
        <v>8</v>
      </c>
      <c r="AF794">
        <v>0</v>
      </c>
      <c r="AG794">
        <v>0</v>
      </c>
      <c r="AH794">
        <v>0</v>
      </c>
      <c r="AI794">
        <v>0</v>
      </c>
      <c r="AJ794">
        <v>0</v>
      </c>
      <c r="AK794">
        <v>0</v>
      </c>
      <c r="AL794">
        <v>1</v>
      </c>
      <c r="AM794">
        <v>1</v>
      </c>
      <c r="AN794" t="s">
        <v>37</v>
      </c>
      <c r="AO794">
        <v>2</v>
      </c>
      <c r="AP794">
        <v>0</v>
      </c>
      <c r="AQ794">
        <v>0</v>
      </c>
      <c r="AR794">
        <v>1</v>
      </c>
      <c r="AS794">
        <v>0</v>
      </c>
      <c r="AT794">
        <v>0</v>
      </c>
      <c r="AU794">
        <v>0</v>
      </c>
      <c r="AV794">
        <v>0</v>
      </c>
      <c r="AW794" t="s">
        <v>43</v>
      </c>
      <c r="AX794" t="s">
        <v>56</v>
      </c>
      <c r="AY794">
        <v>0</v>
      </c>
      <c r="AZ794">
        <v>0</v>
      </c>
      <c r="BA794">
        <v>1</v>
      </c>
      <c r="BB794" t="s">
        <v>57</v>
      </c>
      <c r="BC794">
        <v>69.55</v>
      </c>
      <c r="BD794" t="s">
        <v>854</v>
      </c>
    </row>
    <row r="795" spans="1:56" x14ac:dyDescent="0.25">
      <c r="A795">
        <v>794</v>
      </c>
      <c r="B795">
        <v>1</v>
      </c>
      <c r="C795">
        <v>0</v>
      </c>
      <c r="D795">
        <v>0</v>
      </c>
      <c r="E795">
        <v>0</v>
      </c>
      <c r="F795" t="s">
        <v>7</v>
      </c>
      <c r="G795">
        <v>0</v>
      </c>
      <c r="H795">
        <v>1</v>
      </c>
      <c r="I795">
        <v>0</v>
      </c>
      <c r="J795">
        <v>0</v>
      </c>
      <c r="K795">
        <v>1</v>
      </c>
      <c r="L795">
        <v>1</v>
      </c>
      <c r="M795">
        <v>0</v>
      </c>
      <c r="N795">
        <v>0</v>
      </c>
      <c r="O795">
        <v>0</v>
      </c>
      <c r="P795">
        <v>29.9</v>
      </c>
      <c r="Q795" t="s">
        <v>19</v>
      </c>
      <c r="R795">
        <v>0</v>
      </c>
      <c r="S795">
        <v>0</v>
      </c>
      <c r="T795">
        <v>1</v>
      </c>
      <c r="U795">
        <v>0</v>
      </c>
      <c r="V795">
        <v>0</v>
      </c>
      <c r="W795">
        <v>0</v>
      </c>
      <c r="X795">
        <v>0</v>
      </c>
      <c r="Y795">
        <v>0</v>
      </c>
      <c r="Z795">
        <v>1</v>
      </c>
      <c r="AA795" t="s">
        <v>27</v>
      </c>
      <c r="AB795">
        <v>1</v>
      </c>
      <c r="AC795">
        <v>0</v>
      </c>
      <c r="AD795">
        <v>0</v>
      </c>
      <c r="AE795">
        <v>0</v>
      </c>
      <c r="AF795">
        <v>1</v>
      </c>
      <c r="AG795">
        <v>0</v>
      </c>
      <c r="AH795">
        <v>0</v>
      </c>
      <c r="AI795">
        <v>0</v>
      </c>
      <c r="AJ795">
        <v>0</v>
      </c>
      <c r="AK795">
        <v>0</v>
      </c>
      <c r="AL795">
        <v>0</v>
      </c>
      <c r="AM795">
        <v>0</v>
      </c>
      <c r="AN795" t="s">
        <v>31</v>
      </c>
      <c r="AO795">
        <v>0</v>
      </c>
      <c r="AP795">
        <v>1</v>
      </c>
      <c r="AQ795">
        <v>0</v>
      </c>
      <c r="AR795">
        <v>0</v>
      </c>
      <c r="AS795">
        <v>0</v>
      </c>
      <c r="AT795">
        <v>0</v>
      </c>
      <c r="AU795">
        <v>0</v>
      </c>
      <c r="AV795">
        <v>0</v>
      </c>
      <c r="AW795" t="s">
        <v>41</v>
      </c>
      <c r="AX795" t="s">
        <v>59</v>
      </c>
      <c r="AY795">
        <v>1</v>
      </c>
      <c r="AZ795">
        <v>0</v>
      </c>
      <c r="BA795">
        <v>0</v>
      </c>
      <c r="BB795" t="s">
        <v>60</v>
      </c>
      <c r="BC795">
        <v>30.695799999999998</v>
      </c>
      <c r="BD795" t="s">
        <v>855</v>
      </c>
    </row>
    <row r="796" spans="1:56" x14ac:dyDescent="0.25">
      <c r="A796">
        <v>795</v>
      </c>
      <c r="B796">
        <v>1</v>
      </c>
      <c r="C796">
        <v>0</v>
      </c>
      <c r="D796">
        <v>0</v>
      </c>
      <c r="E796">
        <v>0</v>
      </c>
      <c r="F796" t="s">
        <v>7</v>
      </c>
      <c r="G796">
        <v>0</v>
      </c>
      <c r="H796">
        <v>1</v>
      </c>
      <c r="I796">
        <v>0</v>
      </c>
      <c r="J796">
        <v>0</v>
      </c>
      <c r="K796">
        <v>1</v>
      </c>
      <c r="L796">
        <v>1</v>
      </c>
      <c r="M796">
        <v>0</v>
      </c>
      <c r="N796">
        <v>0</v>
      </c>
      <c r="O796">
        <v>0</v>
      </c>
      <c r="P796">
        <v>25</v>
      </c>
      <c r="Q796" t="s">
        <v>19</v>
      </c>
      <c r="R796">
        <v>0</v>
      </c>
      <c r="S796">
        <v>0</v>
      </c>
      <c r="T796">
        <v>1</v>
      </c>
      <c r="U796">
        <v>0</v>
      </c>
      <c r="V796">
        <v>0</v>
      </c>
      <c r="W796">
        <v>0</v>
      </c>
      <c r="X796">
        <v>0</v>
      </c>
      <c r="Y796">
        <v>0</v>
      </c>
      <c r="Z796">
        <v>3</v>
      </c>
      <c r="AA796" t="s">
        <v>29</v>
      </c>
      <c r="AB796">
        <v>0</v>
      </c>
      <c r="AC796">
        <v>0</v>
      </c>
      <c r="AD796">
        <v>1</v>
      </c>
      <c r="AE796">
        <v>0</v>
      </c>
      <c r="AF796">
        <v>1</v>
      </c>
      <c r="AG796">
        <v>0</v>
      </c>
      <c r="AH796">
        <v>0</v>
      </c>
      <c r="AI796">
        <v>0</v>
      </c>
      <c r="AJ796">
        <v>0</v>
      </c>
      <c r="AK796">
        <v>0</v>
      </c>
      <c r="AL796">
        <v>0</v>
      </c>
      <c r="AM796">
        <v>0</v>
      </c>
      <c r="AN796" t="s">
        <v>31</v>
      </c>
      <c r="AO796">
        <v>0</v>
      </c>
      <c r="AP796">
        <v>1</v>
      </c>
      <c r="AQ796">
        <v>0</v>
      </c>
      <c r="AR796">
        <v>0</v>
      </c>
      <c r="AS796">
        <v>0</v>
      </c>
      <c r="AT796">
        <v>0</v>
      </c>
      <c r="AU796">
        <v>0</v>
      </c>
      <c r="AV796">
        <v>0</v>
      </c>
      <c r="AW796" t="s">
        <v>41</v>
      </c>
      <c r="AX796" t="s">
        <v>56</v>
      </c>
      <c r="AY796">
        <v>0</v>
      </c>
      <c r="AZ796">
        <v>0</v>
      </c>
      <c r="BA796">
        <v>1</v>
      </c>
      <c r="BB796" t="s">
        <v>57</v>
      </c>
      <c r="BC796">
        <v>7.8958000000000004</v>
      </c>
      <c r="BD796" t="s">
        <v>856</v>
      </c>
    </row>
    <row r="797" spans="1:56" x14ac:dyDescent="0.25">
      <c r="A797">
        <v>796</v>
      </c>
      <c r="B797">
        <v>1</v>
      </c>
      <c r="C797">
        <v>0</v>
      </c>
      <c r="D797">
        <v>0</v>
      </c>
      <c r="E797">
        <v>0</v>
      </c>
      <c r="F797" t="s">
        <v>7</v>
      </c>
      <c r="G797">
        <v>0</v>
      </c>
      <c r="H797">
        <v>1</v>
      </c>
      <c r="I797">
        <v>0</v>
      </c>
      <c r="J797">
        <v>1</v>
      </c>
      <c r="K797">
        <v>1</v>
      </c>
      <c r="L797">
        <v>1</v>
      </c>
      <c r="M797">
        <v>0</v>
      </c>
      <c r="N797">
        <v>0</v>
      </c>
      <c r="O797">
        <v>0</v>
      </c>
      <c r="P797">
        <v>39</v>
      </c>
      <c r="Q797" t="s">
        <v>20</v>
      </c>
      <c r="R797">
        <v>0</v>
      </c>
      <c r="S797">
        <v>0</v>
      </c>
      <c r="T797">
        <v>0</v>
      </c>
      <c r="U797">
        <v>1</v>
      </c>
      <c r="V797">
        <v>0</v>
      </c>
      <c r="W797">
        <v>0</v>
      </c>
      <c r="X797">
        <v>0</v>
      </c>
      <c r="Y797">
        <v>0</v>
      </c>
      <c r="Z797">
        <v>2</v>
      </c>
      <c r="AA797" t="s">
        <v>28</v>
      </c>
      <c r="AB797">
        <v>0</v>
      </c>
      <c r="AC797">
        <v>1</v>
      </c>
      <c r="AD797">
        <v>0</v>
      </c>
      <c r="AE797">
        <v>0</v>
      </c>
      <c r="AF797">
        <v>1</v>
      </c>
      <c r="AG797">
        <v>0</v>
      </c>
      <c r="AH797">
        <v>0</v>
      </c>
      <c r="AI797">
        <v>0</v>
      </c>
      <c r="AJ797">
        <v>0</v>
      </c>
      <c r="AK797">
        <v>0</v>
      </c>
      <c r="AL797">
        <v>0</v>
      </c>
      <c r="AM797">
        <v>0</v>
      </c>
      <c r="AN797" t="s">
        <v>31</v>
      </c>
      <c r="AO797">
        <v>0</v>
      </c>
      <c r="AP797">
        <v>1</v>
      </c>
      <c r="AQ797">
        <v>0</v>
      </c>
      <c r="AR797">
        <v>0</v>
      </c>
      <c r="AS797">
        <v>0</v>
      </c>
      <c r="AT797">
        <v>0</v>
      </c>
      <c r="AU797">
        <v>0</v>
      </c>
      <c r="AV797">
        <v>0</v>
      </c>
      <c r="AW797" t="s">
        <v>41</v>
      </c>
      <c r="AX797" t="s">
        <v>56</v>
      </c>
      <c r="AY797">
        <v>0</v>
      </c>
      <c r="AZ797">
        <v>0</v>
      </c>
      <c r="BA797">
        <v>1</v>
      </c>
      <c r="BB797" t="s">
        <v>57</v>
      </c>
      <c r="BC797">
        <v>13</v>
      </c>
      <c r="BD797" t="s">
        <v>857</v>
      </c>
    </row>
    <row r="798" spans="1:56" x14ac:dyDescent="0.25">
      <c r="A798">
        <v>797</v>
      </c>
      <c r="B798">
        <v>1</v>
      </c>
      <c r="C798">
        <v>1</v>
      </c>
      <c r="D798">
        <v>1</v>
      </c>
      <c r="E798">
        <v>1</v>
      </c>
      <c r="F798" t="s">
        <v>6</v>
      </c>
      <c r="G798">
        <v>1</v>
      </c>
      <c r="H798">
        <v>0</v>
      </c>
      <c r="I798">
        <v>0</v>
      </c>
      <c r="J798">
        <v>0</v>
      </c>
      <c r="K798">
        <v>0</v>
      </c>
      <c r="L798">
        <v>0</v>
      </c>
      <c r="M798">
        <v>0</v>
      </c>
      <c r="N798">
        <v>0</v>
      </c>
      <c r="O798">
        <v>0</v>
      </c>
      <c r="P798">
        <v>49</v>
      </c>
      <c r="Q798" t="s">
        <v>21</v>
      </c>
      <c r="R798">
        <v>0</v>
      </c>
      <c r="S798">
        <v>0</v>
      </c>
      <c r="T798">
        <v>0</v>
      </c>
      <c r="U798">
        <v>0</v>
      </c>
      <c r="V798">
        <v>1</v>
      </c>
      <c r="W798">
        <v>0</v>
      </c>
      <c r="X798">
        <v>0</v>
      </c>
      <c r="Y798">
        <v>0</v>
      </c>
      <c r="Z798">
        <v>1</v>
      </c>
      <c r="AA798" t="s">
        <v>27</v>
      </c>
      <c r="AB798">
        <v>1</v>
      </c>
      <c r="AC798">
        <v>0</v>
      </c>
      <c r="AD798">
        <v>0</v>
      </c>
      <c r="AE798">
        <v>0</v>
      </c>
      <c r="AF798">
        <v>1</v>
      </c>
      <c r="AG798">
        <v>0</v>
      </c>
      <c r="AH798">
        <v>0</v>
      </c>
      <c r="AI798">
        <v>0</v>
      </c>
      <c r="AJ798">
        <v>0</v>
      </c>
      <c r="AK798">
        <v>0</v>
      </c>
      <c r="AL798">
        <v>0</v>
      </c>
      <c r="AM798">
        <v>0</v>
      </c>
      <c r="AN798" t="s">
        <v>31</v>
      </c>
      <c r="AO798">
        <v>0</v>
      </c>
      <c r="AP798">
        <v>1</v>
      </c>
      <c r="AQ798">
        <v>0</v>
      </c>
      <c r="AR798">
        <v>0</v>
      </c>
      <c r="AS798">
        <v>0</v>
      </c>
      <c r="AT798">
        <v>0</v>
      </c>
      <c r="AU798">
        <v>0</v>
      </c>
      <c r="AV798">
        <v>0</v>
      </c>
      <c r="AW798" t="s">
        <v>41</v>
      </c>
      <c r="AX798" t="s">
        <v>56</v>
      </c>
      <c r="AY798">
        <v>0</v>
      </c>
      <c r="AZ798">
        <v>0</v>
      </c>
      <c r="BA798">
        <v>1</v>
      </c>
      <c r="BB798" t="s">
        <v>57</v>
      </c>
      <c r="BC798">
        <v>25.929200000000002</v>
      </c>
      <c r="BD798" t="s">
        <v>858</v>
      </c>
    </row>
    <row r="799" spans="1:56" x14ac:dyDescent="0.25">
      <c r="A799">
        <v>798</v>
      </c>
      <c r="B799">
        <v>1</v>
      </c>
      <c r="C799">
        <v>1</v>
      </c>
      <c r="D799">
        <v>1</v>
      </c>
      <c r="E799">
        <v>1</v>
      </c>
      <c r="F799" t="s">
        <v>6</v>
      </c>
      <c r="G799">
        <v>1</v>
      </c>
      <c r="H799">
        <v>0</v>
      </c>
      <c r="I799">
        <v>1</v>
      </c>
      <c r="J799">
        <v>0</v>
      </c>
      <c r="K799">
        <v>0</v>
      </c>
      <c r="L799">
        <v>0</v>
      </c>
      <c r="M799">
        <v>0</v>
      </c>
      <c r="N799">
        <v>0</v>
      </c>
      <c r="O799">
        <v>0</v>
      </c>
      <c r="P799">
        <v>31</v>
      </c>
      <c r="Q799" t="s">
        <v>20</v>
      </c>
      <c r="R799">
        <v>0</v>
      </c>
      <c r="S799">
        <v>0</v>
      </c>
      <c r="T799">
        <v>0</v>
      </c>
      <c r="U799">
        <v>1</v>
      </c>
      <c r="V799">
        <v>0</v>
      </c>
      <c r="W799">
        <v>0</v>
      </c>
      <c r="X799">
        <v>0</v>
      </c>
      <c r="Y799">
        <v>0</v>
      </c>
      <c r="Z799">
        <v>3</v>
      </c>
      <c r="AA799" t="s">
        <v>29</v>
      </c>
      <c r="AB799">
        <v>0</v>
      </c>
      <c r="AC799">
        <v>0</v>
      </c>
      <c r="AD799">
        <v>1</v>
      </c>
      <c r="AE799">
        <v>0</v>
      </c>
      <c r="AF799">
        <v>1</v>
      </c>
      <c r="AG799">
        <v>0</v>
      </c>
      <c r="AH799">
        <v>0</v>
      </c>
      <c r="AI799">
        <v>0</v>
      </c>
      <c r="AJ799">
        <v>0</v>
      </c>
      <c r="AK799">
        <v>0</v>
      </c>
      <c r="AL799">
        <v>0</v>
      </c>
      <c r="AM799">
        <v>0</v>
      </c>
      <c r="AN799" t="s">
        <v>31</v>
      </c>
      <c r="AO799">
        <v>0</v>
      </c>
      <c r="AP799">
        <v>1</v>
      </c>
      <c r="AQ799">
        <v>0</v>
      </c>
      <c r="AR799">
        <v>0</v>
      </c>
      <c r="AS799">
        <v>0</v>
      </c>
      <c r="AT799">
        <v>0</v>
      </c>
      <c r="AU799">
        <v>0</v>
      </c>
      <c r="AV799">
        <v>0</v>
      </c>
      <c r="AW799" t="s">
        <v>41</v>
      </c>
      <c r="AX799" t="s">
        <v>56</v>
      </c>
      <c r="AY799">
        <v>0</v>
      </c>
      <c r="AZ799">
        <v>0</v>
      </c>
      <c r="BA799">
        <v>1</v>
      </c>
      <c r="BB799" t="s">
        <v>57</v>
      </c>
      <c r="BC799">
        <v>8.6832999999999991</v>
      </c>
      <c r="BD799" t="s">
        <v>859</v>
      </c>
    </row>
    <row r="800" spans="1:56" x14ac:dyDescent="0.25">
      <c r="A800">
        <v>799</v>
      </c>
      <c r="B800">
        <v>1</v>
      </c>
      <c r="C800">
        <v>0</v>
      </c>
      <c r="D800">
        <v>0</v>
      </c>
      <c r="E800">
        <v>0</v>
      </c>
      <c r="F800" t="s">
        <v>7</v>
      </c>
      <c r="G800">
        <v>0</v>
      </c>
      <c r="H800">
        <v>1</v>
      </c>
      <c r="I800">
        <v>0</v>
      </c>
      <c r="J800">
        <v>0</v>
      </c>
      <c r="K800">
        <v>1</v>
      </c>
      <c r="L800">
        <v>1</v>
      </c>
      <c r="M800">
        <v>0</v>
      </c>
      <c r="N800">
        <v>0</v>
      </c>
      <c r="O800">
        <v>0</v>
      </c>
      <c r="P800">
        <v>30</v>
      </c>
      <c r="Q800" t="s">
        <v>20</v>
      </c>
      <c r="R800">
        <v>0</v>
      </c>
      <c r="S800">
        <v>0</v>
      </c>
      <c r="T800">
        <v>0</v>
      </c>
      <c r="U800">
        <v>1</v>
      </c>
      <c r="V800">
        <v>0</v>
      </c>
      <c r="W800">
        <v>0</v>
      </c>
      <c r="X800">
        <v>0</v>
      </c>
      <c r="Y800">
        <v>0</v>
      </c>
      <c r="Z800">
        <v>3</v>
      </c>
      <c r="AA800" t="s">
        <v>29</v>
      </c>
      <c r="AB800">
        <v>0</v>
      </c>
      <c r="AC800">
        <v>0</v>
      </c>
      <c r="AD800">
        <v>1</v>
      </c>
      <c r="AE800">
        <v>0</v>
      </c>
      <c r="AF800">
        <v>1</v>
      </c>
      <c r="AG800">
        <v>0</v>
      </c>
      <c r="AH800">
        <v>0</v>
      </c>
      <c r="AI800">
        <v>0</v>
      </c>
      <c r="AJ800">
        <v>0</v>
      </c>
      <c r="AK800">
        <v>0</v>
      </c>
      <c r="AL800">
        <v>0</v>
      </c>
      <c r="AM800">
        <v>0</v>
      </c>
      <c r="AN800" t="s">
        <v>31</v>
      </c>
      <c r="AO800">
        <v>0</v>
      </c>
      <c r="AP800">
        <v>1</v>
      </c>
      <c r="AQ800">
        <v>0</v>
      </c>
      <c r="AR800">
        <v>0</v>
      </c>
      <c r="AS800">
        <v>0</v>
      </c>
      <c r="AT800">
        <v>0</v>
      </c>
      <c r="AU800">
        <v>0</v>
      </c>
      <c r="AV800">
        <v>0</v>
      </c>
      <c r="AW800" t="s">
        <v>41</v>
      </c>
      <c r="AX800" t="s">
        <v>59</v>
      </c>
      <c r="AY800">
        <v>1</v>
      </c>
      <c r="AZ800">
        <v>0</v>
      </c>
      <c r="BA800">
        <v>0</v>
      </c>
      <c r="BB800" t="s">
        <v>60</v>
      </c>
      <c r="BC800">
        <v>7.2291999999999996</v>
      </c>
      <c r="BD800" t="s">
        <v>860</v>
      </c>
    </row>
    <row r="801" spans="1:56" x14ac:dyDescent="0.25">
      <c r="A801">
        <v>800</v>
      </c>
      <c r="B801">
        <v>1</v>
      </c>
      <c r="C801">
        <v>0</v>
      </c>
      <c r="D801">
        <v>0</v>
      </c>
      <c r="E801">
        <v>0</v>
      </c>
      <c r="F801" t="s">
        <v>6</v>
      </c>
      <c r="G801">
        <v>1</v>
      </c>
      <c r="H801">
        <v>0</v>
      </c>
      <c r="I801">
        <v>1</v>
      </c>
      <c r="J801">
        <v>0</v>
      </c>
      <c r="K801">
        <v>0</v>
      </c>
      <c r="L801">
        <v>0</v>
      </c>
      <c r="M801">
        <v>0</v>
      </c>
      <c r="N801">
        <v>0</v>
      </c>
      <c r="O801">
        <v>0</v>
      </c>
      <c r="P801">
        <v>30</v>
      </c>
      <c r="Q801" t="s">
        <v>20</v>
      </c>
      <c r="R801">
        <v>0</v>
      </c>
      <c r="S801">
        <v>0</v>
      </c>
      <c r="T801">
        <v>0</v>
      </c>
      <c r="U801">
        <v>1</v>
      </c>
      <c r="V801">
        <v>0</v>
      </c>
      <c r="W801">
        <v>0</v>
      </c>
      <c r="X801">
        <v>0</v>
      </c>
      <c r="Y801">
        <v>0</v>
      </c>
      <c r="Z801">
        <v>3</v>
      </c>
      <c r="AA801" t="s">
        <v>29</v>
      </c>
      <c r="AB801">
        <v>0</v>
      </c>
      <c r="AC801">
        <v>0</v>
      </c>
      <c r="AD801">
        <v>1</v>
      </c>
      <c r="AE801">
        <v>1</v>
      </c>
      <c r="AF801">
        <v>0</v>
      </c>
      <c r="AG801">
        <v>1</v>
      </c>
      <c r="AH801">
        <v>0</v>
      </c>
      <c r="AI801">
        <v>0</v>
      </c>
      <c r="AJ801">
        <v>0</v>
      </c>
      <c r="AK801">
        <v>0</v>
      </c>
      <c r="AL801">
        <v>0</v>
      </c>
      <c r="AM801">
        <v>0</v>
      </c>
      <c r="AN801" t="s">
        <v>32</v>
      </c>
      <c r="AO801">
        <v>1</v>
      </c>
      <c r="AP801">
        <v>0</v>
      </c>
      <c r="AQ801">
        <v>1</v>
      </c>
      <c r="AR801">
        <v>0</v>
      </c>
      <c r="AS801">
        <v>0</v>
      </c>
      <c r="AT801">
        <v>0</v>
      </c>
      <c r="AU801">
        <v>0</v>
      </c>
      <c r="AV801">
        <v>0</v>
      </c>
      <c r="AW801" t="s">
        <v>42</v>
      </c>
      <c r="AX801" t="s">
        <v>56</v>
      </c>
      <c r="AY801">
        <v>0</v>
      </c>
      <c r="AZ801">
        <v>0</v>
      </c>
      <c r="BA801">
        <v>1</v>
      </c>
      <c r="BB801" t="s">
        <v>57</v>
      </c>
      <c r="BC801">
        <v>24.15</v>
      </c>
      <c r="BD801" t="s">
        <v>861</v>
      </c>
    </row>
    <row r="802" spans="1:56" x14ac:dyDescent="0.25">
      <c r="A802">
        <v>801</v>
      </c>
      <c r="B802">
        <v>0</v>
      </c>
      <c r="C802">
        <v>0</v>
      </c>
      <c r="F802" t="s">
        <v>7</v>
      </c>
      <c r="G802">
        <v>0</v>
      </c>
      <c r="H802">
        <v>1</v>
      </c>
      <c r="I802">
        <v>0</v>
      </c>
      <c r="J802">
        <v>1</v>
      </c>
      <c r="K802">
        <v>1</v>
      </c>
      <c r="L802">
        <v>1</v>
      </c>
      <c r="M802">
        <v>0</v>
      </c>
      <c r="N802">
        <v>0</v>
      </c>
      <c r="O802">
        <v>0</v>
      </c>
      <c r="P802">
        <v>34</v>
      </c>
      <c r="Q802" t="s">
        <v>20</v>
      </c>
      <c r="R802">
        <v>0</v>
      </c>
      <c r="S802">
        <v>0</v>
      </c>
      <c r="T802">
        <v>0</v>
      </c>
      <c r="U802">
        <v>1</v>
      </c>
      <c r="V802">
        <v>0</v>
      </c>
      <c r="W802">
        <v>0</v>
      </c>
      <c r="X802">
        <v>0</v>
      </c>
      <c r="Y802">
        <v>0</v>
      </c>
      <c r="Z802">
        <v>2</v>
      </c>
      <c r="AA802" t="s">
        <v>28</v>
      </c>
      <c r="AB802">
        <v>0</v>
      </c>
      <c r="AC802">
        <v>1</v>
      </c>
      <c r="AD802">
        <v>0</v>
      </c>
      <c r="AE802">
        <v>0</v>
      </c>
      <c r="AF802">
        <v>1</v>
      </c>
      <c r="AG802">
        <v>0</v>
      </c>
      <c r="AH802">
        <v>0</v>
      </c>
      <c r="AI802">
        <v>0</v>
      </c>
      <c r="AJ802">
        <v>0</v>
      </c>
      <c r="AK802">
        <v>0</v>
      </c>
      <c r="AL802">
        <v>0</v>
      </c>
      <c r="AM802">
        <v>0</v>
      </c>
      <c r="AN802" t="s">
        <v>31</v>
      </c>
      <c r="AO802">
        <v>0</v>
      </c>
      <c r="AP802">
        <v>1</v>
      </c>
      <c r="AQ802">
        <v>0</v>
      </c>
      <c r="AR802">
        <v>0</v>
      </c>
      <c r="AS802">
        <v>0</v>
      </c>
      <c r="AT802">
        <v>0</v>
      </c>
      <c r="AU802">
        <v>0</v>
      </c>
      <c r="AV802">
        <v>0</v>
      </c>
      <c r="AW802" t="s">
        <v>41</v>
      </c>
      <c r="AX802" t="s">
        <v>56</v>
      </c>
      <c r="AY802">
        <v>0</v>
      </c>
      <c r="AZ802">
        <v>0</v>
      </c>
      <c r="BA802">
        <v>1</v>
      </c>
      <c r="BB802" t="s">
        <v>57</v>
      </c>
      <c r="BC802">
        <v>13</v>
      </c>
      <c r="BD802" t="s">
        <v>862</v>
      </c>
    </row>
    <row r="803" spans="1:56" x14ac:dyDescent="0.25">
      <c r="A803">
        <v>802</v>
      </c>
      <c r="B803">
        <v>0</v>
      </c>
      <c r="C803">
        <v>1</v>
      </c>
      <c r="F803" t="s">
        <v>6</v>
      </c>
      <c r="G803">
        <v>1</v>
      </c>
      <c r="H803">
        <v>0</v>
      </c>
      <c r="I803">
        <v>0</v>
      </c>
      <c r="J803">
        <v>0</v>
      </c>
      <c r="K803">
        <v>0</v>
      </c>
      <c r="L803">
        <v>0</v>
      </c>
      <c r="M803">
        <v>0</v>
      </c>
      <c r="N803">
        <v>0</v>
      </c>
      <c r="O803">
        <v>0</v>
      </c>
      <c r="P803">
        <v>31</v>
      </c>
      <c r="Q803" t="s">
        <v>20</v>
      </c>
      <c r="R803">
        <v>0</v>
      </c>
      <c r="S803">
        <v>0</v>
      </c>
      <c r="T803">
        <v>0</v>
      </c>
      <c r="U803">
        <v>1</v>
      </c>
      <c r="V803">
        <v>0</v>
      </c>
      <c r="W803">
        <v>0</v>
      </c>
      <c r="X803">
        <v>0</v>
      </c>
      <c r="Y803">
        <v>0</v>
      </c>
      <c r="Z803">
        <v>2</v>
      </c>
      <c r="AA803" t="s">
        <v>28</v>
      </c>
      <c r="AB803">
        <v>0</v>
      </c>
      <c r="AC803">
        <v>1</v>
      </c>
      <c r="AD803">
        <v>0</v>
      </c>
      <c r="AE803">
        <v>1</v>
      </c>
      <c r="AF803">
        <v>0</v>
      </c>
      <c r="AG803">
        <v>1</v>
      </c>
      <c r="AH803">
        <v>0</v>
      </c>
      <c r="AI803">
        <v>0</v>
      </c>
      <c r="AJ803">
        <v>0</v>
      </c>
      <c r="AK803">
        <v>0</v>
      </c>
      <c r="AL803">
        <v>0</v>
      </c>
      <c r="AM803">
        <v>0</v>
      </c>
      <c r="AN803" t="s">
        <v>32</v>
      </c>
      <c r="AO803">
        <v>1</v>
      </c>
      <c r="AP803">
        <v>0</v>
      </c>
      <c r="AQ803">
        <v>1</v>
      </c>
      <c r="AR803">
        <v>0</v>
      </c>
      <c r="AS803">
        <v>0</v>
      </c>
      <c r="AT803">
        <v>0</v>
      </c>
      <c r="AU803">
        <v>0</v>
      </c>
      <c r="AV803">
        <v>0</v>
      </c>
      <c r="AW803" t="s">
        <v>42</v>
      </c>
      <c r="AX803" t="s">
        <v>56</v>
      </c>
      <c r="AY803">
        <v>0</v>
      </c>
      <c r="AZ803">
        <v>0</v>
      </c>
      <c r="BA803">
        <v>1</v>
      </c>
      <c r="BB803" t="s">
        <v>57</v>
      </c>
      <c r="BC803">
        <v>26.25</v>
      </c>
      <c r="BD803" t="s">
        <v>863</v>
      </c>
    </row>
    <row r="804" spans="1:56" x14ac:dyDescent="0.25">
      <c r="A804">
        <v>803</v>
      </c>
      <c r="B804">
        <v>0</v>
      </c>
      <c r="C804">
        <v>1</v>
      </c>
      <c r="F804" t="s">
        <v>7</v>
      </c>
      <c r="G804">
        <v>0</v>
      </c>
      <c r="H804">
        <v>1</v>
      </c>
      <c r="I804">
        <v>0</v>
      </c>
      <c r="J804">
        <v>0</v>
      </c>
      <c r="K804">
        <v>0</v>
      </c>
      <c r="L804">
        <v>0</v>
      </c>
      <c r="M804">
        <v>0</v>
      </c>
      <c r="N804">
        <v>0</v>
      </c>
      <c r="O804">
        <v>0</v>
      </c>
      <c r="P804">
        <v>11</v>
      </c>
      <c r="Q804" t="s">
        <v>18</v>
      </c>
      <c r="R804">
        <v>0</v>
      </c>
      <c r="S804">
        <v>1</v>
      </c>
      <c r="T804">
        <v>0</v>
      </c>
      <c r="U804">
        <v>0</v>
      </c>
      <c r="V804">
        <v>0</v>
      </c>
      <c r="W804">
        <v>0</v>
      </c>
      <c r="X804">
        <v>0</v>
      </c>
      <c r="Y804">
        <v>0</v>
      </c>
      <c r="Z804">
        <v>1</v>
      </c>
      <c r="AA804" t="s">
        <v>27</v>
      </c>
      <c r="AB804">
        <v>1</v>
      </c>
      <c r="AC804">
        <v>0</v>
      </c>
      <c r="AD804">
        <v>0</v>
      </c>
      <c r="AE804">
        <v>1</v>
      </c>
      <c r="AF804">
        <v>0</v>
      </c>
      <c r="AG804">
        <v>1</v>
      </c>
      <c r="AH804">
        <v>0</v>
      </c>
      <c r="AI804">
        <v>0</v>
      </c>
      <c r="AJ804">
        <v>0</v>
      </c>
      <c r="AK804">
        <v>0</v>
      </c>
      <c r="AL804">
        <v>0</v>
      </c>
      <c r="AM804">
        <v>0</v>
      </c>
      <c r="AN804" t="s">
        <v>32</v>
      </c>
      <c r="AO804">
        <v>2</v>
      </c>
      <c r="AP804">
        <v>0</v>
      </c>
      <c r="AQ804">
        <v>0</v>
      </c>
      <c r="AR804">
        <v>1</v>
      </c>
      <c r="AS804">
        <v>0</v>
      </c>
      <c r="AT804">
        <v>0</v>
      </c>
      <c r="AU804">
        <v>0</v>
      </c>
      <c r="AV804">
        <v>0</v>
      </c>
      <c r="AW804" t="s">
        <v>43</v>
      </c>
      <c r="AX804" t="s">
        <v>56</v>
      </c>
      <c r="AY804">
        <v>0</v>
      </c>
      <c r="AZ804">
        <v>0</v>
      </c>
      <c r="BA804">
        <v>1</v>
      </c>
      <c r="BB804" t="s">
        <v>57</v>
      </c>
      <c r="BC804">
        <v>120</v>
      </c>
      <c r="BD804" t="s">
        <v>864</v>
      </c>
    </row>
    <row r="805" spans="1:56" x14ac:dyDescent="0.25">
      <c r="A805">
        <v>804</v>
      </c>
      <c r="B805">
        <v>0</v>
      </c>
      <c r="C805">
        <v>1</v>
      </c>
      <c r="F805" t="s">
        <v>7</v>
      </c>
      <c r="G805">
        <v>0</v>
      </c>
      <c r="H805">
        <v>1</v>
      </c>
      <c r="I805">
        <v>0</v>
      </c>
      <c r="J805">
        <v>0</v>
      </c>
      <c r="K805">
        <v>1</v>
      </c>
      <c r="L805">
        <v>0</v>
      </c>
      <c r="M805">
        <v>1</v>
      </c>
      <c r="N805">
        <v>0</v>
      </c>
      <c r="O805">
        <v>0</v>
      </c>
      <c r="P805">
        <v>0.42</v>
      </c>
      <c r="Q805" t="s">
        <v>17</v>
      </c>
      <c r="R805">
        <v>1</v>
      </c>
      <c r="S805">
        <v>0</v>
      </c>
      <c r="T805">
        <v>0</v>
      </c>
      <c r="U805">
        <v>0</v>
      </c>
      <c r="V805">
        <v>0</v>
      </c>
      <c r="W805">
        <v>0</v>
      </c>
      <c r="X805">
        <v>0</v>
      </c>
      <c r="Y805">
        <v>0</v>
      </c>
      <c r="Z805">
        <v>3</v>
      </c>
      <c r="AA805" t="s">
        <v>29</v>
      </c>
      <c r="AB805">
        <v>0</v>
      </c>
      <c r="AC805">
        <v>0</v>
      </c>
      <c r="AD805">
        <v>1</v>
      </c>
      <c r="AE805">
        <v>0</v>
      </c>
      <c r="AF805">
        <v>1</v>
      </c>
      <c r="AG805">
        <v>0</v>
      </c>
      <c r="AH805">
        <v>0</v>
      </c>
      <c r="AI805">
        <v>0</v>
      </c>
      <c r="AJ805">
        <v>0</v>
      </c>
      <c r="AK805">
        <v>0</v>
      </c>
      <c r="AL805">
        <v>0</v>
      </c>
      <c r="AM805">
        <v>0</v>
      </c>
      <c r="AN805" t="s">
        <v>31</v>
      </c>
      <c r="AO805">
        <v>1</v>
      </c>
      <c r="AP805">
        <v>0</v>
      </c>
      <c r="AQ805">
        <v>1</v>
      </c>
      <c r="AR805">
        <v>0</v>
      </c>
      <c r="AS805">
        <v>0</v>
      </c>
      <c r="AT805">
        <v>0</v>
      </c>
      <c r="AU805">
        <v>0</v>
      </c>
      <c r="AV805">
        <v>0</v>
      </c>
      <c r="AW805" t="s">
        <v>42</v>
      </c>
      <c r="AX805" t="s">
        <v>59</v>
      </c>
      <c r="AY805">
        <v>1</v>
      </c>
      <c r="AZ805">
        <v>0</v>
      </c>
      <c r="BA805">
        <v>0</v>
      </c>
      <c r="BB805" t="s">
        <v>60</v>
      </c>
      <c r="BC805">
        <v>8.5167000000000002</v>
      </c>
      <c r="BD805" t="s">
        <v>865</v>
      </c>
    </row>
    <row r="806" spans="1:56" x14ac:dyDescent="0.25">
      <c r="A806">
        <v>805</v>
      </c>
      <c r="B806">
        <v>0</v>
      </c>
      <c r="C806">
        <v>1</v>
      </c>
      <c r="F806" t="s">
        <v>7</v>
      </c>
      <c r="G806">
        <v>0</v>
      </c>
      <c r="H806">
        <v>1</v>
      </c>
      <c r="I806">
        <v>0</v>
      </c>
      <c r="J806">
        <v>0</v>
      </c>
      <c r="K806">
        <v>1</v>
      </c>
      <c r="L806">
        <v>1</v>
      </c>
      <c r="M806">
        <v>0</v>
      </c>
      <c r="N806">
        <v>0</v>
      </c>
      <c r="O806">
        <v>0</v>
      </c>
      <c r="P806">
        <v>27</v>
      </c>
      <c r="Q806" t="s">
        <v>19</v>
      </c>
      <c r="R806">
        <v>0</v>
      </c>
      <c r="S806">
        <v>0</v>
      </c>
      <c r="T806">
        <v>1</v>
      </c>
      <c r="U806">
        <v>0</v>
      </c>
      <c r="V806">
        <v>0</v>
      </c>
      <c r="W806">
        <v>0</v>
      </c>
      <c r="X806">
        <v>0</v>
      </c>
      <c r="Y806">
        <v>0</v>
      </c>
      <c r="Z806">
        <v>3</v>
      </c>
      <c r="AA806" t="s">
        <v>29</v>
      </c>
      <c r="AB806">
        <v>0</v>
      </c>
      <c r="AC806">
        <v>0</v>
      </c>
      <c r="AD806">
        <v>1</v>
      </c>
      <c r="AE806">
        <v>0</v>
      </c>
      <c r="AF806">
        <v>1</v>
      </c>
      <c r="AG806">
        <v>0</v>
      </c>
      <c r="AH806">
        <v>0</v>
      </c>
      <c r="AI806">
        <v>0</v>
      </c>
      <c r="AJ806">
        <v>0</v>
      </c>
      <c r="AK806">
        <v>0</v>
      </c>
      <c r="AL806">
        <v>0</v>
      </c>
      <c r="AM806">
        <v>0</v>
      </c>
      <c r="AN806" t="s">
        <v>31</v>
      </c>
      <c r="AO806">
        <v>0</v>
      </c>
      <c r="AP806">
        <v>1</v>
      </c>
      <c r="AQ806">
        <v>0</v>
      </c>
      <c r="AR806">
        <v>0</v>
      </c>
      <c r="AS806">
        <v>0</v>
      </c>
      <c r="AT806">
        <v>0</v>
      </c>
      <c r="AU806">
        <v>0</v>
      </c>
      <c r="AV806">
        <v>0</v>
      </c>
      <c r="AW806" t="s">
        <v>41</v>
      </c>
      <c r="AX806" t="s">
        <v>56</v>
      </c>
      <c r="AY806">
        <v>0</v>
      </c>
      <c r="AZ806">
        <v>0</v>
      </c>
      <c r="BA806">
        <v>1</v>
      </c>
      <c r="BB806" t="s">
        <v>57</v>
      </c>
      <c r="BC806">
        <v>6.9749999999999996</v>
      </c>
      <c r="BD806" t="s">
        <v>866</v>
      </c>
    </row>
    <row r="807" spans="1:56" x14ac:dyDescent="0.25">
      <c r="A807">
        <v>806</v>
      </c>
      <c r="B807">
        <v>0</v>
      </c>
      <c r="C807">
        <v>0</v>
      </c>
      <c r="F807" t="s">
        <v>7</v>
      </c>
      <c r="G807">
        <v>0</v>
      </c>
      <c r="H807">
        <v>1</v>
      </c>
      <c r="I807">
        <v>0</v>
      </c>
      <c r="J807">
        <v>0</v>
      </c>
      <c r="K807">
        <v>1</v>
      </c>
      <c r="L807">
        <v>1</v>
      </c>
      <c r="M807">
        <v>0</v>
      </c>
      <c r="N807">
        <v>0</v>
      </c>
      <c r="O807">
        <v>0</v>
      </c>
      <c r="P807">
        <v>31</v>
      </c>
      <c r="Q807" t="s">
        <v>20</v>
      </c>
      <c r="R807">
        <v>0</v>
      </c>
      <c r="S807">
        <v>0</v>
      </c>
      <c r="T807">
        <v>0</v>
      </c>
      <c r="U807">
        <v>1</v>
      </c>
      <c r="V807">
        <v>0</v>
      </c>
      <c r="W807">
        <v>0</v>
      </c>
      <c r="X807">
        <v>0</v>
      </c>
      <c r="Y807">
        <v>0</v>
      </c>
      <c r="Z807">
        <v>3</v>
      </c>
      <c r="AA807" t="s">
        <v>29</v>
      </c>
      <c r="AB807">
        <v>0</v>
      </c>
      <c r="AC807">
        <v>0</v>
      </c>
      <c r="AD807">
        <v>1</v>
      </c>
      <c r="AE807">
        <v>0</v>
      </c>
      <c r="AF807">
        <v>1</v>
      </c>
      <c r="AG807">
        <v>0</v>
      </c>
      <c r="AH807">
        <v>0</v>
      </c>
      <c r="AI807">
        <v>0</v>
      </c>
      <c r="AJ807">
        <v>0</v>
      </c>
      <c r="AK807">
        <v>0</v>
      </c>
      <c r="AL807">
        <v>0</v>
      </c>
      <c r="AM807">
        <v>0</v>
      </c>
      <c r="AN807" t="s">
        <v>31</v>
      </c>
      <c r="AO807">
        <v>0</v>
      </c>
      <c r="AP807">
        <v>1</v>
      </c>
      <c r="AQ807">
        <v>0</v>
      </c>
      <c r="AR807">
        <v>0</v>
      </c>
      <c r="AS807">
        <v>0</v>
      </c>
      <c r="AT807">
        <v>0</v>
      </c>
      <c r="AU807">
        <v>0</v>
      </c>
      <c r="AV807">
        <v>0</v>
      </c>
      <c r="AW807" t="s">
        <v>41</v>
      </c>
      <c r="AX807" t="s">
        <v>56</v>
      </c>
      <c r="AY807">
        <v>0</v>
      </c>
      <c r="AZ807">
        <v>0</v>
      </c>
      <c r="BA807">
        <v>1</v>
      </c>
      <c r="BB807" t="s">
        <v>57</v>
      </c>
      <c r="BC807">
        <v>7.7750000000000004</v>
      </c>
      <c r="BD807" t="s">
        <v>867</v>
      </c>
    </row>
    <row r="808" spans="1:56" x14ac:dyDescent="0.25">
      <c r="A808">
        <v>807</v>
      </c>
      <c r="B808">
        <v>0</v>
      </c>
      <c r="C808">
        <v>0</v>
      </c>
      <c r="F808" t="s">
        <v>7</v>
      </c>
      <c r="G808">
        <v>0</v>
      </c>
      <c r="H808">
        <v>1</v>
      </c>
      <c r="I808">
        <v>0</v>
      </c>
      <c r="J808">
        <v>0</v>
      </c>
      <c r="K808">
        <v>1</v>
      </c>
      <c r="L808">
        <v>1</v>
      </c>
      <c r="M808">
        <v>0</v>
      </c>
      <c r="N808">
        <v>0</v>
      </c>
      <c r="O808">
        <v>0</v>
      </c>
      <c r="P808">
        <v>39</v>
      </c>
      <c r="Q808" t="s">
        <v>20</v>
      </c>
      <c r="R808">
        <v>0</v>
      </c>
      <c r="S808">
        <v>0</v>
      </c>
      <c r="T808">
        <v>0</v>
      </c>
      <c r="U808">
        <v>1</v>
      </c>
      <c r="V808">
        <v>0</v>
      </c>
      <c r="W808">
        <v>0</v>
      </c>
      <c r="X808">
        <v>0</v>
      </c>
      <c r="Y808">
        <v>0</v>
      </c>
      <c r="Z808">
        <v>1</v>
      </c>
      <c r="AA808" t="s">
        <v>27</v>
      </c>
      <c r="AB808">
        <v>1</v>
      </c>
      <c r="AC808">
        <v>0</v>
      </c>
      <c r="AD808">
        <v>0</v>
      </c>
      <c r="AE808">
        <v>0</v>
      </c>
      <c r="AF808">
        <v>1</v>
      </c>
      <c r="AG808">
        <v>0</v>
      </c>
      <c r="AH808">
        <v>0</v>
      </c>
      <c r="AI808">
        <v>0</v>
      </c>
      <c r="AJ808">
        <v>0</v>
      </c>
      <c r="AK808">
        <v>0</v>
      </c>
      <c r="AL808">
        <v>0</v>
      </c>
      <c r="AM808">
        <v>0</v>
      </c>
      <c r="AN808" t="s">
        <v>31</v>
      </c>
      <c r="AO808">
        <v>0</v>
      </c>
      <c r="AP808">
        <v>1</v>
      </c>
      <c r="AQ808">
        <v>0</v>
      </c>
      <c r="AR808">
        <v>0</v>
      </c>
      <c r="AS808">
        <v>0</v>
      </c>
      <c r="AT808">
        <v>0</v>
      </c>
      <c r="AU808">
        <v>0</v>
      </c>
      <c r="AV808">
        <v>0</v>
      </c>
      <c r="AW808" t="s">
        <v>41</v>
      </c>
      <c r="AX808" t="s">
        <v>56</v>
      </c>
      <c r="AY808">
        <v>0</v>
      </c>
      <c r="AZ808">
        <v>0</v>
      </c>
      <c r="BA808">
        <v>1</v>
      </c>
      <c r="BB808" t="s">
        <v>57</v>
      </c>
      <c r="BC808">
        <v>0</v>
      </c>
      <c r="BD808" t="s">
        <v>868</v>
      </c>
    </row>
    <row r="809" spans="1:56" x14ac:dyDescent="0.25">
      <c r="A809">
        <v>808</v>
      </c>
      <c r="B809">
        <v>0</v>
      </c>
      <c r="C809">
        <v>0</v>
      </c>
      <c r="F809" t="s">
        <v>6</v>
      </c>
      <c r="G809">
        <v>1</v>
      </c>
      <c r="H809">
        <v>0</v>
      </c>
      <c r="I809">
        <v>1</v>
      </c>
      <c r="J809">
        <v>0</v>
      </c>
      <c r="K809">
        <v>0</v>
      </c>
      <c r="L809">
        <v>0</v>
      </c>
      <c r="M809">
        <v>0</v>
      </c>
      <c r="N809">
        <v>0</v>
      </c>
      <c r="O809">
        <v>0</v>
      </c>
      <c r="P809">
        <v>18</v>
      </c>
      <c r="Q809" t="s">
        <v>18</v>
      </c>
      <c r="R809">
        <v>0</v>
      </c>
      <c r="S809">
        <v>1</v>
      </c>
      <c r="T809">
        <v>0</v>
      </c>
      <c r="U809">
        <v>0</v>
      </c>
      <c r="V809">
        <v>0</v>
      </c>
      <c r="W809">
        <v>0</v>
      </c>
      <c r="X809">
        <v>0</v>
      </c>
      <c r="Y809">
        <v>0</v>
      </c>
      <c r="Z809">
        <v>3</v>
      </c>
      <c r="AA809" t="s">
        <v>29</v>
      </c>
      <c r="AB809">
        <v>0</v>
      </c>
      <c r="AC809">
        <v>0</v>
      </c>
      <c r="AD809">
        <v>1</v>
      </c>
      <c r="AE809">
        <v>0</v>
      </c>
      <c r="AF809">
        <v>1</v>
      </c>
      <c r="AG809">
        <v>0</v>
      </c>
      <c r="AH809">
        <v>0</v>
      </c>
      <c r="AI809">
        <v>0</v>
      </c>
      <c r="AJ809">
        <v>0</v>
      </c>
      <c r="AK809">
        <v>0</v>
      </c>
      <c r="AL809">
        <v>0</v>
      </c>
      <c r="AM809">
        <v>0</v>
      </c>
      <c r="AN809" t="s">
        <v>31</v>
      </c>
      <c r="AO809">
        <v>0</v>
      </c>
      <c r="AP809">
        <v>1</v>
      </c>
      <c r="AQ809">
        <v>0</v>
      </c>
      <c r="AR809">
        <v>0</v>
      </c>
      <c r="AS809">
        <v>0</v>
      </c>
      <c r="AT809">
        <v>0</v>
      </c>
      <c r="AU809">
        <v>0</v>
      </c>
      <c r="AV809">
        <v>0</v>
      </c>
      <c r="AW809" t="s">
        <v>41</v>
      </c>
      <c r="AX809" t="s">
        <v>56</v>
      </c>
      <c r="AY809">
        <v>0</v>
      </c>
      <c r="AZ809">
        <v>0</v>
      </c>
      <c r="BA809">
        <v>1</v>
      </c>
      <c r="BB809" t="s">
        <v>57</v>
      </c>
      <c r="BC809">
        <v>7.7750000000000004</v>
      </c>
      <c r="BD809" t="s">
        <v>869</v>
      </c>
    </row>
    <row r="810" spans="1:56" x14ac:dyDescent="0.25">
      <c r="A810">
        <v>809</v>
      </c>
      <c r="B810">
        <v>0</v>
      </c>
      <c r="C810">
        <v>0</v>
      </c>
      <c r="F810" t="s">
        <v>7</v>
      </c>
      <c r="G810">
        <v>0</v>
      </c>
      <c r="H810">
        <v>1</v>
      </c>
      <c r="I810">
        <v>0</v>
      </c>
      <c r="J810">
        <v>1</v>
      </c>
      <c r="K810">
        <v>1</v>
      </c>
      <c r="L810">
        <v>1</v>
      </c>
      <c r="M810">
        <v>0</v>
      </c>
      <c r="N810">
        <v>0</v>
      </c>
      <c r="O810">
        <v>0</v>
      </c>
      <c r="P810">
        <v>39</v>
      </c>
      <c r="Q810" t="s">
        <v>20</v>
      </c>
      <c r="R810">
        <v>0</v>
      </c>
      <c r="S810">
        <v>0</v>
      </c>
      <c r="T810">
        <v>0</v>
      </c>
      <c r="U810">
        <v>1</v>
      </c>
      <c r="V810">
        <v>0</v>
      </c>
      <c r="W810">
        <v>0</v>
      </c>
      <c r="X810">
        <v>0</v>
      </c>
      <c r="Y810">
        <v>0</v>
      </c>
      <c r="Z810">
        <v>2</v>
      </c>
      <c r="AA810" t="s">
        <v>28</v>
      </c>
      <c r="AB810">
        <v>0</v>
      </c>
      <c r="AC810">
        <v>1</v>
      </c>
      <c r="AD810">
        <v>0</v>
      </c>
      <c r="AE810">
        <v>0</v>
      </c>
      <c r="AF810">
        <v>1</v>
      </c>
      <c r="AG810">
        <v>0</v>
      </c>
      <c r="AH810">
        <v>0</v>
      </c>
      <c r="AI810">
        <v>0</v>
      </c>
      <c r="AJ810">
        <v>0</v>
      </c>
      <c r="AK810">
        <v>0</v>
      </c>
      <c r="AL810">
        <v>0</v>
      </c>
      <c r="AM810">
        <v>0</v>
      </c>
      <c r="AN810" t="s">
        <v>31</v>
      </c>
      <c r="AO810">
        <v>0</v>
      </c>
      <c r="AP810">
        <v>1</v>
      </c>
      <c r="AQ810">
        <v>0</v>
      </c>
      <c r="AR810">
        <v>0</v>
      </c>
      <c r="AS810">
        <v>0</v>
      </c>
      <c r="AT810">
        <v>0</v>
      </c>
      <c r="AU810">
        <v>0</v>
      </c>
      <c r="AV810">
        <v>0</v>
      </c>
      <c r="AW810" t="s">
        <v>41</v>
      </c>
      <c r="AX810" t="s">
        <v>56</v>
      </c>
      <c r="AY810">
        <v>0</v>
      </c>
      <c r="AZ810">
        <v>0</v>
      </c>
      <c r="BA810">
        <v>1</v>
      </c>
      <c r="BB810" t="s">
        <v>57</v>
      </c>
      <c r="BC810">
        <v>13</v>
      </c>
      <c r="BD810" t="s">
        <v>870</v>
      </c>
    </row>
    <row r="811" spans="1:56" x14ac:dyDescent="0.25">
      <c r="A811">
        <v>810</v>
      </c>
      <c r="B811">
        <v>0</v>
      </c>
      <c r="C811">
        <v>1</v>
      </c>
      <c r="F811" t="s">
        <v>6</v>
      </c>
      <c r="G811">
        <v>1</v>
      </c>
      <c r="H811">
        <v>0</v>
      </c>
      <c r="I811">
        <v>0</v>
      </c>
      <c r="J811">
        <v>0</v>
      </c>
      <c r="K811">
        <v>0</v>
      </c>
      <c r="L811">
        <v>0</v>
      </c>
      <c r="M811">
        <v>0</v>
      </c>
      <c r="N811">
        <v>0</v>
      </c>
      <c r="O811">
        <v>0</v>
      </c>
      <c r="P811">
        <v>33</v>
      </c>
      <c r="Q811" t="s">
        <v>20</v>
      </c>
      <c r="R811">
        <v>0</v>
      </c>
      <c r="S811">
        <v>0</v>
      </c>
      <c r="T811">
        <v>0</v>
      </c>
      <c r="U811">
        <v>1</v>
      </c>
      <c r="V811">
        <v>0</v>
      </c>
      <c r="W811">
        <v>0</v>
      </c>
      <c r="X811">
        <v>0</v>
      </c>
      <c r="Y811">
        <v>0</v>
      </c>
      <c r="Z811">
        <v>1</v>
      </c>
      <c r="AA811" t="s">
        <v>27</v>
      </c>
      <c r="AB811">
        <v>1</v>
      </c>
      <c r="AC811">
        <v>0</v>
      </c>
      <c r="AD811">
        <v>0</v>
      </c>
      <c r="AE811">
        <v>1</v>
      </c>
      <c r="AF811">
        <v>0</v>
      </c>
      <c r="AG811">
        <v>1</v>
      </c>
      <c r="AH811">
        <v>0</v>
      </c>
      <c r="AI811">
        <v>0</v>
      </c>
      <c r="AJ811">
        <v>0</v>
      </c>
      <c r="AK811">
        <v>0</v>
      </c>
      <c r="AL811">
        <v>0</v>
      </c>
      <c r="AM811">
        <v>0</v>
      </c>
      <c r="AN811" t="s">
        <v>32</v>
      </c>
      <c r="AO811">
        <v>0</v>
      </c>
      <c r="AP811">
        <v>1</v>
      </c>
      <c r="AQ811">
        <v>0</v>
      </c>
      <c r="AR811">
        <v>0</v>
      </c>
      <c r="AS811">
        <v>0</v>
      </c>
      <c r="AT811">
        <v>0</v>
      </c>
      <c r="AU811">
        <v>0</v>
      </c>
      <c r="AV811">
        <v>0</v>
      </c>
      <c r="AW811" t="s">
        <v>41</v>
      </c>
      <c r="AX811" t="s">
        <v>56</v>
      </c>
      <c r="AY811">
        <v>0</v>
      </c>
      <c r="AZ811">
        <v>0</v>
      </c>
      <c r="BA811">
        <v>1</v>
      </c>
      <c r="BB811" t="s">
        <v>57</v>
      </c>
      <c r="BC811">
        <v>53.1</v>
      </c>
      <c r="BD811" t="s">
        <v>871</v>
      </c>
    </row>
    <row r="812" spans="1:56" x14ac:dyDescent="0.25">
      <c r="A812">
        <v>811</v>
      </c>
      <c r="B812">
        <v>0</v>
      </c>
      <c r="C812">
        <v>0</v>
      </c>
      <c r="F812" t="s">
        <v>7</v>
      </c>
      <c r="G812">
        <v>0</v>
      </c>
      <c r="H812">
        <v>1</v>
      </c>
      <c r="I812">
        <v>0</v>
      </c>
      <c r="J812">
        <v>0</v>
      </c>
      <c r="K812">
        <v>1</v>
      </c>
      <c r="L812">
        <v>1</v>
      </c>
      <c r="M812">
        <v>0</v>
      </c>
      <c r="N812">
        <v>0</v>
      </c>
      <c r="O812">
        <v>0</v>
      </c>
      <c r="P812">
        <v>26</v>
      </c>
      <c r="Q812" t="s">
        <v>19</v>
      </c>
      <c r="R812">
        <v>0</v>
      </c>
      <c r="S812">
        <v>0</v>
      </c>
      <c r="T812">
        <v>1</v>
      </c>
      <c r="U812">
        <v>0</v>
      </c>
      <c r="V812">
        <v>0</v>
      </c>
      <c r="W812">
        <v>0</v>
      </c>
      <c r="X812">
        <v>0</v>
      </c>
      <c r="Y812">
        <v>0</v>
      </c>
      <c r="Z812">
        <v>3</v>
      </c>
      <c r="AA812" t="s">
        <v>29</v>
      </c>
      <c r="AB812">
        <v>0</v>
      </c>
      <c r="AC812">
        <v>0</v>
      </c>
      <c r="AD812">
        <v>1</v>
      </c>
      <c r="AE812">
        <v>0</v>
      </c>
      <c r="AF812">
        <v>1</v>
      </c>
      <c r="AG812">
        <v>0</v>
      </c>
      <c r="AH812">
        <v>0</v>
      </c>
      <c r="AI812">
        <v>0</v>
      </c>
      <c r="AJ812">
        <v>0</v>
      </c>
      <c r="AK812">
        <v>0</v>
      </c>
      <c r="AL812">
        <v>0</v>
      </c>
      <c r="AM812">
        <v>0</v>
      </c>
      <c r="AN812" t="s">
        <v>31</v>
      </c>
      <c r="AO812">
        <v>0</v>
      </c>
      <c r="AP812">
        <v>1</v>
      </c>
      <c r="AQ812">
        <v>0</v>
      </c>
      <c r="AR812">
        <v>0</v>
      </c>
      <c r="AS812">
        <v>0</v>
      </c>
      <c r="AT812">
        <v>0</v>
      </c>
      <c r="AU812">
        <v>0</v>
      </c>
      <c r="AV812">
        <v>0</v>
      </c>
      <c r="AW812" t="s">
        <v>41</v>
      </c>
      <c r="AX812" t="s">
        <v>56</v>
      </c>
      <c r="AY812">
        <v>0</v>
      </c>
      <c r="AZ812">
        <v>0</v>
      </c>
      <c r="BA812">
        <v>1</v>
      </c>
      <c r="BB812" t="s">
        <v>57</v>
      </c>
      <c r="BC812">
        <v>7.8875000000000002</v>
      </c>
      <c r="BD812" t="s">
        <v>872</v>
      </c>
    </row>
    <row r="813" spans="1:56" x14ac:dyDescent="0.25">
      <c r="A813">
        <v>812</v>
      </c>
      <c r="B813">
        <v>0</v>
      </c>
      <c r="C813">
        <v>0</v>
      </c>
      <c r="F813" t="s">
        <v>7</v>
      </c>
      <c r="G813">
        <v>0</v>
      </c>
      <c r="H813">
        <v>1</v>
      </c>
      <c r="I813">
        <v>0</v>
      </c>
      <c r="J813">
        <v>0</v>
      </c>
      <c r="K813">
        <v>1</v>
      </c>
      <c r="L813">
        <v>1</v>
      </c>
      <c r="M813">
        <v>0</v>
      </c>
      <c r="N813">
        <v>0</v>
      </c>
      <c r="O813">
        <v>0</v>
      </c>
      <c r="P813">
        <v>39</v>
      </c>
      <c r="Q813" t="s">
        <v>20</v>
      </c>
      <c r="R813">
        <v>0</v>
      </c>
      <c r="S813">
        <v>0</v>
      </c>
      <c r="T813">
        <v>0</v>
      </c>
      <c r="U813">
        <v>1</v>
      </c>
      <c r="V813">
        <v>0</v>
      </c>
      <c r="W813">
        <v>0</v>
      </c>
      <c r="X813">
        <v>0</v>
      </c>
      <c r="Y813">
        <v>0</v>
      </c>
      <c r="Z813">
        <v>3</v>
      </c>
      <c r="AA813" t="s">
        <v>29</v>
      </c>
      <c r="AB813">
        <v>0</v>
      </c>
      <c r="AC813">
        <v>0</v>
      </c>
      <c r="AD813">
        <v>1</v>
      </c>
      <c r="AE813">
        <v>0</v>
      </c>
      <c r="AF813">
        <v>1</v>
      </c>
      <c r="AG813">
        <v>0</v>
      </c>
      <c r="AH813">
        <v>0</v>
      </c>
      <c r="AI813">
        <v>0</v>
      </c>
      <c r="AJ813">
        <v>0</v>
      </c>
      <c r="AK813">
        <v>0</v>
      </c>
      <c r="AL813">
        <v>0</v>
      </c>
      <c r="AM813">
        <v>0</v>
      </c>
      <c r="AN813" t="s">
        <v>31</v>
      </c>
      <c r="AO813">
        <v>0</v>
      </c>
      <c r="AP813">
        <v>1</v>
      </c>
      <c r="AQ813">
        <v>0</v>
      </c>
      <c r="AR813">
        <v>0</v>
      </c>
      <c r="AS813">
        <v>0</v>
      </c>
      <c r="AT813">
        <v>0</v>
      </c>
      <c r="AU813">
        <v>0</v>
      </c>
      <c r="AV813">
        <v>0</v>
      </c>
      <c r="AW813" t="s">
        <v>41</v>
      </c>
      <c r="AX813" t="s">
        <v>56</v>
      </c>
      <c r="AY813">
        <v>0</v>
      </c>
      <c r="AZ813">
        <v>0</v>
      </c>
      <c r="BA813">
        <v>1</v>
      </c>
      <c r="BB813" t="s">
        <v>57</v>
      </c>
      <c r="BC813">
        <v>24.15</v>
      </c>
      <c r="BD813" t="s">
        <v>873</v>
      </c>
    </row>
    <row r="814" spans="1:56" x14ac:dyDescent="0.25">
      <c r="A814">
        <v>813</v>
      </c>
      <c r="B814">
        <v>0</v>
      </c>
      <c r="C814">
        <v>0</v>
      </c>
      <c r="F814" t="s">
        <v>7</v>
      </c>
      <c r="G814">
        <v>0</v>
      </c>
      <c r="H814">
        <v>1</v>
      </c>
      <c r="I814">
        <v>0</v>
      </c>
      <c r="J814">
        <v>1</v>
      </c>
      <c r="K814">
        <v>1</v>
      </c>
      <c r="L814">
        <v>1</v>
      </c>
      <c r="M814">
        <v>0</v>
      </c>
      <c r="N814">
        <v>0</v>
      </c>
      <c r="O814">
        <v>0</v>
      </c>
      <c r="P814">
        <v>35</v>
      </c>
      <c r="Q814" t="s">
        <v>20</v>
      </c>
      <c r="R814">
        <v>0</v>
      </c>
      <c r="S814">
        <v>0</v>
      </c>
      <c r="T814">
        <v>0</v>
      </c>
      <c r="U814">
        <v>1</v>
      </c>
      <c r="V814">
        <v>0</v>
      </c>
      <c r="W814">
        <v>0</v>
      </c>
      <c r="X814">
        <v>0</v>
      </c>
      <c r="Y814">
        <v>0</v>
      </c>
      <c r="Z814">
        <v>2</v>
      </c>
      <c r="AA814" t="s">
        <v>28</v>
      </c>
      <c r="AB814">
        <v>0</v>
      </c>
      <c r="AC814">
        <v>1</v>
      </c>
      <c r="AD814">
        <v>0</v>
      </c>
      <c r="AE814">
        <v>0</v>
      </c>
      <c r="AF814">
        <v>1</v>
      </c>
      <c r="AG814">
        <v>0</v>
      </c>
      <c r="AH814">
        <v>0</v>
      </c>
      <c r="AI814">
        <v>0</v>
      </c>
      <c r="AJ814">
        <v>0</v>
      </c>
      <c r="AK814">
        <v>0</v>
      </c>
      <c r="AL814">
        <v>0</v>
      </c>
      <c r="AM814">
        <v>0</v>
      </c>
      <c r="AN814" t="s">
        <v>31</v>
      </c>
      <c r="AO814">
        <v>0</v>
      </c>
      <c r="AP814">
        <v>1</v>
      </c>
      <c r="AQ814">
        <v>0</v>
      </c>
      <c r="AR814">
        <v>0</v>
      </c>
      <c r="AS814">
        <v>0</v>
      </c>
      <c r="AT814">
        <v>0</v>
      </c>
      <c r="AU814">
        <v>0</v>
      </c>
      <c r="AV814">
        <v>0</v>
      </c>
      <c r="AW814" t="s">
        <v>41</v>
      </c>
      <c r="AX814" t="s">
        <v>56</v>
      </c>
      <c r="AY814">
        <v>0</v>
      </c>
      <c r="AZ814">
        <v>0</v>
      </c>
      <c r="BA814">
        <v>1</v>
      </c>
      <c r="BB814" t="s">
        <v>57</v>
      </c>
      <c r="BC814">
        <v>10.5</v>
      </c>
      <c r="BD814" t="s">
        <v>874</v>
      </c>
    </row>
    <row r="815" spans="1:56" x14ac:dyDescent="0.25">
      <c r="A815">
        <v>814</v>
      </c>
      <c r="B815">
        <v>0</v>
      </c>
      <c r="C815">
        <v>0</v>
      </c>
      <c r="F815" t="s">
        <v>6</v>
      </c>
      <c r="G815">
        <v>1</v>
      </c>
      <c r="H815">
        <v>0</v>
      </c>
      <c r="I815">
        <v>1</v>
      </c>
      <c r="J815">
        <v>0</v>
      </c>
      <c r="K815">
        <v>0</v>
      </c>
      <c r="L815">
        <v>0</v>
      </c>
      <c r="M815">
        <v>0</v>
      </c>
      <c r="N815">
        <v>0</v>
      </c>
      <c r="O815">
        <v>0</v>
      </c>
      <c r="P815">
        <v>6</v>
      </c>
      <c r="Q815" t="s">
        <v>17</v>
      </c>
      <c r="R815">
        <v>1</v>
      </c>
      <c r="S815">
        <v>0</v>
      </c>
      <c r="T815">
        <v>0</v>
      </c>
      <c r="U815">
        <v>0</v>
      </c>
      <c r="V815">
        <v>0</v>
      </c>
      <c r="W815">
        <v>0</v>
      </c>
      <c r="X815">
        <v>0</v>
      </c>
      <c r="Y815">
        <v>0</v>
      </c>
      <c r="Z815">
        <v>3</v>
      </c>
      <c r="AA815" t="s">
        <v>29</v>
      </c>
      <c r="AB815">
        <v>0</v>
      </c>
      <c r="AC815">
        <v>0</v>
      </c>
      <c r="AD815">
        <v>1</v>
      </c>
      <c r="AE815">
        <v>4</v>
      </c>
      <c r="AF815">
        <v>0</v>
      </c>
      <c r="AG815">
        <v>0</v>
      </c>
      <c r="AH815">
        <v>0</v>
      </c>
      <c r="AI815">
        <v>0</v>
      </c>
      <c r="AJ815">
        <v>1</v>
      </c>
      <c r="AK815">
        <v>0</v>
      </c>
      <c r="AL815">
        <v>0</v>
      </c>
      <c r="AM815">
        <v>1</v>
      </c>
      <c r="AN815" t="s">
        <v>35</v>
      </c>
      <c r="AO815">
        <v>2</v>
      </c>
      <c r="AP815">
        <v>0</v>
      </c>
      <c r="AQ815">
        <v>0</v>
      </c>
      <c r="AR815">
        <v>1</v>
      </c>
      <c r="AS815">
        <v>0</v>
      </c>
      <c r="AT815">
        <v>0</v>
      </c>
      <c r="AU815">
        <v>0</v>
      </c>
      <c r="AV815">
        <v>0</v>
      </c>
      <c r="AW815" t="s">
        <v>43</v>
      </c>
      <c r="AX815" t="s">
        <v>56</v>
      </c>
      <c r="AY815">
        <v>0</v>
      </c>
      <c r="AZ815">
        <v>0</v>
      </c>
      <c r="BA815">
        <v>1</v>
      </c>
      <c r="BB815" t="s">
        <v>57</v>
      </c>
      <c r="BC815">
        <v>31.274999999999999</v>
      </c>
      <c r="BD815" t="s">
        <v>875</v>
      </c>
    </row>
    <row r="816" spans="1:56" x14ac:dyDescent="0.25">
      <c r="A816">
        <v>815</v>
      </c>
      <c r="B816">
        <v>0</v>
      </c>
      <c r="C816">
        <v>0</v>
      </c>
      <c r="F816" t="s">
        <v>7</v>
      </c>
      <c r="G816">
        <v>0</v>
      </c>
      <c r="H816">
        <v>1</v>
      </c>
      <c r="I816">
        <v>0</v>
      </c>
      <c r="J816">
        <v>0</v>
      </c>
      <c r="K816">
        <v>1</v>
      </c>
      <c r="L816">
        <v>1</v>
      </c>
      <c r="M816">
        <v>0</v>
      </c>
      <c r="N816">
        <v>0</v>
      </c>
      <c r="O816">
        <v>0</v>
      </c>
      <c r="P816">
        <v>30.5</v>
      </c>
      <c r="Q816" t="s">
        <v>20</v>
      </c>
      <c r="R816">
        <v>0</v>
      </c>
      <c r="S816">
        <v>0</v>
      </c>
      <c r="T816">
        <v>0</v>
      </c>
      <c r="U816">
        <v>1</v>
      </c>
      <c r="V816">
        <v>0</v>
      </c>
      <c r="W816">
        <v>0</v>
      </c>
      <c r="X816">
        <v>0</v>
      </c>
      <c r="Y816">
        <v>0</v>
      </c>
      <c r="Z816">
        <v>3</v>
      </c>
      <c r="AA816" t="s">
        <v>29</v>
      </c>
      <c r="AB816">
        <v>0</v>
      </c>
      <c r="AC816">
        <v>0</v>
      </c>
      <c r="AD816">
        <v>1</v>
      </c>
      <c r="AE816">
        <v>0</v>
      </c>
      <c r="AF816">
        <v>1</v>
      </c>
      <c r="AG816">
        <v>0</v>
      </c>
      <c r="AH816">
        <v>0</v>
      </c>
      <c r="AI816">
        <v>0</v>
      </c>
      <c r="AJ816">
        <v>0</v>
      </c>
      <c r="AK816">
        <v>0</v>
      </c>
      <c r="AL816">
        <v>0</v>
      </c>
      <c r="AM816">
        <v>0</v>
      </c>
      <c r="AN816" t="s">
        <v>31</v>
      </c>
      <c r="AO816">
        <v>0</v>
      </c>
      <c r="AP816">
        <v>1</v>
      </c>
      <c r="AQ816">
        <v>0</v>
      </c>
      <c r="AR816">
        <v>0</v>
      </c>
      <c r="AS816">
        <v>0</v>
      </c>
      <c r="AT816">
        <v>0</v>
      </c>
      <c r="AU816">
        <v>0</v>
      </c>
      <c r="AV816">
        <v>0</v>
      </c>
      <c r="AW816" t="s">
        <v>41</v>
      </c>
      <c r="AX816" t="s">
        <v>56</v>
      </c>
      <c r="AY816">
        <v>0</v>
      </c>
      <c r="AZ816">
        <v>0</v>
      </c>
      <c r="BA816">
        <v>1</v>
      </c>
      <c r="BB816" t="s">
        <v>57</v>
      </c>
      <c r="BC816">
        <v>8.0500000000000007</v>
      </c>
      <c r="BD816" t="s">
        <v>876</v>
      </c>
    </row>
    <row r="817" spans="1:56" x14ac:dyDescent="0.25">
      <c r="A817">
        <v>816</v>
      </c>
      <c r="B817">
        <v>0</v>
      </c>
      <c r="C817">
        <v>0</v>
      </c>
      <c r="F817" t="s">
        <v>7</v>
      </c>
      <c r="G817">
        <v>0</v>
      </c>
      <c r="H817">
        <v>1</v>
      </c>
      <c r="I817">
        <v>0</v>
      </c>
      <c r="J817">
        <v>0</v>
      </c>
      <c r="K817">
        <v>1</v>
      </c>
      <c r="L817">
        <v>1</v>
      </c>
      <c r="M817">
        <v>0</v>
      </c>
      <c r="N817">
        <v>0</v>
      </c>
      <c r="O817">
        <v>0</v>
      </c>
      <c r="P817">
        <v>29.9</v>
      </c>
      <c r="Q817" t="s">
        <v>19</v>
      </c>
      <c r="R817">
        <v>0</v>
      </c>
      <c r="S817">
        <v>0</v>
      </c>
      <c r="T817">
        <v>1</v>
      </c>
      <c r="U817">
        <v>0</v>
      </c>
      <c r="V817">
        <v>0</v>
      </c>
      <c r="W817">
        <v>0</v>
      </c>
      <c r="X817">
        <v>0</v>
      </c>
      <c r="Y817">
        <v>0</v>
      </c>
      <c r="Z817">
        <v>1</v>
      </c>
      <c r="AA817" t="s">
        <v>27</v>
      </c>
      <c r="AB817">
        <v>1</v>
      </c>
      <c r="AC817">
        <v>0</v>
      </c>
      <c r="AD817">
        <v>0</v>
      </c>
      <c r="AE817">
        <v>0</v>
      </c>
      <c r="AF817">
        <v>1</v>
      </c>
      <c r="AG817">
        <v>0</v>
      </c>
      <c r="AH817">
        <v>0</v>
      </c>
      <c r="AI817">
        <v>0</v>
      </c>
      <c r="AJ817">
        <v>0</v>
      </c>
      <c r="AK817">
        <v>0</v>
      </c>
      <c r="AL817">
        <v>0</v>
      </c>
      <c r="AM817">
        <v>0</v>
      </c>
      <c r="AN817" t="s">
        <v>31</v>
      </c>
      <c r="AO817">
        <v>0</v>
      </c>
      <c r="AP817">
        <v>1</v>
      </c>
      <c r="AQ817">
        <v>0</v>
      </c>
      <c r="AR817">
        <v>0</v>
      </c>
      <c r="AS817">
        <v>0</v>
      </c>
      <c r="AT817">
        <v>0</v>
      </c>
      <c r="AU817">
        <v>0</v>
      </c>
      <c r="AV817">
        <v>0</v>
      </c>
      <c r="AW817" t="s">
        <v>41</v>
      </c>
      <c r="AX817" t="s">
        <v>56</v>
      </c>
      <c r="AY817">
        <v>0</v>
      </c>
      <c r="AZ817">
        <v>0</v>
      </c>
      <c r="BA817">
        <v>1</v>
      </c>
      <c r="BB817" t="s">
        <v>57</v>
      </c>
      <c r="BC817">
        <v>0</v>
      </c>
      <c r="BD817" t="s">
        <v>877</v>
      </c>
    </row>
    <row r="818" spans="1:56" x14ac:dyDescent="0.25">
      <c r="A818">
        <v>817</v>
      </c>
      <c r="B818">
        <v>0</v>
      </c>
      <c r="C818">
        <v>0</v>
      </c>
      <c r="F818" t="s">
        <v>6</v>
      </c>
      <c r="G818">
        <v>1</v>
      </c>
      <c r="H818">
        <v>0</v>
      </c>
      <c r="I818">
        <v>1</v>
      </c>
      <c r="J818">
        <v>0</v>
      </c>
      <c r="K818">
        <v>0</v>
      </c>
      <c r="L818">
        <v>0</v>
      </c>
      <c r="M818">
        <v>0</v>
      </c>
      <c r="N818">
        <v>0</v>
      </c>
      <c r="O818">
        <v>0</v>
      </c>
      <c r="P818">
        <v>23</v>
      </c>
      <c r="Q818" t="s">
        <v>19</v>
      </c>
      <c r="R818">
        <v>0</v>
      </c>
      <c r="S818">
        <v>0</v>
      </c>
      <c r="T818">
        <v>1</v>
      </c>
      <c r="U818">
        <v>0</v>
      </c>
      <c r="V818">
        <v>0</v>
      </c>
      <c r="W818">
        <v>0</v>
      </c>
      <c r="X818">
        <v>0</v>
      </c>
      <c r="Y818">
        <v>0</v>
      </c>
      <c r="Z818">
        <v>3</v>
      </c>
      <c r="AA818" t="s">
        <v>29</v>
      </c>
      <c r="AB818">
        <v>0</v>
      </c>
      <c r="AC818">
        <v>0</v>
      </c>
      <c r="AD818">
        <v>1</v>
      </c>
      <c r="AE818">
        <v>0</v>
      </c>
      <c r="AF818">
        <v>1</v>
      </c>
      <c r="AG818">
        <v>0</v>
      </c>
      <c r="AH818">
        <v>0</v>
      </c>
      <c r="AI818">
        <v>0</v>
      </c>
      <c r="AJ818">
        <v>0</v>
      </c>
      <c r="AK818">
        <v>0</v>
      </c>
      <c r="AL818">
        <v>0</v>
      </c>
      <c r="AM818">
        <v>0</v>
      </c>
      <c r="AN818" t="s">
        <v>31</v>
      </c>
      <c r="AO818">
        <v>0</v>
      </c>
      <c r="AP818">
        <v>1</v>
      </c>
      <c r="AQ818">
        <v>0</v>
      </c>
      <c r="AR818">
        <v>0</v>
      </c>
      <c r="AS818">
        <v>0</v>
      </c>
      <c r="AT818">
        <v>0</v>
      </c>
      <c r="AU818">
        <v>0</v>
      </c>
      <c r="AV818">
        <v>0</v>
      </c>
      <c r="AW818" t="s">
        <v>41</v>
      </c>
      <c r="AX818" t="s">
        <v>56</v>
      </c>
      <c r="AY818">
        <v>0</v>
      </c>
      <c r="AZ818">
        <v>0</v>
      </c>
      <c r="BA818">
        <v>1</v>
      </c>
      <c r="BB818" t="s">
        <v>57</v>
      </c>
      <c r="BC818">
        <v>7.9249999999999998</v>
      </c>
      <c r="BD818" t="s">
        <v>878</v>
      </c>
    </row>
    <row r="819" spans="1:56" x14ac:dyDescent="0.25">
      <c r="A819">
        <v>818</v>
      </c>
      <c r="B819">
        <v>0</v>
      </c>
      <c r="C819">
        <v>0</v>
      </c>
      <c r="F819" t="s">
        <v>7</v>
      </c>
      <c r="G819">
        <v>0</v>
      </c>
      <c r="H819">
        <v>1</v>
      </c>
      <c r="I819">
        <v>0</v>
      </c>
      <c r="J819">
        <v>1</v>
      </c>
      <c r="K819">
        <v>0</v>
      </c>
      <c r="L819">
        <v>0</v>
      </c>
      <c r="M819">
        <v>0</v>
      </c>
      <c r="N819">
        <v>0</v>
      </c>
      <c r="O819">
        <v>0</v>
      </c>
      <c r="P819">
        <v>31</v>
      </c>
      <c r="Q819" t="s">
        <v>20</v>
      </c>
      <c r="R819">
        <v>0</v>
      </c>
      <c r="S819">
        <v>0</v>
      </c>
      <c r="T819">
        <v>0</v>
      </c>
      <c r="U819">
        <v>1</v>
      </c>
      <c r="V819">
        <v>0</v>
      </c>
      <c r="W819">
        <v>0</v>
      </c>
      <c r="X819">
        <v>0</v>
      </c>
      <c r="Y819">
        <v>0</v>
      </c>
      <c r="Z819">
        <v>2</v>
      </c>
      <c r="AA819" t="s">
        <v>28</v>
      </c>
      <c r="AB819">
        <v>0</v>
      </c>
      <c r="AC819">
        <v>1</v>
      </c>
      <c r="AD819">
        <v>0</v>
      </c>
      <c r="AE819">
        <v>1</v>
      </c>
      <c r="AF819">
        <v>0</v>
      </c>
      <c r="AG819">
        <v>1</v>
      </c>
      <c r="AH819">
        <v>0</v>
      </c>
      <c r="AI819">
        <v>0</v>
      </c>
      <c r="AJ819">
        <v>0</v>
      </c>
      <c r="AK819">
        <v>0</v>
      </c>
      <c r="AL819">
        <v>0</v>
      </c>
      <c r="AM819">
        <v>0</v>
      </c>
      <c r="AN819" t="s">
        <v>32</v>
      </c>
      <c r="AO819">
        <v>1</v>
      </c>
      <c r="AP819">
        <v>0</v>
      </c>
      <c r="AQ819">
        <v>1</v>
      </c>
      <c r="AR819">
        <v>0</v>
      </c>
      <c r="AS819">
        <v>0</v>
      </c>
      <c r="AT819">
        <v>0</v>
      </c>
      <c r="AU819">
        <v>0</v>
      </c>
      <c r="AV819">
        <v>0</v>
      </c>
      <c r="AW819" t="s">
        <v>42</v>
      </c>
      <c r="AX819" t="s">
        <v>59</v>
      </c>
      <c r="AY819">
        <v>1</v>
      </c>
      <c r="AZ819">
        <v>0</v>
      </c>
      <c r="BA819">
        <v>0</v>
      </c>
      <c r="BB819" t="s">
        <v>60</v>
      </c>
      <c r="BC819">
        <v>37.004199999999997</v>
      </c>
      <c r="BD819" t="s">
        <v>879</v>
      </c>
    </row>
    <row r="820" spans="1:56" x14ac:dyDescent="0.25">
      <c r="A820">
        <v>819</v>
      </c>
      <c r="B820">
        <v>0</v>
      </c>
      <c r="C820">
        <v>0</v>
      </c>
      <c r="F820" t="s">
        <v>7</v>
      </c>
      <c r="G820">
        <v>0</v>
      </c>
      <c r="H820">
        <v>1</v>
      </c>
      <c r="I820">
        <v>0</v>
      </c>
      <c r="J820">
        <v>0</v>
      </c>
      <c r="K820">
        <v>1</v>
      </c>
      <c r="L820">
        <v>1</v>
      </c>
      <c r="M820">
        <v>0</v>
      </c>
      <c r="N820">
        <v>0</v>
      </c>
      <c r="O820">
        <v>0</v>
      </c>
      <c r="P820">
        <v>43</v>
      </c>
      <c r="Q820" t="s">
        <v>21</v>
      </c>
      <c r="R820">
        <v>0</v>
      </c>
      <c r="S820">
        <v>0</v>
      </c>
      <c r="T820">
        <v>0</v>
      </c>
      <c r="U820">
        <v>0</v>
      </c>
      <c r="V820">
        <v>1</v>
      </c>
      <c r="W820">
        <v>0</v>
      </c>
      <c r="X820">
        <v>0</v>
      </c>
      <c r="Y820">
        <v>0</v>
      </c>
      <c r="Z820">
        <v>3</v>
      </c>
      <c r="AA820" t="s">
        <v>29</v>
      </c>
      <c r="AB820">
        <v>0</v>
      </c>
      <c r="AC820">
        <v>0</v>
      </c>
      <c r="AD820">
        <v>1</v>
      </c>
      <c r="AE820">
        <v>0</v>
      </c>
      <c r="AF820">
        <v>1</v>
      </c>
      <c r="AG820">
        <v>0</v>
      </c>
      <c r="AH820">
        <v>0</v>
      </c>
      <c r="AI820">
        <v>0</v>
      </c>
      <c r="AJ820">
        <v>0</v>
      </c>
      <c r="AK820">
        <v>0</v>
      </c>
      <c r="AL820">
        <v>0</v>
      </c>
      <c r="AM820">
        <v>0</v>
      </c>
      <c r="AN820" t="s">
        <v>31</v>
      </c>
      <c r="AO820">
        <v>0</v>
      </c>
      <c r="AP820">
        <v>1</v>
      </c>
      <c r="AQ820">
        <v>0</v>
      </c>
      <c r="AR820">
        <v>0</v>
      </c>
      <c r="AS820">
        <v>0</v>
      </c>
      <c r="AT820">
        <v>0</v>
      </c>
      <c r="AU820">
        <v>0</v>
      </c>
      <c r="AV820">
        <v>0</v>
      </c>
      <c r="AW820" t="s">
        <v>41</v>
      </c>
      <c r="AX820" t="s">
        <v>56</v>
      </c>
      <c r="AY820">
        <v>0</v>
      </c>
      <c r="AZ820">
        <v>0</v>
      </c>
      <c r="BA820">
        <v>1</v>
      </c>
      <c r="BB820" t="s">
        <v>57</v>
      </c>
      <c r="BC820">
        <v>6.45</v>
      </c>
      <c r="BD820" t="s">
        <v>880</v>
      </c>
    </row>
    <row r="821" spans="1:56" x14ac:dyDescent="0.25">
      <c r="A821">
        <v>820</v>
      </c>
      <c r="B821">
        <v>0</v>
      </c>
      <c r="C821">
        <v>0</v>
      </c>
      <c r="F821" t="s">
        <v>7</v>
      </c>
      <c r="G821">
        <v>0</v>
      </c>
      <c r="H821">
        <v>1</v>
      </c>
      <c r="I821">
        <v>0</v>
      </c>
      <c r="J821">
        <v>0</v>
      </c>
      <c r="K821">
        <v>0</v>
      </c>
      <c r="L821">
        <v>0</v>
      </c>
      <c r="M821">
        <v>0</v>
      </c>
      <c r="N821">
        <v>0</v>
      </c>
      <c r="O821">
        <v>0</v>
      </c>
      <c r="P821">
        <v>10</v>
      </c>
      <c r="Q821" t="s">
        <v>18</v>
      </c>
      <c r="R821">
        <v>0</v>
      </c>
      <c r="S821">
        <v>1</v>
      </c>
      <c r="T821">
        <v>0</v>
      </c>
      <c r="U821">
        <v>0</v>
      </c>
      <c r="V821">
        <v>0</v>
      </c>
      <c r="W821">
        <v>0</v>
      </c>
      <c r="X821">
        <v>0</v>
      </c>
      <c r="Y821">
        <v>0</v>
      </c>
      <c r="Z821">
        <v>3</v>
      </c>
      <c r="AA821" t="s">
        <v>29</v>
      </c>
      <c r="AB821">
        <v>0</v>
      </c>
      <c r="AC821">
        <v>0</v>
      </c>
      <c r="AD821">
        <v>1</v>
      </c>
      <c r="AE821">
        <v>3</v>
      </c>
      <c r="AF821">
        <v>0</v>
      </c>
      <c r="AG821">
        <v>0</v>
      </c>
      <c r="AH821">
        <v>0</v>
      </c>
      <c r="AI821">
        <v>1</v>
      </c>
      <c r="AJ821">
        <v>0</v>
      </c>
      <c r="AK821">
        <v>0</v>
      </c>
      <c r="AL821">
        <v>0</v>
      </c>
      <c r="AM821">
        <v>1</v>
      </c>
      <c r="AN821" t="s">
        <v>34</v>
      </c>
      <c r="AO821">
        <v>2</v>
      </c>
      <c r="AP821">
        <v>0</v>
      </c>
      <c r="AQ821">
        <v>0</v>
      </c>
      <c r="AR821">
        <v>1</v>
      </c>
      <c r="AS821">
        <v>0</v>
      </c>
      <c r="AT821">
        <v>0</v>
      </c>
      <c r="AU821">
        <v>0</v>
      </c>
      <c r="AV821">
        <v>0</v>
      </c>
      <c r="AW821" t="s">
        <v>43</v>
      </c>
      <c r="AX821" t="s">
        <v>56</v>
      </c>
      <c r="AY821">
        <v>0</v>
      </c>
      <c r="AZ821">
        <v>0</v>
      </c>
      <c r="BA821">
        <v>1</v>
      </c>
      <c r="BB821" t="s">
        <v>57</v>
      </c>
      <c r="BC821">
        <v>27.9</v>
      </c>
      <c r="BD821" t="s">
        <v>881</v>
      </c>
    </row>
    <row r="822" spans="1:56" x14ac:dyDescent="0.25">
      <c r="A822">
        <v>821</v>
      </c>
      <c r="B822">
        <v>0</v>
      </c>
      <c r="C822">
        <v>1</v>
      </c>
      <c r="F822" t="s">
        <v>6</v>
      </c>
      <c r="G822">
        <v>1</v>
      </c>
      <c r="H822">
        <v>0</v>
      </c>
      <c r="I822">
        <v>0</v>
      </c>
      <c r="J822">
        <v>0</v>
      </c>
      <c r="K822">
        <v>0</v>
      </c>
      <c r="L822">
        <v>0</v>
      </c>
      <c r="M822">
        <v>0</v>
      </c>
      <c r="N822">
        <v>0</v>
      </c>
      <c r="O822">
        <v>0</v>
      </c>
      <c r="P822">
        <v>52</v>
      </c>
      <c r="Q822" t="s">
        <v>22</v>
      </c>
      <c r="R822">
        <v>0</v>
      </c>
      <c r="S822">
        <v>0</v>
      </c>
      <c r="T822">
        <v>0</v>
      </c>
      <c r="U822">
        <v>0</v>
      </c>
      <c r="V822">
        <v>0</v>
      </c>
      <c r="W822">
        <v>1</v>
      </c>
      <c r="X822">
        <v>0</v>
      </c>
      <c r="Y822">
        <v>0</v>
      </c>
      <c r="Z822">
        <v>1</v>
      </c>
      <c r="AA822" t="s">
        <v>27</v>
      </c>
      <c r="AB822">
        <v>1</v>
      </c>
      <c r="AC822">
        <v>0</v>
      </c>
      <c r="AD822">
        <v>0</v>
      </c>
      <c r="AE822">
        <v>1</v>
      </c>
      <c r="AF822">
        <v>0</v>
      </c>
      <c r="AG822">
        <v>1</v>
      </c>
      <c r="AH822">
        <v>0</v>
      </c>
      <c r="AI822">
        <v>0</v>
      </c>
      <c r="AJ822">
        <v>0</v>
      </c>
      <c r="AK822">
        <v>0</v>
      </c>
      <c r="AL822">
        <v>0</v>
      </c>
      <c r="AM822">
        <v>0</v>
      </c>
      <c r="AN822" t="s">
        <v>32</v>
      </c>
      <c r="AO822">
        <v>1</v>
      </c>
      <c r="AP822">
        <v>0</v>
      </c>
      <c r="AQ822">
        <v>1</v>
      </c>
      <c r="AR822">
        <v>0</v>
      </c>
      <c r="AS822">
        <v>0</v>
      </c>
      <c r="AT822">
        <v>0</v>
      </c>
      <c r="AU822">
        <v>0</v>
      </c>
      <c r="AV822">
        <v>0</v>
      </c>
      <c r="AW822" t="s">
        <v>42</v>
      </c>
      <c r="AX822" t="s">
        <v>56</v>
      </c>
      <c r="AY822">
        <v>0</v>
      </c>
      <c r="AZ822">
        <v>0</v>
      </c>
      <c r="BA822">
        <v>1</v>
      </c>
      <c r="BB822" t="s">
        <v>57</v>
      </c>
      <c r="BC822">
        <v>93.5</v>
      </c>
      <c r="BD822" t="s">
        <v>882</v>
      </c>
    </row>
    <row r="823" spans="1:56" x14ac:dyDescent="0.25">
      <c r="A823">
        <v>822</v>
      </c>
      <c r="B823">
        <v>0</v>
      </c>
      <c r="C823">
        <v>1</v>
      </c>
      <c r="F823" t="s">
        <v>7</v>
      </c>
      <c r="G823">
        <v>0</v>
      </c>
      <c r="H823">
        <v>1</v>
      </c>
      <c r="I823">
        <v>0</v>
      </c>
      <c r="J823">
        <v>0</v>
      </c>
      <c r="K823">
        <v>1</v>
      </c>
      <c r="L823">
        <v>1</v>
      </c>
      <c r="M823">
        <v>0</v>
      </c>
      <c r="N823">
        <v>0</v>
      </c>
      <c r="O823">
        <v>0</v>
      </c>
      <c r="P823">
        <v>27</v>
      </c>
      <c r="Q823" t="s">
        <v>19</v>
      </c>
      <c r="R823">
        <v>0</v>
      </c>
      <c r="S823">
        <v>0</v>
      </c>
      <c r="T823">
        <v>1</v>
      </c>
      <c r="U823">
        <v>0</v>
      </c>
      <c r="V823">
        <v>0</v>
      </c>
      <c r="W823">
        <v>0</v>
      </c>
      <c r="X823">
        <v>0</v>
      </c>
      <c r="Y823">
        <v>0</v>
      </c>
      <c r="Z823">
        <v>3</v>
      </c>
      <c r="AA823" t="s">
        <v>29</v>
      </c>
      <c r="AB823">
        <v>0</v>
      </c>
      <c r="AC823">
        <v>0</v>
      </c>
      <c r="AD823">
        <v>1</v>
      </c>
      <c r="AE823">
        <v>0</v>
      </c>
      <c r="AF823">
        <v>1</v>
      </c>
      <c r="AG823">
        <v>0</v>
      </c>
      <c r="AH823">
        <v>0</v>
      </c>
      <c r="AI823">
        <v>0</v>
      </c>
      <c r="AJ823">
        <v>0</v>
      </c>
      <c r="AK823">
        <v>0</v>
      </c>
      <c r="AL823">
        <v>0</v>
      </c>
      <c r="AM823">
        <v>0</v>
      </c>
      <c r="AN823" t="s">
        <v>31</v>
      </c>
      <c r="AO823">
        <v>0</v>
      </c>
      <c r="AP823">
        <v>1</v>
      </c>
      <c r="AQ823">
        <v>0</v>
      </c>
      <c r="AR823">
        <v>0</v>
      </c>
      <c r="AS823">
        <v>0</v>
      </c>
      <c r="AT823">
        <v>0</v>
      </c>
      <c r="AU823">
        <v>0</v>
      </c>
      <c r="AV823">
        <v>0</v>
      </c>
      <c r="AW823" t="s">
        <v>41</v>
      </c>
      <c r="AX823" t="s">
        <v>56</v>
      </c>
      <c r="AY823">
        <v>0</v>
      </c>
      <c r="AZ823">
        <v>0</v>
      </c>
      <c r="BA823">
        <v>1</v>
      </c>
      <c r="BB823" t="s">
        <v>57</v>
      </c>
      <c r="BC823">
        <v>8.6624999999999996</v>
      </c>
      <c r="BD823" t="s">
        <v>883</v>
      </c>
    </row>
    <row r="824" spans="1:56" x14ac:dyDescent="0.25">
      <c r="A824">
        <v>823</v>
      </c>
      <c r="B824">
        <v>0</v>
      </c>
      <c r="C824">
        <v>0</v>
      </c>
      <c r="F824" t="s">
        <v>7</v>
      </c>
      <c r="G824">
        <v>0</v>
      </c>
      <c r="H824">
        <v>1</v>
      </c>
      <c r="I824">
        <v>0</v>
      </c>
      <c r="J824">
        <v>0</v>
      </c>
      <c r="K824">
        <v>1</v>
      </c>
      <c r="L824">
        <v>1</v>
      </c>
      <c r="M824">
        <v>0</v>
      </c>
      <c r="N824">
        <v>0</v>
      </c>
      <c r="O824">
        <v>0</v>
      </c>
      <c r="P824">
        <v>38</v>
      </c>
      <c r="Q824" t="s">
        <v>20</v>
      </c>
      <c r="R824">
        <v>0</v>
      </c>
      <c r="S824">
        <v>0</v>
      </c>
      <c r="T824">
        <v>0</v>
      </c>
      <c r="U824">
        <v>1</v>
      </c>
      <c r="V824">
        <v>0</v>
      </c>
      <c r="W824">
        <v>0</v>
      </c>
      <c r="X824">
        <v>0</v>
      </c>
      <c r="Y824">
        <v>0</v>
      </c>
      <c r="Z824">
        <v>1</v>
      </c>
      <c r="AA824" t="s">
        <v>27</v>
      </c>
      <c r="AB824">
        <v>1</v>
      </c>
      <c r="AC824">
        <v>0</v>
      </c>
      <c r="AD824">
        <v>0</v>
      </c>
      <c r="AE824">
        <v>0</v>
      </c>
      <c r="AF824">
        <v>1</v>
      </c>
      <c r="AG824">
        <v>0</v>
      </c>
      <c r="AH824">
        <v>0</v>
      </c>
      <c r="AI824">
        <v>0</v>
      </c>
      <c r="AJ824">
        <v>0</v>
      </c>
      <c r="AK824">
        <v>0</v>
      </c>
      <c r="AL824">
        <v>0</v>
      </c>
      <c r="AM824">
        <v>0</v>
      </c>
      <c r="AN824" t="s">
        <v>31</v>
      </c>
      <c r="AO824">
        <v>0</v>
      </c>
      <c r="AP824">
        <v>1</v>
      </c>
      <c r="AQ824">
        <v>0</v>
      </c>
      <c r="AR824">
        <v>0</v>
      </c>
      <c r="AS824">
        <v>0</v>
      </c>
      <c r="AT824">
        <v>0</v>
      </c>
      <c r="AU824">
        <v>0</v>
      </c>
      <c r="AV824">
        <v>0</v>
      </c>
      <c r="AW824" t="s">
        <v>41</v>
      </c>
      <c r="AX824" t="s">
        <v>56</v>
      </c>
      <c r="AY824">
        <v>0</v>
      </c>
      <c r="AZ824">
        <v>0</v>
      </c>
      <c r="BA824">
        <v>1</v>
      </c>
      <c r="BB824" t="s">
        <v>57</v>
      </c>
      <c r="BC824">
        <v>0</v>
      </c>
      <c r="BD824" t="s">
        <v>884</v>
      </c>
    </row>
    <row r="825" spans="1:56" x14ac:dyDescent="0.25">
      <c r="A825">
        <v>824</v>
      </c>
      <c r="B825">
        <v>0</v>
      </c>
      <c r="C825">
        <v>1</v>
      </c>
      <c r="F825" t="s">
        <v>6</v>
      </c>
      <c r="G825">
        <v>1</v>
      </c>
      <c r="H825">
        <v>0</v>
      </c>
      <c r="I825">
        <v>1</v>
      </c>
      <c r="J825">
        <v>0</v>
      </c>
      <c r="K825">
        <v>0</v>
      </c>
      <c r="L825">
        <v>0</v>
      </c>
      <c r="M825">
        <v>0</v>
      </c>
      <c r="N825">
        <v>0</v>
      </c>
      <c r="O825">
        <v>0</v>
      </c>
      <c r="P825">
        <v>27</v>
      </c>
      <c r="Q825" t="s">
        <v>19</v>
      </c>
      <c r="R825">
        <v>0</v>
      </c>
      <c r="S825">
        <v>0</v>
      </c>
      <c r="T825">
        <v>1</v>
      </c>
      <c r="U825">
        <v>0</v>
      </c>
      <c r="V825">
        <v>0</v>
      </c>
      <c r="W825">
        <v>0</v>
      </c>
      <c r="X825">
        <v>0</v>
      </c>
      <c r="Y825">
        <v>0</v>
      </c>
      <c r="Z825">
        <v>3</v>
      </c>
      <c r="AA825" t="s">
        <v>29</v>
      </c>
      <c r="AB825">
        <v>0</v>
      </c>
      <c r="AC825">
        <v>0</v>
      </c>
      <c r="AD825">
        <v>1</v>
      </c>
      <c r="AE825">
        <v>0</v>
      </c>
      <c r="AF825">
        <v>1</v>
      </c>
      <c r="AG825">
        <v>0</v>
      </c>
      <c r="AH825">
        <v>0</v>
      </c>
      <c r="AI825">
        <v>0</v>
      </c>
      <c r="AJ825">
        <v>0</v>
      </c>
      <c r="AK825">
        <v>0</v>
      </c>
      <c r="AL825">
        <v>0</v>
      </c>
      <c r="AM825">
        <v>0</v>
      </c>
      <c r="AN825" t="s">
        <v>31</v>
      </c>
      <c r="AO825">
        <v>1</v>
      </c>
      <c r="AP825">
        <v>0</v>
      </c>
      <c r="AQ825">
        <v>1</v>
      </c>
      <c r="AR825">
        <v>0</v>
      </c>
      <c r="AS825">
        <v>0</v>
      </c>
      <c r="AT825">
        <v>0</v>
      </c>
      <c r="AU825">
        <v>0</v>
      </c>
      <c r="AV825">
        <v>0</v>
      </c>
      <c r="AW825" t="s">
        <v>42</v>
      </c>
      <c r="AX825" t="s">
        <v>56</v>
      </c>
      <c r="AY825">
        <v>0</v>
      </c>
      <c r="AZ825">
        <v>0</v>
      </c>
      <c r="BA825">
        <v>1</v>
      </c>
      <c r="BB825" t="s">
        <v>57</v>
      </c>
      <c r="BC825">
        <v>12.475</v>
      </c>
      <c r="BD825" t="s">
        <v>885</v>
      </c>
    </row>
    <row r="826" spans="1:56" x14ac:dyDescent="0.25">
      <c r="A826">
        <v>825</v>
      </c>
      <c r="B826">
        <v>0</v>
      </c>
      <c r="C826">
        <v>0</v>
      </c>
      <c r="F826" t="s">
        <v>7</v>
      </c>
      <c r="G826">
        <v>0</v>
      </c>
      <c r="H826">
        <v>1</v>
      </c>
      <c r="I826">
        <v>0</v>
      </c>
      <c r="J826">
        <v>0</v>
      </c>
      <c r="K826">
        <v>0</v>
      </c>
      <c r="L826">
        <v>0</v>
      </c>
      <c r="M826">
        <v>1</v>
      </c>
      <c r="N826">
        <v>0</v>
      </c>
      <c r="O826">
        <v>0</v>
      </c>
      <c r="P826">
        <v>2</v>
      </c>
      <c r="Q826" t="s">
        <v>17</v>
      </c>
      <c r="R826">
        <v>1</v>
      </c>
      <c r="S826">
        <v>0</v>
      </c>
      <c r="T826">
        <v>0</v>
      </c>
      <c r="U826">
        <v>0</v>
      </c>
      <c r="V826">
        <v>0</v>
      </c>
      <c r="W826">
        <v>0</v>
      </c>
      <c r="X826">
        <v>0</v>
      </c>
      <c r="Y826">
        <v>0</v>
      </c>
      <c r="Z826">
        <v>3</v>
      </c>
      <c r="AA826" t="s">
        <v>29</v>
      </c>
      <c r="AB826">
        <v>0</v>
      </c>
      <c r="AC826">
        <v>0</v>
      </c>
      <c r="AD826">
        <v>1</v>
      </c>
      <c r="AE826">
        <v>4</v>
      </c>
      <c r="AF826">
        <v>0</v>
      </c>
      <c r="AG826">
        <v>0</v>
      </c>
      <c r="AH826">
        <v>0</v>
      </c>
      <c r="AI826">
        <v>0</v>
      </c>
      <c r="AJ826">
        <v>1</v>
      </c>
      <c r="AK826">
        <v>0</v>
      </c>
      <c r="AL826">
        <v>0</v>
      </c>
      <c r="AM826">
        <v>1</v>
      </c>
      <c r="AN826" t="s">
        <v>35</v>
      </c>
      <c r="AO826">
        <v>1</v>
      </c>
      <c r="AP826">
        <v>0</v>
      </c>
      <c r="AQ826">
        <v>1</v>
      </c>
      <c r="AR826">
        <v>0</v>
      </c>
      <c r="AS826">
        <v>0</v>
      </c>
      <c r="AT826">
        <v>0</v>
      </c>
      <c r="AU826">
        <v>0</v>
      </c>
      <c r="AV826">
        <v>0</v>
      </c>
      <c r="AW826" t="s">
        <v>42</v>
      </c>
      <c r="AX826" t="s">
        <v>56</v>
      </c>
      <c r="AY826">
        <v>0</v>
      </c>
      <c r="AZ826">
        <v>0</v>
      </c>
      <c r="BA826">
        <v>1</v>
      </c>
      <c r="BB826" t="s">
        <v>57</v>
      </c>
      <c r="BC826">
        <v>39.6875</v>
      </c>
      <c r="BD826" t="s">
        <v>886</v>
      </c>
    </row>
    <row r="827" spans="1:56" x14ac:dyDescent="0.25">
      <c r="A827">
        <v>826</v>
      </c>
      <c r="B827">
        <v>0</v>
      </c>
      <c r="C827">
        <v>0</v>
      </c>
      <c r="F827" t="s">
        <v>7</v>
      </c>
      <c r="G827">
        <v>0</v>
      </c>
      <c r="H827">
        <v>1</v>
      </c>
      <c r="I827">
        <v>0</v>
      </c>
      <c r="J827">
        <v>0</v>
      </c>
      <c r="K827">
        <v>1</v>
      </c>
      <c r="L827">
        <v>1</v>
      </c>
      <c r="M827">
        <v>0</v>
      </c>
      <c r="N827">
        <v>1</v>
      </c>
      <c r="O827">
        <v>1</v>
      </c>
      <c r="P827">
        <v>29.9</v>
      </c>
      <c r="Q827" t="s">
        <v>19</v>
      </c>
      <c r="R827">
        <v>0</v>
      </c>
      <c r="S827">
        <v>0</v>
      </c>
      <c r="T827">
        <v>1</v>
      </c>
      <c r="U827">
        <v>0</v>
      </c>
      <c r="V827">
        <v>0</v>
      </c>
      <c r="W827">
        <v>0</v>
      </c>
      <c r="X827">
        <v>0</v>
      </c>
      <c r="Y827">
        <v>0</v>
      </c>
      <c r="Z827">
        <v>3</v>
      </c>
      <c r="AA827" t="s">
        <v>29</v>
      </c>
      <c r="AB827">
        <v>0</v>
      </c>
      <c r="AC827">
        <v>0</v>
      </c>
      <c r="AD827">
        <v>1</v>
      </c>
      <c r="AE827">
        <v>0</v>
      </c>
      <c r="AF827">
        <v>1</v>
      </c>
      <c r="AG827">
        <v>0</v>
      </c>
      <c r="AH827">
        <v>0</v>
      </c>
      <c r="AI827">
        <v>0</v>
      </c>
      <c r="AJ827">
        <v>0</v>
      </c>
      <c r="AK827">
        <v>0</v>
      </c>
      <c r="AL827">
        <v>0</v>
      </c>
      <c r="AM827">
        <v>0</v>
      </c>
      <c r="AN827" t="s">
        <v>31</v>
      </c>
      <c r="AO827">
        <v>0</v>
      </c>
      <c r="AP827">
        <v>1</v>
      </c>
      <c r="AQ827">
        <v>0</v>
      </c>
      <c r="AR827">
        <v>0</v>
      </c>
      <c r="AS827">
        <v>0</v>
      </c>
      <c r="AT827">
        <v>0</v>
      </c>
      <c r="AU827">
        <v>0</v>
      </c>
      <c r="AV827">
        <v>0</v>
      </c>
      <c r="AW827" t="s">
        <v>41</v>
      </c>
      <c r="AX827" t="s">
        <v>65</v>
      </c>
      <c r="AY827">
        <v>0</v>
      </c>
      <c r="AZ827">
        <v>1</v>
      </c>
      <c r="BA827">
        <v>0</v>
      </c>
      <c r="BB827" t="s">
        <v>66</v>
      </c>
      <c r="BC827">
        <v>6.95</v>
      </c>
      <c r="BD827" t="s">
        <v>887</v>
      </c>
    </row>
    <row r="828" spans="1:56" x14ac:dyDescent="0.25">
      <c r="A828">
        <v>827</v>
      </c>
      <c r="B828">
        <v>0</v>
      </c>
      <c r="C828">
        <v>0</v>
      </c>
      <c r="F828" t="s">
        <v>7</v>
      </c>
      <c r="G828">
        <v>0</v>
      </c>
      <c r="H828">
        <v>1</v>
      </c>
      <c r="I828">
        <v>0</v>
      </c>
      <c r="J828">
        <v>0</v>
      </c>
      <c r="K828">
        <v>1</v>
      </c>
      <c r="L828">
        <v>1</v>
      </c>
      <c r="M828">
        <v>0</v>
      </c>
      <c r="N828">
        <v>0</v>
      </c>
      <c r="O828">
        <v>0</v>
      </c>
      <c r="P828">
        <v>29.9</v>
      </c>
      <c r="Q828" t="s">
        <v>19</v>
      </c>
      <c r="R828">
        <v>0</v>
      </c>
      <c r="S828">
        <v>0</v>
      </c>
      <c r="T828">
        <v>1</v>
      </c>
      <c r="U828">
        <v>0</v>
      </c>
      <c r="V828">
        <v>0</v>
      </c>
      <c r="W828">
        <v>0</v>
      </c>
      <c r="X828">
        <v>0</v>
      </c>
      <c r="Y828">
        <v>0</v>
      </c>
      <c r="Z828">
        <v>3</v>
      </c>
      <c r="AA828" t="s">
        <v>29</v>
      </c>
      <c r="AB828">
        <v>0</v>
      </c>
      <c r="AC828">
        <v>0</v>
      </c>
      <c r="AD828">
        <v>1</v>
      </c>
      <c r="AE828">
        <v>0</v>
      </c>
      <c r="AF828">
        <v>1</v>
      </c>
      <c r="AG828">
        <v>0</v>
      </c>
      <c r="AH828">
        <v>0</v>
      </c>
      <c r="AI828">
        <v>0</v>
      </c>
      <c r="AJ828">
        <v>0</v>
      </c>
      <c r="AK828">
        <v>0</v>
      </c>
      <c r="AL828">
        <v>0</v>
      </c>
      <c r="AM828">
        <v>0</v>
      </c>
      <c r="AN828" t="s">
        <v>31</v>
      </c>
      <c r="AO828">
        <v>0</v>
      </c>
      <c r="AP828">
        <v>1</v>
      </c>
      <c r="AQ828">
        <v>0</v>
      </c>
      <c r="AR828">
        <v>0</v>
      </c>
      <c r="AS828">
        <v>0</v>
      </c>
      <c r="AT828">
        <v>0</v>
      </c>
      <c r="AU828">
        <v>0</v>
      </c>
      <c r="AV828">
        <v>0</v>
      </c>
      <c r="AW828" t="s">
        <v>41</v>
      </c>
      <c r="AX828" t="s">
        <v>56</v>
      </c>
      <c r="AY828">
        <v>0</v>
      </c>
      <c r="AZ828">
        <v>0</v>
      </c>
      <c r="BA828">
        <v>1</v>
      </c>
      <c r="BB828" t="s">
        <v>57</v>
      </c>
      <c r="BC828">
        <v>56.495800000000003</v>
      </c>
      <c r="BD828" t="s">
        <v>888</v>
      </c>
    </row>
    <row r="829" spans="1:56" x14ac:dyDescent="0.25">
      <c r="A829">
        <v>828</v>
      </c>
      <c r="B829">
        <v>0</v>
      </c>
      <c r="C829">
        <v>1</v>
      </c>
      <c r="F829" t="s">
        <v>7</v>
      </c>
      <c r="G829">
        <v>0</v>
      </c>
      <c r="H829">
        <v>1</v>
      </c>
      <c r="I829">
        <v>0</v>
      </c>
      <c r="J829">
        <v>1</v>
      </c>
      <c r="K829">
        <v>1</v>
      </c>
      <c r="L829">
        <v>0</v>
      </c>
      <c r="M829">
        <v>1</v>
      </c>
      <c r="N829">
        <v>0</v>
      </c>
      <c r="O829">
        <v>0</v>
      </c>
      <c r="P829">
        <v>1</v>
      </c>
      <c r="Q829" t="s">
        <v>17</v>
      </c>
      <c r="R829">
        <v>1</v>
      </c>
      <c r="S829">
        <v>0</v>
      </c>
      <c r="T829">
        <v>0</v>
      </c>
      <c r="U829">
        <v>0</v>
      </c>
      <c r="V829">
        <v>0</v>
      </c>
      <c r="W829">
        <v>0</v>
      </c>
      <c r="X829">
        <v>0</v>
      </c>
      <c r="Y829">
        <v>0</v>
      </c>
      <c r="Z829">
        <v>2</v>
      </c>
      <c r="AA829" t="s">
        <v>28</v>
      </c>
      <c r="AB829">
        <v>0</v>
      </c>
      <c r="AC829">
        <v>1</v>
      </c>
      <c r="AD829">
        <v>0</v>
      </c>
      <c r="AE829">
        <v>0</v>
      </c>
      <c r="AF829">
        <v>1</v>
      </c>
      <c r="AG829">
        <v>0</v>
      </c>
      <c r="AH829">
        <v>0</v>
      </c>
      <c r="AI829">
        <v>0</v>
      </c>
      <c r="AJ829">
        <v>0</v>
      </c>
      <c r="AK829">
        <v>0</v>
      </c>
      <c r="AL829">
        <v>0</v>
      </c>
      <c r="AM829">
        <v>0</v>
      </c>
      <c r="AN829" t="s">
        <v>31</v>
      </c>
      <c r="AO829">
        <v>2</v>
      </c>
      <c r="AP829">
        <v>0</v>
      </c>
      <c r="AQ829">
        <v>0</v>
      </c>
      <c r="AR829">
        <v>1</v>
      </c>
      <c r="AS829">
        <v>0</v>
      </c>
      <c r="AT829">
        <v>0</v>
      </c>
      <c r="AU829">
        <v>0</v>
      </c>
      <c r="AV829">
        <v>0</v>
      </c>
      <c r="AW829" t="s">
        <v>43</v>
      </c>
      <c r="AX829" t="s">
        <v>59</v>
      </c>
      <c r="AY829">
        <v>1</v>
      </c>
      <c r="AZ829">
        <v>0</v>
      </c>
      <c r="BA829">
        <v>0</v>
      </c>
      <c r="BB829" t="s">
        <v>60</v>
      </c>
      <c r="BC829">
        <v>37.004199999999997</v>
      </c>
      <c r="BD829" t="s">
        <v>889</v>
      </c>
    </row>
    <row r="830" spans="1:56" x14ac:dyDescent="0.25">
      <c r="A830">
        <v>829</v>
      </c>
      <c r="B830">
        <v>0</v>
      </c>
      <c r="C830">
        <v>1</v>
      </c>
      <c r="F830" t="s">
        <v>7</v>
      </c>
      <c r="G830">
        <v>0</v>
      </c>
      <c r="H830">
        <v>1</v>
      </c>
      <c r="I830">
        <v>0</v>
      </c>
      <c r="J830">
        <v>0</v>
      </c>
      <c r="K830">
        <v>1</v>
      </c>
      <c r="L830">
        <v>1</v>
      </c>
      <c r="M830">
        <v>0</v>
      </c>
      <c r="N830">
        <v>1</v>
      </c>
      <c r="O830">
        <v>1</v>
      </c>
      <c r="P830">
        <v>29.9</v>
      </c>
      <c r="Q830" t="s">
        <v>19</v>
      </c>
      <c r="R830">
        <v>0</v>
      </c>
      <c r="S830">
        <v>0</v>
      </c>
      <c r="T830">
        <v>1</v>
      </c>
      <c r="U830">
        <v>0</v>
      </c>
      <c r="V830">
        <v>0</v>
      </c>
      <c r="W830">
        <v>0</v>
      </c>
      <c r="X830">
        <v>0</v>
      </c>
      <c r="Y830">
        <v>0</v>
      </c>
      <c r="Z830">
        <v>3</v>
      </c>
      <c r="AA830" t="s">
        <v>29</v>
      </c>
      <c r="AB830">
        <v>0</v>
      </c>
      <c r="AC830">
        <v>0</v>
      </c>
      <c r="AD830">
        <v>1</v>
      </c>
      <c r="AE830">
        <v>0</v>
      </c>
      <c r="AF830">
        <v>1</v>
      </c>
      <c r="AG830">
        <v>0</v>
      </c>
      <c r="AH830">
        <v>0</v>
      </c>
      <c r="AI830">
        <v>0</v>
      </c>
      <c r="AJ830">
        <v>0</v>
      </c>
      <c r="AK830">
        <v>0</v>
      </c>
      <c r="AL830">
        <v>0</v>
      </c>
      <c r="AM830">
        <v>0</v>
      </c>
      <c r="AN830" t="s">
        <v>31</v>
      </c>
      <c r="AO830">
        <v>0</v>
      </c>
      <c r="AP830">
        <v>1</v>
      </c>
      <c r="AQ830">
        <v>0</v>
      </c>
      <c r="AR830">
        <v>0</v>
      </c>
      <c r="AS830">
        <v>0</v>
      </c>
      <c r="AT830">
        <v>0</v>
      </c>
      <c r="AU830">
        <v>0</v>
      </c>
      <c r="AV830">
        <v>0</v>
      </c>
      <c r="AW830" t="s">
        <v>41</v>
      </c>
      <c r="AX830" t="s">
        <v>65</v>
      </c>
      <c r="AY830">
        <v>0</v>
      </c>
      <c r="AZ830">
        <v>1</v>
      </c>
      <c r="BA830">
        <v>0</v>
      </c>
      <c r="BB830" t="s">
        <v>66</v>
      </c>
      <c r="BC830">
        <v>7.75</v>
      </c>
      <c r="BD830" t="s">
        <v>890</v>
      </c>
    </row>
    <row r="831" spans="1:56" x14ac:dyDescent="0.25">
      <c r="A831">
        <v>830</v>
      </c>
      <c r="B831">
        <v>0</v>
      </c>
      <c r="C831">
        <v>1</v>
      </c>
      <c r="F831" t="s">
        <v>6</v>
      </c>
      <c r="G831">
        <v>1</v>
      </c>
      <c r="H831">
        <v>0</v>
      </c>
      <c r="I831">
        <v>0</v>
      </c>
      <c r="J831">
        <v>0</v>
      </c>
      <c r="K831">
        <v>0</v>
      </c>
      <c r="L831">
        <v>0</v>
      </c>
      <c r="M831">
        <v>0</v>
      </c>
      <c r="N831">
        <v>0</v>
      </c>
      <c r="O831">
        <v>0</v>
      </c>
      <c r="P831">
        <v>62</v>
      </c>
      <c r="Q831" t="s">
        <v>23</v>
      </c>
      <c r="R831">
        <v>0</v>
      </c>
      <c r="S831">
        <v>0</v>
      </c>
      <c r="T831">
        <v>0</v>
      </c>
      <c r="U831">
        <v>0</v>
      </c>
      <c r="V831">
        <v>0</v>
      </c>
      <c r="W831">
        <v>0</v>
      </c>
      <c r="X831">
        <v>1</v>
      </c>
      <c r="Y831">
        <v>0</v>
      </c>
      <c r="Z831">
        <v>1</v>
      </c>
      <c r="AA831" t="s">
        <v>27</v>
      </c>
      <c r="AB831">
        <v>1</v>
      </c>
      <c r="AC831">
        <v>0</v>
      </c>
      <c r="AD831">
        <v>0</v>
      </c>
      <c r="AE831">
        <v>0</v>
      </c>
      <c r="AF831">
        <v>1</v>
      </c>
      <c r="AG831">
        <v>0</v>
      </c>
      <c r="AH831">
        <v>0</v>
      </c>
      <c r="AI831">
        <v>0</v>
      </c>
      <c r="AJ831">
        <v>0</v>
      </c>
      <c r="AK831">
        <v>0</v>
      </c>
      <c r="AL831">
        <v>0</v>
      </c>
      <c r="AM831">
        <v>0</v>
      </c>
      <c r="AN831" t="s">
        <v>31</v>
      </c>
      <c r="AO831">
        <v>0</v>
      </c>
      <c r="AP831">
        <v>1</v>
      </c>
      <c r="AQ831">
        <v>0</v>
      </c>
      <c r="AR831">
        <v>0</v>
      </c>
      <c r="AS831">
        <v>0</v>
      </c>
      <c r="AT831">
        <v>0</v>
      </c>
      <c r="AU831">
        <v>0</v>
      </c>
      <c r="AV831">
        <v>0</v>
      </c>
      <c r="AW831" t="s">
        <v>41</v>
      </c>
      <c r="AX831" t="s">
        <v>59</v>
      </c>
      <c r="AY831">
        <v>1</v>
      </c>
      <c r="AZ831">
        <v>0</v>
      </c>
      <c r="BA831">
        <v>0</v>
      </c>
      <c r="BB831" t="s">
        <v>60</v>
      </c>
      <c r="BC831">
        <v>80</v>
      </c>
      <c r="BD831" t="s">
        <v>891</v>
      </c>
    </row>
    <row r="832" spans="1:56" x14ac:dyDescent="0.25">
      <c r="A832">
        <v>831</v>
      </c>
      <c r="B832">
        <v>0</v>
      </c>
      <c r="C832">
        <v>1</v>
      </c>
      <c r="F832" t="s">
        <v>6</v>
      </c>
      <c r="G832">
        <v>1</v>
      </c>
      <c r="H832">
        <v>0</v>
      </c>
      <c r="I832">
        <v>0</v>
      </c>
      <c r="J832">
        <v>0</v>
      </c>
      <c r="K832">
        <v>0</v>
      </c>
      <c r="L832">
        <v>0</v>
      </c>
      <c r="M832">
        <v>0</v>
      </c>
      <c r="N832">
        <v>0</v>
      </c>
      <c r="O832">
        <v>0</v>
      </c>
      <c r="P832">
        <v>15</v>
      </c>
      <c r="Q832" t="s">
        <v>18</v>
      </c>
      <c r="R832">
        <v>0</v>
      </c>
      <c r="S832">
        <v>1</v>
      </c>
      <c r="T832">
        <v>0</v>
      </c>
      <c r="U832">
        <v>0</v>
      </c>
      <c r="V832">
        <v>0</v>
      </c>
      <c r="W832">
        <v>0</v>
      </c>
      <c r="X832">
        <v>0</v>
      </c>
      <c r="Y832">
        <v>0</v>
      </c>
      <c r="Z832">
        <v>3</v>
      </c>
      <c r="AA832" t="s">
        <v>29</v>
      </c>
      <c r="AB832">
        <v>0</v>
      </c>
      <c r="AC832">
        <v>0</v>
      </c>
      <c r="AD832">
        <v>1</v>
      </c>
      <c r="AE832">
        <v>1</v>
      </c>
      <c r="AF832">
        <v>0</v>
      </c>
      <c r="AG832">
        <v>1</v>
      </c>
      <c r="AH832">
        <v>0</v>
      </c>
      <c r="AI832">
        <v>0</v>
      </c>
      <c r="AJ832">
        <v>0</v>
      </c>
      <c r="AK832">
        <v>0</v>
      </c>
      <c r="AL832">
        <v>0</v>
      </c>
      <c r="AM832">
        <v>0</v>
      </c>
      <c r="AN832" t="s">
        <v>32</v>
      </c>
      <c r="AO832">
        <v>0</v>
      </c>
      <c r="AP832">
        <v>1</v>
      </c>
      <c r="AQ832">
        <v>0</v>
      </c>
      <c r="AR832">
        <v>0</v>
      </c>
      <c r="AS832">
        <v>0</v>
      </c>
      <c r="AT832">
        <v>0</v>
      </c>
      <c r="AU832">
        <v>0</v>
      </c>
      <c r="AV832">
        <v>0</v>
      </c>
      <c r="AW832" t="s">
        <v>41</v>
      </c>
      <c r="AX832" t="s">
        <v>59</v>
      </c>
      <c r="AY832">
        <v>1</v>
      </c>
      <c r="AZ832">
        <v>0</v>
      </c>
      <c r="BA832">
        <v>0</v>
      </c>
      <c r="BB832" t="s">
        <v>60</v>
      </c>
      <c r="BC832">
        <v>14.4542</v>
      </c>
      <c r="BD832" t="s">
        <v>892</v>
      </c>
    </row>
    <row r="833" spans="1:56" x14ac:dyDescent="0.25">
      <c r="A833">
        <v>832</v>
      </c>
      <c r="B833">
        <v>0</v>
      </c>
      <c r="C833">
        <v>1</v>
      </c>
      <c r="F833" t="s">
        <v>7</v>
      </c>
      <c r="G833">
        <v>0</v>
      </c>
      <c r="H833">
        <v>1</v>
      </c>
      <c r="I833">
        <v>0</v>
      </c>
      <c r="J833">
        <v>1</v>
      </c>
      <c r="K833">
        <v>0</v>
      </c>
      <c r="L833">
        <v>0</v>
      </c>
      <c r="M833">
        <v>1</v>
      </c>
      <c r="N833">
        <v>0</v>
      </c>
      <c r="O833">
        <v>0</v>
      </c>
      <c r="P833">
        <v>0.83</v>
      </c>
      <c r="Q833" t="s">
        <v>17</v>
      </c>
      <c r="R833">
        <v>1</v>
      </c>
      <c r="S833">
        <v>0</v>
      </c>
      <c r="T833">
        <v>0</v>
      </c>
      <c r="U833">
        <v>0</v>
      </c>
      <c r="V833">
        <v>0</v>
      </c>
      <c r="W833">
        <v>0</v>
      </c>
      <c r="X833">
        <v>0</v>
      </c>
      <c r="Y833">
        <v>0</v>
      </c>
      <c r="Z833">
        <v>2</v>
      </c>
      <c r="AA833" t="s">
        <v>28</v>
      </c>
      <c r="AB833">
        <v>0</v>
      </c>
      <c r="AC833">
        <v>1</v>
      </c>
      <c r="AD833">
        <v>0</v>
      </c>
      <c r="AE833">
        <v>1</v>
      </c>
      <c r="AF833">
        <v>0</v>
      </c>
      <c r="AG833">
        <v>1</v>
      </c>
      <c r="AH833">
        <v>0</v>
      </c>
      <c r="AI833">
        <v>0</v>
      </c>
      <c r="AJ833">
        <v>0</v>
      </c>
      <c r="AK833">
        <v>0</v>
      </c>
      <c r="AL833">
        <v>0</v>
      </c>
      <c r="AM833">
        <v>0</v>
      </c>
      <c r="AN833" t="s">
        <v>32</v>
      </c>
      <c r="AO833">
        <v>1</v>
      </c>
      <c r="AP833">
        <v>0</v>
      </c>
      <c r="AQ833">
        <v>1</v>
      </c>
      <c r="AR833">
        <v>0</v>
      </c>
      <c r="AS833">
        <v>0</v>
      </c>
      <c r="AT833">
        <v>0</v>
      </c>
      <c r="AU833">
        <v>0</v>
      </c>
      <c r="AV833">
        <v>0</v>
      </c>
      <c r="AW833" t="s">
        <v>42</v>
      </c>
      <c r="AX833" t="s">
        <v>56</v>
      </c>
      <c r="AY833">
        <v>0</v>
      </c>
      <c r="AZ833">
        <v>0</v>
      </c>
      <c r="BA833">
        <v>1</v>
      </c>
      <c r="BB833" t="s">
        <v>57</v>
      </c>
      <c r="BC833">
        <v>18.75</v>
      </c>
      <c r="BD833" t="s">
        <v>893</v>
      </c>
    </row>
    <row r="834" spans="1:56" x14ac:dyDescent="0.25">
      <c r="A834">
        <v>833</v>
      </c>
      <c r="B834">
        <v>0</v>
      </c>
      <c r="C834">
        <v>0</v>
      </c>
      <c r="F834" t="s">
        <v>7</v>
      </c>
      <c r="G834">
        <v>0</v>
      </c>
      <c r="H834">
        <v>1</v>
      </c>
      <c r="I834">
        <v>0</v>
      </c>
      <c r="J834">
        <v>0</v>
      </c>
      <c r="K834">
        <v>1</v>
      </c>
      <c r="L834">
        <v>1</v>
      </c>
      <c r="M834">
        <v>0</v>
      </c>
      <c r="N834">
        <v>0</v>
      </c>
      <c r="O834">
        <v>0</v>
      </c>
      <c r="P834">
        <v>29.9</v>
      </c>
      <c r="Q834" t="s">
        <v>19</v>
      </c>
      <c r="R834">
        <v>0</v>
      </c>
      <c r="S834">
        <v>0</v>
      </c>
      <c r="T834">
        <v>1</v>
      </c>
      <c r="U834">
        <v>0</v>
      </c>
      <c r="V834">
        <v>0</v>
      </c>
      <c r="W834">
        <v>0</v>
      </c>
      <c r="X834">
        <v>0</v>
      </c>
      <c r="Y834">
        <v>0</v>
      </c>
      <c r="Z834">
        <v>3</v>
      </c>
      <c r="AA834" t="s">
        <v>29</v>
      </c>
      <c r="AB834">
        <v>0</v>
      </c>
      <c r="AC834">
        <v>0</v>
      </c>
      <c r="AD834">
        <v>1</v>
      </c>
      <c r="AE834">
        <v>0</v>
      </c>
      <c r="AF834">
        <v>1</v>
      </c>
      <c r="AG834">
        <v>0</v>
      </c>
      <c r="AH834">
        <v>0</v>
      </c>
      <c r="AI834">
        <v>0</v>
      </c>
      <c r="AJ834">
        <v>0</v>
      </c>
      <c r="AK834">
        <v>0</v>
      </c>
      <c r="AL834">
        <v>0</v>
      </c>
      <c r="AM834">
        <v>0</v>
      </c>
      <c r="AN834" t="s">
        <v>31</v>
      </c>
      <c r="AO834">
        <v>0</v>
      </c>
      <c r="AP834">
        <v>1</v>
      </c>
      <c r="AQ834">
        <v>0</v>
      </c>
      <c r="AR834">
        <v>0</v>
      </c>
      <c r="AS834">
        <v>0</v>
      </c>
      <c r="AT834">
        <v>0</v>
      </c>
      <c r="AU834">
        <v>0</v>
      </c>
      <c r="AV834">
        <v>0</v>
      </c>
      <c r="AW834" t="s">
        <v>41</v>
      </c>
      <c r="AX834" t="s">
        <v>59</v>
      </c>
      <c r="AY834">
        <v>1</v>
      </c>
      <c r="AZ834">
        <v>0</v>
      </c>
      <c r="BA834">
        <v>0</v>
      </c>
      <c r="BB834" t="s">
        <v>60</v>
      </c>
      <c r="BC834">
        <v>7.2291999999999996</v>
      </c>
      <c r="BD834" t="s">
        <v>894</v>
      </c>
    </row>
    <row r="835" spans="1:56" x14ac:dyDescent="0.25">
      <c r="A835">
        <v>834</v>
      </c>
      <c r="B835">
        <v>0</v>
      </c>
      <c r="C835">
        <v>0</v>
      </c>
      <c r="F835" t="s">
        <v>7</v>
      </c>
      <c r="G835">
        <v>0</v>
      </c>
      <c r="H835">
        <v>1</v>
      </c>
      <c r="I835">
        <v>0</v>
      </c>
      <c r="J835">
        <v>0</v>
      </c>
      <c r="K835">
        <v>1</v>
      </c>
      <c r="L835">
        <v>1</v>
      </c>
      <c r="M835">
        <v>0</v>
      </c>
      <c r="N835">
        <v>0</v>
      </c>
      <c r="O835">
        <v>0</v>
      </c>
      <c r="P835">
        <v>23</v>
      </c>
      <c r="Q835" t="s">
        <v>19</v>
      </c>
      <c r="R835">
        <v>0</v>
      </c>
      <c r="S835">
        <v>0</v>
      </c>
      <c r="T835">
        <v>1</v>
      </c>
      <c r="U835">
        <v>0</v>
      </c>
      <c r="V835">
        <v>0</v>
      </c>
      <c r="W835">
        <v>0</v>
      </c>
      <c r="X835">
        <v>0</v>
      </c>
      <c r="Y835">
        <v>0</v>
      </c>
      <c r="Z835">
        <v>3</v>
      </c>
      <c r="AA835" t="s">
        <v>29</v>
      </c>
      <c r="AB835">
        <v>0</v>
      </c>
      <c r="AC835">
        <v>0</v>
      </c>
      <c r="AD835">
        <v>1</v>
      </c>
      <c r="AE835">
        <v>0</v>
      </c>
      <c r="AF835">
        <v>1</v>
      </c>
      <c r="AG835">
        <v>0</v>
      </c>
      <c r="AH835">
        <v>0</v>
      </c>
      <c r="AI835">
        <v>0</v>
      </c>
      <c r="AJ835">
        <v>0</v>
      </c>
      <c r="AK835">
        <v>0</v>
      </c>
      <c r="AL835">
        <v>0</v>
      </c>
      <c r="AM835">
        <v>0</v>
      </c>
      <c r="AN835" t="s">
        <v>31</v>
      </c>
      <c r="AO835">
        <v>0</v>
      </c>
      <c r="AP835">
        <v>1</v>
      </c>
      <c r="AQ835">
        <v>0</v>
      </c>
      <c r="AR835">
        <v>0</v>
      </c>
      <c r="AS835">
        <v>0</v>
      </c>
      <c r="AT835">
        <v>0</v>
      </c>
      <c r="AU835">
        <v>0</v>
      </c>
      <c r="AV835">
        <v>0</v>
      </c>
      <c r="AW835" t="s">
        <v>41</v>
      </c>
      <c r="AX835" t="s">
        <v>56</v>
      </c>
      <c r="AY835">
        <v>0</v>
      </c>
      <c r="AZ835">
        <v>0</v>
      </c>
      <c r="BA835">
        <v>1</v>
      </c>
      <c r="BB835" t="s">
        <v>57</v>
      </c>
      <c r="BC835">
        <v>7.8541999999999996</v>
      </c>
      <c r="BD835" t="s">
        <v>895</v>
      </c>
    </row>
    <row r="836" spans="1:56" x14ac:dyDescent="0.25">
      <c r="A836">
        <v>835</v>
      </c>
      <c r="B836">
        <v>0</v>
      </c>
      <c r="C836">
        <v>0</v>
      </c>
      <c r="F836" t="s">
        <v>7</v>
      </c>
      <c r="G836">
        <v>0</v>
      </c>
      <c r="H836">
        <v>1</v>
      </c>
      <c r="I836">
        <v>0</v>
      </c>
      <c r="J836">
        <v>0</v>
      </c>
      <c r="K836">
        <v>1</v>
      </c>
      <c r="L836">
        <v>1</v>
      </c>
      <c r="M836">
        <v>0</v>
      </c>
      <c r="N836">
        <v>0</v>
      </c>
      <c r="O836">
        <v>0</v>
      </c>
      <c r="P836">
        <v>18</v>
      </c>
      <c r="Q836" t="s">
        <v>18</v>
      </c>
      <c r="R836">
        <v>0</v>
      </c>
      <c r="S836">
        <v>1</v>
      </c>
      <c r="T836">
        <v>0</v>
      </c>
      <c r="U836">
        <v>0</v>
      </c>
      <c r="V836">
        <v>0</v>
      </c>
      <c r="W836">
        <v>0</v>
      </c>
      <c r="X836">
        <v>0</v>
      </c>
      <c r="Y836">
        <v>0</v>
      </c>
      <c r="Z836">
        <v>3</v>
      </c>
      <c r="AA836" t="s">
        <v>29</v>
      </c>
      <c r="AB836">
        <v>0</v>
      </c>
      <c r="AC836">
        <v>0</v>
      </c>
      <c r="AD836">
        <v>1</v>
      </c>
      <c r="AE836">
        <v>0</v>
      </c>
      <c r="AF836">
        <v>1</v>
      </c>
      <c r="AG836">
        <v>0</v>
      </c>
      <c r="AH836">
        <v>0</v>
      </c>
      <c r="AI836">
        <v>0</v>
      </c>
      <c r="AJ836">
        <v>0</v>
      </c>
      <c r="AK836">
        <v>0</v>
      </c>
      <c r="AL836">
        <v>0</v>
      </c>
      <c r="AM836">
        <v>0</v>
      </c>
      <c r="AN836" t="s">
        <v>31</v>
      </c>
      <c r="AO836">
        <v>0</v>
      </c>
      <c r="AP836">
        <v>1</v>
      </c>
      <c r="AQ836">
        <v>0</v>
      </c>
      <c r="AR836">
        <v>0</v>
      </c>
      <c r="AS836">
        <v>0</v>
      </c>
      <c r="AT836">
        <v>0</v>
      </c>
      <c r="AU836">
        <v>0</v>
      </c>
      <c r="AV836">
        <v>0</v>
      </c>
      <c r="AW836" t="s">
        <v>41</v>
      </c>
      <c r="AX836" t="s">
        <v>56</v>
      </c>
      <c r="AY836">
        <v>0</v>
      </c>
      <c r="AZ836">
        <v>0</v>
      </c>
      <c r="BA836">
        <v>1</v>
      </c>
      <c r="BB836" t="s">
        <v>57</v>
      </c>
      <c r="BC836">
        <v>8.3000000000000007</v>
      </c>
      <c r="BD836" t="s">
        <v>896</v>
      </c>
    </row>
    <row r="837" spans="1:56" x14ac:dyDescent="0.25">
      <c r="A837">
        <v>836</v>
      </c>
      <c r="B837">
        <v>0</v>
      </c>
      <c r="C837">
        <v>1</v>
      </c>
      <c r="F837" t="s">
        <v>6</v>
      </c>
      <c r="G837">
        <v>1</v>
      </c>
      <c r="H837">
        <v>0</v>
      </c>
      <c r="I837">
        <v>0</v>
      </c>
      <c r="J837">
        <v>0</v>
      </c>
      <c r="K837">
        <v>0</v>
      </c>
      <c r="L837">
        <v>0</v>
      </c>
      <c r="M837">
        <v>0</v>
      </c>
      <c r="N837">
        <v>0</v>
      </c>
      <c r="O837">
        <v>0</v>
      </c>
      <c r="P837">
        <v>39</v>
      </c>
      <c r="Q837" t="s">
        <v>20</v>
      </c>
      <c r="R837">
        <v>0</v>
      </c>
      <c r="S837">
        <v>0</v>
      </c>
      <c r="T837">
        <v>0</v>
      </c>
      <c r="U837">
        <v>1</v>
      </c>
      <c r="V837">
        <v>0</v>
      </c>
      <c r="W837">
        <v>0</v>
      </c>
      <c r="X837">
        <v>0</v>
      </c>
      <c r="Y837">
        <v>0</v>
      </c>
      <c r="Z837">
        <v>1</v>
      </c>
      <c r="AA837" t="s">
        <v>27</v>
      </c>
      <c r="AB837">
        <v>1</v>
      </c>
      <c r="AC837">
        <v>0</v>
      </c>
      <c r="AD837">
        <v>0</v>
      </c>
      <c r="AE837">
        <v>1</v>
      </c>
      <c r="AF837">
        <v>0</v>
      </c>
      <c r="AG837">
        <v>1</v>
      </c>
      <c r="AH837">
        <v>0</v>
      </c>
      <c r="AI837">
        <v>0</v>
      </c>
      <c r="AJ837">
        <v>0</v>
      </c>
      <c r="AK837">
        <v>0</v>
      </c>
      <c r="AL837">
        <v>0</v>
      </c>
      <c r="AM837">
        <v>0</v>
      </c>
      <c r="AN837" t="s">
        <v>32</v>
      </c>
      <c r="AO837">
        <v>1</v>
      </c>
      <c r="AP837">
        <v>0</v>
      </c>
      <c r="AQ837">
        <v>1</v>
      </c>
      <c r="AR837">
        <v>0</v>
      </c>
      <c r="AS837">
        <v>0</v>
      </c>
      <c r="AT837">
        <v>0</v>
      </c>
      <c r="AU837">
        <v>0</v>
      </c>
      <c r="AV837">
        <v>0</v>
      </c>
      <c r="AW837" t="s">
        <v>42</v>
      </c>
      <c r="AX837" t="s">
        <v>59</v>
      </c>
      <c r="AY837">
        <v>1</v>
      </c>
      <c r="AZ837">
        <v>0</v>
      </c>
      <c r="BA837">
        <v>0</v>
      </c>
      <c r="BB837" t="s">
        <v>60</v>
      </c>
      <c r="BC837">
        <v>83.158299999999997</v>
      </c>
      <c r="BD837" t="s">
        <v>897</v>
      </c>
    </row>
    <row r="838" spans="1:56" x14ac:dyDescent="0.25">
      <c r="A838">
        <v>837</v>
      </c>
      <c r="B838">
        <v>0</v>
      </c>
      <c r="C838">
        <v>0</v>
      </c>
      <c r="F838" t="s">
        <v>7</v>
      </c>
      <c r="G838">
        <v>0</v>
      </c>
      <c r="H838">
        <v>1</v>
      </c>
      <c r="I838">
        <v>0</v>
      </c>
      <c r="J838">
        <v>0</v>
      </c>
      <c r="K838">
        <v>1</v>
      </c>
      <c r="L838">
        <v>1</v>
      </c>
      <c r="M838">
        <v>0</v>
      </c>
      <c r="N838">
        <v>0</v>
      </c>
      <c r="O838">
        <v>0</v>
      </c>
      <c r="P838">
        <v>21</v>
      </c>
      <c r="Q838" t="s">
        <v>19</v>
      </c>
      <c r="R838">
        <v>0</v>
      </c>
      <c r="S838">
        <v>0</v>
      </c>
      <c r="T838">
        <v>1</v>
      </c>
      <c r="U838">
        <v>0</v>
      </c>
      <c r="V838">
        <v>0</v>
      </c>
      <c r="W838">
        <v>0</v>
      </c>
      <c r="X838">
        <v>0</v>
      </c>
      <c r="Y838">
        <v>0</v>
      </c>
      <c r="Z838">
        <v>3</v>
      </c>
      <c r="AA838" t="s">
        <v>29</v>
      </c>
      <c r="AB838">
        <v>0</v>
      </c>
      <c r="AC838">
        <v>0</v>
      </c>
      <c r="AD838">
        <v>1</v>
      </c>
      <c r="AE838">
        <v>0</v>
      </c>
      <c r="AF838">
        <v>1</v>
      </c>
      <c r="AG838">
        <v>0</v>
      </c>
      <c r="AH838">
        <v>0</v>
      </c>
      <c r="AI838">
        <v>0</v>
      </c>
      <c r="AJ838">
        <v>0</v>
      </c>
      <c r="AK838">
        <v>0</v>
      </c>
      <c r="AL838">
        <v>0</v>
      </c>
      <c r="AM838">
        <v>0</v>
      </c>
      <c r="AN838" t="s">
        <v>31</v>
      </c>
      <c r="AO838">
        <v>0</v>
      </c>
      <c r="AP838">
        <v>1</v>
      </c>
      <c r="AQ838">
        <v>0</v>
      </c>
      <c r="AR838">
        <v>0</v>
      </c>
      <c r="AS838">
        <v>0</v>
      </c>
      <c r="AT838">
        <v>0</v>
      </c>
      <c r="AU838">
        <v>0</v>
      </c>
      <c r="AV838">
        <v>0</v>
      </c>
      <c r="AW838" t="s">
        <v>41</v>
      </c>
      <c r="AX838" t="s">
        <v>56</v>
      </c>
      <c r="AY838">
        <v>0</v>
      </c>
      <c r="AZ838">
        <v>0</v>
      </c>
      <c r="BA838">
        <v>1</v>
      </c>
      <c r="BB838" t="s">
        <v>57</v>
      </c>
      <c r="BC838">
        <v>8.6624999999999996</v>
      </c>
      <c r="BD838" t="s">
        <v>898</v>
      </c>
    </row>
    <row r="839" spans="1:56" x14ac:dyDescent="0.25">
      <c r="A839">
        <v>838</v>
      </c>
      <c r="B839">
        <v>0</v>
      </c>
      <c r="C839">
        <v>0</v>
      </c>
      <c r="F839" t="s">
        <v>7</v>
      </c>
      <c r="G839">
        <v>0</v>
      </c>
      <c r="H839">
        <v>1</v>
      </c>
      <c r="I839">
        <v>0</v>
      </c>
      <c r="J839">
        <v>0</v>
      </c>
      <c r="K839">
        <v>1</v>
      </c>
      <c r="L839">
        <v>1</v>
      </c>
      <c r="M839">
        <v>0</v>
      </c>
      <c r="N839">
        <v>0</v>
      </c>
      <c r="O839">
        <v>0</v>
      </c>
      <c r="P839">
        <v>29.9</v>
      </c>
      <c r="Q839" t="s">
        <v>19</v>
      </c>
      <c r="R839">
        <v>0</v>
      </c>
      <c r="S839">
        <v>0</v>
      </c>
      <c r="T839">
        <v>1</v>
      </c>
      <c r="U839">
        <v>0</v>
      </c>
      <c r="V839">
        <v>0</v>
      </c>
      <c r="W839">
        <v>0</v>
      </c>
      <c r="X839">
        <v>0</v>
      </c>
      <c r="Y839">
        <v>0</v>
      </c>
      <c r="Z839">
        <v>3</v>
      </c>
      <c r="AA839" t="s">
        <v>29</v>
      </c>
      <c r="AB839">
        <v>0</v>
      </c>
      <c r="AC839">
        <v>0</v>
      </c>
      <c r="AD839">
        <v>1</v>
      </c>
      <c r="AE839">
        <v>0</v>
      </c>
      <c r="AF839">
        <v>1</v>
      </c>
      <c r="AG839">
        <v>0</v>
      </c>
      <c r="AH839">
        <v>0</v>
      </c>
      <c r="AI839">
        <v>0</v>
      </c>
      <c r="AJ839">
        <v>0</v>
      </c>
      <c r="AK839">
        <v>0</v>
      </c>
      <c r="AL839">
        <v>0</v>
      </c>
      <c r="AM839">
        <v>0</v>
      </c>
      <c r="AN839" t="s">
        <v>31</v>
      </c>
      <c r="AO839">
        <v>0</v>
      </c>
      <c r="AP839">
        <v>1</v>
      </c>
      <c r="AQ839">
        <v>0</v>
      </c>
      <c r="AR839">
        <v>0</v>
      </c>
      <c r="AS839">
        <v>0</v>
      </c>
      <c r="AT839">
        <v>0</v>
      </c>
      <c r="AU839">
        <v>0</v>
      </c>
      <c r="AV839">
        <v>0</v>
      </c>
      <c r="AW839" t="s">
        <v>41</v>
      </c>
      <c r="AX839" t="s">
        <v>56</v>
      </c>
      <c r="AY839">
        <v>0</v>
      </c>
      <c r="AZ839">
        <v>0</v>
      </c>
      <c r="BA839">
        <v>1</v>
      </c>
      <c r="BB839" t="s">
        <v>57</v>
      </c>
      <c r="BC839">
        <v>8.0500000000000007</v>
      </c>
      <c r="BD839" t="s">
        <v>899</v>
      </c>
    </row>
    <row r="840" spans="1:56" x14ac:dyDescent="0.25">
      <c r="A840">
        <v>839</v>
      </c>
      <c r="B840">
        <v>0</v>
      </c>
      <c r="C840">
        <v>1</v>
      </c>
      <c r="F840" t="s">
        <v>7</v>
      </c>
      <c r="G840">
        <v>0</v>
      </c>
      <c r="H840">
        <v>1</v>
      </c>
      <c r="I840">
        <v>0</v>
      </c>
      <c r="J840">
        <v>0</v>
      </c>
      <c r="K840">
        <v>1</v>
      </c>
      <c r="L840">
        <v>1</v>
      </c>
      <c r="M840">
        <v>0</v>
      </c>
      <c r="N840">
        <v>0</v>
      </c>
      <c r="O840">
        <v>0</v>
      </c>
      <c r="P840">
        <v>32</v>
      </c>
      <c r="Q840" t="s">
        <v>20</v>
      </c>
      <c r="R840">
        <v>0</v>
      </c>
      <c r="S840">
        <v>0</v>
      </c>
      <c r="T840">
        <v>0</v>
      </c>
      <c r="U840">
        <v>1</v>
      </c>
      <c r="V840">
        <v>0</v>
      </c>
      <c r="W840">
        <v>0</v>
      </c>
      <c r="X840">
        <v>0</v>
      </c>
      <c r="Y840">
        <v>0</v>
      </c>
      <c r="Z840">
        <v>3</v>
      </c>
      <c r="AA840" t="s">
        <v>29</v>
      </c>
      <c r="AB840">
        <v>0</v>
      </c>
      <c r="AC840">
        <v>0</v>
      </c>
      <c r="AD840">
        <v>1</v>
      </c>
      <c r="AE840">
        <v>0</v>
      </c>
      <c r="AF840">
        <v>1</v>
      </c>
      <c r="AG840">
        <v>0</v>
      </c>
      <c r="AH840">
        <v>0</v>
      </c>
      <c r="AI840">
        <v>0</v>
      </c>
      <c r="AJ840">
        <v>0</v>
      </c>
      <c r="AK840">
        <v>0</v>
      </c>
      <c r="AL840">
        <v>0</v>
      </c>
      <c r="AM840">
        <v>0</v>
      </c>
      <c r="AN840" t="s">
        <v>31</v>
      </c>
      <c r="AO840">
        <v>0</v>
      </c>
      <c r="AP840">
        <v>1</v>
      </c>
      <c r="AQ840">
        <v>0</v>
      </c>
      <c r="AR840">
        <v>0</v>
      </c>
      <c r="AS840">
        <v>0</v>
      </c>
      <c r="AT840">
        <v>0</v>
      </c>
      <c r="AU840">
        <v>0</v>
      </c>
      <c r="AV840">
        <v>0</v>
      </c>
      <c r="AW840" t="s">
        <v>41</v>
      </c>
      <c r="AX840" t="s">
        <v>56</v>
      </c>
      <c r="AY840">
        <v>0</v>
      </c>
      <c r="AZ840">
        <v>0</v>
      </c>
      <c r="BA840">
        <v>1</v>
      </c>
      <c r="BB840" t="s">
        <v>57</v>
      </c>
      <c r="BC840">
        <v>56.495800000000003</v>
      </c>
      <c r="BD840" t="s">
        <v>900</v>
      </c>
    </row>
    <row r="841" spans="1:56" x14ac:dyDescent="0.25">
      <c r="A841">
        <v>840</v>
      </c>
      <c r="B841">
        <v>0</v>
      </c>
      <c r="C841">
        <v>1</v>
      </c>
      <c r="F841" t="s">
        <v>7</v>
      </c>
      <c r="G841">
        <v>0</v>
      </c>
      <c r="H841">
        <v>1</v>
      </c>
      <c r="I841">
        <v>0</v>
      </c>
      <c r="J841">
        <v>0</v>
      </c>
      <c r="K841">
        <v>1</v>
      </c>
      <c r="L841">
        <v>1</v>
      </c>
      <c r="M841">
        <v>0</v>
      </c>
      <c r="N841">
        <v>0</v>
      </c>
      <c r="O841">
        <v>0</v>
      </c>
      <c r="P841">
        <v>29.9</v>
      </c>
      <c r="Q841" t="s">
        <v>19</v>
      </c>
      <c r="R841">
        <v>0</v>
      </c>
      <c r="S841">
        <v>0</v>
      </c>
      <c r="T841">
        <v>1</v>
      </c>
      <c r="U841">
        <v>0</v>
      </c>
      <c r="V841">
        <v>0</v>
      </c>
      <c r="W841">
        <v>0</v>
      </c>
      <c r="X841">
        <v>0</v>
      </c>
      <c r="Y841">
        <v>0</v>
      </c>
      <c r="Z841">
        <v>1</v>
      </c>
      <c r="AA841" t="s">
        <v>27</v>
      </c>
      <c r="AB841">
        <v>1</v>
      </c>
      <c r="AC841">
        <v>0</v>
      </c>
      <c r="AD841">
        <v>0</v>
      </c>
      <c r="AE841">
        <v>0</v>
      </c>
      <c r="AF841">
        <v>1</v>
      </c>
      <c r="AG841">
        <v>0</v>
      </c>
      <c r="AH841">
        <v>0</v>
      </c>
      <c r="AI841">
        <v>0</v>
      </c>
      <c r="AJ841">
        <v>0</v>
      </c>
      <c r="AK841">
        <v>0</v>
      </c>
      <c r="AL841">
        <v>0</v>
      </c>
      <c r="AM841">
        <v>0</v>
      </c>
      <c r="AN841" t="s">
        <v>31</v>
      </c>
      <c r="AO841">
        <v>0</v>
      </c>
      <c r="AP841">
        <v>1</v>
      </c>
      <c r="AQ841">
        <v>0</v>
      </c>
      <c r="AR841">
        <v>0</v>
      </c>
      <c r="AS841">
        <v>0</v>
      </c>
      <c r="AT841">
        <v>0</v>
      </c>
      <c r="AU841">
        <v>0</v>
      </c>
      <c r="AV841">
        <v>0</v>
      </c>
      <c r="AW841" t="s">
        <v>41</v>
      </c>
      <c r="AX841" t="s">
        <v>59</v>
      </c>
      <c r="AY841">
        <v>1</v>
      </c>
      <c r="AZ841">
        <v>0</v>
      </c>
      <c r="BA841">
        <v>0</v>
      </c>
      <c r="BB841" t="s">
        <v>60</v>
      </c>
      <c r="BC841">
        <v>29.7</v>
      </c>
      <c r="BD841" t="s">
        <v>901</v>
      </c>
    </row>
    <row r="842" spans="1:56" x14ac:dyDescent="0.25">
      <c r="A842">
        <v>841</v>
      </c>
      <c r="B842">
        <v>0</v>
      </c>
      <c r="C842">
        <v>0</v>
      </c>
      <c r="F842" t="s">
        <v>7</v>
      </c>
      <c r="G842">
        <v>0</v>
      </c>
      <c r="H842">
        <v>1</v>
      </c>
      <c r="I842">
        <v>0</v>
      </c>
      <c r="J842">
        <v>0</v>
      </c>
      <c r="K842">
        <v>1</v>
      </c>
      <c r="L842">
        <v>1</v>
      </c>
      <c r="M842">
        <v>0</v>
      </c>
      <c r="N842">
        <v>0</v>
      </c>
      <c r="O842">
        <v>0</v>
      </c>
      <c r="P842">
        <v>20</v>
      </c>
      <c r="Q842" t="s">
        <v>19</v>
      </c>
      <c r="R842">
        <v>0</v>
      </c>
      <c r="S842">
        <v>0</v>
      </c>
      <c r="T842">
        <v>1</v>
      </c>
      <c r="U842">
        <v>0</v>
      </c>
      <c r="V842">
        <v>0</v>
      </c>
      <c r="W842">
        <v>0</v>
      </c>
      <c r="X842">
        <v>0</v>
      </c>
      <c r="Y842">
        <v>0</v>
      </c>
      <c r="Z842">
        <v>3</v>
      </c>
      <c r="AA842" t="s">
        <v>29</v>
      </c>
      <c r="AB842">
        <v>0</v>
      </c>
      <c r="AC842">
        <v>0</v>
      </c>
      <c r="AD842">
        <v>1</v>
      </c>
      <c r="AE842">
        <v>0</v>
      </c>
      <c r="AF842">
        <v>1</v>
      </c>
      <c r="AG842">
        <v>0</v>
      </c>
      <c r="AH842">
        <v>0</v>
      </c>
      <c r="AI842">
        <v>0</v>
      </c>
      <c r="AJ842">
        <v>0</v>
      </c>
      <c r="AK842">
        <v>0</v>
      </c>
      <c r="AL842">
        <v>0</v>
      </c>
      <c r="AM842">
        <v>0</v>
      </c>
      <c r="AN842" t="s">
        <v>31</v>
      </c>
      <c r="AO842">
        <v>0</v>
      </c>
      <c r="AP842">
        <v>1</v>
      </c>
      <c r="AQ842">
        <v>0</v>
      </c>
      <c r="AR842">
        <v>0</v>
      </c>
      <c r="AS842">
        <v>0</v>
      </c>
      <c r="AT842">
        <v>0</v>
      </c>
      <c r="AU842">
        <v>0</v>
      </c>
      <c r="AV842">
        <v>0</v>
      </c>
      <c r="AW842" t="s">
        <v>41</v>
      </c>
      <c r="AX842" t="s">
        <v>56</v>
      </c>
      <c r="AY842">
        <v>0</v>
      </c>
      <c r="AZ842">
        <v>0</v>
      </c>
      <c r="BA842">
        <v>1</v>
      </c>
      <c r="BB842" t="s">
        <v>57</v>
      </c>
      <c r="BC842">
        <v>7.9249999999999998</v>
      </c>
      <c r="BD842" t="s">
        <v>902</v>
      </c>
    </row>
    <row r="843" spans="1:56" x14ac:dyDescent="0.25">
      <c r="A843">
        <v>842</v>
      </c>
      <c r="B843">
        <v>0</v>
      </c>
      <c r="C843">
        <v>0</v>
      </c>
      <c r="F843" t="s">
        <v>7</v>
      </c>
      <c r="G843">
        <v>0</v>
      </c>
      <c r="H843">
        <v>1</v>
      </c>
      <c r="I843">
        <v>0</v>
      </c>
      <c r="J843">
        <v>1</v>
      </c>
      <c r="K843">
        <v>1</v>
      </c>
      <c r="L843">
        <v>1</v>
      </c>
      <c r="M843">
        <v>0</v>
      </c>
      <c r="N843">
        <v>0</v>
      </c>
      <c r="O843">
        <v>0</v>
      </c>
      <c r="P843">
        <v>16</v>
      </c>
      <c r="Q843" t="s">
        <v>18</v>
      </c>
      <c r="R843">
        <v>0</v>
      </c>
      <c r="S843">
        <v>1</v>
      </c>
      <c r="T843">
        <v>0</v>
      </c>
      <c r="U843">
        <v>0</v>
      </c>
      <c r="V843">
        <v>0</v>
      </c>
      <c r="W843">
        <v>0</v>
      </c>
      <c r="X843">
        <v>0</v>
      </c>
      <c r="Y843">
        <v>0</v>
      </c>
      <c r="Z843">
        <v>2</v>
      </c>
      <c r="AA843" t="s">
        <v>28</v>
      </c>
      <c r="AB843">
        <v>0</v>
      </c>
      <c r="AC843">
        <v>1</v>
      </c>
      <c r="AD843">
        <v>0</v>
      </c>
      <c r="AE843">
        <v>0</v>
      </c>
      <c r="AF843">
        <v>1</v>
      </c>
      <c r="AG843">
        <v>0</v>
      </c>
      <c r="AH843">
        <v>0</v>
      </c>
      <c r="AI843">
        <v>0</v>
      </c>
      <c r="AJ843">
        <v>0</v>
      </c>
      <c r="AK843">
        <v>0</v>
      </c>
      <c r="AL843">
        <v>0</v>
      </c>
      <c r="AM843">
        <v>0</v>
      </c>
      <c r="AN843" t="s">
        <v>31</v>
      </c>
      <c r="AO843">
        <v>0</v>
      </c>
      <c r="AP843">
        <v>1</v>
      </c>
      <c r="AQ843">
        <v>0</v>
      </c>
      <c r="AR843">
        <v>0</v>
      </c>
      <c r="AS843">
        <v>0</v>
      </c>
      <c r="AT843">
        <v>0</v>
      </c>
      <c r="AU843">
        <v>0</v>
      </c>
      <c r="AV843">
        <v>0</v>
      </c>
      <c r="AW843" t="s">
        <v>41</v>
      </c>
      <c r="AX843" t="s">
        <v>56</v>
      </c>
      <c r="AY843">
        <v>0</v>
      </c>
      <c r="AZ843">
        <v>0</v>
      </c>
      <c r="BA843">
        <v>1</v>
      </c>
      <c r="BB843" t="s">
        <v>57</v>
      </c>
      <c r="BC843">
        <v>10.5</v>
      </c>
      <c r="BD843" t="s">
        <v>903</v>
      </c>
    </row>
    <row r="844" spans="1:56" x14ac:dyDescent="0.25">
      <c r="A844">
        <v>843</v>
      </c>
      <c r="B844">
        <v>0</v>
      </c>
      <c r="C844">
        <v>1</v>
      </c>
      <c r="F844" t="s">
        <v>6</v>
      </c>
      <c r="G844">
        <v>1</v>
      </c>
      <c r="H844">
        <v>0</v>
      </c>
      <c r="I844">
        <v>0</v>
      </c>
      <c r="J844">
        <v>0</v>
      </c>
      <c r="K844">
        <v>0</v>
      </c>
      <c r="L844">
        <v>0</v>
      </c>
      <c r="M844">
        <v>0</v>
      </c>
      <c r="N844">
        <v>0</v>
      </c>
      <c r="O844">
        <v>0</v>
      </c>
      <c r="P844">
        <v>30</v>
      </c>
      <c r="Q844" t="s">
        <v>20</v>
      </c>
      <c r="R844">
        <v>0</v>
      </c>
      <c r="S844">
        <v>0</v>
      </c>
      <c r="T844">
        <v>0</v>
      </c>
      <c r="U844">
        <v>1</v>
      </c>
      <c r="V844">
        <v>0</v>
      </c>
      <c r="W844">
        <v>0</v>
      </c>
      <c r="X844">
        <v>0</v>
      </c>
      <c r="Y844">
        <v>0</v>
      </c>
      <c r="Z844">
        <v>1</v>
      </c>
      <c r="AA844" t="s">
        <v>27</v>
      </c>
      <c r="AB844">
        <v>1</v>
      </c>
      <c r="AC844">
        <v>0</v>
      </c>
      <c r="AD844">
        <v>0</v>
      </c>
      <c r="AE844">
        <v>0</v>
      </c>
      <c r="AF844">
        <v>1</v>
      </c>
      <c r="AG844">
        <v>0</v>
      </c>
      <c r="AH844">
        <v>0</v>
      </c>
      <c r="AI844">
        <v>0</v>
      </c>
      <c r="AJ844">
        <v>0</v>
      </c>
      <c r="AK844">
        <v>0</v>
      </c>
      <c r="AL844">
        <v>0</v>
      </c>
      <c r="AM844">
        <v>0</v>
      </c>
      <c r="AN844" t="s">
        <v>31</v>
      </c>
      <c r="AO844">
        <v>0</v>
      </c>
      <c r="AP844">
        <v>1</v>
      </c>
      <c r="AQ844">
        <v>0</v>
      </c>
      <c r="AR844">
        <v>0</v>
      </c>
      <c r="AS844">
        <v>0</v>
      </c>
      <c r="AT844">
        <v>0</v>
      </c>
      <c r="AU844">
        <v>0</v>
      </c>
      <c r="AV844">
        <v>0</v>
      </c>
      <c r="AW844" t="s">
        <v>41</v>
      </c>
      <c r="AX844" t="s">
        <v>59</v>
      </c>
      <c r="AY844">
        <v>1</v>
      </c>
      <c r="AZ844">
        <v>0</v>
      </c>
      <c r="BA844">
        <v>0</v>
      </c>
      <c r="BB844" t="s">
        <v>60</v>
      </c>
      <c r="BC844">
        <v>31</v>
      </c>
      <c r="BD844" t="s">
        <v>904</v>
      </c>
    </row>
    <row r="845" spans="1:56" x14ac:dyDescent="0.25">
      <c r="A845">
        <v>844</v>
      </c>
      <c r="B845">
        <v>0</v>
      </c>
      <c r="C845">
        <v>0</v>
      </c>
      <c r="F845" t="s">
        <v>7</v>
      </c>
      <c r="G845">
        <v>0</v>
      </c>
      <c r="H845">
        <v>1</v>
      </c>
      <c r="I845">
        <v>0</v>
      </c>
      <c r="J845">
        <v>0</v>
      </c>
      <c r="K845">
        <v>1</v>
      </c>
      <c r="L845">
        <v>1</v>
      </c>
      <c r="M845">
        <v>0</v>
      </c>
      <c r="N845">
        <v>0</v>
      </c>
      <c r="O845">
        <v>0</v>
      </c>
      <c r="P845">
        <v>34.5</v>
      </c>
      <c r="Q845" t="s">
        <v>20</v>
      </c>
      <c r="R845">
        <v>0</v>
      </c>
      <c r="S845">
        <v>0</v>
      </c>
      <c r="T845">
        <v>0</v>
      </c>
      <c r="U845">
        <v>1</v>
      </c>
      <c r="V845">
        <v>0</v>
      </c>
      <c r="W845">
        <v>0</v>
      </c>
      <c r="X845">
        <v>0</v>
      </c>
      <c r="Y845">
        <v>0</v>
      </c>
      <c r="Z845">
        <v>3</v>
      </c>
      <c r="AA845" t="s">
        <v>29</v>
      </c>
      <c r="AB845">
        <v>0</v>
      </c>
      <c r="AC845">
        <v>0</v>
      </c>
      <c r="AD845">
        <v>1</v>
      </c>
      <c r="AE845">
        <v>0</v>
      </c>
      <c r="AF845">
        <v>1</v>
      </c>
      <c r="AG845">
        <v>0</v>
      </c>
      <c r="AH845">
        <v>0</v>
      </c>
      <c r="AI845">
        <v>0</v>
      </c>
      <c r="AJ845">
        <v>0</v>
      </c>
      <c r="AK845">
        <v>0</v>
      </c>
      <c r="AL845">
        <v>0</v>
      </c>
      <c r="AM845">
        <v>0</v>
      </c>
      <c r="AN845" t="s">
        <v>31</v>
      </c>
      <c r="AO845">
        <v>0</v>
      </c>
      <c r="AP845">
        <v>1</v>
      </c>
      <c r="AQ845">
        <v>0</v>
      </c>
      <c r="AR845">
        <v>0</v>
      </c>
      <c r="AS845">
        <v>0</v>
      </c>
      <c r="AT845">
        <v>0</v>
      </c>
      <c r="AU845">
        <v>0</v>
      </c>
      <c r="AV845">
        <v>0</v>
      </c>
      <c r="AW845" t="s">
        <v>41</v>
      </c>
      <c r="AX845" t="s">
        <v>59</v>
      </c>
      <c r="AY845">
        <v>1</v>
      </c>
      <c r="AZ845">
        <v>0</v>
      </c>
      <c r="BA845">
        <v>0</v>
      </c>
      <c r="BB845" t="s">
        <v>60</v>
      </c>
      <c r="BC845">
        <v>6.4375</v>
      </c>
      <c r="BD845" t="s">
        <v>905</v>
      </c>
    </row>
    <row r="846" spans="1:56" x14ac:dyDescent="0.25">
      <c r="A846">
        <v>845</v>
      </c>
      <c r="B846">
        <v>0</v>
      </c>
      <c r="C846">
        <v>0</v>
      </c>
      <c r="F846" t="s">
        <v>7</v>
      </c>
      <c r="G846">
        <v>0</v>
      </c>
      <c r="H846">
        <v>1</v>
      </c>
      <c r="I846">
        <v>0</v>
      </c>
      <c r="J846">
        <v>0</v>
      </c>
      <c r="K846">
        <v>1</v>
      </c>
      <c r="L846">
        <v>1</v>
      </c>
      <c r="M846">
        <v>0</v>
      </c>
      <c r="N846">
        <v>0</v>
      </c>
      <c r="O846">
        <v>0</v>
      </c>
      <c r="P846">
        <v>17</v>
      </c>
      <c r="Q846" t="s">
        <v>18</v>
      </c>
      <c r="R846">
        <v>0</v>
      </c>
      <c r="S846">
        <v>1</v>
      </c>
      <c r="T846">
        <v>0</v>
      </c>
      <c r="U846">
        <v>0</v>
      </c>
      <c r="V846">
        <v>0</v>
      </c>
      <c r="W846">
        <v>0</v>
      </c>
      <c r="X846">
        <v>0</v>
      </c>
      <c r="Y846">
        <v>0</v>
      </c>
      <c r="Z846">
        <v>3</v>
      </c>
      <c r="AA846" t="s">
        <v>29</v>
      </c>
      <c r="AB846">
        <v>0</v>
      </c>
      <c r="AC846">
        <v>0</v>
      </c>
      <c r="AD846">
        <v>1</v>
      </c>
      <c r="AE846">
        <v>0</v>
      </c>
      <c r="AF846">
        <v>1</v>
      </c>
      <c r="AG846">
        <v>0</v>
      </c>
      <c r="AH846">
        <v>0</v>
      </c>
      <c r="AI846">
        <v>0</v>
      </c>
      <c r="AJ846">
        <v>0</v>
      </c>
      <c r="AK846">
        <v>0</v>
      </c>
      <c r="AL846">
        <v>0</v>
      </c>
      <c r="AM846">
        <v>0</v>
      </c>
      <c r="AN846" t="s">
        <v>31</v>
      </c>
      <c r="AO846">
        <v>0</v>
      </c>
      <c r="AP846">
        <v>1</v>
      </c>
      <c r="AQ846">
        <v>0</v>
      </c>
      <c r="AR846">
        <v>0</v>
      </c>
      <c r="AS846">
        <v>0</v>
      </c>
      <c r="AT846">
        <v>0</v>
      </c>
      <c r="AU846">
        <v>0</v>
      </c>
      <c r="AV846">
        <v>0</v>
      </c>
      <c r="AW846" t="s">
        <v>41</v>
      </c>
      <c r="AX846" t="s">
        <v>56</v>
      </c>
      <c r="AY846">
        <v>0</v>
      </c>
      <c r="AZ846">
        <v>0</v>
      </c>
      <c r="BA846">
        <v>1</v>
      </c>
      <c r="BB846" t="s">
        <v>57</v>
      </c>
      <c r="BC846">
        <v>8.6624999999999996</v>
      </c>
      <c r="BD846" t="s">
        <v>906</v>
      </c>
    </row>
    <row r="847" spans="1:56" x14ac:dyDescent="0.25">
      <c r="A847">
        <v>846</v>
      </c>
      <c r="B847">
        <v>0</v>
      </c>
      <c r="C847">
        <v>0</v>
      </c>
      <c r="F847" t="s">
        <v>7</v>
      </c>
      <c r="G847">
        <v>0</v>
      </c>
      <c r="H847">
        <v>1</v>
      </c>
      <c r="I847">
        <v>0</v>
      </c>
      <c r="J847">
        <v>0</v>
      </c>
      <c r="K847">
        <v>1</v>
      </c>
      <c r="L847">
        <v>1</v>
      </c>
      <c r="M847">
        <v>0</v>
      </c>
      <c r="N847">
        <v>0</v>
      </c>
      <c r="O847">
        <v>0</v>
      </c>
      <c r="P847">
        <v>42</v>
      </c>
      <c r="Q847" t="s">
        <v>21</v>
      </c>
      <c r="R847">
        <v>0</v>
      </c>
      <c r="S847">
        <v>0</v>
      </c>
      <c r="T847">
        <v>0</v>
      </c>
      <c r="U847">
        <v>0</v>
      </c>
      <c r="V847">
        <v>1</v>
      </c>
      <c r="W847">
        <v>0</v>
      </c>
      <c r="X847">
        <v>0</v>
      </c>
      <c r="Y847">
        <v>0</v>
      </c>
      <c r="Z847">
        <v>3</v>
      </c>
      <c r="AA847" t="s">
        <v>29</v>
      </c>
      <c r="AB847">
        <v>0</v>
      </c>
      <c r="AC847">
        <v>0</v>
      </c>
      <c r="AD847">
        <v>1</v>
      </c>
      <c r="AE847">
        <v>0</v>
      </c>
      <c r="AF847">
        <v>1</v>
      </c>
      <c r="AG847">
        <v>0</v>
      </c>
      <c r="AH847">
        <v>0</v>
      </c>
      <c r="AI847">
        <v>0</v>
      </c>
      <c r="AJ847">
        <v>0</v>
      </c>
      <c r="AK847">
        <v>0</v>
      </c>
      <c r="AL847">
        <v>0</v>
      </c>
      <c r="AM847">
        <v>0</v>
      </c>
      <c r="AN847" t="s">
        <v>31</v>
      </c>
      <c r="AO847">
        <v>0</v>
      </c>
      <c r="AP847">
        <v>1</v>
      </c>
      <c r="AQ847">
        <v>0</v>
      </c>
      <c r="AR847">
        <v>0</v>
      </c>
      <c r="AS847">
        <v>0</v>
      </c>
      <c r="AT847">
        <v>0</v>
      </c>
      <c r="AU847">
        <v>0</v>
      </c>
      <c r="AV847">
        <v>0</v>
      </c>
      <c r="AW847" t="s">
        <v>41</v>
      </c>
      <c r="AX847" t="s">
        <v>56</v>
      </c>
      <c r="AY847">
        <v>0</v>
      </c>
      <c r="AZ847">
        <v>0</v>
      </c>
      <c r="BA847">
        <v>1</v>
      </c>
      <c r="BB847" t="s">
        <v>57</v>
      </c>
      <c r="BC847">
        <v>7.55</v>
      </c>
      <c r="BD847" t="s">
        <v>907</v>
      </c>
    </row>
    <row r="848" spans="1:56" x14ac:dyDescent="0.25">
      <c r="A848">
        <v>847</v>
      </c>
      <c r="B848">
        <v>0</v>
      </c>
      <c r="C848">
        <v>0</v>
      </c>
      <c r="F848" t="s">
        <v>7</v>
      </c>
      <c r="G848">
        <v>0</v>
      </c>
      <c r="H848">
        <v>1</v>
      </c>
      <c r="I848">
        <v>0</v>
      </c>
      <c r="J848">
        <v>0</v>
      </c>
      <c r="K848">
        <v>0</v>
      </c>
      <c r="L848">
        <v>0</v>
      </c>
      <c r="M848">
        <v>0</v>
      </c>
      <c r="N848">
        <v>0</v>
      </c>
      <c r="O848">
        <v>0</v>
      </c>
      <c r="P848">
        <v>29.9</v>
      </c>
      <c r="Q848" t="s">
        <v>19</v>
      </c>
      <c r="R848">
        <v>0</v>
      </c>
      <c r="S848">
        <v>0</v>
      </c>
      <c r="T848">
        <v>1</v>
      </c>
      <c r="U848">
        <v>0</v>
      </c>
      <c r="V848">
        <v>0</v>
      </c>
      <c r="W848">
        <v>0</v>
      </c>
      <c r="X848">
        <v>0</v>
      </c>
      <c r="Y848">
        <v>0</v>
      </c>
      <c r="Z848">
        <v>3</v>
      </c>
      <c r="AA848" t="s">
        <v>29</v>
      </c>
      <c r="AB848">
        <v>0</v>
      </c>
      <c r="AC848">
        <v>0</v>
      </c>
      <c r="AD848">
        <v>1</v>
      </c>
      <c r="AE848">
        <v>8</v>
      </c>
      <c r="AF848">
        <v>0</v>
      </c>
      <c r="AG848">
        <v>0</v>
      </c>
      <c r="AH848">
        <v>0</v>
      </c>
      <c r="AI848">
        <v>0</v>
      </c>
      <c r="AJ848">
        <v>0</v>
      </c>
      <c r="AK848">
        <v>0</v>
      </c>
      <c r="AL848">
        <v>1</v>
      </c>
      <c r="AM848">
        <v>1</v>
      </c>
      <c r="AN848" t="s">
        <v>37</v>
      </c>
      <c r="AO848">
        <v>2</v>
      </c>
      <c r="AP848">
        <v>0</v>
      </c>
      <c r="AQ848">
        <v>0</v>
      </c>
      <c r="AR848">
        <v>1</v>
      </c>
      <c r="AS848">
        <v>0</v>
      </c>
      <c r="AT848">
        <v>0</v>
      </c>
      <c r="AU848">
        <v>0</v>
      </c>
      <c r="AV848">
        <v>0</v>
      </c>
      <c r="AW848" t="s">
        <v>43</v>
      </c>
      <c r="AX848" t="s">
        <v>56</v>
      </c>
      <c r="AY848">
        <v>0</v>
      </c>
      <c r="AZ848">
        <v>0</v>
      </c>
      <c r="BA848">
        <v>1</v>
      </c>
      <c r="BB848" t="s">
        <v>57</v>
      </c>
      <c r="BC848">
        <v>69.55</v>
      </c>
      <c r="BD848" t="s">
        <v>908</v>
      </c>
    </row>
    <row r="849" spans="1:56" x14ac:dyDescent="0.25">
      <c r="A849">
        <v>848</v>
      </c>
      <c r="B849">
        <v>0</v>
      </c>
      <c r="C849">
        <v>0</v>
      </c>
      <c r="F849" t="s">
        <v>7</v>
      </c>
      <c r="G849">
        <v>0</v>
      </c>
      <c r="H849">
        <v>1</v>
      </c>
      <c r="I849">
        <v>0</v>
      </c>
      <c r="J849">
        <v>0</v>
      </c>
      <c r="K849">
        <v>1</v>
      </c>
      <c r="L849">
        <v>1</v>
      </c>
      <c r="M849">
        <v>0</v>
      </c>
      <c r="N849">
        <v>0</v>
      </c>
      <c r="O849">
        <v>0</v>
      </c>
      <c r="P849">
        <v>35</v>
      </c>
      <c r="Q849" t="s">
        <v>20</v>
      </c>
      <c r="R849">
        <v>0</v>
      </c>
      <c r="S849">
        <v>0</v>
      </c>
      <c r="T849">
        <v>0</v>
      </c>
      <c r="U849">
        <v>1</v>
      </c>
      <c r="V849">
        <v>0</v>
      </c>
      <c r="W849">
        <v>0</v>
      </c>
      <c r="X849">
        <v>0</v>
      </c>
      <c r="Y849">
        <v>0</v>
      </c>
      <c r="Z849">
        <v>3</v>
      </c>
      <c r="AA849" t="s">
        <v>29</v>
      </c>
      <c r="AB849">
        <v>0</v>
      </c>
      <c r="AC849">
        <v>0</v>
      </c>
      <c r="AD849">
        <v>1</v>
      </c>
      <c r="AE849">
        <v>0</v>
      </c>
      <c r="AF849">
        <v>1</v>
      </c>
      <c r="AG849">
        <v>0</v>
      </c>
      <c r="AH849">
        <v>0</v>
      </c>
      <c r="AI849">
        <v>0</v>
      </c>
      <c r="AJ849">
        <v>0</v>
      </c>
      <c r="AK849">
        <v>0</v>
      </c>
      <c r="AL849">
        <v>0</v>
      </c>
      <c r="AM849">
        <v>0</v>
      </c>
      <c r="AN849" t="s">
        <v>31</v>
      </c>
      <c r="AO849">
        <v>0</v>
      </c>
      <c r="AP849">
        <v>1</v>
      </c>
      <c r="AQ849">
        <v>0</v>
      </c>
      <c r="AR849">
        <v>0</v>
      </c>
      <c r="AS849">
        <v>0</v>
      </c>
      <c r="AT849">
        <v>0</v>
      </c>
      <c r="AU849">
        <v>0</v>
      </c>
      <c r="AV849">
        <v>0</v>
      </c>
      <c r="AW849" t="s">
        <v>41</v>
      </c>
      <c r="AX849" t="s">
        <v>59</v>
      </c>
      <c r="AY849">
        <v>1</v>
      </c>
      <c r="AZ849">
        <v>0</v>
      </c>
      <c r="BA849">
        <v>0</v>
      </c>
      <c r="BB849" t="s">
        <v>60</v>
      </c>
      <c r="BC849">
        <v>7.8958000000000004</v>
      </c>
      <c r="BD849" t="s">
        <v>909</v>
      </c>
    </row>
    <row r="850" spans="1:56" x14ac:dyDescent="0.25">
      <c r="A850">
        <v>849</v>
      </c>
      <c r="B850">
        <v>0</v>
      </c>
      <c r="C850">
        <v>0</v>
      </c>
      <c r="F850" t="s">
        <v>7</v>
      </c>
      <c r="G850">
        <v>0</v>
      </c>
      <c r="H850">
        <v>1</v>
      </c>
      <c r="I850">
        <v>0</v>
      </c>
      <c r="J850">
        <v>1</v>
      </c>
      <c r="K850">
        <v>1</v>
      </c>
      <c r="L850">
        <v>0</v>
      </c>
      <c r="M850">
        <v>0</v>
      </c>
      <c r="N850">
        <v>0</v>
      </c>
      <c r="O850">
        <v>0</v>
      </c>
      <c r="P850">
        <v>28</v>
      </c>
      <c r="Q850" t="s">
        <v>19</v>
      </c>
      <c r="R850">
        <v>0</v>
      </c>
      <c r="S850">
        <v>0</v>
      </c>
      <c r="T850">
        <v>1</v>
      </c>
      <c r="U850">
        <v>0</v>
      </c>
      <c r="V850">
        <v>0</v>
      </c>
      <c r="W850">
        <v>0</v>
      </c>
      <c r="X850">
        <v>0</v>
      </c>
      <c r="Y850">
        <v>0</v>
      </c>
      <c r="Z850">
        <v>2</v>
      </c>
      <c r="AA850" t="s">
        <v>28</v>
      </c>
      <c r="AB850">
        <v>0</v>
      </c>
      <c r="AC850">
        <v>1</v>
      </c>
      <c r="AD850">
        <v>0</v>
      </c>
      <c r="AE850">
        <v>0</v>
      </c>
      <c r="AF850">
        <v>1</v>
      </c>
      <c r="AG850">
        <v>0</v>
      </c>
      <c r="AH850">
        <v>0</v>
      </c>
      <c r="AI850">
        <v>0</v>
      </c>
      <c r="AJ850">
        <v>0</v>
      </c>
      <c r="AK850">
        <v>0</v>
      </c>
      <c r="AL850">
        <v>0</v>
      </c>
      <c r="AM850">
        <v>0</v>
      </c>
      <c r="AN850" t="s">
        <v>31</v>
      </c>
      <c r="AO850">
        <v>1</v>
      </c>
      <c r="AP850">
        <v>0</v>
      </c>
      <c r="AQ850">
        <v>1</v>
      </c>
      <c r="AR850">
        <v>0</v>
      </c>
      <c r="AS850">
        <v>0</v>
      </c>
      <c r="AT850">
        <v>0</v>
      </c>
      <c r="AU850">
        <v>0</v>
      </c>
      <c r="AV850">
        <v>0</v>
      </c>
      <c r="AW850" t="s">
        <v>42</v>
      </c>
      <c r="AX850" t="s">
        <v>56</v>
      </c>
      <c r="AY850">
        <v>0</v>
      </c>
      <c r="AZ850">
        <v>0</v>
      </c>
      <c r="BA850">
        <v>1</v>
      </c>
      <c r="BB850" t="s">
        <v>57</v>
      </c>
      <c r="BC850">
        <v>33</v>
      </c>
      <c r="BD850" t="s">
        <v>910</v>
      </c>
    </row>
    <row r="851" spans="1:56" x14ac:dyDescent="0.25">
      <c r="A851">
        <v>850</v>
      </c>
      <c r="B851">
        <v>0</v>
      </c>
      <c r="C851">
        <v>1</v>
      </c>
      <c r="F851" t="s">
        <v>6</v>
      </c>
      <c r="G851">
        <v>1</v>
      </c>
      <c r="H851">
        <v>0</v>
      </c>
      <c r="I851">
        <v>0</v>
      </c>
      <c r="J851">
        <v>0</v>
      </c>
      <c r="K851">
        <v>0</v>
      </c>
      <c r="L851">
        <v>0</v>
      </c>
      <c r="M851">
        <v>0</v>
      </c>
      <c r="N851">
        <v>0</v>
      </c>
      <c r="O851">
        <v>0</v>
      </c>
      <c r="P851">
        <v>29.9</v>
      </c>
      <c r="Q851" t="s">
        <v>19</v>
      </c>
      <c r="R851">
        <v>0</v>
      </c>
      <c r="S851">
        <v>0</v>
      </c>
      <c r="T851">
        <v>1</v>
      </c>
      <c r="U851">
        <v>0</v>
      </c>
      <c r="V851">
        <v>0</v>
      </c>
      <c r="W851">
        <v>0</v>
      </c>
      <c r="X851">
        <v>0</v>
      </c>
      <c r="Y851">
        <v>0</v>
      </c>
      <c r="Z851">
        <v>1</v>
      </c>
      <c r="AA851" t="s">
        <v>27</v>
      </c>
      <c r="AB851">
        <v>1</v>
      </c>
      <c r="AC851">
        <v>0</v>
      </c>
      <c r="AD851">
        <v>0</v>
      </c>
      <c r="AE851">
        <v>1</v>
      </c>
      <c r="AF851">
        <v>0</v>
      </c>
      <c r="AG851">
        <v>1</v>
      </c>
      <c r="AH851">
        <v>0</v>
      </c>
      <c r="AI851">
        <v>0</v>
      </c>
      <c r="AJ851">
        <v>0</v>
      </c>
      <c r="AK851">
        <v>0</v>
      </c>
      <c r="AL851">
        <v>0</v>
      </c>
      <c r="AM851">
        <v>0</v>
      </c>
      <c r="AN851" t="s">
        <v>32</v>
      </c>
      <c r="AO851">
        <v>0</v>
      </c>
      <c r="AP851">
        <v>1</v>
      </c>
      <c r="AQ851">
        <v>0</v>
      </c>
      <c r="AR851">
        <v>0</v>
      </c>
      <c r="AS851">
        <v>0</v>
      </c>
      <c r="AT851">
        <v>0</v>
      </c>
      <c r="AU851">
        <v>0</v>
      </c>
      <c r="AV851">
        <v>0</v>
      </c>
      <c r="AW851" t="s">
        <v>41</v>
      </c>
      <c r="AX851" t="s">
        <v>59</v>
      </c>
      <c r="AY851">
        <v>1</v>
      </c>
      <c r="AZ851">
        <v>0</v>
      </c>
      <c r="BA851">
        <v>0</v>
      </c>
      <c r="BB851" t="s">
        <v>60</v>
      </c>
      <c r="BC851">
        <v>89.104200000000006</v>
      </c>
      <c r="BD851" t="s">
        <v>911</v>
      </c>
    </row>
    <row r="852" spans="1:56" x14ac:dyDescent="0.25">
      <c r="A852">
        <v>851</v>
      </c>
      <c r="B852">
        <v>0</v>
      </c>
      <c r="C852">
        <v>0</v>
      </c>
      <c r="F852" t="s">
        <v>7</v>
      </c>
      <c r="G852">
        <v>0</v>
      </c>
      <c r="H852">
        <v>1</v>
      </c>
      <c r="I852">
        <v>0</v>
      </c>
      <c r="J852">
        <v>0</v>
      </c>
      <c r="K852">
        <v>0</v>
      </c>
      <c r="L852">
        <v>0</v>
      </c>
      <c r="M852">
        <v>1</v>
      </c>
      <c r="N852">
        <v>0</v>
      </c>
      <c r="O852">
        <v>0</v>
      </c>
      <c r="P852">
        <v>4</v>
      </c>
      <c r="Q852" t="s">
        <v>17</v>
      </c>
      <c r="R852">
        <v>1</v>
      </c>
      <c r="S852">
        <v>0</v>
      </c>
      <c r="T852">
        <v>0</v>
      </c>
      <c r="U852">
        <v>0</v>
      </c>
      <c r="V852">
        <v>0</v>
      </c>
      <c r="W852">
        <v>0</v>
      </c>
      <c r="X852">
        <v>0</v>
      </c>
      <c r="Y852">
        <v>0</v>
      </c>
      <c r="Z852">
        <v>3</v>
      </c>
      <c r="AA852" t="s">
        <v>29</v>
      </c>
      <c r="AB852">
        <v>0</v>
      </c>
      <c r="AC852">
        <v>0</v>
      </c>
      <c r="AD852">
        <v>1</v>
      </c>
      <c r="AE852">
        <v>4</v>
      </c>
      <c r="AF852">
        <v>0</v>
      </c>
      <c r="AG852">
        <v>0</v>
      </c>
      <c r="AH852">
        <v>0</v>
      </c>
      <c r="AI852">
        <v>0</v>
      </c>
      <c r="AJ852">
        <v>1</v>
      </c>
      <c r="AK852">
        <v>0</v>
      </c>
      <c r="AL852">
        <v>0</v>
      </c>
      <c r="AM852">
        <v>1</v>
      </c>
      <c r="AN852" t="s">
        <v>35</v>
      </c>
      <c r="AO852">
        <v>2</v>
      </c>
      <c r="AP852">
        <v>0</v>
      </c>
      <c r="AQ852">
        <v>0</v>
      </c>
      <c r="AR852">
        <v>1</v>
      </c>
      <c r="AS852">
        <v>0</v>
      </c>
      <c r="AT852">
        <v>0</v>
      </c>
      <c r="AU852">
        <v>0</v>
      </c>
      <c r="AV852">
        <v>0</v>
      </c>
      <c r="AW852" t="s">
        <v>43</v>
      </c>
      <c r="AX852" t="s">
        <v>56</v>
      </c>
      <c r="AY852">
        <v>0</v>
      </c>
      <c r="AZ852">
        <v>0</v>
      </c>
      <c r="BA852">
        <v>1</v>
      </c>
      <c r="BB852" t="s">
        <v>57</v>
      </c>
      <c r="BC852">
        <v>31.274999999999999</v>
      </c>
      <c r="BD852" t="s">
        <v>912</v>
      </c>
    </row>
    <row r="853" spans="1:56" x14ac:dyDescent="0.25">
      <c r="A853">
        <v>852</v>
      </c>
      <c r="B853">
        <v>0</v>
      </c>
      <c r="C853">
        <v>0</v>
      </c>
      <c r="F853" t="s">
        <v>7</v>
      </c>
      <c r="G853">
        <v>0</v>
      </c>
      <c r="H853">
        <v>1</v>
      </c>
      <c r="I853">
        <v>0</v>
      </c>
      <c r="J853">
        <v>0</v>
      </c>
      <c r="K853">
        <v>1</v>
      </c>
      <c r="L853">
        <v>1</v>
      </c>
      <c r="M853">
        <v>0</v>
      </c>
      <c r="N853">
        <v>0</v>
      </c>
      <c r="O853">
        <v>0</v>
      </c>
      <c r="P853">
        <v>74</v>
      </c>
      <c r="Q853" t="s">
        <v>24</v>
      </c>
      <c r="R853">
        <v>0</v>
      </c>
      <c r="S853">
        <v>0</v>
      </c>
      <c r="T853">
        <v>0</v>
      </c>
      <c r="U853">
        <v>0</v>
      </c>
      <c r="V853">
        <v>0</v>
      </c>
      <c r="W853">
        <v>0</v>
      </c>
      <c r="X853">
        <v>0</v>
      </c>
      <c r="Y853">
        <v>1</v>
      </c>
      <c r="Z853">
        <v>3</v>
      </c>
      <c r="AA853" t="s">
        <v>29</v>
      </c>
      <c r="AB853">
        <v>0</v>
      </c>
      <c r="AC853">
        <v>0</v>
      </c>
      <c r="AD853">
        <v>1</v>
      </c>
      <c r="AE853">
        <v>0</v>
      </c>
      <c r="AF853">
        <v>1</v>
      </c>
      <c r="AG853">
        <v>0</v>
      </c>
      <c r="AH853">
        <v>0</v>
      </c>
      <c r="AI853">
        <v>0</v>
      </c>
      <c r="AJ853">
        <v>0</v>
      </c>
      <c r="AK853">
        <v>0</v>
      </c>
      <c r="AL853">
        <v>0</v>
      </c>
      <c r="AM853">
        <v>0</v>
      </c>
      <c r="AN853" t="s">
        <v>31</v>
      </c>
      <c r="AO853">
        <v>0</v>
      </c>
      <c r="AP853">
        <v>1</v>
      </c>
      <c r="AQ853">
        <v>0</v>
      </c>
      <c r="AR853">
        <v>0</v>
      </c>
      <c r="AS853">
        <v>0</v>
      </c>
      <c r="AT853">
        <v>0</v>
      </c>
      <c r="AU853">
        <v>0</v>
      </c>
      <c r="AV853">
        <v>0</v>
      </c>
      <c r="AW853" t="s">
        <v>41</v>
      </c>
      <c r="AX853" t="s">
        <v>56</v>
      </c>
      <c r="AY853">
        <v>0</v>
      </c>
      <c r="AZ853">
        <v>0</v>
      </c>
      <c r="BA853">
        <v>1</v>
      </c>
      <c r="BB853" t="s">
        <v>57</v>
      </c>
      <c r="BC853">
        <v>7.7750000000000004</v>
      </c>
      <c r="BD853" t="s">
        <v>913</v>
      </c>
    </row>
    <row r="854" spans="1:56" x14ac:dyDescent="0.25">
      <c r="A854">
        <v>853</v>
      </c>
      <c r="B854">
        <v>0</v>
      </c>
      <c r="C854">
        <v>0</v>
      </c>
      <c r="F854" t="s">
        <v>6</v>
      </c>
      <c r="G854">
        <v>1</v>
      </c>
      <c r="H854">
        <v>0</v>
      </c>
      <c r="I854">
        <v>0</v>
      </c>
      <c r="J854">
        <v>0</v>
      </c>
      <c r="K854">
        <v>0</v>
      </c>
      <c r="L854">
        <v>0</v>
      </c>
      <c r="M854">
        <v>0</v>
      </c>
      <c r="N854">
        <v>0</v>
      </c>
      <c r="O854">
        <v>0</v>
      </c>
      <c r="P854">
        <v>9</v>
      </c>
      <c r="Q854" t="s">
        <v>17</v>
      </c>
      <c r="R854">
        <v>1</v>
      </c>
      <c r="S854">
        <v>0</v>
      </c>
      <c r="T854">
        <v>0</v>
      </c>
      <c r="U854">
        <v>0</v>
      </c>
      <c r="V854">
        <v>0</v>
      </c>
      <c r="W854">
        <v>0</v>
      </c>
      <c r="X854">
        <v>0</v>
      </c>
      <c r="Y854">
        <v>0</v>
      </c>
      <c r="Z854">
        <v>3</v>
      </c>
      <c r="AA854" t="s">
        <v>29</v>
      </c>
      <c r="AB854">
        <v>0</v>
      </c>
      <c r="AC854">
        <v>0</v>
      </c>
      <c r="AD854">
        <v>1</v>
      </c>
      <c r="AE854">
        <v>1</v>
      </c>
      <c r="AF854">
        <v>0</v>
      </c>
      <c r="AG854">
        <v>1</v>
      </c>
      <c r="AH854">
        <v>0</v>
      </c>
      <c r="AI854">
        <v>0</v>
      </c>
      <c r="AJ854">
        <v>0</v>
      </c>
      <c r="AK854">
        <v>0</v>
      </c>
      <c r="AL854">
        <v>0</v>
      </c>
      <c r="AM854">
        <v>0</v>
      </c>
      <c r="AN854" t="s">
        <v>32</v>
      </c>
      <c r="AO854">
        <v>1</v>
      </c>
      <c r="AP854">
        <v>0</v>
      </c>
      <c r="AQ854">
        <v>1</v>
      </c>
      <c r="AR854">
        <v>0</v>
      </c>
      <c r="AS854">
        <v>0</v>
      </c>
      <c r="AT854">
        <v>0</v>
      </c>
      <c r="AU854">
        <v>0</v>
      </c>
      <c r="AV854">
        <v>0</v>
      </c>
      <c r="AW854" t="s">
        <v>42</v>
      </c>
      <c r="AX854" t="s">
        <v>59</v>
      </c>
      <c r="AY854">
        <v>1</v>
      </c>
      <c r="AZ854">
        <v>0</v>
      </c>
      <c r="BA854">
        <v>0</v>
      </c>
      <c r="BB854" t="s">
        <v>60</v>
      </c>
      <c r="BC854">
        <v>15.245799999999999</v>
      </c>
      <c r="BD854" t="s">
        <v>914</v>
      </c>
    </row>
    <row r="855" spans="1:56" x14ac:dyDescent="0.25">
      <c r="A855">
        <v>854</v>
      </c>
      <c r="B855">
        <v>0</v>
      </c>
      <c r="C855">
        <v>1</v>
      </c>
      <c r="F855" t="s">
        <v>6</v>
      </c>
      <c r="G855">
        <v>1</v>
      </c>
      <c r="H855">
        <v>0</v>
      </c>
      <c r="I855">
        <v>0</v>
      </c>
      <c r="J855">
        <v>0</v>
      </c>
      <c r="K855">
        <v>0</v>
      </c>
      <c r="L855">
        <v>0</v>
      </c>
      <c r="M855">
        <v>0</v>
      </c>
      <c r="N855">
        <v>0</v>
      </c>
      <c r="O855">
        <v>0</v>
      </c>
      <c r="P855">
        <v>16</v>
      </c>
      <c r="Q855" t="s">
        <v>18</v>
      </c>
      <c r="R855">
        <v>0</v>
      </c>
      <c r="S855">
        <v>1</v>
      </c>
      <c r="T855">
        <v>0</v>
      </c>
      <c r="U855">
        <v>0</v>
      </c>
      <c r="V855">
        <v>0</v>
      </c>
      <c r="W855">
        <v>0</v>
      </c>
      <c r="X855">
        <v>0</v>
      </c>
      <c r="Y855">
        <v>0</v>
      </c>
      <c r="Z855">
        <v>1</v>
      </c>
      <c r="AA855" t="s">
        <v>27</v>
      </c>
      <c r="AB855">
        <v>1</v>
      </c>
      <c r="AC855">
        <v>0</v>
      </c>
      <c r="AD855">
        <v>0</v>
      </c>
      <c r="AE855">
        <v>0</v>
      </c>
      <c r="AF855">
        <v>1</v>
      </c>
      <c r="AG855">
        <v>0</v>
      </c>
      <c r="AH855">
        <v>0</v>
      </c>
      <c r="AI855">
        <v>0</v>
      </c>
      <c r="AJ855">
        <v>0</v>
      </c>
      <c r="AK855">
        <v>0</v>
      </c>
      <c r="AL855">
        <v>0</v>
      </c>
      <c r="AM855">
        <v>0</v>
      </c>
      <c r="AN855" t="s">
        <v>31</v>
      </c>
      <c r="AO855">
        <v>1</v>
      </c>
      <c r="AP855">
        <v>0</v>
      </c>
      <c r="AQ855">
        <v>1</v>
      </c>
      <c r="AR855">
        <v>0</v>
      </c>
      <c r="AS855">
        <v>0</v>
      </c>
      <c r="AT855">
        <v>0</v>
      </c>
      <c r="AU855">
        <v>0</v>
      </c>
      <c r="AV855">
        <v>0</v>
      </c>
      <c r="AW855" t="s">
        <v>42</v>
      </c>
      <c r="AX855" t="s">
        <v>56</v>
      </c>
      <c r="AY855">
        <v>0</v>
      </c>
      <c r="AZ855">
        <v>0</v>
      </c>
      <c r="BA855">
        <v>1</v>
      </c>
      <c r="BB855" t="s">
        <v>57</v>
      </c>
      <c r="BC855">
        <v>39.4</v>
      </c>
      <c r="BD855" t="s">
        <v>915</v>
      </c>
    </row>
    <row r="856" spans="1:56" x14ac:dyDescent="0.25">
      <c r="A856">
        <v>855</v>
      </c>
      <c r="B856">
        <v>0</v>
      </c>
      <c r="C856">
        <v>0</v>
      </c>
      <c r="F856" t="s">
        <v>6</v>
      </c>
      <c r="G856">
        <v>1</v>
      </c>
      <c r="H856">
        <v>0</v>
      </c>
      <c r="I856">
        <v>0</v>
      </c>
      <c r="J856">
        <v>0</v>
      </c>
      <c r="K856">
        <v>0</v>
      </c>
      <c r="L856">
        <v>0</v>
      </c>
      <c r="M856">
        <v>0</v>
      </c>
      <c r="N856">
        <v>0</v>
      </c>
      <c r="O856">
        <v>0</v>
      </c>
      <c r="P856">
        <v>44</v>
      </c>
      <c r="Q856" t="s">
        <v>21</v>
      </c>
      <c r="R856">
        <v>0</v>
      </c>
      <c r="S856">
        <v>0</v>
      </c>
      <c r="T856">
        <v>0</v>
      </c>
      <c r="U856">
        <v>0</v>
      </c>
      <c r="V856">
        <v>1</v>
      </c>
      <c r="W856">
        <v>0</v>
      </c>
      <c r="X856">
        <v>0</v>
      </c>
      <c r="Y856">
        <v>0</v>
      </c>
      <c r="Z856">
        <v>2</v>
      </c>
      <c r="AA856" t="s">
        <v>28</v>
      </c>
      <c r="AB856">
        <v>0</v>
      </c>
      <c r="AC856">
        <v>1</v>
      </c>
      <c r="AD856">
        <v>0</v>
      </c>
      <c r="AE856">
        <v>1</v>
      </c>
      <c r="AF856">
        <v>0</v>
      </c>
      <c r="AG856">
        <v>1</v>
      </c>
      <c r="AH856">
        <v>0</v>
      </c>
      <c r="AI856">
        <v>0</v>
      </c>
      <c r="AJ856">
        <v>0</v>
      </c>
      <c r="AK856">
        <v>0</v>
      </c>
      <c r="AL856">
        <v>0</v>
      </c>
      <c r="AM856">
        <v>0</v>
      </c>
      <c r="AN856" t="s">
        <v>32</v>
      </c>
      <c r="AO856">
        <v>0</v>
      </c>
      <c r="AP856">
        <v>1</v>
      </c>
      <c r="AQ856">
        <v>0</v>
      </c>
      <c r="AR856">
        <v>0</v>
      </c>
      <c r="AS856">
        <v>0</v>
      </c>
      <c r="AT856">
        <v>0</v>
      </c>
      <c r="AU856">
        <v>0</v>
      </c>
      <c r="AV856">
        <v>0</v>
      </c>
      <c r="AW856" t="s">
        <v>41</v>
      </c>
      <c r="AX856" t="s">
        <v>56</v>
      </c>
      <c r="AY856">
        <v>0</v>
      </c>
      <c r="AZ856">
        <v>0</v>
      </c>
      <c r="BA856">
        <v>1</v>
      </c>
      <c r="BB856" t="s">
        <v>57</v>
      </c>
      <c r="BC856">
        <v>26</v>
      </c>
      <c r="BD856" t="s">
        <v>916</v>
      </c>
    </row>
    <row r="857" spans="1:56" x14ac:dyDescent="0.25">
      <c r="A857">
        <v>856</v>
      </c>
      <c r="B857">
        <v>0</v>
      </c>
      <c r="C857">
        <v>1</v>
      </c>
      <c r="F857" t="s">
        <v>6</v>
      </c>
      <c r="G857">
        <v>1</v>
      </c>
      <c r="H857">
        <v>0</v>
      </c>
      <c r="I857">
        <v>1</v>
      </c>
      <c r="J857">
        <v>0</v>
      </c>
      <c r="K857">
        <v>0</v>
      </c>
      <c r="L857">
        <v>0</v>
      </c>
      <c r="M857">
        <v>0</v>
      </c>
      <c r="N857">
        <v>0</v>
      </c>
      <c r="O857">
        <v>0</v>
      </c>
      <c r="P857">
        <v>18</v>
      </c>
      <c r="Q857" t="s">
        <v>18</v>
      </c>
      <c r="R857">
        <v>0</v>
      </c>
      <c r="S857">
        <v>1</v>
      </c>
      <c r="T857">
        <v>0</v>
      </c>
      <c r="U857">
        <v>0</v>
      </c>
      <c r="V857">
        <v>0</v>
      </c>
      <c r="W857">
        <v>0</v>
      </c>
      <c r="X857">
        <v>0</v>
      </c>
      <c r="Y857">
        <v>0</v>
      </c>
      <c r="Z857">
        <v>3</v>
      </c>
      <c r="AA857" t="s">
        <v>29</v>
      </c>
      <c r="AB857">
        <v>0</v>
      </c>
      <c r="AC857">
        <v>0</v>
      </c>
      <c r="AD857">
        <v>1</v>
      </c>
      <c r="AE857">
        <v>0</v>
      </c>
      <c r="AF857">
        <v>1</v>
      </c>
      <c r="AG857">
        <v>0</v>
      </c>
      <c r="AH857">
        <v>0</v>
      </c>
      <c r="AI857">
        <v>0</v>
      </c>
      <c r="AJ857">
        <v>0</v>
      </c>
      <c r="AK857">
        <v>0</v>
      </c>
      <c r="AL857">
        <v>0</v>
      </c>
      <c r="AM857">
        <v>0</v>
      </c>
      <c r="AN857" t="s">
        <v>31</v>
      </c>
      <c r="AO857">
        <v>1</v>
      </c>
      <c r="AP857">
        <v>0</v>
      </c>
      <c r="AQ857">
        <v>1</v>
      </c>
      <c r="AR857">
        <v>0</v>
      </c>
      <c r="AS857">
        <v>0</v>
      </c>
      <c r="AT857">
        <v>0</v>
      </c>
      <c r="AU857">
        <v>0</v>
      </c>
      <c r="AV857">
        <v>0</v>
      </c>
      <c r="AW857" t="s">
        <v>42</v>
      </c>
      <c r="AX857" t="s">
        <v>56</v>
      </c>
      <c r="AY857">
        <v>0</v>
      </c>
      <c r="AZ857">
        <v>0</v>
      </c>
      <c r="BA857">
        <v>1</v>
      </c>
      <c r="BB857" t="s">
        <v>57</v>
      </c>
      <c r="BC857">
        <v>9.35</v>
      </c>
      <c r="BD857" t="s">
        <v>917</v>
      </c>
    </row>
    <row r="858" spans="1:56" x14ac:dyDescent="0.25">
      <c r="A858">
        <v>857</v>
      </c>
      <c r="B858">
        <v>0</v>
      </c>
      <c r="C858">
        <v>1</v>
      </c>
      <c r="F858" t="s">
        <v>6</v>
      </c>
      <c r="G858">
        <v>1</v>
      </c>
      <c r="H858">
        <v>0</v>
      </c>
      <c r="I858">
        <v>0</v>
      </c>
      <c r="J858">
        <v>0</v>
      </c>
      <c r="K858">
        <v>0</v>
      </c>
      <c r="L858">
        <v>0</v>
      </c>
      <c r="M858">
        <v>0</v>
      </c>
      <c r="N858">
        <v>0</v>
      </c>
      <c r="O858">
        <v>0</v>
      </c>
      <c r="P858">
        <v>45</v>
      </c>
      <c r="Q858" t="s">
        <v>21</v>
      </c>
      <c r="R858">
        <v>0</v>
      </c>
      <c r="S858">
        <v>0</v>
      </c>
      <c r="T858">
        <v>0</v>
      </c>
      <c r="U858">
        <v>0</v>
      </c>
      <c r="V858">
        <v>1</v>
      </c>
      <c r="W858">
        <v>0</v>
      </c>
      <c r="X858">
        <v>0</v>
      </c>
      <c r="Y858">
        <v>0</v>
      </c>
      <c r="Z858">
        <v>1</v>
      </c>
      <c r="AA858" t="s">
        <v>27</v>
      </c>
      <c r="AB858">
        <v>1</v>
      </c>
      <c r="AC858">
        <v>0</v>
      </c>
      <c r="AD858">
        <v>0</v>
      </c>
      <c r="AE858">
        <v>1</v>
      </c>
      <c r="AF858">
        <v>0</v>
      </c>
      <c r="AG858">
        <v>1</v>
      </c>
      <c r="AH858">
        <v>0</v>
      </c>
      <c r="AI858">
        <v>0</v>
      </c>
      <c r="AJ858">
        <v>0</v>
      </c>
      <c r="AK858">
        <v>0</v>
      </c>
      <c r="AL858">
        <v>0</v>
      </c>
      <c r="AM858">
        <v>0</v>
      </c>
      <c r="AN858" t="s">
        <v>32</v>
      </c>
      <c r="AO858">
        <v>1</v>
      </c>
      <c r="AP858">
        <v>0</v>
      </c>
      <c r="AQ858">
        <v>1</v>
      </c>
      <c r="AR858">
        <v>0</v>
      </c>
      <c r="AS858">
        <v>0</v>
      </c>
      <c r="AT858">
        <v>0</v>
      </c>
      <c r="AU858">
        <v>0</v>
      </c>
      <c r="AV858">
        <v>0</v>
      </c>
      <c r="AW858" t="s">
        <v>42</v>
      </c>
      <c r="AX858" t="s">
        <v>56</v>
      </c>
      <c r="AY858">
        <v>0</v>
      </c>
      <c r="AZ858">
        <v>0</v>
      </c>
      <c r="BA858">
        <v>1</v>
      </c>
      <c r="BB858" t="s">
        <v>57</v>
      </c>
      <c r="BC858">
        <v>164.86670000000001</v>
      </c>
      <c r="BD858" t="s">
        <v>918</v>
      </c>
    </row>
    <row r="859" spans="1:56" x14ac:dyDescent="0.25">
      <c r="A859">
        <v>858</v>
      </c>
      <c r="B859">
        <v>0</v>
      </c>
      <c r="C859">
        <v>1</v>
      </c>
      <c r="F859" t="s">
        <v>7</v>
      </c>
      <c r="G859">
        <v>0</v>
      </c>
      <c r="H859">
        <v>1</v>
      </c>
      <c r="I859">
        <v>0</v>
      </c>
      <c r="J859">
        <v>0</v>
      </c>
      <c r="K859">
        <v>1</v>
      </c>
      <c r="L859">
        <v>1</v>
      </c>
      <c r="M859">
        <v>0</v>
      </c>
      <c r="N859">
        <v>0</v>
      </c>
      <c r="O859">
        <v>0</v>
      </c>
      <c r="P859">
        <v>51</v>
      </c>
      <c r="Q859" t="s">
        <v>22</v>
      </c>
      <c r="R859">
        <v>0</v>
      </c>
      <c r="S859">
        <v>0</v>
      </c>
      <c r="T859">
        <v>0</v>
      </c>
      <c r="U859">
        <v>0</v>
      </c>
      <c r="V859">
        <v>0</v>
      </c>
      <c r="W859">
        <v>1</v>
      </c>
      <c r="X859">
        <v>0</v>
      </c>
      <c r="Y859">
        <v>0</v>
      </c>
      <c r="Z859">
        <v>1</v>
      </c>
      <c r="AA859" t="s">
        <v>27</v>
      </c>
      <c r="AB859">
        <v>1</v>
      </c>
      <c r="AC859">
        <v>0</v>
      </c>
      <c r="AD859">
        <v>0</v>
      </c>
      <c r="AE859">
        <v>0</v>
      </c>
      <c r="AF859">
        <v>1</v>
      </c>
      <c r="AG859">
        <v>0</v>
      </c>
      <c r="AH859">
        <v>0</v>
      </c>
      <c r="AI859">
        <v>0</v>
      </c>
      <c r="AJ859">
        <v>0</v>
      </c>
      <c r="AK859">
        <v>0</v>
      </c>
      <c r="AL859">
        <v>0</v>
      </c>
      <c r="AM859">
        <v>0</v>
      </c>
      <c r="AN859" t="s">
        <v>31</v>
      </c>
      <c r="AO859">
        <v>0</v>
      </c>
      <c r="AP859">
        <v>1</v>
      </c>
      <c r="AQ859">
        <v>0</v>
      </c>
      <c r="AR859">
        <v>0</v>
      </c>
      <c r="AS859">
        <v>0</v>
      </c>
      <c r="AT859">
        <v>0</v>
      </c>
      <c r="AU859">
        <v>0</v>
      </c>
      <c r="AV859">
        <v>0</v>
      </c>
      <c r="AW859" t="s">
        <v>41</v>
      </c>
      <c r="AX859" t="s">
        <v>56</v>
      </c>
      <c r="AY859">
        <v>0</v>
      </c>
      <c r="AZ859">
        <v>0</v>
      </c>
      <c r="BA859">
        <v>1</v>
      </c>
      <c r="BB859" t="s">
        <v>57</v>
      </c>
      <c r="BC859">
        <v>26.55</v>
      </c>
      <c r="BD859" t="s">
        <v>919</v>
      </c>
    </row>
    <row r="860" spans="1:56" x14ac:dyDescent="0.25">
      <c r="A860">
        <v>859</v>
      </c>
      <c r="B860">
        <v>0</v>
      </c>
      <c r="C860">
        <v>1</v>
      </c>
      <c r="F860" t="s">
        <v>6</v>
      </c>
      <c r="G860">
        <v>1</v>
      </c>
      <c r="H860">
        <v>0</v>
      </c>
      <c r="I860">
        <v>0</v>
      </c>
      <c r="J860">
        <v>0</v>
      </c>
      <c r="K860">
        <v>0</v>
      </c>
      <c r="L860">
        <v>0</v>
      </c>
      <c r="M860">
        <v>0</v>
      </c>
      <c r="N860">
        <v>0</v>
      </c>
      <c r="O860">
        <v>0</v>
      </c>
      <c r="P860">
        <v>24</v>
      </c>
      <c r="Q860" t="s">
        <v>19</v>
      </c>
      <c r="R860">
        <v>0</v>
      </c>
      <c r="S860">
        <v>0</v>
      </c>
      <c r="T860">
        <v>1</v>
      </c>
      <c r="U860">
        <v>0</v>
      </c>
      <c r="V860">
        <v>0</v>
      </c>
      <c r="W860">
        <v>0</v>
      </c>
      <c r="X860">
        <v>0</v>
      </c>
      <c r="Y860">
        <v>0</v>
      </c>
      <c r="Z860">
        <v>3</v>
      </c>
      <c r="AA860" t="s">
        <v>29</v>
      </c>
      <c r="AB860">
        <v>0</v>
      </c>
      <c r="AC860">
        <v>0</v>
      </c>
      <c r="AD860">
        <v>1</v>
      </c>
      <c r="AE860">
        <v>0</v>
      </c>
      <c r="AF860">
        <v>1</v>
      </c>
      <c r="AG860">
        <v>0</v>
      </c>
      <c r="AH860">
        <v>0</v>
      </c>
      <c r="AI860">
        <v>0</v>
      </c>
      <c r="AJ860">
        <v>0</v>
      </c>
      <c r="AK860">
        <v>0</v>
      </c>
      <c r="AL860">
        <v>0</v>
      </c>
      <c r="AM860">
        <v>0</v>
      </c>
      <c r="AN860" t="s">
        <v>31</v>
      </c>
      <c r="AO860">
        <v>3</v>
      </c>
      <c r="AP860">
        <v>0</v>
      </c>
      <c r="AQ860">
        <v>0</v>
      </c>
      <c r="AR860">
        <v>0</v>
      </c>
      <c r="AS860">
        <v>1</v>
      </c>
      <c r="AT860">
        <v>0</v>
      </c>
      <c r="AU860">
        <v>0</v>
      </c>
      <c r="AV860">
        <v>0</v>
      </c>
      <c r="AW860" t="s">
        <v>44</v>
      </c>
      <c r="AX860" t="s">
        <v>59</v>
      </c>
      <c r="AY860">
        <v>1</v>
      </c>
      <c r="AZ860">
        <v>0</v>
      </c>
      <c r="BA860">
        <v>0</v>
      </c>
      <c r="BB860" t="s">
        <v>60</v>
      </c>
      <c r="BC860">
        <v>19.258299999999998</v>
      </c>
      <c r="BD860" t="s">
        <v>920</v>
      </c>
    </row>
    <row r="861" spans="1:56" x14ac:dyDescent="0.25">
      <c r="A861">
        <v>860</v>
      </c>
      <c r="B861">
        <v>0</v>
      </c>
      <c r="C861">
        <v>0</v>
      </c>
      <c r="F861" t="s">
        <v>7</v>
      </c>
      <c r="G861">
        <v>0</v>
      </c>
      <c r="H861">
        <v>1</v>
      </c>
      <c r="I861">
        <v>0</v>
      </c>
      <c r="J861">
        <v>0</v>
      </c>
      <c r="K861">
        <v>1</v>
      </c>
      <c r="L861">
        <v>1</v>
      </c>
      <c r="M861">
        <v>0</v>
      </c>
      <c r="N861">
        <v>0</v>
      </c>
      <c r="O861">
        <v>0</v>
      </c>
      <c r="P861">
        <v>29.9</v>
      </c>
      <c r="Q861" t="s">
        <v>19</v>
      </c>
      <c r="R861">
        <v>0</v>
      </c>
      <c r="S861">
        <v>0</v>
      </c>
      <c r="T861">
        <v>1</v>
      </c>
      <c r="U861">
        <v>0</v>
      </c>
      <c r="V861">
        <v>0</v>
      </c>
      <c r="W861">
        <v>0</v>
      </c>
      <c r="X861">
        <v>0</v>
      </c>
      <c r="Y861">
        <v>0</v>
      </c>
      <c r="Z861">
        <v>3</v>
      </c>
      <c r="AA861" t="s">
        <v>29</v>
      </c>
      <c r="AB861">
        <v>0</v>
      </c>
      <c r="AC861">
        <v>0</v>
      </c>
      <c r="AD861">
        <v>1</v>
      </c>
      <c r="AE861">
        <v>0</v>
      </c>
      <c r="AF861">
        <v>1</v>
      </c>
      <c r="AG861">
        <v>0</v>
      </c>
      <c r="AH861">
        <v>0</v>
      </c>
      <c r="AI861">
        <v>0</v>
      </c>
      <c r="AJ861">
        <v>0</v>
      </c>
      <c r="AK861">
        <v>0</v>
      </c>
      <c r="AL861">
        <v>0</v>
      </c>
      <c r="AM861">
        <v>0</v>
      </c>
      <c r="AN861" t="s">
        <v>31</v>
      </c>
      <c r="AO861">
        <v>0</v>
      </c>
      <c r="AP861">
        <v>1</v>
      </c>
      <c r="AQ861">
        <v>0</v>
      </c>
      <c r="AR861">
        <v>0</v>
      </c>
      <c r="AS861">
        <v>0</v>
      </c>
      <c r="AT861">
        <v>0</v>
      </c>
      <c r="AU861">
        <v>0</v>
      </c>
      <c r="AV861">
        <v>0</v>
      </c>
      <c r="AW861" t="s">
        <v>41</v>
      </c>
      <c r="AX861" t="s">
        <v>59</v>
      </c>
      <c r="AY861">
        <v>1</v>
      </c>
      <c r="AZ861">
        <v>0</v>
      </c>
      <c r="BA861">
        <v>0</v>
      </c>
      <c r="BB861" t="s">
        <v>60</v>
      </c>
      <c r="BC861">
        <v>7.2291999999999996</v>
      </c>
      <c r="BD861" t="s">
        <v>921</v>
      </c>
    </row>
    <row r="862" spans="1:56" x14ac:dyDescent="0.25">
      <c r="A862">
        <v>861</v>
      </c>
      <c r="B862">
        <v>0</v>
      </c>
      <c r="C862">
        <v>0</v>
      </c>
      <c r="F862" t="s">
        <v>7</v>
      </c>
      <c r="G862">
        <v>0</v>
      </c>
      <c r="H862">
        <v>1</v>
      </c>
      <c r="I862">
        <v>0</v>
      </c>
      <c r="J862">
        <v>0</v>
      </c>
      <c r="K862">
        <v>0</v>
      </c>
      <c r="L862">
        <v>1</v>
      </c>
      <c r="M862">
        <v>0</v>
      </c>
      <c r="N862">
        <v>0</v>
      </c>
      <c r="O862">
        <v>0</v>
      </c>
      <c r="P862">
        <v>41</v>
      </c>
      <c r="Q862" t="s">
        <v>21</v>
      </c>
      <c r="R862">
        <v>0</v>
      </c>
      <c r="S862">
        <v>0</v>
      </c>
      <c r="T862">
        <v>0</v>
      </c>
      <c r="U862">
        <v>0</v>
      </c>
      <c r="V862">
        <v>1</v>
      </c>
      <c r="W862">
        <v>0</v>
      </c>
      <c r="X862">
        <v>0</v>
      </c>
      <c r="Y862">
        <v>0</v>
      </c>
      <c r="Z862">
        <v>3</v>
      </c>
      <c r="AA862" t="s">
        <v>29</v>
      </c>
      <c r="AB862">
        <v>0</v>
      </c>
      <c r="AC862">
        <v>0</v>
      </c>
      <c r="AD862">
        <v>1</v>
      </c>
      <c r="AE862">
        <v>2</v>
      </c>
      <c r="AF862">
        <v>0</v>
      </c>
      <c r="AG862">
        <v>0</v>
      </c>
      <c r="AH862">
        <v>1</v>
      </c>
      <c r="AI862">
        <v>0</v>
      </c>
      <c r="AJ862">
        <v>0</v>
      </c>
      <c r="AK862">
        <v>0</v>
      </c>
      <c r="AL862">
        <v>0</v>
      </c>
      <c r="AM862">
        <v>0</v>
      </c>
      <c r="AN862" t="s">
        <v>33</v>
      </c>
      <c r="AO862">
        <v>0</v>
      </c>
      <c r="AP862">
        <v>1</v>
      </c>
      <c r="AQ862">
        <v>0</v>
      </c>
      <c r="AR862">
        <v>0</v>
      </c>
      <c r="AS862">
        <v>0</v>
      </c>
      <c r="AT862">
        <v>0</v>
      </c>
      <c r="AU862">
        <v>0</v>
      </c>
      <c r="AV862">
        <v>0</v>
      </c>
      <c r="AW862" t="s">
        <v>41</v>
      </c>
      <c r="AX862" t="s">
        <v>56</v>
      </c>
      <c r="AY862">
        <v>0</v>
      </c>
      <c r="AZ862">
        <v>0</v>
      </c>
      <c r="BA862">
        <v>1</v>
      </c>
      <c r="BB862" t="s">
        <v>57</v>
      </c>
      <c r="BC862">
        <v>14.1083</v>
      </c>
      <c r="BD862" t="s">
        <v>922</v>
      </c>
    </row>
    <row r="863" spans="1:56" x14ac:dyDescent="0.25">
      <c r="A863">
        <v>862</v>
      </c>
      <c r="B863">
        <v>0</v>
      </c>
      <c r="C863">
        <v>0</v>
      </c>
      <c r="F863" t="s">
        <v>7</v>
      </c>
      <c r="G863">
        <v>0</v>
      </c>
      <c r="H863">
        <v>1</v>
      </c>
      <c r="I863">
        <v>0</v>
      </c>
      <c r="J863">
        <v>1</v>
      </c>
      <c r="K863">
        <v>0</v>
      </c>
      <c r="L863">
        <v>1</v>
      </c>
      <c r="M863">
        <v>0</v>
      </c>
      <c r="N863">
        <v>0</v>
      </c>
      <c r="O863">
        <v>0</v>
      </c>
      <c r="P863">
        <v>21</v>
      </c>
      <c r="Q863" t="s">
        <v>19</v>
      </c>
      <c r="R863">
        <v>0</v>
      </c>
      <c r="S863">
        <v>0</v>
      </c>
      <c r="T863">
        <v>1</v>
      </c>
      <c r="U863">
        <v>0</v>
      </c>
      <c r="V863">
        <v>0</v>
      </c>
      <c r="W863">
        <v>0</v>
      </c>
      <c r="X863">
        <v>0</v>
      </c>
      <c r="Y863">
        <v>0</v>
      </c>
      <c r="Z863">
        <v>2</v>
      </c>
      <c r="AA863" t="s">
        <v>28</v>
      </c>
      <c r="AB863">
        <v>0</v>
      </c>
      <c r="AC863">
        <v>1</v>
      </c>
      <c r="AD863">
        <v>0</v>
      </c>
      <c r="AE863">
        <v>1</v>
      </c>
      <c r="AF863">
        <v>0</v>
      </c>
      <c r="AG863">
        <v>1</v>
      </c>
      <c r="AH863">
        <v>0</v>
      </c>
      <c r="AI863">
        <v>0</v>
      </c>
      <c r="AJ863">
        <v>0</v>
      </c>
      <c r="AK863">
        <v>0</v>
      </c>
      <c r="AL863">
        <v>0</v>
      </c>
      <c r="AM863">
        <v>0</v>
      </c>
      <c r="AN863" t="s">
        <v>32</v>
      </c>
      <c r="AO863">
        <v>0</v>
      </c>
      <c r="AP863">
        <v>1</v>
      </c>
      <c r="AQ863">
        <v>0</v>
      </c>
      <c r="AR863">
        <v>0</v>
      </c>
      <c r="AS863">
        <v>0</v>
      </c>
      <c r="AT863">
        <v>0</v>
      </c>
      <c r="AU863">
        <v>0</v>
      </c>
      <c r="AV863">
        <v>0</v>
      </c>
      <c r="AW863" t="s">
        <v>41</v>
      </c>
      <c r="AX863" t="s">
        <v>56</v>
      </c>
      <c r="AY863">
        <v>0</v>
      </c>
      <c r="AZ863">
        <v>0</v>
      </c>
      <c r="BA863">
        <v>1</v>
      </c>
      <c r="BB863" t="s">
        <v>57</v>
      </c>
      <c r="BC863">
        <v>11.5</v>
      </c>
      <c r="BD863" t="s">
        <v>923</v>
      </c>
    </row>
    <row r="864" spans="1:56" x14ac:dyDescent="0.25">
      <c r="A864">
        <v>863</v>
      </c>
      <c r="B864">
        <v>0</v>
      </c>
      <c r="C864">
        <v>1</v>
      </c>
      <c r="F864" t="s">
        <v>6</v>
      </c>
      <c r="G864">
        <v>1</v>
      </c>
      <c r="H864">
        <v>0</v>
      </c>
      <c r="I864">
        <v>0</v>
      </c>
      <c r="J864">
        <v>0</v>
      </c>
      <c r="K864">
        <v>0</v>
      </c>
      <c r="L864">
        <v>0</v>
      </c>
      <c r="M864">
        <v>0</v>
      </c>
      <c r="N864">
        <v>0</v>
      </c>
      <c r="O864">
        <v>0</v>
      </c>
      <c r="P864">
        <v>48</v>
      </c>
      <c r="Q864" t="s">
        <v>21</v>
      </c>
      <c r="R864">
        <v>0</v>
      </c>
      <c r="S864">
        <v>0</v>
      </c>
      <c r="T864">
        <v>0</v>
      </c>
      <c r="U864">
        <v>0</v>
      </c>
      <c r="V864">
        <v>1</v>
      </c>
      <c r="W864">
        <v>0</v>
      </c>
      <c r="X864">
        <v>0</v>
      </c>
      <c r="Y864">
        <v>0</v>
      </c>
      <c r="Z864">
        <v>1</v>
      </c>
      <c r="AA864" t="s">
        <v>27</v>
      </c>
      <c r="AB864">
        <v>1</v>
      </c>
      <c r="AC864">
        <v>0</v>
      </c>
      <c r="AD864">
        <v>0</v>
      </c>
      <c r="AE864">
        <v>0</v>
      </c>
      <c r="AF864">
        <v>1</v>
      </c>
      <c r="AG864">
        <v>0</v>
      </c>
      <c r="AH864">
        <v>0</v>
      </c>
      <c r="AI864">
        <v>0</v>
      </c>
      <c r="AJ864">
        <v>0</v>
      </c>
      <c r="AK864">
        <v>0</v>
      </c>
      <c r="AL864">
        <v>0</v>
      </c>
      <c r="AM864">
        <v>0</v>
      </c>
      <c r="AN864" t="s">
        <v>31</v>
      </c>
      <c r="AO864">
        <v>0</v>
      </c>
      <c r="AP864">
        <v>1</v>
      </c>
      <c r="AQ864">
        <v>0</v>
      </c>
      <c r="AR864">
        <v>0</v>
      </c>
      <c r="AS864">
        <v>0</v>
      </c>
      <c r="AT864">
        <v>0</v>
      </c>
      <c r="AU864">
        <v>0</v>
      </c>
      <c r="AV864">
        <v>0</v>
      </c>
      <c r="AW864" t="s">
        <v>41</v>
      </c>
      <c r="AX864" t="s">
        <v>56</v>
      </c>
      <c r="AY864">
        <v>0</v>
      </c>
      <c r="AZ864">
        <v>0</v>
      </c>
      <c r="BA864">
        <v>1</v>
      </c>
      <c r="BB864" t="s">
        <v>57</v>
      </c>
      <c r="BC864">
        <v>25.929200000000002</v>
      </c>
      <c r="BD864" t="s">
        <v>924</v>
      </c>
    </row>
    <row r="865" spans="1:56" x14ac:dyDescent="0.25">
      <c r="A865">
        <v>864</v>
      </c>
      <c r="B865">
        <v>0</v>
      </c>
      <c r="C865">
        <v>0</v>
      </c>
      <c r="F865" t="s">
        <v>6</v>
      </c>
      <c r="G865">
        <v>1</v>
      </c>
      <c r="H865">
        <v>0</v>
      </c>
      <c r="I865">
        <v>1</v>
      </c>
      <c r="J865">
        <v>0</v>
      </c>
      <c r="K865">
        <v>0</v>
      </c>
      <c r="L865">
        <v>0</v>
      </c>
      <c r="M865">
        <v>0</v>
      </c>
      <c r="N865">
        <v>0</v>
      </c>
      <c r="O865">
        <v>0</v>
      </c>
      <c r="P865">
        <v>29.9</v>
      </c>
      <c r="Q865" t="s">
        <v>19</v>
      </c>
      <c r="R865">
        <v>0</v>
      </c>
      <c r="S865">
        <v>0</v>
      </c>
      <c r="T865">
        <v>1</v>
      </c>
      <c r="U865">
        <v>0</v>
      </c>
      <c r="V865">
        <v>0</v>
      </c>
      <c r="W865">
        <v>0</v>
      </c>
      <c r="X865">
        <v>0</v>
      </c>
      <c r="Y865">
        <v>0</v>
      </c>
      <c r="Z865">
        <v>3</v>
      </c>
      <c r="AA865" t="s">
        <v>29</v>
      </c>
      <c r="AB865">
        <v>0</v>
      </c>
      <c r="AC865">
        <v>0</v>
      </c>
      <c r="AD865">
        <v>1</v>
      </c>
      <c r="AE865">
        <v>8</v>
      </c>
      <c r="AF865">
        <v>0</v>
      </c>
      <c r="AG865">
        <v>0</v>
      </c>
      <c r="AH865">
        <v>0</v>
      </c>
      <c r="AI865">
        <v>0</v>
      </c>
      <c r="AJ865">
        <v>0</v>
      </c>
      <c r="AK865">
        <v>0</v>
      </c>
      <c r="AL865">
        <v>1</v>
      </c>
      <c r="AM865">
        <v>1</v>
      </c>
      <c r="AN865" t="s">
        <v>37</v>
      </c>
      <c r="AO865">
        <v>2</v>
      </c>
      <c r="AP865">
        <v>0</v>
      </c>
      <c r="AQ865">
        <v>0</v>
      </c>
      <c r="AR865">
        <v>1</v>
      </c>
      <c r="AS865">
        <v>0</v>
      </c>
      <c r="AT865">
        <v>0</v>
      </c>
      <c r="AU865">
        <v>0</v>
      </c>
      <c r="AV865">
        <v>0</v>
      </c>
      <c r="AW865" t="s">
        <v>43</v>
      </c>
      <c r="AX865" t="s">
        <v>56</v>
      </c>
      <c r="AY865">
        <v>0</v>
      </c>
      <c r="AZ865">
        <v>0</v>
      </c>
      <c r="BA865">
        <v>1</v>
      </c>
      <c r="BB865" t="s">
        <v>57</v>
      </c>
      <c r="BC865">
        <v>69.55</v>
      </c>
      <c r="BD865" t="s">
        <v>925</v>
      </c>
    </row>
    <row r="866" spans="1:56" x14ac:dyDescent="0.25">
      <c r="A866">
        <v>865</v>
      </c>
      <c r="B866">
        <v>0</v>
      </c>
      <c r="C866">
        <v>0</v>
      </c>
      <c r="F866" t="s">
        <v>7</v>
      </c>
      <c r="G866">
        <v>0</v>
      </c>
      <c r="H866">
        <v>1</v>
      </c>
      <c r="I866">
        <v>0</v>
      </c>
      <c r="J866">
        <v>1</v>
      </c>
      <c r="K866">
        <v>1</v>
      </c>
      <c r="L866">
        <v>1</v>
      </c>
      <c r="M866">
        <v>0</v>
      </c>
      <c r="N866">
        <v>0</v>
      </c>
      <c r="O866">
        <v>0</v>
      </c>
      <c r="P866">
        <v>24</v>
      </c>
      <c r="Q866" t="s">
        <v>19</v>
      </c>
      <c r="R866">
        <v>0</v>
      </c>
      <c r="S866">
        <v>0</v>
      </c>
      <c r="T866">
        <v>1</v>
      </c>
      <c r="U866">
        <v>0</v>
      </c>
      <c r="V866">
        <v>0</v>
      </c>
      <c r="W866">
        <v>0</v>
      </c>
      <c r="X866">
        <v>0</v>
      </c>
      <c r="Y866">
        <v>0</v>
      </c>
      <c r="Z866">
        <v>2</v>
      </c>
      <c r="AA866" t="s">
        <v>28</v>
      </c>
      <c r="AB866">
        <v>0</v>
      </c>
      <c r="AC866">
        <v>1</v>
      </c>
      <c r="AD866">
        <v>0</v>
      </c>
      <c r="AE866">
        <v>0</v>
      </c>
      <c r="AF866">
        <v>1</v>
      </c>
      <c r="AG866">
        <v>0</v>
      </c>
      <c r="AH866">
        <v>0</v>
      </c>
      <c r="AI866">
        <v>0</v>
      </c>
      <c r="AJ866">
        <v>0</v>
      </c>
      <c r="AK866">
        <v>0</v>
      </c>
      <c r="AL866">
        <v>0</v>
      </c>
      <c r="AM866">
        <v>0</v>
      </c>
      <c r="AN866" t="s">
        <v>31</v>
      </c>
      <c r="AO866">
        <v>0</v>
      </c>
      <c r="AP866">
        <v>1</v>
      </c>
      <c r="AQ866">
        <v>0</v>
      </c>
      <c r="AR866">
        <v>0</v>
      </c>
      <c r="AS866">
        <v>0</v>
      </c>
      <c r="AT866">
        <v>0</v>
      </c>
      <c r="AU866">
        <v>0</v>
      </c>
      <c r="AV866">
        <v>0</v>
      </c>
      <c r="AW866" t="s">
        <v>41</v>
      </c>
      <c r="AX866" t="s">
        <v>56</v>
      </c>
      <c r="AY866">
        <v>0</v>
      </c>
      <c r="AZ866">
        <v>0</v>
      </c>
      <c r="BA866">
        <v>1</v>
      </c>
      <c r="BB866" t="s">
        <v>57</v>
      </c>
      <c r="BC866">
        <v>13</v>
      </c>
      <c r="BD866" t="s">
        <v>926</v>
      </c>
    </row>
    <row r="867" spans="1:56" x14ac:dyDescent="0.25">
      <c r="A867">
        <v>866</v>
      </c>
      <c r="B867">
        <v>0</v>
      </c>
      <c r="C867">
        <v>1</v>
      </c>
      <c r="F867" t="s">
        <v>6</v>
      </c>
      <c r="G867">
        <v>1</v>
      </c>
      <c r="H867">
        <v>0</v>
      </c>
      <c r="I867">
        <v>0</v>
      </c>
      <c r="J867">
        <v>0</v>
      </c>
      <c r="K867">
        <v>0</v>
      </c>
      <c r="L867">
        <v>0</v>
      </c>
      <c r="M867">
        <v>0</v>
      </c>
      <c r="N867">
        <v>0</v>
      </c>
      <c r="O867">
        <v>0</v>
      </c>
      <c r="P867">
        <v>42</v>
      </c>
      <c r="Q867" t="s">
        <v>21</v>
      </c>
      <c r="R867">
        <v>0</v>
      </c>
      <c r="S867">
        <v>0</v>
      </c>
      <c r="T867">
        <v>0</v>
      </c>
      <c r="U867">
        <v>0</v>
      </c>
      <c r="V867">
        <v>1</v>
      </c>
      <c r="W867">
        <v>0</v>
      </c>
      <c r="X867">
        <v>0</v>
      </c>
      <c r="Y867">
        <v>0</v>
      </c>
      <c r="Z867">
        <v>2</v>
      </c>
      <c r="AA867" t="s">
        <v>28</v>
      </c>
      <c r="AB867">
        <v>0</v>
      </c>
      <c r="AC867">
        <v>1</v>
      </c>
      <c r="AD867">
        <v>0</v>
      </c>
      <c r="AE867">
        <v>0</v>
      </c>
      <c r="AF867">
        <v>1</v>
      </c>
      <c r="AG867">
        <v>0</v>
      </c>
      <c r="AH867">
        <v>0</v>
      </c>
      <c r="AI867">
        <v>0</v>
      </c>
      <c r="AJ867">
        <v>0</v>
      </c>
      <c r="AK867">
        <v>0</v>
      </c>
      <c r="AL867">
        <v>0</v>
      </c>
      <c r="AM867">
        <v>0</v>
      </c>
      <c r="AN867" t="s">
        <v>31</v>
      </c>
      <c r="AO867">
        <v>0</v>
      </c>
      <c r="AP867">
        <v>1</v>
      </c>
      <c r="AQ867">
        <v>0</v>
      </c>
      <c r="AR867">
        <v>0</v>
      </c>
      <c r="AS867">
        <v>0</v>
      </c>
      <c r="AT867">
        <v>0</v>
      </c>
      <c r="AU867">
        <v>0</v>
      </c>
      <c r="AV867">
        <v>0</v>
      </c>
      <c r="AW867" t="s">
        <v>41</v>
      </c>
      <c r="AX867" t="s">
        <v>56</v>
      </c>
      <c r="AY867">
        <v>0</v>
      </c>
      <c r="AZ867">
        <v>0</v>
      </c>
      <c r="BA867">
        <v>1</v>
      </c>
      <c r="BB867" t="s">
        <v>57</v>
      </c>
      <c r="BC867">
        <v>13</v>
      </c>
      <c r="BD867" t="s">
        <v>927</v>
      </c>
    </row>
    <row r="868" spans="1:56" x14ac:dyDescent="0.25">
      <c r="A868">
        <v>867</v>
      </c>
      <c r="B868">
        <v>0</v>
      </c>
      <c r="C868">
        <v>1</v>
      </c>
      <c r="F868" t="s">
        <v>6</v>
      </c>
      <c r="G868">
        <v>1</v>
      </c>
      <c r="H868">
        <v>0</v>
      </c>
      <c r="I868">
        <v>0</v>
      </c>
      <c r="J868">
        <v>0</v>
      </c>
      <c r="K868">
        <v>0</v>
      </c>
      <c r="L868">
        <v>0</v>
      </c>
      <c r="M868">
        <v>0</v>
      </c>
      <c r="N868">
        <v>0</v>
      </c>
      <c r="O868">
        <v>0</v>
      </c>
      <c r="P868">
        <v>27</v>
      </c>
      <c r="Q868" t="s">
        <v>19</v>
      </c>
      <c r="R868">
        <v>0</v>
      </c>
      <c r="S868">
        <v>0</v>
      </c>
      <c r="T868">
        <v>1</v>
      </c>
      <c r="U868">
        <v>0</v>
      </c>
      <c r="V868">
        <v>0</v>
      </c>
      <c r="W868">
        <v>0</v>
      </c>
      <c r="X868">
        <v>0</v>
      </c>
      <c r="Y868">
        <v>0</v>
      </c>
      <c r="Z868">
        <v>2</v>
      </c>
      <c r="AA868" t="s">
        <v>28</v>
      </c>
      <c r="AB868">
        <v>0</v>
      </c>
      <c r="AC868">
        <v>1</v>
      </c>
      <c r="AD868">
        <v>0</v>
      </c>
      <c r="AE868">
        <v>1</v>
      </c>
      <c r="AF868">
        <v>0</v>
      </c>
      <c r="AG868">
        <v>1</v>
      </c>
      <c r="AH868">
        <v>0</v>
      </c>
      <c r="AI868">
        <v>0</v>
      </c>
      <c r="AJ868">
        <v>0</v>
      </c>
      <c r="AK868">
        <v>0</v>
      </c>
      <c r="AL868">
        <v>0</v>
      </c>
      <c r="AM868">
        <v>0</v>
      </c>
      <c r="AN868" t="s">
        <v>32</v>
      </c>
      <c r="AO868">
        <v>0</v>
      </c>
      <c r="AP868">
        <v>1</v>
      </c>
      <c r="AQ868">
        <v>0</v>
      </c>
      <c r="AR868">
        <v>0</v>
      </c>
      <c r="AS868">
        <v>0</v>
      </c>
      <c r="AT868">
        <v>0</v>
      </c>
      <c r="AU868">
        <v>0</v>
      </c>
      <c r="AV868">
        <v>0</v>
      </c>
      <c r="AW868" t="s">
        <v>41</v>
      </c>
      <c r="AX868" t="s">
        <v>59</v>
      </c>
      <c r="AY868">
        <v>1</v>
      </c>
      <c r="AZ868">
        <v>0</v>
      </c>
      <c r="BA868">
        <v>0</v>
      </c>
      <c r="BB868" t="s">
        <v>60</v>
      </c>
      <c r="BC868">
        <v>13.8583</v>
      </c>
      <c r="BD868" t="s">
        <v>928</v>
      </c>
    </row>
    <row r="869" spans="1:56" x14ac:dyDescent="0.25">
      <c r="A869">
        <v>868</v>
      </c>
      <c r="B869">
        <v>0</v>
      </c>
      <c r="C869">
        <v>0</v>
      </c>
      <c r="F869" t="s">
        <v>7</v>
      </c>
      <c r="G869">
        <v>0</v>
      </c>
      <c r="H869">
        <v>1</v>
      </c>
      <c r="I869">
        <v>0</v>
      </c>
      <c r="J869">
        <v>0</v>
      </c>
      <c r="K869">
        <v>1</v>
      </c>
      <c r="L869">
        <v>1</v>
      </c>
      <c r="M869">
        <v>0</v>
      </c>
      <c r="N869">
        <v>0</v>
      </c>
      <c r="O869">
        <v>0</v>
      </c>
      <c r="P869">
        <v>31</v>
      </c>
      <c r="Q869" t="s">
        <v>20</v>
      </c>
      <c r="R869">
        <v>0</v>
      </c>
      <c r="S869">
        <v>0</v>
      </c>
      <c r="T869">
        <v>0</v>
      </c>
      <c r="U869">
        <v>1</v>
      </c>
      <c r="V869">
        <v>0</v>
      </c>
      <c r="W869">
        <v>0</v>
      </c>
      <c r="X869">
        <v>0</v>
      </c>
      <c r="Y869">
        <v>0</v>
      </c>
      <c r="Z869">
        <v>1</v>
      </c>
      <c r="AA869" t="s">
        <v>27</v>
      </c>
      <c r="AB869">
        <v>1</v>
      </c>
      <c r="AC869">
        <v>0</v>
      </c>
      <c r="AD869">
        <v>0</v>
      </c>
      <c r="AE869">
        <v>0</v>
      </c>
      <c r="AF869">
        <v>1</v>
      </c>
      <c r="AG869">
        <v>0</v>
      </c>
      <c r="AH869">
        <v>0</v>
      </c>
      <c r="AI869">
        <v>0</v>
      </c>
      <c r="AJ869">
        <v>0</v>
      </c>
      <c r="AK869">
        <v>0</v>
      </c>
      <c r="AL869">
        <v>0</v>
      </c>
      <c r="AM869">
        <v>0</v>
      </c>
      <c r="AN869" t="s">
        <v>31</v>
      </c>
      <c r="AO869">
        <v>0</v>
      </c>
      <c r="AP869">
        <v>1</v>
      </c>
      <c r="AQ869">
        <v>0</v>
      </c>
      <c r="AR869">
        <v>0</v>
      </c>
      <c r="AS869">
        <v>0</v>
      </c>
      <c r="AT869">
        <v>0</v>
      </c>
      <c r="AU869">
        <v>0</v>
      </c>
      <c r="AV869">
        <v>0</v>
      </c>
      <c r="AW869" t="s">
        <v>41</v>
      </c>
      <c r="AX869" t="s">
        <v>56</v>
      </c>
      <c r="AY869">
        <v>0</v>
      </c>
      <c r="AZ869">
        <v>0</v>
      </c>
      <c r="BA869">
        <v>1</v>
      </c>
      <c r="BB869" t="s">
        <v>57</v>
      </c>
      <c r="BC869">
        <v>50.495800000000003</v>
      </c>
      <c r="BD869" t="s">
        <v>929</v>
      </c>
    </row>
    <row r="870" spans="1:56" x14ac:dyDescent="0.25">
      <c r="A870">
        <v>869</v>
      </c>
      <c r="B870">
        <v>0</v>
      </c>
      <c r="C870">
        <v>0</v>
      </c>
      <c r="F870" t="s">
        <v>7</v>
      </c>
      <c r="G870">
        <v>0</v>
      </c>
      <c r="H870">
        <v>1</v>
      </c>
      <c r="I870">
        <v>0</v>
      </c>
      <c r="J870">
        <v>0</v>
      </c>
      <c r="K870">
        <v>1</v>
      </c>
      <c r="L870">
        <v>1</v>
      </c>
      <c r="M870">
        <v>0</v>
      </c>
      <c r="N870">
        <v>0</v>
      </c>
      <c r="O870">
        <v>0</v>
      </c>
      <c r="P870">
        <v>29.9</v>
      </c>
      <c r="Q870" t="s">
        <v>19</v>
      </c>
      <c r="R870">
        <v>0</v>
      </c>
      <c r="S870">
        <v>0</v>
      </c>
      <c r="T870">
        <v>1</v>
      </c>
      <c r="U870">
        <v>0</v>
      </c>
      <c r="V870">
        <v>0</v>
      </c>
      <c r="W870">
        <v>0</v>
      </c>
      <c r="X870">
        <v>0</v>
      </c>
      <c r="Y870">
        <v>0</v>
      </c>
      <c r="Z870">
        <v>3</v>
      </c>
      <c r="AA870" t="s">
        <v>29</v>
      </c>
      <c r="AB870">
        <v>0</v>
      </c>
      <c r="AC870">
        <v>0</v>
      </c>
      <c r="AD870">
        <v>1</v>
      </c>
      <c r="AE870">
        <v>0</v>
      </c>
      <c r="AF870">
        <v>1</v>
      </c>
      <c r="AG870">
        <v>0</v>
      </c>
      <c r="AH870">
        <v>0</v>
      </c>
      <c r="AI870">
        <v>0</v>
      </c>
      <c r="AJ870">
        <v>0</v>
      </c>
      <c r="AK870">
        <v>0</v>
      </c>
      <c r="AL870">
        <v>0</v>
      </c>
      <c r="AM870">
        <v>0</v>
      </c>
      <c r="AN870" t="s">
        <v>31</v>
      </c>
      <c r="AO870">
        <v>0</v>
      </c>
      <c r="AP870">
        <v>1</v>
      </c>
      <c r="AQ870">
        <v>0</v>
      </c>
      <c r="AR870">
        <v>0</v>
      </c>
      <c r="AS870">
        <v>0</v>
      </c>
      <c r="AT870">
        <v>0</v>
      </c>
      <c r="AU870">
        <v>0</v>
      </c>
      <c r="AV870">
        <v>0</v>
      </c>
      <c r="AW870" t="s">
        <v>41</v>
      </c>
      <c r="AX870" t="s">
        <v>56</v>
      </c>
      <c r="AY870">
        <v>0</v>
      </c>
      <c r="AZ870">
        <v>0</v>
      </c>
      <c r="BA870">
        <v>1</v>
      </c>
      <c r="BB870" t="s">
        <v>57</v>
      </c>
      <c r="BC870">
        <v>9.5</v>
      </c>
      <c r="BD870" t="s">
        <v>930</v>
      </c>
    </row>
    <row r="871" spans="1:56" x14ac:dyDescent="0.25">
      <c r="A871">
        <v>870</v>
      </c>
      <c r="B871">
        <v>0</v>
      </c>
      <c r="C871">
        <v>1</v>
      </c>
      <c r="F871" t="s">
        <v>7</v>
      </c>
      <c r="G871">
        <v>0</v>
      </c>
      <c r="H871">
        <v>1</v>
      </c>
      <c r="I871">
        <v>0</v>
      </c>
      <c r="J871">
        <v>0</v>
      </c>
      <c r="K871">
        <v>0</v>
      </c>
      <c r="L871">
        <v>0</v>
      </c>
      <c r="M871">
        <v>1</v>
      </c>
      <c r="N871">
        <v>0</v>
      </c>
      <c r="O871">
        <v>0</v>
      </c>
      <c r="P871">
        <v>4</v>
      </c>
      <c r="Q871" t="s">
        <v>17</v>
      </c>
      <c r="R871">
        <v>1</v>
      </c>
      <c r="S871">
        <v>0</v>
      </c>
      <c r="T871">
        <v>0</v>
      </c>
      <c r="U871">
        <v>0</v>
      </c>
      <c r="V871">
        <v>0</v>
      </c>
      <c r="W871">
        <v>0</v>
      </c>
      <c r="X871">
        <v>0</v>
      </c>
      <c r="Y871">
        <v>0</v>
      </c>
      <c r="Z871">
        <v>3</v>
      </c>
      <c r="AA871" t="s">
        <v>29</v>
      </c>
      <c r="AB871">
        <v>0</v>
      </c>
      <c r="AC871">
        <v>0</v>
      </c>
      <c r="AD871">
        <v>1</v>
      </c>
      <c r="AE871">
        <v>1</v>
      </c>
      <c r="AF871">
        <v>0</v>
      </c>
      <c r="AG871">
        <v>1</v>
      </c>
      <c r="AH871">
        <v>0</v>
      </c>
      <c r="AI871">
        <v>0</v>
      </c>
      <c r="AJ871">
        <v>0</v>
      </c>
      <c r="AK871">
        <v>0</v>
      </c>
      <c r="AL871">
        <v>0</v>
      </c>
      <c r="AM871">
        <v>0</v>
      </c>
      <c r="AN871" t="s">
        <v>32</v>
      </c>
      <c r="AO871">
        <v>1</v>
      </c>
      <c r="AP871">
        <v>0</v>
      </c>
      <c r="AQ871">
        <v>1</v>
      </c>
      <c r="AR871">
        <v>0</v>
      </c>
      <c r="AS871">
        <v>0</v>
      </c>
      <c r="AT871">
        <v>0</v>
      </c>
      <c r="AU871">
        <v>0</v>
      </c>
      <c r="AV871">
        <v>0</v>
      </c>
      <c r="AW871" t="s">
        <v>42</v>
      </c>
      <c r="AX871" t="s">
        <v>56</v>
      </c>
      <c r="AY871">
        <v>0</v>
      </c>
      <c r="AZ871">
        <v>0</v>
      </c>
      <c r="BA871">
        <v>1</v>
      </c>
      <c r="BB871" t="s">
        <v>57</v>
      </c>
      <c r="BC871">
        <v>11.1333</v>
      </c>
      <c r="BD871" t="s">
        <v>931</v>
      </c>
    </row>
    <row r="872" spans="1:56" x14ac:dyDescent="0.25">
      <c r="A872">
        <v>871</v>
      </c>
      <c r="B872">
        <v>0</v>
      </c>
      <c r="C872">
        <v>0</v>
      </c>
      <c r="F872" t="s">
        <v>7</v>
      </c>
      <c r="G872">
        <v>0</v>
      </c>
      <c r="H872">
        <v>1</v>
      </c>
      <c r="I872">
        <v>0</v>
      </c>
      <c r="J872">
        <v>0</v>
      </c>
      <c r="K872">
        <v>1</v>
      </c>
      <c r="L872">
        <v>1</v>
      </c>
      <c r="M872">
        <v>0</v>
      </c>
      <c r="N872">
        <v>0</v>
      </c>
      <c r="O872">
        <v>0</v>
      </c>
      <c r="P872">
        <v>26</v>
      </c>
      <c r="Q872" t="s">
        <v>19</v>
      </c>
      <c r="R872">
        <v>0</v>
      </c>
      <c r="S872">
        <v>0</v>
      </c>
      <c r="T872">
        <v>1</v>
      </c>
      <c r="U872">
        <v>0</v>
      </c>
      <c r="V872">
        <v>0</v>
      </c>
      <c r="W872">
        <v>0</v>
      </c>
      <c r="X872">
        <v>0</v>
      </c>
      <c r="Y872">
        <v>0</v>
      </c>
      <c r="Z872">
        <v>3</v>
      </c>
      <c r="AA872" t="s">
        <v>29</v>
      </c>
      <c r="AB872">
        <v>0</v>
      </c>
      <c r="AC872">
        <v>0</v>
      </c>
      <c r="AD872">
        <v>1</v>
      </c>
      <c r="AE872">
        <v>0</v>
      </c>
      <c r="AF872">
        <v>1</v>
      </c>
      <c r="AG872">
        <v>0</v>
      </c>
      <c r="AH872">
        <v>0</v>
      </c>
      <c r="AI872">
        <v>0</v>
      </c>
      <c r="AJ872">
        <v>0</v>
      </c>
      <c r="AK872">
        <v>0</v>
      </c>
      <c r="AL872">
        <v>0</v>
      </c>
      <c r="AM872">
        <v>0</v>
      </c>
      <c r="AN872" t="s">
        <v>31</v>
      </c>
      <c r="AO872">
        <v>0</v>
      </c>
      <c r="AP872">
        <v>1</v>
      </c>
      <c r="AQ872">
        <v>0</v>
      </c>
      <c r="AR872">
        <v>0</v>
      </c>
      <c r="AS872">
        <v>0</v>
      </c>
      <c r="AT872">
        <v>0</v>
      </c>
      <c r="AU872">
        <v>0</v>
      </c>
      <c r="AV872">
        <v>0</v>
      </c>
      <c r="AW872" t="s">
        <v>41</v>
      </c>
      <c r="AX872" t="s">
        <v>56</v>
      </c>
      <c r="AY872">
        <v>0</v>
      </c>
      <c r="AZ872">
        <v>0</v>
      </c>
      <c r="BA872">
        <v>1</v>
      </c>
      <c r="BB872" t="s">
        <v>57</v>
      </c>
      <c r="BC872">
        <v>7.8958000000000004</v>
      </c>
      <c r="BD872" t="s">
        <v>932</v>
      </c>
    </row>
    <row r="873" spans="1:56" x14ac:dyDescent="0.25">
      <c r="A873">
        <v>872</v>
      </c>
      <c r="B873">
        <v>0</v>
      </c>
      <c r="C873">
        <v>1</v>
      </c>
      <c r="F873" t="s">
        <v>6</v>
      </c>
      <c r="G873">
        <v>1</v>
      </c>
      <c r="H873">
        <v>0</v>
      </c>
      <c r="I873">
        <v>0</v>
      </c>
      <c r="J873">
        <v>0</v>
      </c>
      <c r="K873">
        <v>0</v>
      </c>
      <c r="L873">
        <v>0</v>
      </c>
      <c r="M873">
        <v>0</v>
      </c>
      <c r="N873">
        <v>0</v>
      </c>
      <c r="O873">
        <v>0</v>
      </c>
      <c r="P873">
        <v>47</v>
      </c>
      <c r="Q873" t="s">
        <v>21</v>
      </c>
      <c r="R873">
        <v>0</v>
      </c>
      <c r="S873">
        <v>0</v>
      </c>
      <c r="T873">
        <v>0</v>
      </c>
      <c r="U873">
        <v>0</v>
      </c>
      <c r="V873">
        <v>1</v>
      </c>
      <c r="W873">
        <v>0</v>
      </c>
      <c r="X873">
        <v>0</v>
      </c>
      <c r="Y873">
        <v>0</v>
      </c>
      <c r="Z873">
        <v>1</v>
      </c>
      <c r="AA873" t="s">
        <v>27</v>
      </c>
      <c r="AB873">
        <v>1</v>
      </c>
      <c r="AC873">
        <v>0</v>
      </c>
      <c r="AD873">
        <v>0</v>
      </c>
      <c r="AE873">
        <v>1</v>
      </c>
      <c r="AF873">
        <v>0</v>
      </c>
      <c r="AG873">
        <v>1</v>
      </c>
      <c r="AH873">
        <v>0</v>
      </c>
      <c r="AI873">
        <v>0</v>
      </c>
      <c r="AJ873">
        <v>0</v>
      </c>
      <c r="AK873">
        <v>0</v>
      </c>
      <c r="AL873">
        <v>0</v>
      </c>
      <c r="AM873">
        <v>0</v>
      </c>
      <c r="AN873" t="s">
        <v>32</v>
      </c>
      <c r="AO873">
        <v>1</v>
      </c>
      <c r="AP873">
        <v>0</v>
      </c>
      <c r="AQ873">
        <v>1</v>
      </c>
      <c r="AR873">
        <v>0</v>
      </c>
      <c r="AS873">
        <v>0</v>
      </c>
      <c r="AT873">
        <v>0</v>
      </c>
      <c r="AU873">
        <v>0</v>
      </c>
      <c r="AV873">
        <v>0</v>
      </c>
      <c r="AW873" t="s">
        <v>42</v>
      </c>
      <c r="AX873" t="s">
        <v>56</v>
      </c>
      <c r="AY873">
        <v>0</v>
      </c>
      <c r="AZ873">
        <v>0</v>
      </c>
      <c r="BA873">
        <v>1</v>
      </c>
      <c r="BB873" t="s">
        <v>57</v>
      </c>
      <c r="BC873">
        <v>52.554200000000002</v>
      </c>
      <c r="BD873" t="s">
        <v>933</v>
      </c>
    </row>
    <row r="874" spans="1:56" x14ac:dyDescent="0.25">
      <c r="A874">
        <v>873</v>
      </c>
      <c r="B874">
        <v>0</v>
      </c>
      <c r="C874">
        <v>0</v>
      </c>
      <c r="F874" t="s">
        <v>7</v>
      </c>
      <c r="G874">
        <v>0</v>
      </c>
      <c r="H874">
        <v>1</v>
      </c>
      <c r="I874">
        <v>0</v>
      </c>
      <c r="J874">
        <v>0</v>
      </c>
      <c r="K874">
        <v>1</v>
      </c>
      <c r="L874">
        <v>1</v>
      </c>
      <c r="M874">
        <v>0</v>
      </c>
      <c r="N874">
        <v>0</v>
      </c>
      <c r="O874">
        <v>0</v>
      </c>
      <c r="P874">
        <v>33</v>
      </c>
      <c r="Q874" t="s">
        <v>20</v>
      </c>
      <c r="R874">
        <v>0</v>
      </c>
      <c r="S874">
        <v>0</v>
      </c>
      <c r="T874">
        <v>0</v>
      </c>
      <c r="U874">
        <v>1</v>
      </c>
      <c r="V874">
        <v>0</v>
      </c>
      <c r="W874">
        <v>0</v>
      </c>
      <c r="X874">
        <v>0</v>
      </c>
      <c r="Y874">
        <v>0</v>
      </c>
      <c r="Z874">
        <v>1</v>
      </c>
      <c r="AA874" t="s">
        <v>27</v>
      </c>
      <c r="AB874">
        <v>1</v>
      </c>
      <c r="AC874">
        <v>0</v>
      </c>
      <c r="AD874">
        <v>0</v>
      </c>
      <c r="AE874">
        <v>0</v>
      </c>
      <c r="AF874">
        <v>1</v>
      </c>
      <c r="AG874">
        <v>0</v>
      </c>
      <c r="AH874">
        <v>0</v>
      </c>
      <c r="AI874">
        <v>0</v>
      </c>
      <c r="AJ874">
        <v>0</v>
      </c>
      <c r="AK874">
        <v>0</v>
      </c>
      <c r="AL874">
        <v>0</v>
      </c>
      <c r="AM874">
        <v>0</v>
      </c>
      <c r="AN874" t="s">
        <v>31</v>
      </c>
      <c r="AO874">
        <v>0</v>
      </c>
      <c r="AP874">
        <v>1</v>
      </c>
      <c r="AQ874">
        <v>0</v>
      </c>
      <c r="AR874">
        <v>0</v>
      </c>
      <c r="AS874">
        <v>0</v>
      </c>
      <c r="AT874">
        <v>0</v>
      </c>
      <c r="AU874">
        <v>0</v>
      </c>
      <c r="AV874">
        <v>0</v>
      </c>
      <c r="AW874" t="s">
        <v>41</v>
      </c>
      <c r="AX874" t="s">
        <v>56</v>
      </c>
      <c r="AY874">
        <v>0</v>
      </c>
      <c r="AZ874">
        <v>0</v>
      </c>
      <c r="BA874">
        <v>1</v>
      </c>
      <c r="BB874" t="s">
        <v>57</v>
      </c>
      <c r="BC874">
        <v>5</v>
      </c>
      <c r="BD874" t="s">
        <v>934</v>
      </c>
    </row>
    <row r="875" spans="1:56" x14ac:dyDescent="0.25">
      <c r="A875">
        <v>874</v>
      </c>
      <c r="B875">
        <v>0</v>
      </c>
      <c r="C875">
        <v>0</v>
      </c>
      <c r="F875" t="s">
        <v>7</v>
      </c>
      <c r="G875">
        <v>0</v>
      </c>
      <c r="H875">
        <v>1</v>
      </c>
      <c r="I875">
        <v>0</v>
      </c>
      <c r="J875">
        <v>0</v>
      </c>
      <c r="K875">
        <v>1</v>
      </c>
      <c r="L875">
        <v>1</v>
      </c>
      <c r="M875">
        <v>0</v>
      </c>
      <c r="N875">
        <v>0</v>
      </c>
      <c r="O875">
        <v>0</v>
      </c>
      <c r="P875">
        <v>47</v>
      </c>
      <c r="Q875" t="s">
        <v>21</v>
      </c>
      <c r="R875">
        <v>0</v>
      </c>
      <c r="S875">
        <v>0</v>
      </c>
      <c r="T875">
        <v>0</v>
      </c>
      <c r="U875">
        <v>0</v>
      </c>
      <c r="V875">
        <v>1</v>
      </c>
      <c r="W875">
        <v>0</v>
      </c>
      <c r="X875">
        <v>0</v>
      </c>
      <c r="Y875">
        <v>0</v>
      </c>
      <c r="Z875">
        <v>3</v>
      </c>
      <c r="AA875" t="s">
        <v>29</v>
      </c>
      <c r="AB875">
        <v>0</v>
      </c>
      <c r="AC875">
        <v>0</v>
      </c>
      <c r="AD875">
        <v>1</v>
      </c>
      <c r="AE875">
        <v>0</v>
      </c>
      <c r="AF875">
        <v>1</v>
      </c>
      <c r="AG875">
        <v>0</v>
      </c>
      <c r="AH875">
        <v>0</v>
      </c>
      <c r="AI875">
        <v>0</v>
      </c>
      <c r="AJ875">
        <v>0</v>
      </c>
      <c r="AK875">
        <v>0</v>
      </c>
      <c r="AL875">
        <v>0</v>
      </c>
      <c r="AM875">
        <v>0</v>
      </c>
      <c r="AN875" t="s">
        <v>31</v>
      </c>
      <c r="AO875">
        <v>0</v>
      </c>
      <c r="AP875">
        <v>1</v>
      </c>
      <c r="AQ875">
        <v>0</v>
      </c>
      <c r="AR875">
        <v>0</v>
      </c>
      <c r="AS875">
        <v>0</v>
      </c>
      <c r="AT875">
        <v>0</v>
      </c>
      <c r="AU875">
        <v>0</v>
      </c>
      <c r="AV875">
        <v>0</v>
      </c>
      <c r="AW875" t="s">
        <v>41</v>
      </c>
      <c r="AX875" t="s">
        <v>56</v>
      </c>
      <c r="AY875">
        <v>0</v>
      </c>
      <c r="AZ875">
        <v>0</v>
      </c>
      <c r="BA875">
        <v>1</v>
      </c>
      <c r="BB875" t="s">
        <v>57</v>
      </c>
      <c r="BC875">
        <v>9</v>
      </c>
      <c r="BD875" t="s">
        <v>935</v>
      </c>
    </row>
    <row r="876" spans="1:56" x14ac:dyDescent="0.25">
      <c r="A876">
        <v>875</v>
      </c>
      <c r="B876">
        <v>0</v>
      </c>
      <c r="C876">
        <v>1</v>
      </c>
      <c r="F876" t="s">
        <v>6</v>
      </c>
      <c r="G876">
        <v>1</v>
      </c>
      <c r="H876">
        <v>0</v>
      </c>
      <c r="I876">
        <v>0</v>
      </c>
      <c r="J876">
        <v>0</v>
      </c>
      <c r="K876">
        <v>0</v>
      </c>
      <c r="L876">
        <v>0</v>
      </c>
      <c r="M876">
        <v>0</v>
      </c>
      <c r="N876">
        <v>0</v>
      </c>
      <c r="O876">
        <v>0</v>
      </c>
      <c r="P876">
        <v>28</v>
      </c>
      <c r="Q876" t="s">
        <v>19</v>
      </c>
      <c r="R876">
        <v>0</v>
      </c>
      <c r="S876">
        <v>0</v>
      </c>
      <c r="T876">
        <v>1</v>
      </c>
      <c r="U876">
        <v>0</v>
      </c>
      <c r="V876">
        <v>0</v>
      </c>
      <c r="W876">
        <v>0</v>
      </c>
      <c r="X876">
        <v>0</v>
      </c>
      <c r="Y876">
        <v>0</v>
      </c>
      <c r="Z876">
        <v>2</v>
      </c>
      <c r="AA876" t="s">
        <v>28</v>
      </c>
      <c r="AB876">
        <v>0</v>
      </c>
      <c r="AC876">
        <v>1</v>
      </c>
      <c r="AD876">
        <v>0</v>
      </c>
      <c r="AE876">
        <v>1</v>
      </c>
      <c r="AF876">
        <v>0</v>
      </c>
      <c r="AG876">
        <v>1</v>
      </c>
      <c r="AH876">
        <v>0</v>
      </c>
      <c r="AI876">
        <v>0</v>
      </c>
      <c r="AJ876">
        <v>0</v>
      </c>
      <c r="AK876">
        <v>0</v>
      </c>
      <c r="AL876">
        <v>0</v>
      </c>
      <c r="AM876">
        <v>0</v>
      </c>
      <c r="AN876" t="s">
        <v>32</v>
      </c>
      <c r="AO876">
        <v>0</v>
      </c>
      <c r="AP876">
        <v>1</v>
      </c>
      <c r="AQ876">
        <v>0</v>
      </c>
      <c r="AR876">
        <v>0</v>
      </c>
      <c r="AS876">
        <v>0</v>
      </c>
      <c r="AT876">
        <v>0</v>
      </c>
      <c r="AU876">
        <v>0</v>
      </c>
      <c r="AV876">
        <v>0</v>
      </c>
      <c r="AW876" t="s">
        <v>41</v>
      </c>
      <c r="AX876" t="s">
        <v>59</v>
      </c>
      <c r="AY876">
        <v>1</v>
      </c>
      <c r="AZ876">
        <v>0</v>
      </c>
      <c r="BA876">
        <v>0</v>
      </c>
      <c r="BB876" t="s">
        <v>60</v>
      </c>
      <c r="BC876">
        <v>24</v>
      </c>
      <c r="BD876" t="s">
        <v>936</v>
      </c>
    </row>
    <row r="877" spans="1:56" x14ac:dyDescent="0.25">
      <c r="A877">
        <v>876</v>
      </c>
      <c r="B877">
        <v>0</v>
      </c>
      <c r="C877">
        <v>1</v>
      </c>
      <c r="F877" t="s">
        <v>6</v>
      </c>
      <c r="G877">
        <v>1</v>
      </c>
      <c r="H877">
        <v>0</v>
      </c>
      <c r="I877">
        <v>0</v>
      </c>
      <c r="J877">
        <v>0</v>
      </c>
      <c r="K877">
        <v>0</v>
      </c>
      <c r="L877">
        <v>0</v>
      </c>
      <c r="M877">
        <v>0</v>
      </c>
      <c r="N877">
        <v>0</v>
      </c>
      <c r="O877">
        <v>0</v>
      </c>
      <c r="P877">
        <v>15</v>
      </c>
      <c r="Q877" t="s">
        <v>18</v>
      </c>
      <c r="R877">
        <v>0</v>
      </c>
      <c r="S877">
        <v>1</v>
      </c>
      <c r="T877">
        <v>0</v>
      </c>
      <c r="U877">
        <v>0</v>
      </c>
      <c r="V877">
        <v>0</v>
      </c>
      <c r="W877">
        <v>0</v>
      </c>
      <c r="X877">
        <v>0</v>
      </c>
      <c r="Y877">
        <v>0</v>
      </c>
      <c r="Z877">
        <v>3</v>
      </c>
      <c r="AA877" t="s">
        <v>29</v>
      </c>
      <c r="AB877">
        <v>0</v>
      </c>
      <c r="AC877">
        <v>0</v>
      </c>
      <c r="AD877">
        <v>1</v>
      </c>
      <c r="AE877">
        <v>0</v>
      </c>
      <c r="AF877">
        <v>1</v>
      </c>
      <c r="AG877">
        <v>0</v>
      </c>
      <c r="AH877">
        <v>0</v>
      </c>
      <c r="AI877">
        <v>0</v>
      </c>
      <c r="AJ877">
        <v>0</v>
      </c>
      <c r="AK877">
        <v>0</v>
      </c>
      <c r="AL877">
        <v>0</v>
      </c>
      <c r="AM877">
        <v>0</v>
      </c>
      <c r="AN877" t="s">
        <v>31</v>
      </c>
      <c r="AO877">
        <v>0</v>
      </c>
      <c r="AP877">
        <v>1</v>
      </c>
      <c r="AQ877">
        <v>0</v>
      </c>
      <c r="AR877">
        <v>0</v>
      </c>
      <c r="AS877">
        <v>0</v>
      </c>
      <c r="AT877">
        <v>0</v>
      </c>
      <c r="AU877">
        <v>0</v>
      </c>
      <c r="AV877">
        <v>0</v>
      </c>
      <c r="AW877" t="s">
        <v>41</v>
      </c>
      <c r="AX877" t="s">
        <v>59</v>
      </c>
      <c r="AY877">
        <v>1</v>
      </c>
      <c r="AZ877">
        <v>0</v>
      </c>
      <c r="BA877">
        <v>0</v>
      </c>
      <c r="BB877" t="s">
        <v>60</v>
      </c>
      <c r="BC877">
        <v>7.2249999999999996</v>
      </c>
      <c r="BD877" t="s">
        <v>937</v>
      </c>
    </row>
    <row r="878" spans="1:56" x14ac:dyDescent="0.25">
      <c r="A878">
        <v>877</v>
      </c>
      <c r="B878">
        <v>0</v>
      </c>
      <c r="C878">
        <v>0</v>
      </c>
      <c r="F878" t="s">
        <v>7</v>
      </c>
      <c r="G878">
        <v>0</v>
      </c>
      <c r="H878">
        <v>1</v>
      </c>
      <c r="I878">
        <v>0</v>
      </c>
      <c r="J878">
        <v>0</v>
      </c>
      <c r="K878">
        <v>1</v>
      </c>
      <c r="L878">
        <v>1</v>
      </c>
      <c r="M878">
        <v>0</v>
      </c>
      <c r="N878">
        <v>0</v>
      </c>
      <c r="O878">
        <v>0</v>
      </c>
      <c r="P878">
        <v>20</v>
      </c>
      <c r="Q878" t="s">
        <v>19</v>
      </c>
      <c r="R878">
        <v>0</v>
      </c>
      <c r="S878">
        <v>0</v>
      </c>
      <c r="T878">
        <v>1</v>
      </c>
      <c r="U878">
        <v>0</v>
      </c>
      <c r="V878">
        <v>0</v>
      </c>
      <c r="W878">
        <v>0</v>
      </c>
      <c r="X878">
        <v>0</v>
      </c>
      <c r="Y878">
        <v>0</v>
      </c>
      <c r="Z878">
        <v>3</v>
      </c>
      <c r="AA878" t="s">
        <v>29</v>
      </c>
      <c r="AB878">
        <v>0</v>
      </c>
      <c r="AC878">
        <v>0</v>
      </c>
      <c r="AD878">
        <v>1</v>
      </c>
      <c r="AE878">
        <v>0</v>
      </c>
      <c r="AF878">
        <v>1</v>
      </c>
      <c r="AG878">
        <v>0</v>
      </c>
      <c r="AH878">
        <v>0</v>
      </c>
      <c r="AI878">
        <v>0</v>
      </c>
      <c r="AJ878">
        <v>0</v>
      </c>
      <c r="AK878">
        <v>0</v>
      </c>
      <c r="AL878">
        <v>0</v>
      </c>
      <c r="AM878">
        <v>0</v>
      </c>
      <c r="AN878" t="s">
        <v>31</v>
      </c>
      <c r="AO878">
        <v>0</v>
      </c>
      <c r="AP878">
        <v>1</v>
      </c>
      <c r="AQ878">
        <v>0</v>
      </c>
      <c r="AR878">
        <v>0</v>
      </c>
      <c r="AS878">
        <v>0</v>
      </c>
      <c r="AT878">
        <v>0</v>
      </c>
      <c r="AU878">
        <v>0</v>
      </c>
      <c r="AV878">
        <v>0</v>
      </c>
      <c r="AW878" t="s">
        <v>41</v>
      </c>
      <c r="AX878" t="s">
        <v>56</v>
      </c>
      <c r="AY878">
        <v>0</v>
      </c>
      <c r="AZ878">
        <v>0</v>
      </c>
      <c r="BA878">
        <v>1</v>
      </c>
      <c r="BB878" t="s">
        <v>57</v>
      </c>
      <c r="BC878">
        <v>9.8458000000000006</v>
      </c>
      <c r="BD878" t="s">
        <v>938</v>
      </c>
    </row>
    <row r="879" spans="1:56" x14ac:dyDescent="0.25">
      <c r="A879">
        <v>878</v>
      </c>
      <c r="B879">
        <v>0</v>
      </c>
      <c r="C879">
        <v>0</v>
      </c>
      <c r="F879" t="s">
        <v>7</v>
      </c>
      <c r="G879">
        <v>0</v>
      </c>
      <c r="H879">
        <v>1</v>
      </c>
      <c r="I879">
        <v>0</v>
      </c>
      <c r="J879">
        <v>0</v>
      </c>
      <c r="K879">
        <v>1</v>
      </c>
      <c r="L879">
        <v>1</v>
      </c>
      <c r="M879">
        <v>0</v>
      </c>
      <c r="N879">
        <v>0</v>
      </c>
      <c r="O879">
        <v>0</v>
      </c>
      <c r="P879">
        <v>19</v>
      </c>
      <c r="Q879" t="s">
        <v>18</v>
      </c>
      <c r="R879">
        <v>0</v>
      </c>
      <c r="S879">
        <v>1</v>
      </c>
      <c r="T879">
        <v>0</v>
      </c>
      <c r="U879">
        <v>0</v>
      </c>
      <c r="V879">
        <v>0</v>
      </c>
      <c r="W879">
        <v>0</v>
      </c>
      <c r="X879">
        <v>0</v>
      </c>
      <c r="Y879">
        <v>0</v>
      </c>
      <c r="Z879">
        <v>3</v>
      </c>
      <c r="AA879" t="s">
        <v>29</v>
      </c>
      <c r="AB879">
        <v>0</v>
      </c>
      <c r="AC879">
        <v>0</v>
      </c>
      <c r="AD879">
        <v>1</v>
      </c>
      <c r="AE879">
        <v>0</v>
      </c>
      <c r="AF879">
        <v>1</v>
      </c>
      <c r="AG879">
        <v>0</v>
      </c>
      <c r="AH879">
        <v>0</v>
      </c>
      <c r="AI879">
        <v>0</v>
      </c>
      <c r="AJ879">
        <v>0</v>
      </c>
      <c r="AK879">
        <v>0</v>
      </c>
      <c r="AL879">
        <v>0</v>
      </c>
      <c r="AM879">
        <v>0</v>
      </c>
      <c r="AN879" t="s">
        <v>31</v>
      </c>
      <c r="AO879">
        <v>0</v>
      </c>
      <c r="AP879">
        <v>1</v>
      </c>
      <c r="AQ879">
        <v>0</v>
      </c>
      <c r="AR879">
        <v>0</v>
      </c>
      <c r="AS879">
        <v>0</v>
      </c>
      <c r="AT879">
        <v>0</v>
      </c>
      <c r="AU879">
        <v>0</v>
      </c>
      <c r="AV879">
        <v>0</v>
      </c>
      <c r="AW879" t="s">
        <v>41</v>
      </c>
      <c r="AX879" t="s">
        <v>56</v>
      </c>
      <c r="AY879">
        <v>0</v>
      </c>
      <c r="AZ879">
        <v>0</v>
      </c>
      <c r="BA879">
        <v>1</v>
      </c>
      <c r="BB879" t="s">
        <v>57</v>
      </c>
      <c r="BC879">
        <v>7.8958000000000004</v>
      </c>
      <c r="BD879" t="s">
        <v>939</v>
      </c>
    </row>
    <row r="880" spans="1:56" x14ac:dyDescent="0.25">
      <c r="A880">
        <v>879</v>
      </c>
      <c r="B880">
        <v>0</v>
      </c>
      <c r="C880">
        <v>0</v>
      </c>
      <c r="F880" t="s">
        <v>7</v>
      </c>
      <c r="G880">
        <v>0</v>
      </c>
      <c r="H880">
        <v>1</v>
      </c>
      <c r="I880">
        <v>0</v>
      </c>
      <c r="J880">
        <v>0</v>
      </c>
      <c r="K880">
        <v>1</v>
      </c>
      <c r="L880">
        <v>1</v>
      </c>
      <c r="M880">
        <v>0</v>
      </c>
      <c r="N880">
        <v>0</v>
      </c>
      <c r="O880">
        <v>0</v>
      </c>
      <c r="P880">
        <v>29.9</v>
      </c>
      <c r="Q880" t="s">
        <v>19</v>
      </c>
      <c r="R880">
        <v>0</v>
      </c>
      <c r="S880">
        <v>0</v>
      </c>
      <c r="T880">
        <v>1</v>
      </c>
      <c r="U880">
        <v>0</v>
      </c>
      <c r="V880">
        <v>0</v>
      </c>
      <c r="W880">
        <v>0</v>
      </c>
      <c r="X880">
        <v>0</v>
      </c>
      <c r="Y880">
        <v>0</v>
      </c>
      <c r="Z880">
        <v>3</v>
      </c>
      <c r="AA880" t="s">
        <v>29</v>
      </c>
      <c r="AB880">
        <v>0</v>
      </c>
      <c r="AC880">
        <v>0</v>
      </c>
      <c r="AD880">
        <v>1</v>
      </c>
      <c r="AE880">
        <v>0</v>
      </c>
      <c r="AF880">
        <v>1</v>
      </c>
      <c r="AG880">
        <v>0</v>
      </c>
      <c r="AH880">
        <v>0</v>
      </c>
      <c r="AI880">
        <v>0</v>
      </c>
      <c r="AJ880">
        <v>0</v>
      </c>
      <c r="AK880">
        <v>0</v>
      </c>
      <c r="AL880">
        <v>0</v>
      </c>
      <c r="AM880">
        <v>0</v>
      </c>
      <c r="AN880" t="s">
        <v>31</v>
      </c>
      <c r="AO880">
        <v>0</v>
      </c>
      <c r="AP880">
        <v>1</v>
      </c>
      <c r="AQ880">
        <v>0</v>
      </c>
      <c r="AR880">
        <v>0</v>
      </c>
      <c r="AS880">
        <v>0</v>
      </c>
      <c r="AT880">
        <v>0</v>
      </c>
      <c r="AU880">
        <v>0</v>
      </c>
      <c r="AV880">
        <v>0</v>
      </c>
      <c r="AW880" t="s">
        <v>41</v>
      </c>
      <c r="AX880" t="s">
        <v>56</v>
      </c>
      <c r="AY880">
        <v>0</v>
      </c>
      <c r="AZ880">
        <v>0</v>
      </c>
      <c r="BA880">
        <v>1</v>
      </c>
      <c r="BB880" t="s">
        <v>57</v>
      </c>
      <c r="BC880">
        <v>7.8958000000000004</v>
      </c>
      <c r="BD880" t="s">
        <v>940</v>
      </c>
    </row>
    <row r="881" spans="1:56" x14ac:dyDescent="0.25">
      <c r="A881">
        <v>880</v>
      </c>
      <c r="B881">
        <v>0</v>
      </c>
      <c r="C881">
        <v>1</v>
      </c>
      <c r="F881" t="s">
        <v>6</v>
      </c>
      <c r="G881">
        <v>1</v>
      </c>
      <c r="H881">
        <v>0</v>
      </c>
      <c r="I881">
        <v>0</v>
      </c>
      <c r="J881">
        <v>0</v>
      </c>
      <c r="K881">
        <v>0</v>
      </c>
      <c r="L881">
        <v>0</v>
      </c>
      <c r="M881">
        <v>0</v>
      </c>
      <c r="N881">
        <v>0</v>
      </c>
      <c r="O881">
        <v>0</v>
      </c>
      <c r="P881">
        <v>56</v>
      </c>
      <c r="Q881" t="s">
        <v>22</v>
      </c>
      <c r="R881">
        <v>0</v>
      </c>
      <c r="S881">
        <v>0</v>
      </c>
      <c r="T881">
        <v>0</v>
      </c>
      <c r="U881">
        <v>0</v>
      </c>
      <c r="V881">
        <v>0</v>
      </c>
      <c r="W881">
        <v>1</v>
      </c>
      <c r="X881">
        <v>0</v>
      </c>
      <c r="Y881">
        <v>0</v>
      </c>
      <c r="Z881">
        <v>1</v>
      </c>
      <c r="AA881" t="s">
        <v>27</v>
      </c>
      <c r="AB881">
        <v>1</v>
      </c>
      <c r="AC881">
        <v>0</v>
      </c>
      <c r="AD881">
        <v>0</v>
      </c>
      <c r="AE881">
        <v>0</v>
      </c>
      <c r="AF881">
        <v>1</v>
      </c>
      <c r="AG881">
        <v>0</v>
      </c>
      <c r="AH881">
        <v>0</v>
      </c>
      <c r="AI881">
        <v>0</v>
      </c>
      <c r="AJ881">
        <v>0</v>
      </c>
      <c r="AK881">
        <v>0</v>
      </c>
      <c r="AL881">
        <v>0</v>
      </c>
      <c r="AM881">
        <v>0</v>
      </c>
      <c r="AN881" t="s">
        <v>31</v>
      </c>
      <c r="AO881">
        <v>1</v>
      </c>
      <c r="AP881">
        <v>0</v>
      </c>
      <c r="AQ881">
        <v>1</v>
      </c>
      <c r="AR881">
        <v>0</v>
      </c>
      <c r="AS881">
        <v>0</v>
      </c>
      <c r="AT881">
        <v>0</v>
      </c>
      <c r="AU881">
        <v>0</v>
      </c>
      <c r="AV881">
        <v>0</v>
      </c>
      <c r="AW881" t="s">
        <v>42</v>
      </c>
      <c r="AX881" t="s">
        <v>59</v>
      </c>
      <c r="AY881">
        <v>1</v>
      </c>
      <c r="AZ881">
        <v>0</v>
      </c>
      <c r="BA881">
        <v>0</v>
      </c>
      <c r="BB881" t="s">
        <v>60</v>
      </c>
      <c r="BC881">
        <v>83.158299999999997</v>
      </c>
      <c r="BD881" t="s">
        <v>941</v>
      </c>
    </row>
    <row r="882" spans="1:56" x14ac:dyDescent="0.25">
      <c r="A882">
        <v>881</v>
      </c>
      <c r="B882">
        <v>0</v>
      </c>
      <c r="C882">
        <v>1</v>
      </c>
      <c r="F882" t="s">
        <v>6</v>
      </c>
      <c r="G882">
        <v>1</v>
      </c>
      <c r="H882">
        <v>0</v>
      </c>
      <c r="I882">
        <v>0</v>
      </c>
      <c r="J882">
        <v>0</v>
      </c>
      <c r="K882">
        <v>0</v>
      </c>
      <c r="L882">
        <v>0</v>
      </c>
      <c r="M882">
        <v>0</v>
      </c>
      <c r="N882">
        <v>0</v>
      </c>
      <c r="O882">
        <v>0</v>
      </c>
      <c r="P882">
        <v>25</v>
      </c>
      <c r="Q882" t="s">
        <v>19</v>
      </c>
      <c r="R882">
        <v>0</v>
      </c>
      <c r="S882">
        <v>0</v>
      </c>
      <c r="T882">
        <v>1</v>
      </c>
      <c r="U882">
        <v>0</v>
      </c>
      <c r="V882">
        <v>0</v>
      </c>
      <c r="W882">
        <v>0</v>
      </c>
      <c r="X882">
        <v>0</v>
      </c>
      <c r="Y882">
        <v>0</v>
      </c>
      <c r="Z882">
        <v>2</v>
      </c>
      <c r="AA882" t="s">
        <v>28</v>
      </c>
      <c r="AB882">
        <v>0</v>
      </c>
      <c r="AC882">
        <v>1</v>
      </c>
      <c r="AD882">
        <v>0</v>
      </c>
      <c r="AE882">
        <v>0</v>
      </c>
      <c r="AF882">
        <v>1</v>
      </c>
      <c r="AG882">
        <v>0</v>
      </c>
      <c r="AH882">
        <v>0</v>
      </c>
      <c r="AI882">
        <v>0</v>
      </c>
      <c r="AJ882">
        <v>0</v>
      </c>
      <c r="AK882">
        <v>0</v>
      </c>
      <c r="AL882">
        <v>0</v>
      </c>
      <c r="AM882">
        <v>0</v>
      </c>
      <c r="AN882" t="s">
        <v>31</v>
      </c>
      <c r="AO882">
        <v>1</v>
      </c>
      <c r="AP882">
        <v>0</v>
      </c>
      <c r="AQ882">
        <v>1</v>
      </c>
      <c r="AR882">
        <v>0</v>
      </c>
      <c r="AS882">
        <v>0</v>
      </c>
      <c r="AT882">
        <v>0</v>
      </c>
      <c r="AU882">
        <v>0</v>
      </c>
      <c r="AV882">
        <v>0</v>
      </c>
      <c r="AW882" t="s">
        <v>42</v>
      </c>
      <c r="AX882" t="s">
        <v>56</v>
      </c>
      <c r="AY882">
        <v>0</v>
      </c>
      <c r="AZ882">
        <v>0</v>
      </c>
      <c r="BA882">
        <v>1</v>
      </c>
      <c r="BB882" t="s">
        <v>57</v>
      </c>
      <c r="BC882">
        <v>26</v>
      </c>
      <c r="BD882" t="s">
        <v>942</v>
      </c>
    </row>
    <row r="883" spans="1:56" x14ac:dyDescent="0.25">
      <c r="A883">
        <v>882</v>
      </c>
      <c r="B883">
        <v>0</v>
      </c>
      <c r="C883">
        <v>0</v>
      </c>
      <c r="F883" t="s">
        <v>7</v>
      </c>
      <c r="G883">
        <v>0</v>
      </c>
      <c r="H883">
        <v>1</v>
      </c>
      <c r="I883">
        <v>0</v>
      </c>
      <c r="J883">
        <v>0</v>
      </c>
      <c r="K883">
        <v>1</v>
      </c>
      <c r="L883">
        <v>1</v>
      </c>
      <c r="M883">
        <v>0</v>
      </c>
      <c r="N883">
        <v>0</v>
      </c>
      <c r="O883">
        <v>0</v>
      </c>
      <c r="P883">
        <v>33</v>
      </c>
      <c r="Q883" t="s">
        <v>20</v>
      </c>
      <c r="R883">
        <v>0</v>
      </c>
      <c r="S883">
        <v>0</v>
      </c>
      <c r="T883">
        <v>0</v>
      </c>
      <c r="U883">
        <v>1</v>
      </c>
      <c r="V883">
        <v>0</v>
      </c>
      <c r="W883">
        <v>0</v>
      </c>
      <c r="X883">
        <v>0</v>
      </c>
      <c r="Y883">
        <v>0</v>
      </c>
      <c r="Z883">
        <v>3</v>
      </c>
      <c r="AA883" t="s">
        <v>29</v>
      </c>
      <c r="AB883">
        <v>0</v>
      </c>
      <c r="AC883">
        <v>0</v>
      </c>
      <c r="AD883">
        <v>1</v>
      </c>
      <c r="AE883">
        <v>0</v>
      </c>
      <c r="AF883">
        <v>1</v>
      </c>
      <c r="AG883">
        <v>0</v>
      </c>
      <c r="AH883">
        <v>0</v>
      </c>
      <c r="AI883">
        <v>0</v>
      </c>
      <c r="AJ883">
        <v>0</v>
      </c>
      <c r="AK883">
        <v>0</v>
      </c>
      <c r="AL883">
        <v>0</v>
      </c>
      <c r="AM883">
        <v>0</v>
      </c>
      <c r="AN883" t="s">
        <v>31</v>
      </c>
      <c r="AO883">
        <v>0</v>
      </c>
      <c r="AP883">
        <v>1</v>
      </c>
      <c r="AQ883">
        <v>0</v>
      </c>
      <c r="AR883">
        <v>0</v>
      </c>
      <c r="AS883">
        <v>0</v>
      </c>
      <c r="AT883">
        <v>0</v>
      </c>
      <c r="AU883">
        <v>0</v>
      </c>
      <c r="AV883">
        <v>0</v>
      </c>
      <c r="AW883" t="s">
        <v>41</v>
      </c>
      <c r="AX883" t="s">
        <v>56</v>
      </c>
      <c r="AY883">
        <v>0</v>
      </c>
      <c r="AZ883">
        <v>0</v>
      </c>
      <c r="BA883">
        <v>1</v>
      </c>
      <c r="BB883" t="s">
        <v>57</v>
      </c>
      <c r="BC883">
        <v>7.8958000000000004</v>
      </c>
      <c r="BD883" t="s">
        <v>943</v>
      </c>
    </row>
    <row r="884" spans="1:56" x14ac:dyDescent="0.25">
      <c r="A884">
        <v>883</v>
      </c>
      <c r="B884">
        <v>0</v>
      </c>
      <c r="C884">
        <v>0</v>
      </c>
      <c r="F884" t="s">
        <v>6</v>
      </c>
      <c r="G884">
        <v>1</v>
      </c>
      <c r="H884">
        <v>0</v>
      </c>
      <c r="I884">
        <v>1</v>
      </c>
      <c r="J884">
        <v>0</v>
      </c>
      <c r="K884">
        <v>0</v>
      </c>
      <c r="L884">
        <v>0</v>
      </c>
      <c r="M884">
        <v>0</v>
      </c>
      <c r="N884">
        <v>0</v>
      </c>
      <c r="O884">
        <v>0</v>
      </c>
      <c r="P884">
        <v>22</v>
      </c>
      <c r="Q884" t="s">
        <v>19</v>
      </c>
      <c r="R884">
        <v>0</v>
      </c>
      <c r="S884">
        <v>0</v>
      </c>
      <c r="T884">
        <v>1</v>
      </c>
      <c r="U884">
        <v>0</v>
      </c>
      <c r="V884">
        <v>0</v>
      </c>
      <c r="W884">
        <v>0</v>
      </c>
      <c r="X884">
        <v>0</v>
      </c>
      <c r="Y884">
        <v>0</v>
      </c>
      <c r="Z884">
        <v>3</v>
      </c>
      <c r="AA884" t="s">
        <v>29</v>
      </c>
      <c r="AB884">
        <v>0</v>
      </c>
      <c r="AC884">
        <v>0</v>
      </c>
      <c r="AD884">
        <v>1</v>
      </c>
      <c r="AE884">
        <v>0</v>
      </c>
      <c r="AF884">
        <v>1</v>
      </c>
      <c r="AG884">
        <v>0</v>
      </c>
      <c r="AH884">
        <v>0</v>
      </c>
      <c r="AI884">
        <v>0</v>
      </c>
      <c r="AJ884">
        <v>0</v>
      </c>
      <c r="AK884">
        <v>0</v>
      </c>
      <c r="AL884">
        <v>0</v>
      </c>
      <c r="AM884">
        <v>0</v>
      </c>
      <c r="AN884" t="s">
        <v>31</v>
      </c>
      <c r="AO884">
        <v>0</v>
      </c>
      <c r="AP884">
        <v>1</v>
      </c>
      <c r="AQ884">
        <v>0</v>
      </c>
      <c r="AR884">
        <v>0</v>
      </c>
      <c r="AS884">
        <v>0</v>
      </c>
      <c r="AT884">
        <v>0</v>
      </c>
      <c r="AU884">
        <v>0</v>
      </c>
      <c r="AV884">
        <v>0</v>
      </c>
      <c r="AW884" t="s">
        <v>41</v>
      </c>
      <c r="AX884" t="s">
        <v>56</v>
      </c>
      <c r="AY884">
        <v>0</v>
      </c>
      <c r="AZ884">
        <v>0</v>
      </c>
      <c r="BA884">
        <v>1</v>
      </c>
      <c r="BB884" t="s">
        <v>57</v>
      </c>
      <c r="BC884">
        <v>10.5167</v>
      </c>
      <c r="BD884" t="s">
        <v>944</v>
      </c>
    </row>
    <row r="885" spans="1:56" x14ac:dyDescent="0.25">
      <c r="A885">
        <v>884</v>
      </c>
      <c r="B885">
        <v>0</v>
      </c>
      <c r="C885">
        <v>0</v>
      </c>
      <c r="F885" t="s">
        <v>7</v>
      </c>
      <c r="G885">
        <v>0</v>
      </c>
      <c r="H885">
        <v>1</v>
      </c>
      <c r="I885">
        <v>0</v>
      </c>
      <c r="J885">
        <v>1</v>
      </c>
      <c r="K885">
        <v>1</v>
      </c>
      <c r="L885">
        <v>1</v>
      </c>
      <c r="M885">
        <v>0</v>
      </c>
      <c r="N885">
        <v>0</v>
      </c>
      <c r="O885">
        <v>0</v>
      </c>
      <c r="P885">
        <v>28</v>
      </c>
      <c r="Q885" t="s">
        <v>19</v>
      </c>
      <c r="R885">
        <v>0</v>
      </c>
      <c r="S885">
        <v>0</v>
      </c>
      <c r="T885">
        <v>1</v>
      </c>
      <c r="U885">
        <v>0</v>
      </c>
      <c r="V885">
        <v>0</v>
      </c>
      <c r="W885">
        <v>0</v>
      </c>
      <c r="X885">
        <v>0</v>
      </c>
      <c r="Y885">
        <v>0</v>
      </c>
      <c r="Z885">
        <v>2</v>
      </c>
      <c r="AA885" t="s">
        <v>28</v>
      </c>
      <c r="AB885">
        <v>0</v>
      </c>
      <c r="AC885">
        <v>1</v>
      </c>
      <c r="AD885">
        <v>0</v>
      </c>
      <c r="AE885">
        <v>0</v>
      </c>
      <c r="AF885">
        <v>1</v>
      </c>
      <c r="AG885">
        <v>0</v>
      </c>
      <c r="AH885">
        <v>0</v>
      </c>
      <c r="AI885">
        <v>0</v>
      </c>
      <c r="AJ885">
        <v>0</v>
      </c>
      <c r="AK885">
        <v>0</v>
      </c>
      <c r="AL885">
        <v>0</v>
      </c>
      <c r="AM885">
        <v>0</v>
      </c>
      <c r="AN885" t="s">
        <v>31</v>
      </c>
      <c r="AO885">
        <v>0</v>
      </c>
      <c r="AP885">
        <v>1</v>
      </c>
      <c r="AQ885">
        <v>0</v>
      </c>
      <c r="AR885">
        <v>0</v>
      </c>
      <c r="AS885">
        <v>0</v>
      </c>
      <c r="AT885">
        <v>0</v>
      </c>
      <c r="AU885">
        <v>0</v>
      </c>
      <c r="AV885">
        <v>0</v>
      </c>
      <c r="AW885" t="s">
        <v>41</v>
      </c>
      <c r="AX885" t="s">
        <v>56</v>
      </c>
      <c r="AY885">
        <v>0</v>
      </c>
      <c r="AZ885">
        <v>0</v>
      </c>
      <c r="BA885">
        <v>1</v>
      </c>
      <c r="BB885" t="s">
        <v>57</v>
      </c>
      <c r="BC885">
        <v>10.5</v>
      </c>
      <c r="BD885" t="s">
        <v>945</v>
      </c>
    </row>
    <row r="886" spans="1:56" x14ac:dyDescent="0.25">
      <c r="A886">
        <v>885</v>
      </c>
      <c r="B886">
        <v>0</v>
      </c>
      <c r="C886">
        <v>0</v>
      </c>
      <c r="F886" t="s">
        <v>7</v>
      </c>
      <c r="G886">
        <v>0</v>
      </c>
      <c r="H886">
        <v>1</v>
      </c>
      <c r="I886">
        <v>0</v>
      </c>
      <c r="J886">
        <v>0</v>
      </c>
      <c r="K886">
        <v>1</v>
      </c>
      <c r="L886">
        <v>1</v>
      </c>
      <c r="M886">
        <v>0</v>
      </c>
      <c r="N886">
        <v>0</v>
      </c>
      <c r="O886">
        <v>0</v>
      </c>
      <c r="P886">
        <v>25</v>
      </c>
      <c r="Q886" t="s">
        <v>19</v>
      </c>
      <c r="R886">
        <v>0</v>
      </c>
      <c r="S886">
        <v>0</v>
      </c>
      <c r="T886">
        <v>1</v>
      </c>
      <c r="U886">
        <v>0</v>
      </c>
      <c r="V886">
        <v>0</v>
      </c>
      <c r="W886">
        <v>0</v>
      </c>
      <c r="X886">
        <v>0</v>
      </c>
      <c r="Y886">
        <v>0</v>
      </c>
      <c r="Z886">
        <v>3</v>
      </c>
      <c r="AA886" t="s">
        <v>29</v>
      </c>
      <c r="AB886">
        <v>0</v>
      </c>
      <c r="AC886">
        <v>0</v>
      </c>
      <c r="AD886">
        <v>1</v>
      </c>
      <c r="AE886">
        <v>0</v>
      </c>
      <c r="AF886">
        <v>1</v>
      </c>
      <c r="AG886">
        <v>0</v>
      </c>
      <c r="AH886">
        <v>0</v>
      </c>
      <c r="AI886">
        <v>0</v>
      </c>
      <c r="AJ886">
        <v>0</v>
      </c>
      <c r="AK886">
        <v>0</v>
      </c>
      <c r="AL886">
        <v>0</v>
      </c>
      <c r="AM886">
        <v>0</v>
      </c>
      <c r="AN886" t="s">
        <v>31</v>
      </c>
      <c r="AO886">
        <v>0</v>
      </c>
      <c r="AP886">
        <v>1</v>
      </c>
      <c r="AQ886">
        <v>0</v>
      </c>
      <c r="AR886">
        <v>0</v>
      </c>
      <c r="AS886">
        <v>0</v>
      </c>
      <c r="AT886">
        <v>0</v>
      </c>
      <c r="AU886">
        <v>0</v>
      </c>
      <c r="AV886">
        <v>0</v>
      </c>
      <c r="AW886" t="s">
        <v>41</v>
      </c>
      <c r="AX886" t="s">
        <v>56</v>
      </c>
      <c r="AY886">
        <v>0</v>
      </c>
      <c r="AZ886">
        <v>0</v>
      </c>
      <c r="BA886">
        <v>1</v>
      </c>
      <c r="BB886" t="s">
        <v>57</v>
      </c>
      <c r="BC886">
        <v>7.05</v>
      </c>
      <c r="BD886" t="s">
        <v>946</v>
      </c>
    </row>
    <row r="887" spans="1:56" x14ac:dyDescent="0.25">
      <c r="A887">
        <v>886</v>
      </c>
      <c r="B887">
        <v>0</v>
      </c>
      <c r="C887">
        <v>0</v>
      </c>
      <c r="F887" t="s">
        <v>6</v>
      </c>
      <c r="G887">
        <v>1</v>
      </c>
      <c r="H887">
        <v>0</v>
      </c>
      <c r="I887">
        <v>0</v>
      </c>
      <c r="J887">
        <v>0</v>
      </c>
      <c r="K887">
        <v>0</v>
      </c>
      <c r="L887">
        <v>0</v>
      </c>
      <c r="M887">
        <v>0</v>
      </c>
      <c r="N887">
        <v>0</v>
      </c>
      <c r="O887">
        <v>0</v>
      </c>
      <c r="P887">
        <v>39</v>
      </c>
      <c r="Q887" t="s">
        <v>20</v>
      </c>
      <c r="R887">
        <v>0</v>
      </c>
      <c r="S887">
        <v>0</v>
      </c>
      <c r="T887">
        <v>0</v>
      </c>
      <c r="U887">
        <v>1</v>
      </c>
      <c r="V887">
        <v>0</v>
      </c>
      <c r="W887">
        <v>0</v>
      </c>
      <c r="X887">
        <v>0</v>
      </c>
      <c r="Y887">
        <v>0</v>
      </c>
      <c r="Z887">
        <v>3</v>
      </c>
      <c r="AA887" t="s">
        <v>29</v>
      </c>
      <c r="AB887">
        <v>0</v>
      </c>
      <c r="AC887">
        <v>0</v>
      </c>
      <c r="AD887">
        <v>1</v>
      </c>
      <c r="AE887">
        <v>0</v>
      </c>
      <c r="AF887">
        <v>1</v>
      </c>
      <c r="AG887">
        <v>0</v>
      </c>
      <c r="AH887">
        <v>0</v>
      </c>
      <c r="AI887">
        <v>0</v>
      </c>
      <c r="AJ887">
        <v>0</v>
      </c>
      <c r="AK887">
        <v>0</v>
      </c>
      <c r="AL887">
        <v>0</v>
      </c>
      <c r="AM887">
        <v>0</v>
      </c>
      <c r="AN887" t="s">
        <v>31</v>
      </c>
      <c r="AO887">
        <v>5</v>
      </c>
      <c r="AP887">
        <v>0</v>
      </c>
      <c r="AQ887">
        <v>0</v>
      </c>
      <c r="AR887">
        <v>0</v>
      </c>
      <c r="AS887">
        <v>0</v>
      </c>
      <c r="AT887">
        <v>0</v>
      </c>
      <c r="AU887">
        <v>1</v>
      </c>
      <c r="AV887">
        <v>0</v>
      </c>
      <c r="AW887" t="s">
        <v>46</v>
      </c>
      <c r="AX887" t="s">
        <v>65</v>
      </c>
      <c r="AY887">
        <v>0</v>
      </c>
      <c r="AZ887">
        <v>1</v>
      </c>
      <c r="BA887">
        <v>0</v>
      </c>
      <c r="BB887" t="s">
        <v>66</v>
      </c>
      <c r="BC887">
        <v>29.125</v>
      </c>
      <c r="BD887" t="s">
        <v>947</v>
      </c>
    </row>
    <row r="888" spans="1:56" x14ac:dyDescent="0.25">
      <c r="A888">
        <v>887</v>
      </c>
      <c r="B888">
        <v>0</v>
      </c>
      <c r="C888">
        <v>0</v>
      </c>
      <c r="F888" t="s">
        <v>7</v>
      </c>
      <c r="G888">
        <v>0</v>
      </c>
      <c r="H888">
        <v>1</v>
      </c>
      <c r="I888">
        <v>0</v>
      </c>
      <c r="J888">
        <v>1</v>
      </c>
      <c r="K888">
        <v>1</v>
      </c>
      <c r="L888">
        <v>1</v>
      </c>
      <c r="M888">
        <v>0</v>
      </c>
      <c r="N888">
        <v>0</v>
      </c>
      <c r="O888">
        <v>0</v>
      </c>
      <c r="P888">
        <v>27</v>
      </c>
      <c r="Q888" t="s">
        <v>19</v>
      </c>
      <c r="R888">
        <v>0</v>
      </c>
      <c r="S888">
        <v>0</v>
      </c>
      <c r="T888">
        <v>1</v>
      </c>
      <c r="U888">
        <v>0</v>
      </c>
      <c r="V888">
        <v>0</v>
      </c>
      <c r="W888">
        <v>0</v>
      </c>
      <c r="X888">
        <v>0</v>
      </c>
      <c r="Y888">
        <v>0</v>
      </c>
      <c r="Z888">
        <v>2</v>
      </c>
      <c r="AA888" t="s">
        <v>28</v>
      </c>
      <c r="AB888">
        <v>0</v>
      </c>
      <c r="AC888">
        <v>1</v>
      </c>
      <c r="AD888">
        <v>0</v>
      </c>
      <c r="AE888">
        <v>0</v>
      </c>
      <c r="AF888">
        <v>1</v>
      </c>
      <c r="AG888">
        <v>0</v>
      </c>
      <c r="AH888">
        <v>0</v>
      </c>
      <c r="AI888">
        <v>0</v>
      </c>
      <c r="AJ888">
        <v>0</v>
      </c>
      <c r="AK888">
        <v>0</v>
      </c>
      <c r="AL888">
        <v>0</v>
      </c>
      <c r="AM888">
        <v>0</v>
      </c>
      <c r="AN888" t="s">
        <v>31</v>
      </c>
      <c r="AO888">
        <v>0</v>
      </c>
      <c r="AP888">
        <v>1</v>
      </c>
      <c r="AQ888">
        <v>0</v>
      </c>
      <c r="AR888">
        <v>0</v>
      </c>
      <c r="AS888">
        <v>0</v>
      </c>
      <c r="AT888">
        <v>0</v>
      </c>
      <c r="AU888">
        <v>0</v>
      </c>
      <c r="AV888">
        <v>0</v>
      </c>
      <c r="AW888" t="s">
        <v>41</v>
      </c>
      <c r="AX888" t="s">
        <v>56</v>
      </c>
      <c r="AY888">
        <v>0</v>
      </c>
      <c r="AZ888">
        <v>0</v>
      </c>
      <c r="BA888">
        <v>1</v>
      </c>
      <c r="BB888" t="s">
        <v>57</v>
      </c>
      <c r="BC888">
        <v>13</v>
      </c>
      <c r="BD888" t="s">
        <v>948</v>
      </c>
    </row>
    <row r="889" spans="1:56" x14ac:dyDescent="0.25">
      <c r="A889">
        <v>888</v>
      </c>
      <c r="B889">
        <v>0</v>
      </c>
      <c r="C889">
        <v>1</v>
      </c>
      <c r="F889" t="s">
        <v>6</v>
      </c>
      <c r="G889">
        <v>1</v>
      </c>
      <c r="H889">
        <v>0</v>
      </c>
      <c r="I889">
        <v>0</v>
      </c>
      <c r="J889">
        <v>0</v>
      </c>
      <c r="K889">
        <v>0</v>
      </c>
      <c r="L889">
        <v>0</v>
      </c>
      <c r="M889">
        <v>0</v>
      </c>
      <c r="N889">
        <v>0</v>
      </c>
      <c r="O889">
        <v>0</v>
      </c>
      <c r="P889">
        <v>19</v>
      </c>
      <c r="Q889" t="s">
        <v>18</v>
      </c>
      <c r="R889">
        <v>0</v>
      </c>
      <c r="S889">
        <v>1</v>
      </c>
      <c r="T889">
        <v>0</v>
      </c>
      <c r="U889">
        <v>0</v>
      </c>
      <c r="V889">
        <v>0</v>
      </c>
      <c r="W889">
        <v>0</v>
      </c>
      <c r="X889">
        <v>0</v>
      </c>
      <c r="Y889">
        <v>0</v>
      </c>
      <c r="Z889">
        <v>1</v>
      </c>
      <c r="AA889" t="s">
        <v>27</v>
      </c>
      <c r="AB889">
        <v>1</v>
      </c>
      <c r="AC889">
        <v>0</v>
      </c>
      <c r="AD889">
        <v>0</v>
      </c>
      <c r="AE889">
        <v>0</v>
      </c>
      <c r="AF889">
        <v>1</v>
      </c>
      <c r="AG889">
        <v>0</v>
      </c>
      <c r="AH889">
        <v>0</v>
      </c>
      <c r="AI889">
        <v>0</v>
      </c>
      <c r="AJ889">
        <v>0</v>
      </c>
      <c r="AK889">
        <v>0</v>
      </c>
      <c r="AL889">
        <v>0</v>
      </c>
      <c r="AM889">
        <v>0</v>
      </c>
      <c r="AN889" t="s">
        <v>31</v>
      </c>
      <c r="AO889">
        <v>0</v>
      </c>
      <c r="AP889">
        <v>1</v>
      </c>
      <c r="AQ889">
        <v>0</v>
      </c>
      <c r="AR889">
        <v>0</v>
      </c>
      <c r="AS889">
        <v>0</v>
      </c>
      <c r="AT889">
        <v>0</v>
      </c>
      <c r="AU889">
        <v>0</v>
      </c>
      <c r="AV889">
        <v>0</v>
      </c>
      <c r="AW889" t="s">
        <v>41</v>
      </c>
      <c r="AX889" t="s">
        <v>56</v>
      </c>
      <c r="AY889">
        <v>0</v>
      </c>
      <c r="AZ889">
        <v>0</v>
      </c>
      <c r="BA889">
        <v>1</v>
      </c>
      <c r="BB889" t="s">
        <v>57</v>
      </c>
      <c r="BC889">
        <v>30</v>
      </c>
      <c r="BD889" t="s">
        <v>949</v>
      </c>
    </row>
    <row r="890" spans="1:56" x14ac:dyDescent="0.25">
      <c r="A890">
        <v>889</v>
      </c>
      <c r="B890">
        <v>0</v>
      </c>
      <c r="C890">
        <v>0</v>
      </c>
      <c r="F890" t="s">
        <v>6</v>
      </c>
      <c r="G890">
        <v>1</v>
      </c>
      <c r="H890">
        <v>0</v>
      </c>
      <c r="I890">
        <v>1</v>
      </c>
      <c r="J890">
        <v>0</v>
      </c>
      <c r="K890">
        <v>0</v>
      </c>
      <c r="L890">
        <v>0</v>
      </c>
      <c r="M890">
        <v>0</v>
      </c>
      <c r="N890">
        <v>0</v>
      </c>
      <c r="O890">
        <v>0</v>
      </c>
      <c r="P890">
        <v>29.9</v>
      </c>
      <c r="Q890" t="s">
        <v>19</v>
      </c>
      <c r="R890">
        <v>0</v>
      </c>
      <c r="S890">
        <v>0</v>
      </c>
      <c r="T890">
        <v>1</v>
      </c>
      <c r="U890">
        <v>0</v>
      </c>
      <c r="V890">
        <v>0</v>
      </c>
      <c r="W890">
        <v>0</v>
      </c>
      <c r="X890">
        <v>0</v>
      </c>
      <c r="Y890">
        <v>0</v>
      </c>
      <c r="Z890">
        <v>3</v>
      </c>
      <c r="AA890" t="s">
        <v>29</v>
      </c>
      <c r="AB890">
        <v>0</v>
      </c>
      <c r="AC890">
        <v>0</v>
      </c>
      <c r="AD890">
        <v>1</v>
      </c>
      <c r="AE890">
        <v>1</v>
      </c>
      <c r="AF890">
        <v>0</v>
      </c>
      <c r="AG890">
        <v>1</v>
      </c>
      <c r="AH890">
        <v>0</v>
      </c>
      <c r="AI890">
        <v>0</v>
      </c>
      <c r="AJ890">
        <v>0</v>
      </c>
      <c r="AK890">
        <v>0</v>
      </c>
      <c r="AL890">
        <v>0</v>
      </c>
      <c r="AM890">
        <v>0</v>
      </c>
      <c r="AN890" t="s">
        <v>32</v>
      </c>
      <c r="AO890">
        <v>2</v>
      </c>
      <c r="AP890">
        <v>0</v>
      </c>
      <c r="AQ890">
        <v>0</v>
      </c>
      <c r="AR890">
        <v>1</v>
      </c>
      <c r="AS890">
        <v>0</v>
      </c>
      <c r="AT890">
        <v>0</v>
      </c>
      <c r="AU890">
        <v>0</v>
      </c>
      <c r="AV890">
        <v>0</v>
      </c>
      <c r="AW890" t="s">
        <v>43</v>
      </c>
      <c r="AX890" t="s">
        <v>56</v>
      </c>
      <c r="AY890">
        <v>0</v>
      </c>
      <c r="AZ890">
        <v>0</v>
      </c>
      <c r="BA890">
        <v>1</v>
      </c>
      <c r="BB890" t="s">
        <v>57</v>
      </c>
      <c r="BC890">
        <v>23.45</v>
      </c>
      <c r="BD890" t="s">
        <v>950</v>
      </c>
    </row>
    <row r="891" spans="1:56" x14ac:dyDescent="0.25">
      <c r="A891">
        <v>890</v>
      </c>
      <c r="B891">
        <v>0</v>
      </c>
      <c r="C891">
        <v>1</v>
      </c>
      <c r="F891" t="s">
        <v>7</v>
      </c>
      <c r="G891">
        <v>0</v>
      </c>
      <c r="H891">
        <v>1</v>
      </c>
      <c r="I891">
        <v>0</v>
      </c>
      <c r="J891">
        <v>0</v>
      </c>
      <c r="K891">
        <v>1</v>
      </c>
      <c r="L891">
        <v>1</v>
      </c>
      <c r="M891">
        <v>0</v>
      </c>
      <c r="N891">
        <v>0</v>
      </c>
      <c r="O891">
        <v>0</v>
      </c>
      <c r="P891">
        <v>26</v>
      </c>
      <c r="Q891" t="s">
        <v>19</v>
      </c>
      <c r="R891">
        <v>0</v>
      </c>
      <c r="S891">
        <v>0</v>
      </c>
      <c r="T891">
        <v>1</v>
      </c>
      <c r="U891">
        <v>0</v>
      </c>
      <c r="V891">
        <v>0</v>
      </c>
      <c r="W891">
        <v>0</v>
      </c>
      <c r="X891">
        <v>0</v>
      </c>
      <c r="Y891">
        <v>0</v>
      </c>
      <c r="Z891">
        <v>1</v>
      </c>
      <c r="AA891" t="s">
        <v>27</v>
      </c>
      <c r="AB891">
        <v>1</v>
      </c>
      <c r="AC891">
        <v>0</v>
      </c>
      <c r="AD891">
        <v>0</v>
      </c>
      <c r="AE891">
        <v>0</v>
      </c>
      <c r="AF891">
        <v>1</v>
      </c>
      <c r="AG891">
        <v>0</v>
      </c>
      <c r="AH891">
        <v>0</v>
      </c>
      <c r="AI891">
        <v>0</v>
      </c>
      <c r="AJ891">
        <v>0</v>
      </c>
      <c r="AK891">
        <v>0</v>
      </c>
      <c r="AL891">
        <v>0</v>
      </c>
      <c r="AM891">
        <v>0</v>
      </c>
      <c r="AN891" t="s">
        <v>31</v>
      </c>
      <c r="AO891">
        <v>0</v>
      </c>
      <c r="AP891">
        <v>1</v>
      </c>
      <c r="AQ891">
        <v>0</v>
      </c>
      <c r="AR891">
        <v>0</v>
      </c>
      <c r="AS891">
        <v>0</v>
      </c>
      <c r="AT891">
        <v>0</v>
      </c>
      <c r="AU891">
        <v>0</v>
      </c>
      <c r="AV891">
        <v>0</v>
      </c>
      <c r="AW891" t="s">
        <v>41</v>
      </c>
      <c r="AX891" t="s">
        <v>59</v>
      </c>
      <c r="AY891">
        <v>1</v>
      </c>
      <c r="AZ891">
        <v>0</v>
      </c>
      <c r="BA891">
        <v>0</v>
      </c>
      <c r="BB891" t="s">
        <v>60</v>
      </c>
      <c r="BC891">
        <v>30</v>
      </c>
      <c r="BD891" t="s">
        <v>951</v>
      </c>
    </row>
    <row r="892" spans="1:56" x14ac:dyDescent="0.25">
      <c r="A892">
        <v>891</v>
      </c>
      <c r="B892">
        <v>0</v>
      </c>
      <c r="C892">
        <v>0</v>
      </c>
      <c r="F892" t="s">
        <v>7</v>
      </c>
      <c r="G892">
        <v>0</v>
      </c>
      <c r="H892">
        <v>1</v>
      </c>
      <c r="I892">
        <v>0</v>
      </c>
      <c r="J892">
        <v>0</v>
      </c>
      <c r="K892">
        <v>1</v>
      </c>
      <c r="L892">
        <v>1</v>
      </c>
      <c r="M892">
        <v>0</v>
      </c>
      <c r="N892">
        <v>1</v>
      </c>
      <c r="O892">
        <v>1</v>
      </c>
      <c r="P892">
        <v>32</v>
      </c>
      <c r="Q892" t="s">
        <v>20</v>
      </c>
      <c r="R892">
        <v>0</v>
      </c>
      <c r="S892">
        <v>0</v>
      </c>
      <c r="T892">
        <v>0</v>
      </c>
      <c r="U892">
        <v>1</v>
      </c>
      <c r="V892">
        <v>0</v>
      </c>
      <c r="W892">
        <v>0</v>
      </c>
      <c r="X892">
        <v>0</v>
      </c>
      <c r="Y892">
        <v>0</v>
      </c>
      <c r="Z892">
        <v>3</v>
      </c>
      <c r="AA892" t="s">
        <v>29</v>
      </c>
      <c r="AB892">
        <v>0</v>
      </c>
      <c r="AC892">
        <v>0</v>
      </c>
      <c r="AD892">
        <v>1</v>
      </c>
      <c r="AE892">
        <v>0</v>
      </c>
      <c r="AF892">
        <v>1</v>
      </c>
      <c r="AG892">
        <v>0</v>
      </c>
      <c r="AH892">
        <v>0</v>
      </c>
      <c r="AI892">
        <v>0</v>
      </c>
      <c r="AJ892">
        <v>0</v>
      </c>
      <c r="AK892">
        <v>0</v>
      </c>
      <c r="AL892">
        <v>0</v>
      </c>
      <c r="AM892">
        <v>0</v>
      </c>
      <c r="AN892" t="s">
        <v>31</v>
      </c>
      <c r="AO892">
        <v>0</v>
      </c>
      <c r="AP892">
        <v>1</v>
      </c>
      <c r="AQ892">
        <v>0</v>
      </c>
      <c r="AR892">
        <v>0</v>
      </c>
      <c r="AS892">
        <v>0</v>
      </c>
      <c r="AT892">
        <v>0</v>
      </c>
      <c r="AU892">
        <v>0</v>
      </c>
      <c r="AV892">
        <v>0</v>
      </c>
      <c r="AW892" t="s">
        <v>41</v>
      </c>
      <c r="AX892" t="s">
        <v>65</v>
      </c>
      <c r="AY892">
        <v>0</v>
      </c>
      <c r="AZ892">
        <v>1</v>
      </c>
      <c r="BA892">
        <v>0</v>
      </c>
      <c r="BB892" t="s">
        <v>66</v>
      </c>
      <c r="BC892">
        <v>7.75</v>
      </c>
      <c r="BD892" t="s">
        <v>952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S201"/>
  <sheetViews>
    <sheetView showGridLines="0" showRowColHeaders="0" zoomScale="125" zoomScaleNormal="125" workbookViewId="0">
      <selection activeCell="B1" sqref="B1"/>
    </sheetView>
  </sheetViews>
  <sheetFormatPr defaultRowHeight="11.25" outlineLevelRow="1" x14ac:dyDescent="0.2"/>
  <cols>
    <col min="1" max="1" width="15.7109375" style="1" customWidth="1"/>
    <col min="2" max="9" width="9.7109375" style="1" customWidth="1"/>
    <col min="10" max="16384" width="9.140625" style="1"/>
  </cols>
  <sheetData>
    <row r="1" spans="1:149" x14ac:dyDescent="0.2">
      <c r="A1" s="2" t="s">
        <v>953</v>
      </c>
      <c r="B1" s="1" t="s">
        <v>954</v>
      </c>
      <c r="F1" s="3"/>
      <c r="M1" s="3" t="s">
        <v>1103</v>
      </c>
      <c r="N1" s="3" t="s">
        <v>1104</v>
      </c>
      <c r="R1" s="3" t="s">
        <v>955</v>
      </c>
      <c r="U1" s="3"/>
      <c r="Z1" s="73" t="s">
        <v>956</v>
      </c>
      <c r="BZ1" s="4" t="s">
        <v>956</v>
      </c>
    </row>
    <row r="2" spans="1:149" x14ac:dyDescent="0.2">
      <c r="A2" s="2" t="s">
        <v>957</v>
      </c>
      <c r="C2" s="1" t="s">
        <v>3</v>
      </c>
      <c r="G2" s="6" t="s">
        <v>958</v>
      </c>
      <c r="H2" s="7" t="s">
        <v>959</v>
      </c>
      <c r="I2" s="10" t="s">
        <v>960</v>
      </c>
    </row>
    <row r="3" spans="1:149" hidden="1" outlineLevel="1" x14ac:dyDescent="0.2">
      <c r="A3" s="2" t="s">
        <v>961</v>
      </c>
    </row>
    <row r="4" spans="1:149" hidden="1" outlineLevel="1" x14ac:dyDescent="0.2">
      <c r="A4" s="1" t="s">
        <v>962</v>
      </c>
    </row>
    <row r="5" spans="1:149" hidden="1" outlineLevel="1" x14ac:dyDescent="0.2">
      <c r="A5" s="2" t="s">
        <v>963</v>
      </c>
    </row>
    <row r="6" spans="1:149" hidden="1" outlineLevel="1" x14ac:dyDescent="0.2">
      <c r="A6" s="1" t="s">
        <v>964</v>
      </c>
    </row>
    <row r="7" spans="1:149" hidden="1" outlineLevel="1" x14ac:dyDescent="0.2">
      <c r="A7" s="1" t="s">
        <v>965</v>
      </c>
    </row>
    <row r="8" spans="1:149" collapsed="1" x14ac:dyDescent="0.2">
      <c r="A8" s="71"/>
      <c r="J8" s="3" t="s">
        <v>1101</v>
      </c>
      <c r="K8" s="3" t="s">
        <v>1102</v>
      </c>
    </row>
    <row r="9" spans="1:149" x14ac:dyDescent="0.2">
      <c r="A9" s="11" t="s">
        <v>966</v>
      </c>
      <c r="AV9" s="58" t="s">
        <v>1069</v>
      </c>
      <c r="AW9" s="58" t="s">
        <v>1070</v>
      </c>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row>
    <row r="10" spans="1:149" ht="12" outlineLevel="1" thickBot="1" x14ac:dyDescent="0.25">
      <c r="A10" s="12"/>
      <c r="B10" s="13" t="s">
        <v>967</v>
      </c>
      <c r="C10" s="15" t="s">
        <v>968</v>
      </c>
      <c r="D10" s="15" t="s">
        <v>969</v>
      </c>
      <c r="E10" s="15" t="s">
        <v>970</v>
      </c>
      <c r="F10" s="15" t="s">
        <v>971</v>
      </c>
      <c r="G10" s="15" t="s">
        <v>972</v>
      </c>
      <c r="H10" s="15" t="s">
        <v>973</v>
      </c>
      <c r="I10" s="15" t="s">
        <v>974</v>
      </c>
      <c r="AV10" s="58">
        <v>7</v>
      </c>
      <c r="AW10" s="58">
        <f>CHOOSE(AV10,0,0.25,0.5,0.68,0.8,0.9,0.95,0.98,0.99,0.997,0.999)</f>
        <v>0.95</v>
      </c>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row>
    <row r="11" spans="1:149" outlineLevel="1" x14ac:dyDescent="0.2">
      <c r="B11" s="17">
        <f xml:space="preserve"> 1 - $C$33 / $C$34</f>
        <v>0.39361568261240532</v>
      </c>
      <c r="C11" s="17">
        <f xml:space="preserve"> MAX(0,1 - ($C$33 + 2*($B$32+1))/$C$34)</f>
        <v>0.367357499272425</v>
      </c>
      <c r="D11" s="18">
        <v>0.35377315985225244</v>
      </c>
      <c r="E11" s="18">
        <v>0.38500000000000001</v>
      </c>
      <c r="F11" s="19">
        <v>800</v>
      </c>
      <c r="G11" s="20">
        <f>$AW$67</f>
        <v>0.87467334494773508</v>
      </c>
      <c r="H11" s="17">
        <f>_xlfn.NORM.S.INV(1-(1-I11)/2)</f>
        <v>1.9599639845400536</v>
      </c>
      <c r="I11" s="21">
        <f>$AW$10</f>
        <v>0.95</v>
      </c>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row>
    <row r="12" spans="1:149" x14ac:dyDescent="0.2">
      <c r="A12" s="71"/>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row>
    <row r="13" spans="1:149" x14ac:dyDescent="0.2">
      <c r="A13" s="11" t="s">
        <v>975</v>
      </c>
      <c r="AV13" s="58" t="s">
        <v>984</v>
      </c>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row>
    <row r="14" spans="1:149" ht="12" outlineLevel="1" thickBot="1" x14ac:dyDescent="0.25">
      <c r="A14" s="15" t="s">
        <v>976</v>
      </c>
      <c r="B14" s="15" t="s">
        <v>977</v>
      </c>
      <c r="C14" s="15" t="s">
        <v>978</v>
      </c>
      <c r="D14" s="15" t="s">
        <v>979</v>
      </c>
      <c r="E14" s="15" t="s">
        <v>980</v>
      </c>
      <c r="F14" s="15" t="str">
        <f>IF($I$11&gt;99%,("Lower"&amp;TEXT($I$11,"0.0%")),("Lower"&amp;TEXT($I$11,"0%")))</f>
        <v>Lower95%</v>
      </c>
      <c r="G14" s="15" t="str">
        <f>IF($I$11&gt;99%,("Upper"&amp;TEXT($I$11,"0.0%")),("Upper"&amp;TEXT($I$11,"0%")))</f>
        <v>Upper95%</v>
      </c>
      <c r="H14" s="15" t="s">
        <v>982</v>
      </c>
      <c r="I14" s="15" t="s">
        <v>981</v>
      </c>
      <c r="AV14" s="58" t="s">
        <v>15</v>
      </c>
      <c r="AW14" s="58" t="s">
        <v>27</v>
      </c>
      <c r="AX14" s="58" t="s">
        <v>28</v>
      </c>
      <c r="AY14" s="58" t="s">
        <v>50</v>
      </c>
      <c r="AZ14" s="58" t="s">
        <v>51</v>
      </c>
      <c r="BA14" s="58" t="s">
        <v>6</v>
      </c>
      <c r="BB14" s="58" t="s">
        <v>8</v>
      </c>
      <c r="BC14" s="58" t="s">
        <v>12</v>
      </c>
      <c r="BD14" s="58" t="s">
        <v>9</v>
      </c>
      <c r="BE14" s="58" t="s">
        <v>11</v>
      </c>
      <c r="BF14" s="58" t="s">
        <v>14</v>
      </c>
      <c r="BG14" s="58" t="s">
        <v>10</v>
      </c>
      <c r="BH14" s="58" t="s">
        <v>38</v>
      </c>
      <c r="BI14" s="58" t="s">
        <v>983</v>
      </c>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row>
    <row r="15" spans="1:149" ht="11.25" customHeight="1" outlineLevel="1" x14ac:dyDescent="0.25">
      <c r="A15" s="22" t="s">
        <v>27</v>
      </c>
      <c r="B15" s="14">
        <v>1.8001803168231054</v>
      </c>
      <c r="C15" s="14">
        <v>0.28496378991667021</v>
      </c>
      <c r="D15" s="75">
        <f t="shared" ref="D15:D28" si="0">B15 / C15</f>
        <v>6.3172247861720203</v>
      </c>
      <c r="E15" s="14">
        <f t="shared" ref="E15:E28" si="1">2*(1-_xlfn.NORM.S.DIST(ABS(B15)/C15,1))</f>
        <v>2.663020914894787E-10</v>
      </c>
      <c r="F15" s="14">
        <f t="shared" ref="F15:F28" si="2">B15 - $H$11 * C15</f>
        <v>1.2416615516883938</v>
      </c>
      <c r="G15" s="14">
        <f t="shared" ref="G15:G28" si="3">B15 + $H$11 * C15</f>
        <v>2.3586990819578171</v>
      </c>
      <c r="H15" s="14">
        <v>1.7714638285669451</v>
      </c>
      <c r="I15" s="14">
        <f>(B15*0.429612203978494)/(PI()/SQRT(3))</f>
        <v>0.42638642879643801</v>
      </c>
      <c r="AV15" s="58">
        <v>8.7603303937914138E-5</v>
      </c>
      <c r="AW15" s="58">
        <v>-1.0805126939028497E-3</v>
      </c>
      <c r="AX15" s="58">
        <v>-7.0310115882451076E-4</v>
      </c>
      <c r="AY15" s="58">
        <v>1.4107046181664772E-4</v>
      </c>
      <c r="AZ15" s="58">
        <v>-2.9518291881357547E-4</v>
      </c>
      <c r="BA15" s="58">
        <v>3.7714566287769583E-4</v>
      </c>
      <c r="BB15" s="58">
        <v>-1.2648352512859286E-4</v>
      </c>
      <c r="BC15" s="58">
        <v>1.8983362198670372E-3</v>
      </c>
      <c r="BD15" s="58">
        <v>4.5390258726289788E-4</v>
      </c>
      <c r="BE15" s="58">
        <v>1.0665602532546447E-4</v>
      </c>
      <c r="BF15" s="58">
        <v>-4.6925246162352338E-5</v>
      </c>
      <c r="BG15" s="58">
        <v>-3.9176329978092132E-5</v>
      </c>
      <c r="BH15" s="58">
        <v>6.2604774477790245E-4</v>
      </c>
      <c r="BI15" s="58">
        <v>-2.496482196515006E-3</v>
      </c>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row>
    <row r="16" spans="1:149" outlineLevel="1" x14ac:dyDescent="0.2">
      <c r="A16" s="22" t="s">
        <v>6</v>
      </c>
      <c r="B16" s="14">
        <v>3.0924180769438072</v>
      </c>
      <c r="C16" s="14">
        <v>0.53814296742623191</v>
      </c>
      <c r="D16" s="77">
        <f t="shared" si="0"/>
        <v>5.7464619332179838</v>
      </c>
      <c r="E16" s="14">
        <f t="shared" si="1"/>
        <v>9.1130134549644026E-9</v>
      </c>
      <c r="F16" s="14">
        <f t="shared" si="2"/>
        <v>2.0376772422548814</v>
      </c>
      <c r="G16" s="14">
        <f t="shared" si="3"/>
        <v>4.147158911632733</v>
      </c>
      <c r="H16" s="14">
        <v>5.9250898517040058</v>
      </c>
      <c r="I16" s="14">
        <f>(B16*0.478431874798836)/(PI()/SQRT(3))</f>
        <v>0.81569737391471808</v>
      </c>
      <c r="AV16" s="58">
        <v>-1.0805126939028495E-3</v>
      </c>
      <c r="AW16" s="58">
        <v>8.1204361563672167E-2</v>
      </c>
      <c r="AX16" s="58">
        <v>4.6874431748590795E-2</v>
      </c>
      <c r="AY16" s="58">
        <v>-7.6498839176415735E-3</v>
      </c>
      <c r="AZ16" s="58">
        <v>4.1299775400005477E-2</v>
      </c>
      <c r="BA16" s="58">
        <v>9.0493859465642294E-4</v>
      </c>
      <c r="BB16" s="58">
        <v>4.0299584885833031E-2</v>
      </c>
      <c r="BC16" s="58">
        <v>8.6592792395340772E-3</v>
      </c>
      <c r="BD16" s="58">
        <v>-1.4197309568908092E-2</v>
      </c>
      <c r="BE16" s="58">
        <v>9.2011756532236061E-3</v>
      </c>
      <c r="BF16" s="58">
        <v>-1.7563797580680683E-2</v>
      </c>
      <c r="BG16" s="58">
        <v>5.4908347919833617E-3</v>
      </c>
      <c r="BH16" s="58">
        <v>-5.8982781874676211E-3</v>
      </c>
      <c r="BI16" s="58">
        <v>-1.3663902009814577E-2</v>
      </c>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row>
    <row r="17" spans="1:149" ht="12.75" customHeight="1" outlineLevel="1" x14ac:dyDescent="0.2">
      <c r="A17" s="22" t="s">
        <v>12</v>
      </c>
      <c r="B17" s="14">
        <v>3.2353963315574745</v>
      </c>
      <c r="C17" s="14">
        <v>0.74873668126077464</v>
      </c>
      <c r="D17" s="79">
        <f t="shared" si="0"/>
        <v>4.3211404122868542</v>
      </c>
      <c r="E17" s="14">
        <f t="shared" si="1"/>
        <v>1.5522485304897415E-5</v>
      </c>
      <c r="F17" s="14">
        <f t="shared" si="2"/>
        <v>1.7678994023823105</v>
      </c>
      <c r="G17" s="14">
        <f t="shared" si="3"/>
        <v>4.7028932607326386</v>
      </c>
      <c r="H17" s="14">
        <v>1.7065034164005113</v>
      </c>
      <c r="I17" s="14">
        <f>(B17*0.177434787682263)/(PI()/SQRT(3))</f>
        <v>0.31650240510490257</v>
      </c>
      <c r="AV17" s="58">
        <v>-7.031011588245088E-4</v>
      </c>
      <c r="AW17" s="58">
        <v>4.6874431748590795E-2</v>
      </c>
      <c r="AX17" s="58">
        <v>0.38550715262055885</v>
      </c>
      <c r="AY17" s="58">
        <v>3.9952580266505604E-2</v>
      </c>
      <c r="AZ17" s="58">
        <v>0.15904600750306463</v>
      </c>
      <c r="BA17" s="58">
        <v>-0.11929040716128968</v>
      </c>
      <c r="BB17" s="58">
        <v>0.16373046464752258</v>
      </c>
      <c r="BC17" s="58">
        <v>1.9045590470299398E-2</v>
      </c>
      <c r="BD17" s="58">
        <v>-0.36042548816115716</v>
      </c>
      <c r="BE17" s="58">
        <v>1.6071609885794435E-2</v>
      </c>
      <c r="BF17" s="58">
        <v>-0.13722536480758471</v>
      </c>
      <c r="BG17" s="58">
        <v>3.2037574388799886E-3</v>
      </c>
      <c r="BH17" s="58">
        <v>1.9392641546938732E-3</v>
      </c>
      <c r="BI17" s="58">
        <v>-2.7024961499574507E-2</v>
      </c>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row>
    <row r="18" spans="1:149" outlineLevel="1" x14ac:dyDescent="0.2">
      <c r="A18" s="22" t="s">
        <v>38</v>
      </c>
      <c r="B18" s="14">
        <v>-2.227312965496254</v>
      </c>
      <c r="C18" s="14">
        <v>0.56847144616736045</v>
      </c>
      <c r="D18" s="82">
        <f t="shared" si="0"/>
        <v>-3.9180735998488894</v>
      </c>
      <c r="E18" s="14">
        <f t="shared" si="1"/>
        <v>8.9259454991941212E-5</v>
      </c>
      <c r="F18" s="14">
        <f t="shared" si="2"/>
        <v>-3.3414965262236804</v>
      </c>
      <c r="G18" s="14">
        <f t="shared" si="3"/>
        <v>-1.1131294047688276</v>
      </c>
      <c r="H18" s="14">
        <v>1.3339540030877517</v>
      </c>
      <c r="I18" s="14">
        <f>(B18*0.218081290604306)/(PI()/SQRT(3))</f>
        <v>-0.26779989875021459</v>
      </c>
      <c r="AV18" s="58">
        <v>1.4107046181664819E-4</v>
      </c>
      <c r="AW18" s="58">
        <v>-7.6498839176415761E-3</v>
      </c>
      <c r="AX18" s="58">
        <v>3.9952580266505569E-2</v>
      </c>
      <c r="AY18" s="58">
        <v>7.8403709978058053E-2</v>
      </c>
      <c r="AZ18" s="58">
        <v>4.4737365515887917E-2</v>
      </c>
      <c r="BA18" s="58">
        <v>-1.0559522503521872E-2</v>
      </c>
      <c r="BB18" s="58">
        <v>4.4739130884278451E-2</v>
      </c>
      <c r="BC18" s="58">
        <v>2.8622581681014895E-2</v>
      </c>
      <c r="BD18" s="58">
        <v>-3.1700805831587762E-2</v>
      </c>
      <c r="BE18" s="58">
        <v>1.8507689970192451E-2</v>
      </c>
      <c r="BF18" s="58">
        <v>-3.284415325966477E-2</v>
      </c>
      <c r="BG18" s="58">
        <v>-3.733613729576557E-4</v>
      </c>
      <c r="BH18" s="58">
        <v>1.1278490470303366E-2</v>
      </c>
      <c r="BI18" s="58">
        <v>-3.8695427716403642E-2</v>
      </c>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row>
    <row r="19" spans="1:149" outlineLevel="1" x14ac:dyDescent="0.2">
      <c r="A19" s="22" t="s">
        <v>983</v>
      </c>
      <c r="B19" s="14">
        <v>-1.5796625383890386</v>
      </c>
      <c r="C19" s="14">
        <v>0.53884833627843509</v>
      </c>
      <c r="D19" s="14">
        <f t="shared" si="0"/>
        <v>-2.931553151484152</v>
      </c>
      <c r="E19" s="14">
        <f t="shared" si="1"/>
        <v>3.3727164641459417E-3</v>
      </c>
      <c r="F19" s="14">
        <f t="shared" si="2"/>
        <v>-2.6357858706240989</v>
      </c>
      <c r="G19" s="14">
        <f t="shared" si="3"/>
        <v>-0.52353920615397831</v>
      </c>
      <c r="H19" s="14"/>
      <c r="I19" s="14"/>
      <c r="AV19" s="58">
        <v>-2.9518291881357417E-4</v>
      </c>
      <c r="AW19" s="58">
        <v>4.1299775400005456E-2</v>
      </c>
      <c r="AX19" s="58">
        <v>0.15904600750306466</v>
      </c>
      <c r="AY19" s="58">
        <v>4.4737365515887938E-2</v>
      </c>
      <c r="AZ19" s="58">
        <v>0.33033440975214984</v>
      </c>
      <c r="BA19" s="58">
        <v>-0.11890513008230684</v>
      </c>
      <c r="BB19" s="58">
        <v>0.16546260621239539</v>
      </c>
      <c r="BC19" s="58">
        <v>2.0269656981444579E-2</v>
      </c>
      <c r="BD19" s="58">
        <v>-0.13353944168911253</v>
      </c>
      <c r="BE19" s="58">
        <v>1.7723249787006502E-2</v>
      </c>
      <c r="BF19" s="58">
        <v>-0.31144329618033395</v>
      </c>
      <c r="BG19" s="58">
        <v>3.605107977821743E-3</v>
      </c>
      <c r="BH19" s="58">
        <v>2.2723158172667745E-2</v>
      </c>
      <c r="BI19" s="58">
        <v>-4.1164514231048069E-2</v>
      </c>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row>
    <row r="20" spans="1:149" outlineLevel="1" x14ac:dyDescent="0.2">
      <c r="A20" s="22" t="s">
        <v>28</v>
      </c>
      <c r="B20" s="14">
        <v>1.8104213345714255</v>
      </c>
      <c r="C20" s="14">
        <v>0.62089222303114644</v>
      </c>
      <c r="D20" s="76">
        <f t="shared" si="0"/>
        <v>2.915838316887096</v>
      </c>
      <c r="E20" s="14">
        <f t="shared" si="1"/>
        <v>3.5473427818975001E-3</v>
      </c>
      <c r="F20" s="14">
        <f t="shared" si="2"/>
        <v>0.59349493914936802</v>
      </c>
      <c r="G20" s="14">
        <f t="shared" si="3"/>
        <v>3.0273477299934832</v>
      </c>
      <c r="H20" s="14">
        <v>4.232850383673763</v>
      </c>
      <c r="I20" s="14">
        <f>(B20*0.405770331533049)/(PI()/SQRT(3))</f>
        <v>0.40501462269158162</v>
      </c>
      <c r="AV20" s="58">
        <v>3.7714566287769458E-4</v>
      </c>
      <c r="AW20" s="58">
        <v>9.0493859465643422E-4</v>
      </c>
      <c r="AX20" s="58">
        <v>-0.11929040716128977</v>
      </c>
      <c r="AY20" s="58">
        <v>-1.0559522503521908E-2</v>
      </c>
      <c r="AZ20" s="58">
        <v>-0.11890513008230685</v>
      </c>
      <c r="BA20" s="58">
        <v>0.28959785339031047</v>
      </c>
      <c r="BB20" s="58">
        <v>-0.1197861864754704</v>
      </c>
      <c r="BC20" s="58">
        <v>0.16808652537804711</v>
      </c>
      <c r="BD20" s="58">
        <v>0.13361682978936495</v>
      </c>
      <c r="BE20" s="58">
        <v>0.134318306162476</v>
      </c>
      <c r="BF20" s="58">
        <v>0.12608831871773998</v>
      </c>
      <c r="BG20" s="58">
        <v>4.0681344711448839E-2</v>
      </c>
      <c r="BH20" s="58">
        <v>-4.2794366207480532E-4</v>
      </c>
      <c r="BI20" s="58">
        <v>-0.17920679230486583</v>
      </c>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row>
    <row r="21" spans="1:149" outlineLevel="1" x14ac:dyDescent="0.2">
      <c r="A21" s="22" t="s">
        <v>9</v>
      </c>
      <c r="B21" s="14">
        <v>-1.825824197260741</v>
      </c>
      <c r="C21" s="14">
        <v>0.69339655362026476</v>
      </c>
      <c r="D21" s="80">
        <f t="shared" si="0"/>
        <v>-2.6331601847860417</v>
      </c>
      <c r="E21" s="14">
        <f t="shared" si="1"/>
        <v>8.4594439766703111E-3</v>
      </c>
      <c r="F21" s="14">
        <f t="shared" si="2"/>
        <v>-3.184856469360656</v>
      </c>
      <c r="G21" s="14">
        <f t="shared" si="3"/>
        <v>-0.4667919251608259</v>
      </c>
      <c r="H21" s="14">
        <v>3.4147252122917591</v>
      </c>
      <c r="I21" s="14">
        <f>(B21*0.325164827751262)/(PI()/SQRT(3))</f>
        <v>-0.32732055282036737</v>
      </c>
      <c r="AV21" s="58">
        <v>-1.2648352512859132E-4</v>
      </c>
      <c r="AW21" s="58">
        <v>4.0299584885833011E-2</v>
      </c>
      <c r="AX21" s="58">
        <v>0.16373046464752258</v>
      </c>
      <c r="AY21" s="58">
        <v>4.4739130884278458E-2</v>
      </c>
      <c r="AZ21" s="58">
        <v>0.16546260621239536</v>
      </c>
      <c r="BA21" s="58">
        <v>-0.11978618647547036</v>
      </c>
      <c r="BB21" s="58">
        <v>0.22705035935947773</v>
      </c>
      <c r="BC21" s="58">
        <v>3.8551050917887263E-2</v>
      </c>
      <c r="BD21" s="58">
        <v>-0.14023236380866419</v>
      </c>
      <c r="BE21" s="58">
        <v>1.768768830822209E-2</v>
      </c>
      <c r="BF21" s="58">
        <v>-0.14386945593150238</v>
      </c>
      <c r="BG21" s="58">
        <v>2.6200042257463131E-3</v>
      </c>
      <c r="BH21" s="58">
        <v>-3.8444191139532105E-3</v>
      </c>
      <c r="BI21" s="58">
        <v>-4.5237803274480827E-2</v>
      </c>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row>
    <row r="22" spans="1:149" outlineLevel="1" x14ac:dyDescent="0.2">
      <c r="A22" s="22" t="s">
        <v>15</v>
      </c>
      <c r="B22" s="14">
        <v>-2.3401527624219275E-2</v>
      </c>
      <c r="C22" s="23">
        <v>9.3596636658543533E-3</v>
      </c>
      <c r="D22" s="74">
        <f t="shared" si="0"/>
        <v>-2.5002530496466484</v>
      </c>
      <c r="E22" s="14">
        <f t="shared" si="1"/>
        <v>1.2410462396586164E-2</v>
      </c>
      <c r="F22" s="14">
        <f t="shared" si="2"/>
        <v>-4.1746131316701934E-2</v>
      </c>
      <c r="G22" s="23">
        <f t="shared" si="3"/>
        <v>-5.0569239317366128E-3</v>
      </c>
      <c r="H22" s="14">
        <v>1.4106793718666284</v>
      </c>
      <c r="I22" s="14">
        <f>(B22*12.9762197499164)/(PI()/SQRT(3))</f>
        <v>-0.16741838757001351</v>
      </c>
      <c r="AV22" s="58">
        <v>1.8983362198670369E-3</v>
      </c>
      <c r="AW22" s="58">
        <v>8.6592792395340703E-3</v>
      </c>
      <c r="AX22" s="58">
        <v>1.9045590470299252E-2</v>
      </c>
      <c r="AY22" s="58">
        <v>2.8622581681014878E-2</v>
      </c>
      <c r="AZ22" s="58">
        <v>2.0269656981444527E-2</v>
      </c>
      <c r="BA22" s="58">
        <v>0.16808652537804719</v>
      </c>
      <c r="BB22" s="58">
        <v>3.8551050917887207E-2</v>
      </c>
      <c r="BC22" s="58">
        <v>0.56060661786539889</v>
      </c>
      <c r="BD22" s="58">
        <v>-3.7981644499813005E-2</v>
      </c>
      <c r="BE22" s="58">
        <v>0.15633566552673611</v>
      </c>
      <c r="BF22" s="58">
        <v>-6.1889933667948885E-2</v>
      </c>
      <c r="BG22" s="58">
        <v>2.1630442020149816E-2</v>
      </c>
      <c r="BH22" s="58">
        <v>-0.14369433160931772</v>
      </c>
      <c r="BI22" s="58">
        <v>-0.2415335908153195</v>
      </c>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row>
    <row r="23" spans="1:149" outlineLevel="1" x14ac:dyDescent="0.2">
      <c r="A23" s="22" t="s">
        <v>8</v>
      </c>
      <c r="B23" s="14">
        <v>-1.0678684645541354</v>
      </c>
      <c r="C23" s="14">
        <v>0.47649801611284565</v>
      </c>
      <c r="D23" s="78">
        <f t="shared" si="0"/>
        <v>-2.2410764125851883</v>
      </c>
      <c r="E23" s="14">
        <f t="shared" si="1"/>
        <v>2.5021125788394105E-2</v>
      </c>
      <c r="F23" s="14">
        <f t="shared" si="2"/>
        <v>-2.0017874148400989</v>
      </c>
      <c r="G23" s="14">
        <f t="shared" si="3"/>
        <v>-0.13394951426817181</v>
      </c>
      <c r="H23" s="14">
        <v>2.3211608814280806</v>
      </c>
      <c r="I23" s="14">
        <f>(B23*0.300187675964556)/(PI()/SQRT(3))</f>
        <v>-0.17673451591801878</v>
      </c>
      <c r="AV23" s="58">
        <v>4.539025872628962E-4</v>
      </c>
      <c r="AW23" s="58">
        <v>-1.4197309568908105E-2</v>
      </c>
      <c r="AX23" s="58">
        <v>-0.36042548816115716</v>
      </c>
      <c r="AY23" s="58">
        <v>-3.1700805831587783E-2</v>
      </c>
      <c r="AZ23" s="58">
        <v>-0.13353944168911253</v>
      </c>
      <c r="BA23" s="58">
        <v>0.13361682978936487</v>
      </c>
      <c r="BB23" s="58">
        <v>-0.14023236380866422</v>
      </c>
      <c r="BC23" s="58">
        <v>-3.7981644499813144E-2</v>
      </c>
      <c r="BD23" s="58">
        <v>0.48079878057246067</v>
      </c>
      <c r="BE23" s="58">
        <v>-1.6790604900608158E-2</v>
      </c>
      <c r="BF23" s="58">
        <v>0.14255287448855497</v>
      </c>
      <c r="BG23" s="58">
        <v>5.0413444346971096E-3</v>
      </c>
      <c r="BH23" s="58">
        <v>2.1131599057826096E-2</v>
      </c>
      <c r="BI23" s="58">
        <v>-6.5871371598222967E-3</v>
      </c>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row>
    <row r="24" spans="1:149" outlineLevel="1" x14ac:dyDescent="0.2">
      <c r="A24" s="22" t="s">
        <v>14</v>
      </c>
      <c r="B24" s="14">
        <v>-1.350045472293586</v>
      </c>
      <c r="C24" s="14">
        <v>0.93999176355809888</v>
      </c>
      <c r="D24" s="81">
        <f t="shared" si="0"/>
        <v>-1.4362311720512673</v>
      </c>
      <c r="E24" s="14">
        <f t="shared" si="1"/>
        <v>0.15093657171786901</v>
      </c>
      <c r="F24" s="14">
        <f t="shared" si="2"/>
        <v>-3.1923954746317493</v>
      </c>
      <c r="G24" s="14">
        <f t="shared" si="3"/>
        <v>0.49230453004457742</v>
      </c>
      <c r="H24" s="14">
        <v>2.5466755971852639</v>
      </c>
      <c r="I24" s="14">
        <f>(B24*0.212838848590516)/(PI()/SQRT(3))</f>
        <v>-0.15842001576018935</v>
      </c>
      <c r="AV24" s="58">
        <v>1.0665602532546401E-4</v>
      </c>
      <c r="AW24" s="58">
        <v>9.2011756532236044E-3</v>
      </c>
      <c r="AX24" s="58">
        <v>1.6071609885794324E-2</v>
      </c>
      <c r="AY24" s="58">
        <v>1.8507689970192424E-2</v>
      </c>
      <c r="AZ24" s="58">
        <v>1.7723249787006456E-2</v>
      </c>
      <c r="BA24" s="58">
        <v>0.134318306162476</v>
      </c>
      <c r="BB24" s="58">
        <v>1.7687688308222056E-2</v>
      </c>
      <c r="BC24" s="58">
        <v>0.15633566552673606</v>
      </c>
      <c r="BD24" s="58">
        <v>-1.6790604900608051E-2</v>
      </c>
      <c r="BE24" s="58">
        <v>0.1897856359275564</v>
      </c>
      <c r="BF24" s="58">
        <v>-2.8761643018012418E-2</v>
      </c>
      <c r="BG24" s="58">
        <v>-3.3466039798445688E-2</v>
      </c>
      <c r="BH24" s="58">
        <v>7.7959619953834958E-3</v>
      </c>
      <c r="BI24" s="58">
        <v>-0.1553561513899217</v>
      </c>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row>
    <row r="25" spans="1:149" outlineLevel="1" x14ac:dyDescent="0.2">
      <c r="A25" s="126" t="s">
        <v>50</v>
      </c>
      <c r="B25" s="127">
        <v>0.28105029876967386</v>
      </c>
      <c r="C25" s="127">
        <v>0.2800066248824446</v>
      </c>
      <c r="D25" s="128">
        <f t="shared" si="0"/>
        <v>1.0037273185506501</v>
      </c>
      <c r="E25" s="127">
        <f t="shared" si="1"/>
        <v>0.31551006559065153</v>
      </c>
      <c r="F25" s="127">
        <f t="shared" si="2"/>
        <v>-0.26775260143253438</v>
      </c>
      <c r="G25" s="127">
        <f t="shared" si="3"/>
        <v>0.82985319897188203</v>
      </c>
      <c r="H25" s="127">
        <v>1.2720902355601253</v>
      </c>
      <c r="I25" s="127">
        <f>(B25*0.390556549071358)/(PI()/SQRT(3))</f>
        <v>6.0517186722744795E-2</v>
      </c>
      <c r="AV25" s="58">
        <v>-4.6925246162353409E-5</v>
      </c>
      <c r="AW25" s="58">
        <v>-1.7563797580680669E-2</v>
      </c>
      <c r="AX25" s="58">
        <v>-0.13722536480758471</v>
      </c>
      <c r="AY25" s="58">
        <v>-3.2844153259664777E-2</v>
      </c>
      <c r="AZ25" s="58">
        <v>-0.31144329618033384</v>
      </c>
      <c r="BA25" s="58">
        <v>0.12608831871773998</v>
      </c>
      <c r="BB25" s="58">
        <v>-0.14386945593150238</v>
      </c>
      <c r="BC25" s="58">
        <v>-6.1889933667948933E-2</v>
      </c>
      <c r="BD25" s="58">
        <v>0.14255287448855497</v>
      </c>
      <c r="BE25" s="58">
        <v>-2.8761643018012473E-2</v>
      </c>
      <c r="BF25" s="58">
        <v>0.88358451555706485</v>
      </c>
      <c r="BG25" s="58">
        <v>7.1071555765115525E-3</v>
      </c>
      <c r="BH25" s="58">
        <v>-5.794329551913785E-2</v>
      </c>
      <c r="BI25" s="58">
        <v>2.4028447589097307E-2</v>
      </c>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row>
    <row r="26" spans="1:149" outlineLevel="1" x14ac:dyDescent="0.2">
      <c r="A26" s="126" t="s">
        <v>11</v>
      </c>
      <c r="B26" s="127">
        <v>0.36929005741495513</v>
      </c>
      <c r="C26" s="127">
        <v>0.43564393250400768</v>
      </c>
      <c r="D26" s="129">
        <f t="shared" si="0"/>
        <v>0.84768782453215474</v>
      </c>
      <c r="E26" s="127">
        <f t="shared" si="1"/>
        <v>0.39661184882237688</v>
      </c>
      <c r="F26" s="127">
        <f t="shared" si="2"/>
        <v>-0.4845563603762979</v>
      </c>
      <c r="G26" s="127">
        <f t="shared" si="3"/>
        <v>1.2231364752062082</v>
      </c>
      <c r="H26" s="127">
        <v>5.0412079203970617</v>
      </c>
      <c r="I26" s="127">
        <f>(B26*0.49839385333419)/(PI()/SQRT(3))</f>
        <v>0.10147312781243038</v>
      </c>
      <c r="AV26" s="58">
        <v>-3.9176329978091644E-5</v>
      </c>
      <c r="AW26" s="58">
        <v>5.4908347919833652E-3</v>
      </c>
      <c r="AX26" s="58">
        <v>3.2037574388799591E-3</v>
      </c>
      <c r="AY26" s="58">
        <v>-3.7336137295765419E-4</v>
      </c>
      <c r="AZ26" s="58">
        <v>3.6051079778217227E-3</v>
      </c>
      <c r="BA26" s="58">
        <v>4.0681344711448936E-2</v>
      </c>
      <c r="BB26" s="58">
        <v>2.6200042257462867E-3</v>
      </c>
      <c r="BC26" s="58">
        <v>2.1630442020149916E-2</v>
      </c>
      <c r="BD26" s="58">
        <v>5.0413444346971347E-3</v>
      </c>
      <c r="BE26" s="58">
        <v>-3.3466039798445604E-2</v>
      </c>
      <c r="BF26" s="58">
        <v>7.1071555765115594E-3</v>
      </c>
      <c r="BG26" s="58">
        <v>9.3638724479453705E-2</v>
      </c>
      <c r="BH26" s="58">
        <v>1.1167086497682915E-2</v>
      </c>
      <c r="BI26" s="58">
        <v>-4.3299353028145124E-2</v>
      </c>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row>
    <row r="27" spans="1:149" outlineLevel="1" x14ac:dyDescent="0.2">
      <c r="A27" s="126" t="s">
        <v>10</v>
      </c>
      <c r="B27" s="127">
        <v>-0.22451753711149211</v>
      </c>
      <c r="C27" s="127">
        <v>0.30600445173143104</v>
      </c>
      <c r="D27" s="130">
        <f t="shared" si="0"/>
        <v>-0.73370676747063468</v>
      </c>
      <c r="E27" s="127">
        <f t="shared" si="1"/>
        <v>0.46312747306545443</v>
      </c>
      <c r="F27" s="127">
        <f t="shared" si="2"/>
        <v>-0.82427524161402221</v>
      </c>
      <c r="G27" s="127">
        <f t="shared" si="3"/>
        <v>0.37524016739103794</v>
      </c>
      <c r="H27" s="127">
        <v>2.7416090605353136</v>
      </c>
      <c r="I27" s="127">
        <f>(B27*0.499912382811338)/(PI()/SQRT(3))</f>
        <v>-6.1880657350283134E-2</v>
      </c>
      <c r="AV27" s="58">
        <v>6.2604774477790311E-4</v>
      </c>
      <c r="AW27" s="58">
        <v>-5.8982781874676272E-3</v>
      </c>
      <c r="AX27" s="58">
        <v>1.9392641546938324E-3</v>
      </c>
      <c r="AY27" s="58">
        <v>1.1278490470303361E-2</v>
      </c>
      <c r="AZ27" s="58">
        <v>2.272315817266771E-2</v>
      </c>
      <c r="BA27" s="58">
        <v>-4.2794366207474737E-4</v>
      </c>
      <c r="BB27" s="58">
        <v>-3.8444191139532478E-3</v>
      </c>
      <c r="BC27" s="58">
        <v>-0.14369433160931772</v>
      </c>
      <c r="BD27" s="58">
        <v>2.1131599057826137E-2</v>
      </c>
      <c r="BE27" s="58">
        <v>7.7959619953835158E-3</v>
      </c>
      <c r="BF27" s="58">
        <v>-5.7943295519137836E-2</v>
      </c>
      <c r="BG27" s="58">
        <v>1.1167086497682922E-2</v>
      </c>
      <c r="BH27" s="58">
        <v>0.32315978510761018</v>
      </c>
      <c r="BI27" s="58">
        <v>-3.9682227844720711E-2</v>
      </c>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row>
    <row r="28" spans="1:149" ht="11.25" customHeight="1" outlineLevel="1" x14ac:dyDescent="0.2">
      <c r="A28" s="126" t="s">
        <v>51</v>
      </c>
      <c r="B28" s="127">
        <v>0.25840880285971995</v>
      </c>
      <c r="C28" s="127">
        <v>0.57474725728110254</v>
      </c>
      <c r="D28" s="131">
        <f t="shared" si="0"/>
        <v>0.44960423836061048</v>
      </c>
      <c r="E28" s="127">
        <f t="shared" si="1"/>
        <v>0.65299583146407425</v>
      </c>
      <c r="F28" s="127">
        <f t="shared" si="2"/>
        <v>-0.86807512162441713</v>
      </c>
      <c r="G28" s="127">
        <f t="shared" si="3"/>
        <v>1.3848927273438572</v>
      </c>
      <c r="H28" s="127">
        <v>3.0266647845934371</v>
      </c>
      <c r="I28" s="127">
        <f>(B28*0.288144445594408)/(PI()/SQRT(3))</f>
        <v>4.1051431985789193E-2</v>
      </c>
      <c r="AV28" s="58">
        <v>-2.4964821965150065E-3</v>
      </c>
      <c r="AW28" s="58">
        <v>-1.3663902009814566E-2</v>
      </c>
      <c r="AX28" s="58">
        <v>-2.702496149957432E-2</v>
      </c>
      <c r="AY28" s="58">
        <v>-3.8695427716403615E-2</v>
      </c>
      <c r="AZ28" s="58">
        <v>-4.1164514231047986E-2</v>
      </c>
      <c r="BA28" s="58">
        <v>-0.17920679230486594</v>
      </c>
      <c r="BB28" s="58">
        <v>-4.5237803274480744E-2</v>
      </c>
      <c r="BC28" s="58">
        <v>-0.24153359081531947</v>
      </c>
      <c r="BD28" s="58">
        <v>-6.5871371598224633E-3</v>
      </c>
      <c r="BE28" s="58">
        <v>-0.15535615138992176</v>
      </c>
      <c r="BF28" s="58">
        <v>2.4028447589097231E-2</v>
      </c>
      <c r="BG28" s="58">
        <v>-4.329935302814502E-2</v>
      </c>
      <c r="BH28" s="58">
        <v>-3.9682227844720676E-2</v>
      </c>
      <c r="BI28" s="58">
        <v>0.29035752951003746</v>
      </c>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row>
    <row r="29" spans="1:149" x14ac:dyDescent="0.2">
      <c r="A29" s="71"/>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row>
    <row r="30" spans="1:149" x14ac:dyDescent="0.2">
      <c r="A30" s="11" t="s">
        <v>985</v>
      </c>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row>
    <row r="31" spans="1:149" ht="12" hidden="1" outlineLevel="1" thickBot="1" x14ac:dyDescent="0.25">
      <c r="A31" s="25" t="s">
        <v>986</v>
      </c>
      <c r="B31" s="15" t="s">
        <v>987</v>
      </c>
      <c r="C31" s="15" t="s">
        <v>988</v>
      </c>
      <c r="D31" s="12"/>
      <c r="E31" s="15" t="s">
        <v>980</v>
      </c>
      <c r="F31" s="15" t="s">
        <v>989</v>
      </c>
      <c r="G31" s="15" t="s">
        <v>972</v>
      </c>
      <c r="H31" s="12"/>
      <c r="I31" s="15" t="s">
        <v>990</v>
      </c>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row>
    <row r="32" spans="1:149" hidden="1" outlineLevel="1" x14ac:dyDescent="0.2">
      <c r="A32" s="22" t="s">
        <v>991</v>
      </c>
      <c r="B32" s="19">
        <v>13</v>
      </c>
      <c r="C32" s="18">
        <f>C34 - C33</f>
        <v>419.72588013606457</v>
      </c>
      <c r="D32" s="5" t="s">
        <v>992</v>
      </c>
      <c r="E32" s="18">
        <f>_xlfn.CHISQ.DIST.RT(C32,B32)</f>
        <v>1.5156095895540358E-81</v>
      </c>
      <c r="F32" s="18">
        <f>C33+2*(1+B32)</f>
        <v>674.60836079246599</v>
      </c>
      <c r="G32" s="20">
        <f>$AW$67</f>
        <v>0.87467334494773508</v>
      </c>
      <c r="H32" s="18" t="s">
        <v>993</v>
      </c>
      <c r="I32" s="18">
        <f>1-C33/C34</f>
        <v>0.39361568261240532</v>
      </c>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row>
    <row r="33" spans="1:149" hidden="1" outlineLevel="1" x14ac:dyDescent="0.2">
      <c r="A33" s="22" t="s">
        <v>994</v>
      </c>
      <c r="B33" s="19">
        <v>786</v>
      </c>
      <c r="C33" s="18">
        <v>646.60836079246599</v>
      </c>
      <c r="D33" s="5" t="s">
        <v>995</v>
      </c>
      <c r="E33" s="18"/>
      <c r="F33" s="18"/>
      <c r="G33" s="18"/>
      <c r="H33" s="18" t="s">
        <v>996</v>
      </c>
      <c r="I33" s="18">
        <f>1-EXP(((C33/2)-(C34/2))*(2/$F$11))</f>
        <v>0.40824190455729603</v>
      </c>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row>
    <row r="34" spans="1:149" hidden="1" outlineLevel="1" x14ac:dyDescent="0.2">
      <c r="A34" s="22" t="s">
        <v>997</v>
      </c>
      <c r="B34" s="19">
        <v>799</v>
      </c>
      <c r="C34" s="18">
        <f>-2*(($F$11*(1-$E$11))*LN(1-$E$11)+$F$11*$E$11*LN($E$11))</f>
        <v>1066.3342409285306</v>
      </c>
      <c r="D34" s="5" t="s">
        <v>998</v>
      </c>
      <c r="E34" s="18"/>
      <c r="F34" s="18"/>
      <c r="G34" s="18"/>
      <c r="H34" s="18" t="s">
        <v>999</v>
      </c>
      <c r="I34" s="18">
        <f xml:space="preserve"> I33/(1-(($E$11^$E$11)*((1-$E$11)^(1-$E$11)))^2)</f>
        <v>0.55445554266571095</v>
      </c>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row>
    <row r="35" spans="1:149" collapsed="1" x14ac:dyDescent="0.2">
      <c r="A35" s="71"/>
      <c r="B35" s="16"/>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row>
    <row r="36" spans="1:149" x14ac:dyDescent="0.2">
      <c r="A36" s="11" t="s">
        <v>1000</v>
      </c>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row>
    <row r="37" spans="1:149" ht="12" hidden="1" outlineLevel="1" thickBot="1" x14ac:dyDescent="0.25">
      <c r="A37" s="27" t="s">
        <v>976</v>
      </c>
      <c r="B37" s="12" t="s">
        <v>1001</v>
      </c>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row>
    <row r="38" spans="1:149" ht="12" hidden="1" outlineLevel="1" thickBot="1" x14ac:dyDescent="0.25">
      <c r="A38" s="26" t="s">
        <v>983</v>
      </c>
      <c r="B38" s="28">
        <v>1</v>
      </c>
      <c r="C38" s="29" t="s">
        <v>1002</v>
      </c>
      <c r="D38" s="18"/>
      <c r="E38" s="18"/>
      <c r="F38" s="18"/>
      <c r="G38" s="18"/>
      <c r="H38" s="18"/>
      <c r="I38" s="18"/>
      <c r="J38" s="18"/>
      <c r="K38" s="18"/>
      <c r="L38" s="18"/>
      <c r="M38" s="18"/>
      <c r="N38" s="18"/>
      <c r="O38" s="1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row>
    <row r="39" spans="1:149" ht="12" hidden="1" outlineLevel="1" thickBot="1" x14ac:dyDescent="0.25">
      <c r="A39" s="26" t="s">
        <v>15</v>
      </c>
      <c r="B39" s="28">
        <v>-0.49499599385508053</v>
      </c>
      <c r="C39" s="28">
        <v>1</v>
      </c>
      <c r="D39" s="29" t="s">
        <v>1003</v>
      </c>
      <c r="E39" s="18"/>
      <c r="F39" s="18"/>
      <c r="G39" s="18"/>
      <c r="H39" s="18"/>
      <c r="I39" s="18"/>
      <c r="J39" s="18"/>
      <c r="K39" s="18"/>
      <c r="L39" s="18"/>
      <c r="M39" s="18"/>
      <c r="N39" s="18"/>
      <c r="O39" s="1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row>
    <row r="40" spans="1:149" ht="12" hidden="1" outlineLevel="1" thickBot="1" x14ac:dyDescent="0.25">
      <c r="A40" s="26" t="s">
        <v>27</v>
      </c>
      <c r="B40" s="28">
        <v>-8.8985350299065666E-2</v>
      </c>
      <c r="C40" s="83">
        <v>-0.40511651903660384</v>
      </c>
      <c r="D40" s="28">
        <v>1</v>
      </c>
      <c r="E40" s="29" t="s">
        <v>1004</v>
      </c>
      <c r="F40" s="18"/>
      <c r="G40" s="18"/>
      <c r="H40" s="18"/>
      <c r="I40" s="18"/>
      <c r="J40" s="18"/>
      <c r="K40" s="18"/>
      <c r="L40" s="18"/>
      <c r="M40" s="18"/>
      <c r="N40" s="18"/>
      <c r="O40" s="1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row>
    <row r="41" spans="1:149" ht="12" hidden="1" outlineLevel="1" thickBot="1" x14ac:dyDescent="0.25">
      <c r="A41" s="26" t="s">
        <v>28</v>
      </c>
      <c r="B41" s="28">
        <v>-8.0775995209245291E-2</v>
      </c>
      <c r="C41" s="84">
        <v>-0.12098773619086914</v>
      </c>
      <c r="D41" s="85">
        <v>0.26492937664345884</v>
      </c>
      <c r="E41" s="28">
        <v>1</v>
      </c>
      <c r="F41" s="29" t="s">
        <v>1005</v>
      </c>
      <c r="G41" s="18"/>
      <c r="H41" s="18"/>
      <c r="I41" s="18"/>
      <c r="J41" s="18"/>
      <c r="K41" s="18"/>
      <c r="L41" s="18"/>
      <c r="M41" s="18"/>
      <c r="N41" s="18"/>
      <c r="O41" s="1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row>
    <row r="42" spans="1:149" ht="12" hidden="1" outlineLevel="1" thickBot="1" x14ac:dyDescent="0.25">
      <c r="A42" s="26" t="s">
        <v>50</v>
      </c>
      <c r="B42" s="28">
        <v>-0.25646304739007986</v>
      </c>
      <c r="C42" s="86">
        <v>5.3827912581330899E-2</v>
      </c>
      <c r="D42" s="87">
        <v>-9.5873119850156285E-2</v>
      </c>
      <c r="E42" s="88">
        <v>0.22980544032963926</v>
      </c>
      <c r="F42" s="28">
        <v>1</v>
      </c>
      <c r="G42" s="29" t="s">
        <v>1006</v>
      </c>
      <c r="H42" s="18"/>
      <c r="I42" s="18"/>
      <c r="J42" s="18"/>
      <c r="K42" s="18"/>
      <c r="L42" s="18"/>
      <c r="M42" s="18"/>
      <c r="N42" s="18"/>
      <c r="O42" s="1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row>
    <row r="43" spans="1:149" ht="12" hidden="1" outlineLevel="1" thickBot="1" x14ac:dyDescent="0.25">
      <c r="A43" s="26" t="s">
        <v>51</v>
      </c>
      <c r="B43" s="28">
        <v>-0.13291669718071172</v>
      </c>
      <c r="C43" s="89">
        <v>-5.4872414747177377E-2</v>
      </c>
      <c r="D43" s="90">
        <v>0.25216284995526728</v>
      </c>
      <c r="E43" s="91">
        <v>0.44568666893558823</v>
      </c>
      <c r="F43" s="92">
        <v>0.27798745122284813</v>
      </c>
      <c r="G43" s="28">
        <v>1</v>
      </c>
      <c r="H43" s="29" t="s">
        <v>1007</v>
      </c>
      <c r="I43" s="18"/>
      <c r="J43" s="18"/>
      <c r="K43" s="18"/>
      <c r="L43" s="18"/>
      <c r="M43" s="18"/>
      <c r="N43" s="18"/>
      <c r="O43" s="1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row>
    <row r="44" spans="1:149" ht="12" hidden="1" outlineLevel="1" thickBot="1" x14ac:dyDescent="0.25">
      <c r="A44" s="26" t="s">
        <v>6</v>
      </c>
      <c r="B44" s="28">
        <v>-0.61800252685217105</v>
      </c>
      <c r="C44" s="93">
        <v>7.4877477562919237E-2</v>
      </c>
      <c r="D44" s="94">
        <v>5.9010835484478224E-3</v>
      </c>
      <c r="E44" s="95">
        <v>-0.35701924857804956</v>
      </c>
      <c r="F44" s="96">
        <v>-7.0077452243666294E-2</v>
      </c>
      <c r="G44" s="97">
        <v>-0.38443774018629501</v>
      </c>
      <c r="H44" s="28">
        <v>1</v>
      </c>
      <c r="I44" s="29" t="s">
        <v>1008</v>
      </c>
      <c r="J44" s="18"/>
      <c r="K44" s="18"/>
      <c r="L44" s="18"/>
      <c r="M44" s="18"/>
      <c r="N44" s="18"/>
      <c r="O44" s="1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row>
    <row r="45" spans="1:149" ht="12" hidden="1" outlineLevel="1" thickBot="1" x14ac:dyDescent="0.25">
      <c r="A45" s="26" t="s">
        <v>8</v>
      </c>
      <c r="B45" s="28">
        <v>-0.17618700154548522</v>
      </c>
      <c r="C45" s="98">
        <v>-2.8360417590723122E-2</v>
      </c>
      <c r="D45" s="99">
        <v>0.29679036486178556</v>
      </c>
      <c r="E45" s="100">
        <v>0.55341659424805678</v>
      </c>
      <c r="F45" s="101">
        <v>0.33531898241732444</v>
      </c>
      <c r="G45" s="102">
        <v>0.60417375576756593</v>
      </c>
      <c r="H45" s="103">
        <v>-0.46714098581133473</v>
      </c>
      <c r="I45" s="28">
        <v>1</v>
      </c>
      <c r="J45" s="29" t="s">
        <v>1009</v>
      </c>
      <c r="K45" s="18"/>
      <c r="L45" s="18"/>
      <c r="M45" s="18"/>
      <c r="N45" s="18"/>
      <c r="O45" s="1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row>
    <row r="46" spans="1:149" ht="12" hidden="1" outlineLevel="1" thickBot="1" x14ac:dyDescent="0.25">
      <c r="A46" s="26" t="s">
        <v>12</v>
      </c>
      <c r="B46" s="28">
        <v>-0.59866226096953212</v>
      </c>
      <c r="C46" s="92">
        <v>0.27088426649026925</v>
      </c>
      <c r="D46" s="86">
        <v>4.0584757610541422E-2</v>
      </c>
      <c r="E46" s="86">
        <v>4.0968410211593566E-2</v>
      </c>
      <c r="F46" s="104">
        <v>0.13652474892838254</v>
      </c>
      <c r="G46" s="86">
        <v>4.7102112099487226E-2</v>
      </c>
      <c r="H46" s="105">
        <v>0.41716332505686005</v>
      </c>
      <c r="I46" s="106">
        <v>0.10805528538192459</v>
      </c>
      <c r="J46" s="28">
        <v>1</v>
      </c>
      <c r="K46" s="29" t="s">
        <v>1010</v>
      </c>
      <c r="L46" s="18"/>
      <c r="M46" s="18"/>
      <c r="N46" s="18"/>
      <c r="O46" s="1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row>
    <row r="47" spans="1:149" ht="13.5" hidden="1" outlineLevel="1" thickBot="1" x14ac:dyDescent="0.3">
      <c r="A47" s="26" t="s">
        <v>9</v>
      </c>
      <c r="B47" s="28">
        <v>-1.7629844492251915E-2</v>
      </c>
      <c r="C47" s="107">
        <v>6.9939212282833618E-2</v>
      </c>
      <c r="D47" s="96">
        <v>-7.1851310762004489E-2</v>
      </c>
      <c r="E47" s="108">
        <v>-0.83717759393204372</v>
      </c>
      <c r="F47" s="109">
        <v>-0.16327523464760829</v>
      </c>
      <c r="G47" s="110">
        <v>-0.33508190046543296</v>
      </c>
      <c r="H47" s="111">
        <v>0.35808144340202858</v>
      </c>
      <c r="I47" s="112">
        <v>-0.42442941909930804</v>
      </c>
      <c r="J47" s="113">
        <v>-7.3158193973014984E-2</v>
      </c>
      <c r="K47" s="28">
        <v>1</v>
      </c>
      <c r="L47" s="29" t="s">
        <v>1011</v>
      </c>
      <c r="M47" s="18"/>
      <c r="N47" s="18"/>
      <c r="O47" s="1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row>
    <row r="48" spans="1:149" ht="12" hidden="1" outlineLevel="1" thickBot="1" x14ac:dyDescent="0.25">
      <c r="A48" s="26" t="s">
        <v>11</v>
      </c>
      <c r="B48" s="28">
        <v>-0.6618052956681878</v>
      </c>
      <c r="C48" s="114">
        <v>2.6157334278398656E-2</v>
      </c>
      <c r="D48" s="93">
        <v>7.4117706794855451E-2</v>
      </c>
      <c r="E48" s="107">
        <v>5.9417105611604334E-2</v>
      </c>
      <c r="F48" s="115">
        <v>0.15172328577723532</v>
      </c>
      <c r="G48" s="107">
        <v>7.0783947880926415E-2</v>
      </c>
      <c r="H48" s="116">
        <v>0.57293567793175171</v>
      </c>
      <c r="I48" s="93">
        <v>8.5207595503061645E-2</v>
      </c>
      <c r="J48" s="117">
        <v>0.47928880709357369</v>
      </c>
      <c r="K48" s="96">
        <v>-5.5584409193030267E-2</v>
      </c>
      <c r="L48" s="28">
        <v>1</v>
      </c>
      <c r="M48" s="29" t="s">
        <v>1012</v>
      </c>
      <c r="N48" s="18"/>
      <c r="O48" s="1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row>
    <row r="49" spans="1:149" ht="12" hidden="1" outlineLevel="1" thickBot="1" x14ac:dyDescent="0.25">
      <c r="A49" s="26" t="s">
        <v>14</v>
      </c>
      <c r="B49" s="28">
        <v>4.7438955541724975E-2</v>
      </c>
      <c r="C49" s="118">
        <v>-5.333622429035679E-3</v>
      </c>
      <c r="D49" s="96">
        <v>-6.5569926517363181E-2</v>
      </c>
      <c r="E49" s="119">
        <v>-0.23512246470991252</v>
      </c>
      <c r="F49" s="120">
        <v>-0.12478595728554073</v>
      </c>
      <c r="G49" s="121">
        <v>-0.5764717524881664</v>
      </c>
      <c r="H49" s="90">
        <v>0.24926031320863587</v>
      </c>
      <c r="I49" s="122">
        <v>-0.32120585732290907</v>
      </c>
      <c r="J49" s="113">
        <v>-8.7936030814759633E-2</v>
      </c>
      <c r="K49" s="123">
        <v>0.21871081152264932</v>
      </c>
      <c r="L49" s="96">
        <v>-7.023570946881319E-2</v>
      </c>
      <c r="M49" s="28">
        <v>1</v>
      </c>
      <c r="N49" s="29" t="s">
        <v>1013</v>
      </c>
      <c r="O49" s="1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row>
    <row r="50" spans="1:149" ht="12" hidden="1" outlineLevel="1" thickBot="1" x14ac:dyDescent="0.25">
      <c r="A50" s="26" t="s">
        <v>10</v>
      </c>
      <c r="B50" s="28">
        <v>-0.262595401361161</v>
      </c>
      <c r="C50" s="118">
        <v>-1.3678414544593311E-2</v>
      </c>
      <c r="D50" s="107">
        <v>6.2968152927569951E-2</v>
      </c>
      <c r="E50" s="94">
        <v>1.6862255395835895E-2</v>
      </c>
      <c r="F50" s="118">
        <v>-4.3574592415957939E-3</v>
      </c>
      <c r="G50" s="114">
        <v>2.049810081930423E-2</v>
      </c>
      <c r="H50" s="90">
        <v>0.24704148324259803</v>
      </c>
      <c r="I50" s="94">
        <v>1.7968554878426805E-2</v>
      </c>
      <c r="J50" s="124">
        <v>9.4407943979801054E-2</v>
      </c>
      <c r="K50" s="114">
        <v>2.3759480848056205E-2</v>
      </c>
      <c r="L50" s="125">
        <v>-0.25104114603993277</v>
      </c>
      <c r="M50" s="114">
        <v>2.470836620730308E-2</v>
      </c>
      <c r="N50" s="28">
        <v>1</v>
      </c>
      <c r="O50" s="29" t="s">
        <v>1014</v>
      </c>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row>
    <row r="51" spans="1:149" hidden="1" outlineLevel="1" x14ac:dyDescent="0.2">
      <c r="A51" s="26" t="s">
        <v>38</v>
      </c>
      <c r="B51" s="28">
        <v>-0.12954505650122952</v>
      </c>
      <c r="C51" s="106">
        <v>0.11766263153433015</v>
      </c>
      <c r="D51" s="98">
        <v>-3.6410523101899912E-2</v>
      </c>
      <c r="E51" s="94">
        <v>5.4942965269961178E-3</v>
      </c>
      <c r="F51" s="107">
        <v>7.0855573060061072E-2</v>
      </c>
      <c r="G51" s="107">
        <v>6.9547757114350656E-2</v>
      </c>
      <c r="H51" s="118">
        <v>-1.3988793983450692E-3</v>
      </c>
      <c r="I51" s="118">
        <v>-1.4192567738292071E-2</v>
      </c>
      <c r="J51" s="110">
        <v>-0.33759955940850472</v>
      </c>
      <c r="K51" s="86">
        <v>5.3609533473633779E-2</v>
      </c>
      <c r="L51" s="114">
        <v>3.1479613261962074E-2</v>
      </c>
      <c r="M51" s="84">
        <v>-0.10843525084714599</v>
      </c>
      <c r="N51" s="107">
        <v>6.4195336567928529E-2</v>
      </c>
      <c r="O51" s="28">
        <v>1</v>
      </c>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row>
    <row r="52" spans="1:149" collapsed="1" x14ac:dyDescent="0.2">
      <c r="A52" s="71"/>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row>
    <row r="53" spans="1:149" x14ac:dyDescent="0.2">
      <c r="A53" s="11" t="s">
        <v>1015</v>
      </c>
      <c r="AV53" s="58" t="s">
        <v>1041</v>
      </c>
      <c r="AW53" s="58"/>
      <c r="AX53" s="58"/>
      <c r="AY53" s="58">
        <v>10</v>
      </c>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row>
    <row r="54" spans="1:149" outlineLevel="1" x14ac:dyDescent="0.2">
      <c r="A54" s="9"/>
      <c r="B54" s="30"/>
      <c r="C54" s="36" t="str">
        <f>"Cutoff value for prediction of "&amp;$I$2&amp;":"</f>
        <v>Cutoff value for prediction of Alive:</v>
      </c>
      <c r="D54" s="37">
        <f>$AY$53/20</f>
        <v>0.5</v>
      </c>
      <c r="E54" s="36" t="s">
        <v>1016</v>
      </c>
      <c r="F54" s="38">
        <v>0.35377315985225244</v>
      </c>
      <c r="G54" s="30"/>
      <c r="H54" s="30"/>
      <c r="I54" s="31"/>
      <c r="AV54" s="58" t="s">
        <v>1042</v>
      </c>
      <c r="AW54" s="58">
        <v>-9.9999999999999995E-8</v>
      </c>
      <c r="AX54" s="58">
        <v>9.9999000000000008E-3</v>
      </c>
      <c r="AY54" s="58">
        <v>1.9999900000000001E-2</v>
      </c>
      <c r="AZ54" s="58">
        <v>2.9999900000000003E-2</v>
      </c>
      <c r="BA54" s="58">
        <v>3.9999900000000005E-2</v>
      </c>
      <c r="BB54" s="58">
        <v>4.9999900000000007E-2</v>
      </c>
      <c r="BC54" s="58">
        <v>5.9999900000000009E-2</v>
      </c>
      <c r="BD54" s="58">
        <v>6.9999900000000004E-2</v>
      </c>
      <c r="BE54" s="58">
        <v>7.9999899999999999E-2</v>
      </c>
      <c r="BF54" s="58">
        <v>8.9999899999999994E-2</v>
      </c>
      <c r="BG54" s="58">
        <v>9.9999899999999989E-2</v>
      </c>
      <c r="BH54" s="58">
        <v>0.10999989999999998</v>
      </c>
      <c r="BI54" s="58">
        <v>0.11999989999999998</v>
      </c>
      <c r="BJ54" s="58">
        <v>0.12999989999999997</v>
      </c>
      <c r="BK54" s="58">
        <v>0.13999989999999998</v>
      </c>
      <c r="BL54" s="58">
        <v>0.14999989999999999</v>
      </c>
      <c r="BM54" s="58">
        <v>0.1599999</v>
      </c>
      <c r="BN54" s="58">
        <v>0.16999990000000001</v>
      </c>
      <c r="BO54" s="58">
        <v>0.17999990000000002</v>
      </c>
      <c r="BP54" s="58">
        <v>0.18999990000000003</v>
      </c>
      <c r="BQ54" s="58">
        <v>0.19999990000000004</v>
      </c>
      <c r="BR54" s="58">
        <v>0.20999990000000004</v>
      </c>
      <c r="BS54" s="58">
        <v>0.21999990000000005</v>
      </c>
      <c r="BT54" s="58">
        <v>0.22999990000000006</v>
      </c>
      <c r="BU54" s="58">
        <v>0.23999990000000007</v>
      </c>
      <c r="BV54" s="58">
        <v>0.24999990000000008</v>
      </c>
      <c r="BW54" s="58">
        <v>0.25999990000000006</v>
      </c>
      <c r="BX54" s="58">
        <v>0.26999990000000007</v>
      </c>
      <c r="BY54" s="58">
        <v>0.27999990000000008</v>
      </c>
      <c r="BZ54" s="58">
        <v>0.28999990000000009</v>
      </c>
      <c r="CA54" s="58">
        <v>0.2999999000000001</v>
      </c>
      <c r="CB54" s="58">
        <v>0.30999990000000011</v>
      </c>
      <c r="CC54" s="58">
        <v>0.31999990000000011</v>
      </c>
      <c r="CD54" s="58">
        <v>0.32999990000000012</v>
      </c>
      <c r="CE54" s="58">
        <v>0.33999990000000013</v>
      </c>
      <c r="CF54" s="58">
        <v>0.34999990000000014</v>
      </c>
      <c r="CG54" s="58">
        <v>0.35999990000000015</v>
      </c>
      <c r="CH54" s="58">
        <v>0.36999990000000016</v>
      </c>
      <c r="CI54" s="58">
        <v>0.37999990000000017</v>
      </c>
      <c r="CJ54" s="58">
        <v>0.38999990000000018</v>
      </c>
      <c r="CK54" s="58">
        <v>0.39999990000000019</v>
      </c>
      <c r="CL54" s="58">
        <v>0.40999990000000019</v>
      </c>
      <c r="CM54" s="58">
        <v>0.4199999000000002</v>
      </c>
      <c r="CN54" s="58">
        <v>0.42999990000000021</v>
      </c>
      <c r="CO54" s="58">
        <v>0.43999990000000022</v>
      </c>
      <c r="CP54" s="58">
        <v>0.44999990000000023</v>
      </c>
      <c r="CQ54" s="58">
        <v>0.45999990000000024</v>
      </c>
      <c r="CR54" s="58">
        <v>0.46999990000000025</v>
      </c>
      <c r="CS54" s="58">
        <v>0.47999990000000026</v>
      </c>
      <c r="CT54" s="58">
        <v>0.48999990000000027</v>
      </c>
      <c r="CU54" s="58">
        <v>0.49999990000000027</v>
      </c>
      <c r="CV54" s="58">
        <v>0.50999990000000028</v>
      </c>
      <c r="CW54" s="58">
        <v>0.51999990000000029</v>
      </c>
      <c r="CX54" s="58">
        <v>0.5299999000000003</v>
      </c>
      <c r="CY54" s="58">
        <v>0.53999990000000031</v>
      </c>
      <c r="CZ54" s="58">
        <v>0.54999990000000032</v>
      </c>
      <c r="DA54" s="58">
        <v>0.55999990000000033</v>
      </c>
      <c r="DB54" s="58">
        <v>0.56999990000000034</v>
      </c>
      <c r="DC54" s="58">
        <v>0.57999990000000035</v>
      </c>
      <c r="DD54" s="58">
        <v>0.58999990000000035</v>
      </c>
      <c r="DE54" s="58">
        <v>0.59999990000000036</v>
      </c>
      <c r="DF54" s="58">
        <v>0.60999990000000037</v>
      </c>
      <c r="DG54" s="58">
        <v>0.61999990000000038</v>
      </c>
      <c r="DH54" s="58">
        <v>0.62999990000000039</v>
      </c>
      <c r="DI54" s="58">
        <v>0.6399999000000004</v>
      </c>
      <c r="DJ54" s="58">
        <v>0.64999990000000041</v>
      </c>
      <c r="DK54" s="58">
        <v>0.65999990000000042</v>
      </c>
      <c r="DL54" s="58">
        <v>0.66999990000000043</v>
      </c>
      <c r="DM54" s="58">
        <v>0.67999990000000043</v>
      </c>
      <c r="DN54" s="58">
        <v>0.68999990000000044</v>
      </c>
      <c r="DO54" s="58">
        <v>0.69999990000000045</v>
      </c>
      <c r="DP54" s="58">
        <v>0.70999990000000046</v>
      </c>
      <c r="DQ54" s="58">
        <v>0.71999990000000047</v>
      </c>
      <c r="DR54" s="58">
        <v>0.72999990000000048</v>
      </c>
      <c r="DS54" s="58">
        <v>0.73999990000000049</v>
      </c>
      <c r="DT54" s="58">
        <v>0.7499999000000005</v>
      </c>
      <c r="DU54" s="58">
        <v>0.75999990000000051</v>
      </c>
      <c r="DV54" s="58">
        <v>0.76999990000000051</v>
      </c>
      <c r="DW54" s="58">
        <v>0.77999990000000052</v>
      </c>
      <c r="DX54" s="58">
        <v>0.78999990000000053</v>
      </c>
      <c r="DY54" s="58">
        <v>0.79999990000000054</v>
      </c>
      <c r="DZ54" s="58">
        <v>0.80999990000000055</v>
      </c>
      <c r="EA54" s="58">
        <v>0.81999990000000056</v>
      </c>
      <c r="EB54" s="58">
        <v>0.82999990000000057</v>
      </c>
      <c r="EC54" s="58">
        <v>0.83999990000000058</v>
      </c>
      <c r="ED54" s="58">
        <v>0.84999990000000059</v>
      </c>
      <c r="EE54" s="58">
        <v>0.85999990000000059</v>
      </c>
      <c r="EF54" s="58">
        <v>0.8699999000000006</v>
      </c>
      <c r="EG54" s="58">
        <v>0.87999990000000061</v>
      </c>
      <c r="EH54" s="58">
        <v>0.88999990000000062</v>
      </c>
      <c r="EI54" s="58">
        <v>0.89999990000000063</v>
      </c>
      <c r="EJ54" s="58">
        <v>0.90999990000000064</v>
      </c>
      <c r="EK54" s="58">
        <v>0.91999990000000065</v>
      </c>
      <c r="EL54" s="58">
        <v>0.92999990000000066</v>
      </c>
      <c r="EM54" s="58">
        <v>0.93999990000000067</v>
      </c>
      <c r="EN54" s="58">
        <v>0.94999990000000067</v>
      </c>
      <c r="EO54" s="58">
        <v>0.95999990000000068</v>
      </c>
      <c r="EP54" s="58">
        <v>0.96999990000000069</v>
      </c>
      <c r="EQ54" s="58">
        <v>0.9799999000000007</v>
      </c>
      <c r="ER54" s="58">
        <v>0.98999990000000071</v>
      </c>
      <c r="ES54" s="58">
        <v>0.99999990000000072</v>
      </c>
    </row>
    <row r="55" spans="1:149" outlineLevel="1" x14ac:dyDescent="0.2">
      <c r="A55" s="8"/>
      <c r="B55" s="39" t="s">
        <v>1017</v>
      </c>
      <c r="C55" s="32"/>
      <c r="D55" s="32"/>
      <c r="E55" s="32"/>
      <c r="F55" s="32"/>
      <c r="G55" s="39" t="s">
        <v>1017</v>
      </c>
      <c r="H55" s="32"/>
      <c r="I55" s="33"/>
      <c r="AV55" s="70" t="s">
        <v>1043</v>
      </c>
      <c r="AW55" s="58">
        <v>800</v>
      </c>
      <c r="AX55" s="58">
        <v>800</v>
      </c>
      <c r="AY55" s="58">
        <v>790</v>
      </c>
      <c r="AZ55" s="58">
        <v>788</v>
      </c>
      <c r="BA55" s="58">
        <v>767</v>
      </c>
      <c r="BB55" s="58">
        <v>756</v>
      </c>
      <c r="BC55" s="58">
        <v>749</v>
      </c>
      <c r="BD55" s="58">
        <v>736</v>
      </c>
      <c r="BE55" s="58">
        <v>715</v>
      </c>
      <c r="BF55" s="58">
        <v>696</v>
      </c>
      <c r="BG55" s="58">
        <v>672</v>
      </c>
      <c r="BH55" s="58">
        <v>593</v>
      </c>
      <c r="BI55" s="58">
        <v>544</v>
      </c>
      <c r="BJ55" s="58">
        <v>494</v>
      </c>
      <c r="BK55" s="58">
        <v>438</v>
      </c>
      <c r="BL55" s="58">
        <v>422</v>
      </c>
      <c r="BM55" s="58">
        <v>412</v>
      </c>
      <c r="BN55" s="58">
        <v>404</v>
      </c>
      <c r="BO55" s="58">
        <v>400</v>
      </c>
      <c r="BP55" s="58">
        <v>399</v>
      </c>
      <c r="BQ55" s="58">
        <v>397</v>
      </c>
      <c r="BR55" s="58">
        <v>397</v>
      </c>
      <c r="BS55" s="58">
        <v>395</v>
      </c>
      <c r="BT55" s="58">
        <v>393</v>
      </c>
      <c r="BU55" s="58">
        <v>392</v>
      </c>
      <c r="BV55" s="58">
        <v>391</v>
      </c>
      <c r="BW55" s="58">
        <v>386</v>
      </c>
      <c r="BX55" s="58">
        <v>381</v>
      </c>
      <c r="BY55" s="58">
        <v>380</v>
      </c>
      <c r="BZ55" s="58">
        <v>376</v>
      </c>
      <c r="CA55" s="58">
        <v>374</v>
      </c>
      <c r="CB55" s="58">
        <v>374</v>
      </c>
      <c r="CC55" s="58">
        <v>371</v>
      </c>
      <c r="CD55" s="58">
        <v>365</v>
      </c>
      <c r="CE55" s="58">
        <v>357</v>
      </c>
      <c r="CF55" s="58">
        <v>352</v>
      </c>
      <c r="CG55" s="58">
        <v>343</v>
      </c>
      <c r="CH55" s="58">
        <v>339</v>
      </c>
      <c r="CI55" s="58">
        <v>335</v>
      </c>
      <c r="CJ55" s="58">
        <v>329</v>
      </c>
      <c r="CK55" s="58">
        <v>325</v>
      </c>
      <c r="CL55" s="58">
        <v>321</v>
      </c>
      <c r="CM55" s="58">
        <v>306</v>
      </c>
      <c r="CN55" s="58">
        <v>297</v>
      </c>
      <c r="CO55" s="58">
        <v>278</v>
      </c>
      <c r="CP55" s="58">
        <v>274</v>
      </c>
      <c r="CQ55" s="58">
        <v>266</v>
      </c>
      <c r="CR55" s="58">
        <v>261</v>
      </c>
      <c r="CS55" s="58">
        <v>255</v>
      </c>
      <c r="CT55" s="58">
        <v>241</v>
      </c>
      <c r="CU55" s="58">
        <v>239</v>
      </c>
      <c r="CV55" s="58">
        <v>233</v>
      </c>
      <c r="CW55" s="58">
        <v>233</v>
      </c>
      <c r="CX55" s="58">
        <v>231</v>
      </c>
      <c r="CY55" s="58">
        <v>229</v>
      </c>
      <c r="CZ55" s="58">
        <v>229</v>
      </c>
      <c r="DA55" s="58">
        <v>226</v>
      </c>
      <c r="DB55" s="58">
        <v>226</v>
      </c>
      <c r="DC55" s="58">
        <v>224</v>
      </c>
      <c r="DD55" s="58">
        <v>221</v>
      </c>
      <c r="DE55" s="58">
        <v>218</v>
      </c>
      <c r="DF55" s="58">
        <v>217</v>
      </c>
      <c r="DG55" s="58">
        <v>216</v>
      </c>
      <c r="DH55" s="58">
        <v>215</v>
      </c>
      <c r="DI55" s="58">
        <v>214</v>
      </c>
      <c r="DJ55" s="58">
        <v>214</v>
      </c>
      <c r="DK55" s="58">
        <v>214</v>
      </c>
      <c r="DL55" s="58">
        <v>214</v>
      </c>
      <c r="DM55" s="58">
        <v>213</v>
      </c>
      <c r="DN55" s="58">
        <v>213</v>
      </c>
      <c r="DO55" s="58">
        <v>213</v>
      </c>
      <c r="DP55" s="58">
        <v>213</v>
      </c>
      <c r="DQ55" s="58">
        <v>213</v>
      </c>
      <c r="DR55" s="58">
        <v>213</v>
      </c>
      <c r="DS55" s="58">
        <v>212</v>
      </c>
      <c r="DT55" s="58">
        <v>181</v>
      </c>
      <c r="DU55" s="58">
        <v>180</v>
      </c>
      <c r="DV55" s="58">
        <v>180</v>
      </c>
      <c r="DW55" s="58">
        <v>178</v>
      </c>
      <c r="DX55" s="58">
        <v>176</v>
      </c>
      <c r="DY55" s="58">
        <v>173</v>
      </c>
      <c r="DZ55" s="58">
        <v>167</v>
      </c>
      <c r="EA55" s="58">
        <v>163</v>
      </c>
      <c r="EB55" s="58">
        <v>160</v>
      </c>
      <c r="EC55" s="58">
        <v>156</v>
      </c>
      <c r="ED55" s="58">
        <v>154</v>
      </c>
      <c r="EE55" s="58">
        <v>151</v>
      </c>
      <c r="EF55" s="58">
        <v>150</v>
      </c>
      <c r="EG55" s="58">
        <v>147</v>
      </c>
      <c r="EH55" s="58">
        <v>144</v>
      </c>
      <c r="EI55" s="58">
        <v>138</v>
      </c>
      <c r="EJ55" s="58">
        <v>133</v>
      </c>
      <c r="EK55" s="58">
        <v>119</v>
      </c>
      <c r="EL55" s="58">
        <v>95</v>
      </c>
      <c r="EM55" s="58">
        <v>64</v>
      </c>
      <c r="EN55" s="58">
        <v>30</v>
      </c>
      <c r="EO55" s="58">
        <v>12</v>
      </c>
      <c r="EP55" s="58">
        <v>1</v>
      </c>
      <c r="EQ55" s="58">
        <v>0</v>
      </c>
      <c r="ER55" s="58">
        <v>0</v>
      </c>
      <c r="ES55" s="58">
        <v>0</v>
      </c>
    </row>
    <row r="56" spans="1:149" outlineLevel="1" x14ac:dyDescent="0.2">
      <c r="A56" s="40" t="s">
        <v>1018</v>
      </c>
      <c r="B56" s="32" t="str">
        <f>"# "&amp;$H$2</f>
        <v># Dead</v>
      </c>
      <c r="C56" s="32" t="str">
        <f>"# "&amp;$I$2</f>
        <v># Alive</v>
      </c>
      <c r="D56" s="32" t="s">
        <v>1019</v>
      </c>
      <c r="E56" s="32"/>
      <c r="F56" s="39" t="s">
        <v>1020</v>
      </c>
      <c r="G56" s="32" t="str">
        <f>"% "&amp;$H$2</f>
        <v>% Dead</v>
      </c>
      <c r="H56" s="32" t="str">
        <f>"% "&amp;$I$2</f>
        <v>% Alive</v>
      </c>
      <c r="I56" s="33" t="s">
        <v>1019</v>
      </c>
      <c r="AV56" s="70" t="s">
        <v>1044</v>
      </c>
      <c r="AW56" s="58">
        <v>308</v>
      </c>
      <c r="AX56" s="58">
        <v>308</v>
      </c>
      <c r="AY56" s="58">
        <v>308</v>
      </c>
      <c r="AZ56" s="58">
        <v>308</v>
      </c>
      <c r="BA56" s="58">
        <v>307</v>
      </c>
      <c r="BB56" s="58">
        <v>306</v>
      </c>
      <c r="BC56" s="58">
        <v>305</v>
      </c>
      <c r="BD56" s="58">
        <v>305</v>
      </c>
      <c r="BE56" s="58">
        <v>302</v>
      </c>
      <c r="BF56" s="58">
        <v>300</v>
      </c>
      <c r="BG56" s="58">
        <v>299</v>
      </c>
      <c r="BH56" s="58">
        <v>285</v>
      </c>
      <c r="BI56" s="58">
        <v>279</v>
      </c>
      <c r="BJ56" s="58">
        <v>277</v>
      </c>
      <c r="BK56" s="58">
        <v>270</v>
      </c>
      <c r="BL56" s="58">
        <v>266</v>
      </c>
      <c r="BM56" s="58">
        <v>264</v>
      </c>
      <c r="BN56" s="58">
        <v>263</v>
      </c>
      <c r="BO56" s="58">
        <v>263</v>
      </c>
      <c r="BP56" s="58">
        <v>262</v>
      </c>
      <c r="BQ56" s="58">
        <v>262</v>
      </c>
      <c r="BR56" s="58">
        <v>262</v>
      </c>
      <c r="BS56" s="58">
        <v>262</v>
      </c>
      <c r="BT56" s="58">
        <v>261</v>
      </c>
      <c r="BU56" s="58">
        <v>261</v>
      </c>
      <c r="BV56" s="58">
        <v>261</v>
      </c>
      <c r="BW56" s="58">
        <v>261</v>
      </c>
      <c r="BX56" s="58">
        <v>260</v>
      </c>
      <c r="BY56" s="58">
        <v>260</v>
      </c>
      <c r="BZ56" s="58">
        <v>259</v>
      </c>
      <c r="CA56" s="58">
        <v>258</v>
      </c>
      <c r="CB56" s="58">
        <v>258</v>
      </c>
      <c r="CC56" s="58">
        <v>257</v>
      </c>
      <c r="CD56" s="58">
        <v>257</v>
      </c>
      <c r="CE56" s="58">
        <v>255</v>
      </c>
      <c r="CF56" s="58">
        <v>252</v>
      </c>
      <c r="CG56" s="58">
        <v>250</v>
      </c>
      <c r="CH56" s="58">
        <v>248</v>
      </c>
      <c r="CI56" s="58">
        <v>248</v>
      </c>
      <c r="CJ56" s="58">
        <v>245</v>
      </c>
      <c r="CK56" s="58">
        <v>243</v>
      </c>
      <c r="CL56" s="58">
        <v>240</v>
      </c>
      <c r="CM56" s="58">
        <v>236</v>
      </c>
      <c r="CN56" s="58">
        <v>232</v>
      </c>
      <c r="CO56" s="58">
        <v>222</v>
      </c>
      <c r="CP56" s="58">
        <v>222</v>
      </c>
      <c r="CQ56" s="58">
        <v>216</v>
      </c>
      <c r="CR56" s="58">
        <v>214</v>
      </c>
      <c r="CS56" s="58">
        <v>210</v>
      </c>
      <c r="CT56" s="58">
        <v>205</v>
      </c>
      <c r="CU56" s="58">
        <v>205</v>
      </c>
      <c r="CV56" s="58">
        <v>201</v>
      </c>
      <c r="CW56" s="58">
        <v>201</v>
      </c>
      <c r="CX56" s="58">
        <v>201</v>
      </c>
      <c r="CY56" s="58">
        <v>201</v>
      </c>
      <c r="CZ56" s="58">
        <v>201</v>
      </c>
      <c r="DA56" s="58">
        <v>201</v>
      </c>
      <c r="DB56" s="58">
        <v>201</v>
      </c>
      <c r="DC56" s="58">
        <v>199</v>
      </c>
      <c r="DD56" s="58">
        <v>196</v>
      </c>
      <c r="DE56" s="58">
        <v>194</v>
      </c>
      <c r="DF56" s="58">
        <v>193</v>
      </c>
      <c r="DG56" s="58">
        <v>193</v>
      </c>
      <c r="DH56" s="58">
        <v>192</v>
      </c>
      <c r="DI56" s="58">
        <v>191</v>
      </c>
      <c r="DJ56" s="58">
        <v>191</v>
      </c>
      <c r="DK56" s="58">
        <v>191</v>
      </c>
      <c r="DL56" s="58">
        <v>191</v>
      </c>
      <c r="DM56" s="58">
        <v>191</v>
      </c>
      <c r="DN56" s="58">
        <v>191</v>
      </c>
      <c r="DO56" s="58">
        <v>191</v>
      </c>
      <c r="DP56" s="58">
        <v>191</v>
      </c>
      <c r="DQ56" s="58">
        <v>191</v>
      </c>
      <c r="DR56" s="58">
        <v>191</v>
      </c>
      <c r="DS56" s="58">
        <v>191</v>
      </c>
      <c r="DT56" s="58">
        <v>168</v>
      </c>
      <c r="DU56" s="58">
        <v>167</v>
      </c>
      <c r="DV56" s="58">
        <v>167</v>
      </c>
      <c r="DW56" s="58">
        <v>165</v>
      </c>
      <c r="DX56" s="58">
        <v>164</v>
      </c>
      <c r="DY56" s="58">
        <v>163</v>
      </c>
      <c r="DZ56" s="58">
        <v>158</v>
      </c>
      <c r="EA56" s="58">
        <v>155</v>
      </c>
      <c r="EB56" s="58">
        <v>152</v>
      </c>
      <c r="EC56" s="58">
        <v>148</v>
      </c>
      <c r="ED56" s="58">
        <v>146</v>
      </c>
      <c r="EE56" s="58">
        <v>143</v>
      </c>
      <c r="EF56" s="58">
        <v>142</v>
      </c>
      <c r="EG56" s="58">
        <v>140</v>
      </c>
      <c r="EH56" s="58">
        <v>137</v>
      </c>
      <c r="EI56" s="58">
        <v>131</v>
      </c>
      <c r="EJ56" s="58">
        <v>126</v>
      </c>
      <c r="EK56" s="58">
        <v>114</v>
      </c>
      <c r="EL56" s="58">
        <v>90</v>
      </c>
      <c r="EM56" s="58">
        <v>62</v>
      </c>
      <c r="EN56" s="58">
        <v>29</v>
      </c>
      <c r="EO56" s="58">
        <v>11</v>
      </c>
      <c r="EP56" s="58">
        <v>1</v>
      </c>
      <c r="EQ56" s="58">
        <v>0</v>
      </c>
      <c r="ER56" s="58">
        <v>0</v>
      </c>
      <c r="ES56" s="58">
        <v>0</v>
      </c>
    </row>
    <row r="57" spans="1:149" outlineLevel="1" x14ac:dyDescent="0.2">
      <c r="A57" s="41" t="str">
        <f>"# "&amp;$H$2</f>
        <v># Dead</v>
      </c>
      <c r="B57" s="46">
        <f>B59-B58</f>
        <v>458</v>
      </c>
      <c r="C57" s="47">
        <f>C59-C58</f>
        <v>34</v>
      </c>
      <c r="D57" s="48">
        <f>D59-D58</f>
        <v>492</v>
      </c>
      <c r="E57" s="32"/>
      <c r="F57" s="42" t="str">
        <f>"% "&amp;$H$2</f>
        <v>% Dead</v>
      </c>
      <c r="G57" s="51">
        <f>B57/D59</f>
        <v>0.57250000000000001</v>
      </c>
      <c r="H57" s="52">
        <f>C57/D59</f>
        <v>4.2500000000000003E-2</v>
      </c>
      <c r="I57" s="53">
        <f>D57/D59</f>
        <v>0.61499999999999999</v>
      </c>
      <c r="AV57" s="70" t="s">
        <v>1045</v>
      </c>
      <c r="AW57" s="58">
        <v>492</v>
      </c>
      <c r="AX57" s="58">
        <v>492</v>
      </c>
      <c r="AY57" s="58">
        <v>482</v>
      </c>
      <c r="AZ57" s="58">
        <v>480</v>
      </c>
      <c r="BA57" s="58">
        <v>460</v>
      </c>
      <c r="BB57" s="58">
        <v>450</v>
      </c>
      <c r="BC57" s="58">
        <v>444</v>
      </c>
      <c r="BD57" s="58">
        <v>431</v>
      </c>
      <c r="BE57" s="58">
        <v>413</v>
      </c>
      <c r="BF57" s="58">
        <v>396</v>
      </c>
      <c r="BG57" s="58">
        <v>373</v>
      </c>
      <c r="BH57" s="58">
        <v>308</v>
      </c>
      <c r="BI57" s="58">
        <v>265</v>
      </c>
      <c r="BJ57" s="58">
        <v>217</v>
      </c>
      <c r="BK57" s="58">
        <v>168</v>
      </c>
      <c r="BL57" s="58">
        <v>156</v>
      </c>
      <c r="BM57" s="58">
        <v>148</v>
      </c>
      <c r="BN57" s="58">
        <v>141</v>
      </c>
      <c r="BO57" s="58">
        <v>137</v>
      </c>
      <c r="BP57" s="58">
        <v>137</v>
      </c>
      <c r="BQ57" s="58">
        <v>135</v>
      </c>
      <c r="BR57" s="58">
        <v>135</v>
      </c>
      <c r="BS57" s="58">
        <v>133</v>
      </c>
      <c r="BT57" s="58">
        <v>132</v>
      </c>
      <c r="BU57" s="58">
        <v>131</v>
      </c>
      <c r="BV57" s="58">
        <v>130</v>
      </c>
      <c r="BW57" s="58">
        <v>125</v>
      </c>
      <c r="BX57" s="58">
        <v>121</v>
      </c>
      <c r="BY57" s="58">
        <v>120</v>
      </c>
      <c r="BZ57" s="58">
        <v>117</v>
      </c>
      <c r="CA57" s="58">
        <v>116</v>
      </c>
      <c r="CB57" s="58">
        <v>116</v>
      </c>
      <c r="CC57" s="58">
        <v>114</v>
      </c>
      <c r="CD57" s="58">
        <v>108</v>
      </c>
      <c r="CE57" s="58">
        <v>102</v>
      </c>
      <c r="CF57" s="58">
        <v>100</v>
      </c>
      <c r="CG57" s="58">
        <v>93</v>
      </c>
      <c r="CH57" s="58">
        <v>91</v>
      </c>
      <c r="CI57" s="58">
        <v>87</v>
      </c>
      <c r="CJ57" s="58">
        <v>84</v>
      </c>
      <c r="CK57" s="58">
        <v>82</v>
      </c>
      <c r="CL57" s="58">
        <v>81</v>
      </c>
      <c r="CM57" s="58">
        <v>70</v>
      </c>
      <c r="CN57" s="58">
        <v>65</v>
      </c>
      <c r="CO57" s="58">
        <v>56</v>
      </c>
      <c r="CP57" s="58">
        <v>52</v>
      </c>
      <c r="CQ57" s="58">
        <v>50</v>
      </c>
      <c r="CR57" s="58">
        <v>47</v>
      </c>
      <c r="CS57" s="58">
        <v>45</v>
      </c>
      <c r="CT57" s="58">
        <v>36</v>
      </c>
      <c r="CU57" s="58">
        <v>34</v>
      </c>
      <c r="CV57" s="58">
        <v>32</v>
      </c>
      <c r="CW57" s="58">
        <v>32</v>
      </c>
      <c r="CX57" s="58">
        <v>30</v>
      </c>
      <c r="CY57" s="58">
        <v>28</v>
      </c>
      <c r="CZ57" s="58">
        <v>28</v>
      </c>
      <c r="DA57" s="58">
        <v>25</v>
      </c>
      <c r="DB57" s="58">
        <v>25</v>
      </c>
      <c r="DC57" s="58">
        <v>25</v>
      </c>
      <c r="DD57" s="58">
        <v>25</v>
      </c>
      <c r="DE57" s="58">
        <v>24</v>
      </c>
      <c r="DF57" s="58">
        <v>24</v>
      </c>
      <c r="DG57" s="58">
        <v>23</v>
      </c>
      <c r="DH57" s="58">
        <v>23</v>
      </c>
      <c r="DI57" s="58">
        <v>23</v>
      </c>
      <c r="DJ57" s="58">
        <v>23</v>
      </c>
      <c r="DK57" s="58">
        <v>23</v>
      </c>
      <c r="DL57" s="58">
        <v>23</v>
      </c>
      <c r="DM57" s="58">
        <v>22</v>
      </c>
      <c r="DN57" s="58">
        <v>22</v>
      </c>
      <c r="DO57" s="58">
        <v>22</v>
      </c>
      <c r="DP57" s="58">
        <v>22</v>
      </c>
      <c r="DQ57" s="58">
        <v>22</v>
      </c>
      <c r="DR57" s="58">
        <v>22</v>
      </c>
      <c r="DS57" s="58">
        <v>21</v>
      </c>
      <c r="DT57" s="58">
        <v>13</v>
      </c>
      <c r="DU57" s="58">
        <v>13</v>
      </c>
      <c r="DV57" s="58">
        <v>13</v>
      </c>
      <c r="DW57" s="58">
        <v>13</v>
      </c>
      <c r="DX57" s="58">
        <v>12</v>
      </c>
      <c r="DY57" s="58">
        <v>10</v>
      </c>
      <c r="DZ57" s="58">
        <v>9</v>
      </c>
      <c r="EA57" s="58">
        <v>8</v>
      </c>
      <c r="EB57" s="58">
        <v>8</v>
      </c>
      <c r="EC57" s="58">
        <v>8</v>
      </c>
      <c r="ED57" s="58">
        <v>8</v>
      </c>
      <c r="EE57" s="58">
        <v>8</v>
      </c>
      <c r="EF57" s="58">
        <v>8</v>
      </c>
      <c r="EG57" s="58">
        <v>7</v>
      </c>
      <c r="EH57" s="58">
        <v>7</v>
      </c>
      <c r="EI57" s="58">
        <v>7</v>
      </c>
      <c r="EJ57" s="58">
        <v>7</v>
      </c>
      <c r="EK57" s="58">
        <v>5</v>
      </c>
      <c r="EL57" s="58">
        <v>5</v>
      </c>
      <c r="EM57" s="58">
        <v>2</v>
      </c>
      <c r="EN57" s="58">
        <v>1</v>
      </c>
      <c r="EO57" s="58">
        <v>1</v>
      </c>
      <c r="EP57" s="58">
        <v>0</v>
      </c>
      <c r="EQ57" s="58">
        <v>0</v>
      </c>
      <c r="ER57" s="58">
        <v>0</v>
      </c>
      <c r="ES57" s="58">
        <v>0</v>
      </c>
    </row>
    <row r="58" spans="1:149" outlineLevel="1" x14ac:dyDescent="0.2">
      <c r="A58" s="41" t="str">
        <f>"# "&amp;$I$2</f>
        <v># Alive</v>
      </c>
      <c r="B58" s="49">
        <f>D58-C58</f>
        <v>103</v>
      </c>
      <c r="C58" s="50">
        <f>INDEX($AW$56:$ES$56,MATCH(D54,$AW$54:$ES$54,1))</f>
        <v>205</v>
      </c>
      <c r="D58" s="48">
        <f>$E$11 * $F$11</f>
        <v>308</v>
      </c>
      <c r="E58" s="32"/>
      <c r="F58" s="42" t="str">
        <f>"% "&amp;$I$2</f>
        <v>% Alive</v>
      </c>
      <c r="G58" s="54">
        <f>B58/D59</f>
        <v>0.12875</v>
      </c>
      <c r="H58" s="55">
        <f>C58/D59</f>
        <v>0.25624999999999998</v>
      </c>
      <c r="I58" s="53">
        <f>D58/D59</f>
        <v>0.38500000000000001</v>
      </c>
      <c r="AV58" s="70" t="s">
        <v>1046</v>
      </c>
      <c r="AW58" s="58">
        <v>0</v>
      </c>
      <c r="AX58" s="58">
        <v>0</v>
      </c>
      <c r="AY58" s="58">
        <v>10</v>
      </c>
      <c r="AZ58" s="58">
        <v>12</v>
      </c>
      <c r="BA58" s="58">
        <v>32</v>
      </c>
      <c r="BB58" s="58">
        <v>42</v>
      </c>
      <c r="BC58" s="58">
        <v>48</v>
      </c>
      <c r="BD58" s="58">
        <v>61</v>
      </c>
      <c r="BE58" s="58">
        <v>79</v>
      </c>
      <c r="BF58" s="58">
        <v>96</v>
      </c>
      <c r="BG58" s="58">
        <v>119</v>
      </c>
      <c r="BH58" s="58">
        <v>184</v>
      </c>
      <c r="BI58" s="58">
        <v>227</v>
      </c>
      <c r="BJ58" s="58">
        <v>275</v>
      </c>
      <c r="BK58" s="58">
        <v>324</v>
      </c>
      <c r="BL58" s="58">
        <v>336</v>
      </c>
      <c r="BM58" s="58">
        <v>344</v>
      </c>
      <c r="BN58" s="58">
        <v>351</v>
      </c>
      <c r="BO58" s="58">
        <v>355</v>
      </c>
      <c r="BP58" s="58">
        <v>355</v>
      </c>
      <c r="BQ58" s="58">
        <v>357</v>
      </c>
      <c r="BR58" s="58">
        <v>357</v>
      </c>
      <c r="BS58" s="58">
        <v>359</v>
      </c>
      <c r="BT58" s="58">
        <v>360</v>
      </c>
      <c r="BU58" s="58">
        <v>361</v>
      </c>
      <c r="BV58" s="58">
        <v>362</v>
      </c>
      <c r="BW58" s="58">
        <v>367</v>
      </c>
      <c r="BX58" s="58">
        <v>371</v>
      </c>
      <c r="BY58" s="58">
        <v>372</v>
      </c>
      <c r="BZ58" s="58">
        <v>375</v>
      </c>
      <c r="CA58" s="58">
        <v>376</v>
      </c>
      <c r="CB58" s="58">
        <v>376</v>
      </c>
      <c r="CC58" s="58">
        <v>378</v>
      </c>
      <c r="CD58" s="58">
        <v>384</v>
      </c>
      <c r="CE58" s="58">
        <v>390</v>
      </c>
      <c r="CF58" s="58">
        <v>392</v>
      </c>
      <c r="CG58" s="58">
        <v>399</v>
      </c>
      <c r="CH58" s="58">
        <v>401</v>
      </c>
      <c r="CI58" s="58">
        <v>405</v>
      </c>
      <c r="CJ58" s="58">
        <v>408</v>
      </c>
      <c r="CK58" s="58">
        <v>410</v>
      </c>
      <c r="CL58" s="58">
        <v>411</v>
      </c>
      <c r="CM58" s="58">
        <v>422</v>
      </c>
      <c r="CN58" s="58">
        <v>427</v>
      </c>
      <c r="CO58" s="58">
        <v>436</v>
      </c>
      <c r="CP58" s="58">
        <v>440</v>
      </c>
      <c r="CQ58" s="58">
        <v>442</v>
      </c>
      <c r="CR58" s="58">
        <v>445</v>
      </c>
      <c r="CS58" s="58">
        <v>447</v>
      </c>
      <c r="CT58" s="58">
        <v>456</v>
      </c>
      <c r="CU58" s="58">
        <v>458</v>
      </c>
      <c r="CV58" s="58">
        <v>460</v>
      </c>
      <c r="CW58" s="58">
        <v>460</v>
      </c>
      <c r="CX58" s="58">
        <v>462</v>
      </c>
      <c r="CY58" s="58">
        <v>464</v>
      </c>
      <c r="CZ58" s="58">
        <v>464</v>
      </c>
      <c r="DA58" s="58">
        <v>467</v>
      </c>
      <c r="DB58" s="58">
        <v>467</v>
      </c>
      <c r="DC58" s="58">
        <v>467</v>
      </c>
      <c r="DD58" s="58">
        <v>467</v>
      </c>
      <c r="DE58" s="58">
        <v>468</v>
      </c>
      <c r="DF58" s="58">
        <v>468</v>
      </c>
      <c r="DG58" s="58">
        <v>469</v>
      </c>
      <c r="DH58" s="58">
        <v>469</v>
      </c>
      <c r="DI58" s="58">
        <v>469</v>
      </c>
      <c r="DJ58" s="58">
        <v>469</v>
      </c>
      <c r="DK58" s="58">
        <v>469</v>
      </c>
      <c r="DL58" s="58">
        <v>469</v>
      </c>
      <c r="DM58" s="58">
        <v>470</v>
      </c>
      <c r="DN58" s="58">
        <v>470</v>
      </c>
      <c r="DO58" s="58">
        <v>470</v>
      </c>
      <c r="DP58" s="58">
        <v>470</v>
      </c>
      <c r="DQ58" s="58">
        <v>470</v>
      </c>
      <c r="DR58" s="58">
        <v>470</v>
      </c>
      <c r="DS58" s="58">
        <v>471</v>
      </c>
      <c r="DT58" s="58">
        <v>479</v>
      </c>
      <c r="DU58" s="58">
        <v>479</v>
      </c>
      <c r="DV58" s="58">
        <v>479</v>
      </c>
      <c r="DW58" s="58">
        <v>479</v>
      </c>
      <c r="DX58" s="58">
        <v>480</v>
      </c>
      <c r="DY58" s="58">
        <v>482</v>
      </c>
      <c r="DZ58" s="58">
        <v>483</v>
      </c>
      <c r="EA58" s="58">
        <v>484</v>
      </c>
      <c r="EB58" s="58">
        <v>484</v>
      </c>
      <c r="EC58" s="58">
        <v>484</v>
      </c>
      <c r="ED58" s="58">
        <v>484</v>
      </c>
      <c r="EE58" s="58">
        <v>484</v>
      </c>
      <c r="EF58" s="58">
        <v>484</v>
      </c>
      <c r="EG58" s="58">
        <v>485</v>
      </c>
      <c r="EH58" s="58">
        <v>485</v>
      </c>
      <c r="EI58" s="58">
        <v>485</v>
      </c>
      <c r="EJ58" s="58">
        <v>485</v>
      </c>
      <c r="EK58" s="58">
        <v>487</v>
      </c>
      <c r="EL58" s="58">
        <v>487</v>
      </c>
      <c r="EM58" s="58">
        <v>490</v>
      </c>
      <c r="EN58" s="58">
        <v>491</v>
      </c>
      <c r="EO58" s="58">
        <v>491</v>
      </c>
      <c r="EP58" s="58">
        <v>492</v>
      </c>
      <c r="EQ58" s="58">
        <v>492</v>
      </c>
      <c r="ER58" s="58">
        <v>492</v>
      </c>
      <c r="ES58" s="58">
        <v>492</v>
      </c>
    </row>
    <row r="59" spans="1:149" outlineLevel="1" x14ac:dyDescent="0.2">
      <c r="A59" s="41" t="s">
        <v>1019</v>
      </c>
      <c r="B59" s="48">
        <f>D59-C59</f>
        <v>561</v>
      </c>
      <c r="C59" s="48">
        <f>INDEX($AW$55:$ES$55,MATCH(D54,$AW$54:$ES$54,1))</f>
        <v>239</v>
      </c>
      <c r="D59" s="48">
        <f>$F$11</f>
        <v>800</v>
      </c>
      <c r="E59" s="32"/>
      <c r="F59" s="42" t="s">
        <v>1019</v>
      </c>
      <c r="G59" s="56">
        <f>B59/D59</f>
        <v>0.70125000000000004</v>
      </c>
      <c r="H59" s="56">
        <f>C59/D59</f>
        <v>0.29875000000000002</v>
      </c>
      <c r="I59" s="53">
        <f>D59/D59</f>
        <v>1</v>
      </c>
      <c r="AV59" s="70" t="s">
        <v>1047</v>
      </c>
      <c r="AW59" s="58">
        <v>0</v>
      </c>
      <c r="AX59" s="58">
        <v>0</v>
      </c>
      <c r="AY59" s="58">
        <v>0</v>
      </c>
      <c r="AZ59" s="58">
        <v>0</v>
      </c>
      <c r="BA59" s="58">
        <v>1</v>
      </c>
      <c r="BB59" s="58">
        <v>2</v>
      </c>
      <c r="BC59" s="58">
        <v>3</v>
      </c>
      <c r="BD59" s="58">
        <v>3</v>
      </c>
      <c r="BE59" s="58">
        <v>6</v>
      </c>
      <c r="BF59" s="58">
        <v>8</v>
      </c>
      <c r="BG59" s="58">
        <v>9</v>
      </c>
      <c r="BH59" s="58">
        <v>23</v>
      </c>
      <c r="BI59" s="58">
        <v>29</v>
      </c>
      <c r="BJ59" s="58">
        <v>31</v>
      </c>
      <c r="BK59" s="58">
        <v>38</v>
      </c>
      <c r="BL59" s="58">
        <v>42</v>
      </c>
      <c r="BM59" s="58">
        <v>44</v>
      </c>
      <c r="BN59" s="58">
        <v>45</v>
      </c>
      <c r="BO59" s="58">
        <v>45</v>
      </c>
      <c r="BP59" s="58">
        <v>46</v>
      </c>
      <c r="BQ59" s="58">
        <v>46</v>
      </c>
      <c r="BR59" s="58">
        <v>46</v>
      </c>
      <c r="BS59" s="58">
        <v>46</v>
      </c>
      <c r="BT59" s="58">
        <v>47</v>
      </c>
      <c r="BU59" s="58">
        <v>47</v>
      </c>
      <c r="BV59" s="58">
        <v>47</v>
      </c>
      <c r="BW59" s="58">
        <v>47</v>
      </c>
      <c r="BX59" s="58">
        <v>48</v>
      </c>
      <c r="BY59" s="58">
        <v>48</v>
      </c>
      <c r="BZ59" s="58">
        <v>49</v>
      </c>
      <c r="CA59" s="58">
        <v>50</v>
      </c>
      <c r="CB59" s="58">
        <v>50</v>
      </c>
      <c r="CC59" s="58">
        <v>51</v>
      </c>
      <c r="CD59" s="58">
        <v>51</v>
      </c>
      <c r="CE59" s="58">
        <v>53</v>
      </c>
      <c r="CF59" s="58">
        <v>56</v>
      </c>
      <c r="CG59" s="58">
        <v>58</v>
      </c>
      <c r="CH59" s="58">
        <v>60</v>
      </c>
      <c r="CI59" s="58">
        <v>60</v>
      </c>
      <c r="CJ59" s="58">
        <v>63</v>
      </c>
      <c r="CK59" s="58">
        <v>65</v>
      </c>
      <c r="CL59" s="58">
        <v>68</v>
      </c>
      <c r="CM59" s="58">
        <v>72</v>
      </c>
      <c r="CN59" s="58">
        <v>76</v>
      </c>
      <c r="CO59" s="58">
        <v>86</v>
      </c>
      <c r="CP59" s="58">
        <v>86</v>
      </c>
      <c r="CQ59" s="58">
        <v>92</v>
      </c>
      <c r="CR59" s="58">
        <v>94</v>
      </c>
      <c r="CS59" s="58">
        <v>98</v>
      </c>
      <c r="CT59" s="58">
        <v>103</v>
      </c>
      <c r="CU59" s="58">
        <v>103</v>
      </c>
      <c r="CV59" s="58">
        <v>107</v>
      </c>
      <c r="CW59" s="58">
        <v>107</v>
      </c>
      <c r="CX59" s="58">
        <v>107</v>
      </c>
      <c r="CY59" s="58">
        <v>107</v>
      </c>
      <c r="CZ59" s="58">
        <v>107</v>
      </c>
      <c r="DA59" s="58">
        <v>107</v>
      </c>
      <c r="DB59" s="58">
        <v>107</v>
      </c>
      <c r="DC59" s="58">
        <v>109</v>
      </c>
      <c r="DD59" s="58">
        <v>112</v>
      </c>
      <c r="DE59" s="58">
        <v>114</v>
      </c>
      <c r="DF59" s="58">
        <v>115</v>
      </c>
      <c r="DG59" s="58">
        <v>115</v>
      </c>
      <c r="DH59" s="58">
        <v>116</v>
      </c>
      <c r="DI59" s="58">
        <v>117</v>
      </c>
      <c r="DJ59" s="58">
        <v>117</v>
      </c>
      <c r="DK59" s="58">
        <v>117</v>
      </c>
      <c r="DL59" s="58">
        <v>117</v>
      </c>
      <c r="DM59" s="58">
        <v>117</v>
      </c>
      <c r="DN59" s="58">
        <v>117</v>
      </c>
      <c r="DO59" s="58">
        <v>117</v>
      </c>
      <c r="DP59" s="58">
        <v>117</v>
      </c>
      <c r="DQ59" s="58">
        <v>117</v>
      </c>
      <c r="DR59" s="58">
        <v>117</v>
      </c>
      <c r="DS59" s="58">
        <v>117</v>
      </c>
      <c r="DT59" s="58">
        <v>140</v>
      </c>
      <c r="DU59" s="58">
        <v>141</v>
      </c>
      <c r="DV59" s="58">
        <v>141</v>
      </c>
      <c r="DW59" s="58">
        <v>143</v>
      </c>
      <c r="DX59" s="58">
        <v>144</v>
      </c>
      <c r="DY59" s="58">
        <v>145</v>
      </c>
      <c r="DZ59" s="58">
        <v>150</v>
      </c>
      <c r="EA59" s="58">
        <v>153</v>
      </c>
      <c r="EB59" s="58">
        <v>156</v>
      </c>
      <c r="EC59" s="58">
        <v>160</v>
      </c>
      <c r="ED59" s="58">
        <v>162</v>
      </c>
      <c r="EE59" s="58">
        <v>165</v>
      </c>
      <c r="EF59" s="58">
        <v>166</v>
      </c>
      <c r="EG59" s="58">
        <v>168</v>
      </c>
      <c r="EH59" s="58">
        <v>171</v>
      </c>
      <c r="EI59" s="58">
        <v>177</v>
      </c>
      <c r="EJ59" s="58">
        <v>182</v>
      </c>
      <c r="EK59" s="58">
        <v>194</v>
      </c>
      <c r="EL59" s="58">
        <v>218</v>
      </c>
      <c r="EM59" s="58">
        <v>246</v>
      </c>
      <c r="EN59" s="58">
        <v>279</v>
      </c>
      <c r="EO59" s="58">
        <v>297</v>
      </c>
      <c r="EP59" s="58">
        <v>307</v>
      </c>
      <c r="EQ59" s="58">
        <v>308</v>
      </c>
      <c r="ER59" s="58">
        <v>308</v>
      </c>
      <c r="ES59" s="58">
        <v>308</v>
      </c>
    </row>
    <row r="60" spans="1:149" outlineLevel="1" x14ac:dyDescent="0.2">
      <c r="A60" s="43" t="s">
        <v>1021</v>
      </c>
      <c r="B60" s="44">
        <f>G57+H58</f>
        <v>0.82874999999999999</v>
      </c>
      <c r="C60" s="34"/>
      <c r="D60" s="45" t="s">
        <v>1022</v>
      </c>
      <c r="E60" s="44">
        <f>H58/I58</f>
        <v>0.6655844155844155</v>
      </c>
      <c r="F60" s="34"/>
      <c r="G60" s="45" t="s">
        <v>1023</v>
      </c>
      <c r="H60" s="44">
        <f>G57/I57</f>
        <v>0.93089430894308944</v>
      </c>
      <c r="I60" s="35"/>
      <c r="AV60" s="70"/>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row>
    <row r="61" spans="1:149" x14ac:dyDescent="0.2">
      <c r="A61" s="71"/>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row>
    <row r="62" spans="1:149" x14ac:dyDescent="0.2">
      <c r="A62" s="11" t="s">
        <v>1024</v>
      </c>
      <c r="AV62" s="58" t="s">
        <v>1048</v>
      </c>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row>
    <row r="63" spans="1:149" outlineLevel="1" x14ac:dyDescent="0.2">
      <c r="AV63" s="58" t="s">
        <v>1042</v>
      </c>
      <c r="AW63" s="58">
        <v>0</v>
      </c>
      <c r="AX63" s="58">
        <v>0.01</v>
      </c>
      <c r="AY63" s="58">
        <v>0.02</v>
      </c>
      <c r="AZ63" s="58">
        <v>0.03</v>
      </c>
      <c r="BA63" s="58">
        <v>0.04</v>
      </c>
      <c r="BB63" s="58">
        <v>0.05</v>
      </c>
      <c r="BC63" s="58">
        <v>6.0000000000000005E-2</v>
      </c>
      <c r="BD63" s="58">
        <v>7.0000000000000007E-2</v>
      </c>
      <c r="BE63" s="58">
        <v>0.08</v>
      </c>
      <c r="BF63" s="58">
        <v>0.09</v>
      </c>
      <c r="BG63" s="58">
        <v>9.9999999999999992E-2</v>
      </c>
      <c r="BH63" s="58">
        <v>0.10999999999999999</v>
      </c>
      <c r="BI63" s="58">
        <v>0.11999999999999998</v>
      </c>
      <c r="BJ63" s="58">
        <v>0.12999999999999998</v>
      </c>
      <c r="BK63" s="58">
        <v>0.13999999999999999</v>
      </c>
      <c r="BL63" s="58">
        <v>0.15</v>
      </c>
      <c r="BM63" s="58">
        <v>0.16</v>
      </c>
      <c r="BN63" s="58">
        <v>0.17</v>
      </c>
      <c r="BO63" s="58">
        <v>0.18000000000000002</v>
      </c>
      <c r="BP63" s="58">
        <v>0.19000000000000003</v>
      </c>
      <c r="BQ63" s="58">
        <v>0.20000000000000004</v>
      </c>
      <c r="BR63" s="58">
        <v>0.21000000000000005</v>
      </c>
      <c r="BS63" s="58">
        <v>0.22000000000000006</v>
      </c>
      <c r="BT63" s="58">
        <v>0.23000000000000007</v>
      </c>
      <c r="BU63" s="58">
        <v>0.24000000000000007</v>
      </c>
      <c r="BV63" s="58">
        <v>0.25000000000000006</v>
      </c>
      <c r="BW63" s="58">
        <v>0.26000000000000006</v>
      </c>
      <c r="BX63" s="58">
        <v>0.27000000000000007</v>
      </c>
      <c r="BY63" s="58">
        <v>0.28000000000000008</v>
      </c>
      <c r="BZ63" s="58">
        <v>0.29000000000000009</v>
      </c>
      <c r="CA63" s="58">
        <v>0.3000000000000001</v>
      </c>
      <c r="CB63" s="58">
        <v>0.31000000000000011</v>
      </c>
      <c r="CC63" s="58">
        <v>0.32000000000000012</v>
      </c>
      <c r="CD63" s="58">
        <v>0.33000000000000013</v>
      </c>
      <c r="CE63" s="58">
        <v>0.34000000000000014</v>
      </c>
      <c r="CF63" s="58">
        <v>0.35000000000000014</v>
      </c>
      <c r="CG63" s="58">
        <v>0.36000000000000015</v>
      </c>
      <c r="CH63" s="58">
        <v>0.37000000000000016</v>
      </c>
      <c r="CI63" s="58">
        <v>0.38000000000000017</v>
      </c>
      <c r="CJ63" s="58">
        <v>0.39000000000000018</v>
      </c>
      <c r="CK63" s="58">
        <v>0.40000000000000019</v>
      </c>
      <c r="CL63" s="58">
        <v>0.4100000000000002</v>
      </c>
      <c r="CM63" s="58">
        <v>0.42000000000000021</v>
      </c>
      <c r="CN63" s="58">
        <v>0.43000000000000022</v>
      </c>
      <c r="CO63" s="58">
        <v>0.44000000000000022</v>
      </c>
      <c r="CP63" s="58">
        <v>0.45000000000000023</v>
      </c>
      <c r="CQ63" s="58">
        <v>0.46000000000000024</v>
      </c>
      <c r="CR63" s="58">
        <v>0.47000000000000025</v>
      </c>
      <c r="CS63" s="58">
        <v>0.48000000000000026</v>
      </c>
      <c r="CT63" s="58">
        <v>0.49000000000000027</v>
      </c>
      <c r="CU63" s="58">
        <v>0.50000000000000022</v>
      </c>
      <c r="CV63" s="58">
        <v>0.51000000000000023</v>
      </c>
      <c r="CW63" s="58">
        <v>0.52000000000000024</v>
      </c>
      <c r="CX63" s="58">
        <v>0.53000000000000025</v>
      </c>
      <c r="CY63" s="58">
        <v>0.54000000000000026</v>
      </c>
      <c r="CZ63" s="58">
        <v>0.55000000000000027</v>
      </c>
      <c r="DA63" s="58">
        <v>0.56000000000000028</v>
      </c>
      <c r="DB63" s="58">
        <v>0.57000000000000028</v>
      </c>
      <c r="DC63" s="58">
        <v>0.58000000000000029</v>
      </c>
      <c r="DD63" s="58">
        <v>0.5900000000000003</v>
      </c>
      <c r="DE63" s="58">
        <v>0.60000000000000031</v>
      </c>
      <c r="DF63" s="58">
        <v>0.61000000000000032</v>
      </c>
      <c r="DG63" s="58">
        <v>0.62000000000000033</v>
      </c>
      <c r="DH63" s="58">
        <v>0.63000000000000034</v>
      </c>
      <c r="DI63" s="58">
        <v>0.64000000000000035</v>
      </c>
      <c r="DJ63" s="58">
        <v>0.65000000000000036</v>
      </c>
      <c r="DK63" s="58">
        <v>0.66000000000000036</v>
      </c>
      <c r="DL63" s="58">
        <v>0.67000000000000037</v>
      </c>
      <c r="DM63" s="58">
        <v>0.68000000000000038</v>
      </c>
      <c r="DN63" s="58">
        <v>0.69000000000000039</v>
      </c>
      <c r="DO63" s="58">
        <v>0.7000000000000004</v>
      </c>
      <c r="DP63" s="58">
        <v>0.71000000000000041</v>
      </c>
      <c r="DQ63" s="58">
        <v>0.72000000000000042</v>
      </c>
      <c r="DR63" s="58">
        <v>0.73000000000000043</v>
      </c>
      <c r="DS63" s="58">
        <v>0.74000000000000044</v>
      </c>
      <c r="DT63" s="58">
        <v>0.75000000000000044</v>
      </c>
      <c r="DU63" s="58">
        <v>0.76000000000000045</v>
      </c>
      <c r="DV63" s="58">
        <v>0.77000000000000046</v>
      </c>
      <c r="DW63" s="58">
        <v>0.78000000000000047</v>
      </c>
      <c r="DX63" s="58">
        <v>0.79000000000000048</v>
      </c>
      <c r="DY63" s="58">
        <v>0.80000000000000049</v>
      </c>
      <c r="DZ63" s="58">
        <v>0.8100000000000005</v>
      </c>
      <c r="EA63" s="58">
        <v>0.82000000000000051</v>
      </c>
      <c r="EB63" s="58">
        <v>0.83000000000000052</v>
      </c>
      <c r="EC63" s="58">
        <v>0.84000000000000052</v>
      </c>
      <c r="ED63" s="58">
        <v>0.85000000000000053</v>
      </c>
      <c r="EE63" s="58">
        <v>0.86000000000000054</v>
      </c>
      <c r="EF63" s="58">
        <v>0.87000000000000055</v>
      </c>
      <c r="EG63" s="58">
        <v>0.88000000000000056</v>
      </c>
      <c r="EH63" s="58">
        <v>0.89000000000000057</v>
      </c>
      <c r="EI63" s="58">
        <v>0.90000000000000058</v>
      </c>
      <c r="EJ63" s="58">
        <v>0.91000000000000059</v>
      </c>
      <c r="EK63" s="58">
        <v>0.9200000000000006</v>
      </c>
      <c r="EL63" s="58">
        <v>0.9300000000000006</v>
      </c>
      <c r="EM63" s="58">
        <v>0.94000000000000061</v>
      </c>
      <c r="EN63" s="58">
        <v>0.95000000000000062</v>
      </c>
      <c r="EO63" s="58">
        <v>0.96000000000000063</v>
      </c>
      <c r="EP63" s="58">
        <v>0.97000000000000064</v>
      </c>
      <c r="EQ63" s="58">
        <v>0.98000000000000065</v>
      </c>
      <c r="ER63" s="58">
        <v>0.99000000000000066</v>
      </c>
      <c r="ES63" s="58">
        <v>1.0000000000000007</v>
      </c>
    </row>
    <row r="64" spans="1:149" outlineLevel="1" x14ac:dyDescent="0.2">
      <c r="AV64" s="58" t="s">
        <v>1049</v>
      </c>
      <c r="AW64" s="58">
        <v>1</v>
      </c>
      <c r="AX64" s="58">
        <v>1</v>
      </c>
      <c r="AY64" s="58">
        <v>1</v>
      </c>
      <c r="AZ64" s="58">
        <v>1</v>
      </c>
      <c r="BA64" s="58">
        <v>0.99675324675324672</v>
      </c>
      <c r="BB64" s="58">
        <v>0.99350649350649356</v>
      </c>
      <c r="BC64" s="58">
        <v>0.99025974025974028</v>
      </c>
      <c r="BD64" s="58">
        <v>0.99025974025974028</v>
      </c>
      <c r="BE64" s="58">
        <v>0.98051948051948057</v>
      </c>
      <c r="BF64" s="58">
        <v>0.97402597402597402</v>
      </c>
      <c r="BG64" s="58">
        <v>0.97077922077922074</v>
      </c>
      <c r="BH64" s="58">
        <v>0.92532467532467533</v>
      </c>
      <c r="BI64" s="58">
        <v>0.9058441558441559</v>
      </c>
      <c r="BJ64" s="58">
        <v>0.89935064935064934</v>
      </c>
      <c r="BK64" s="58">
        <v>0.87662337662337664</v>
      </c>
      <c r="BL64" s="58">
        <v>0.86363636363636365</v>
      </c>
      <c r="BM64" s="58">
        <v>0.8571428571428571</v>
      </c>
      <c r="BN64" s="58">
        <v>0.85389610389610393</v>
      </c>
      <c r="BO64" s="58">
        <v>0.85389610389610393</v>
      </c>
      <c r="BP64" s="58">
        <v>0.85064935064935066</v>
      </c>
      <c r="BQ64" s="58">
        <v>0.85064935064935066</v>
      </c>
      <c r="BR64" s="58">
        <v>0.85064935064935066</v>
      </c>
      <c r="BS64" s="58">
        <v>0.85064935064935066</v>
      </c>
      <c r="BT64" s="58">
        <v>0.84740259740259738</v>
      </c>
      <c r="BU64" s="58">
        <v>0.84740259740259738</v>
      </c>
      <c r="BV64" s="58">
        <v>0.84740259740259738</v>
      </c>
      <c r="BW64" s="58">
        <v>0.84740259740259738</v>
      </c>
      <c r="BX64" s="58">
        <v>0.8441558441558441</v>
      </c>
      <c r="BY64" s="58">
        <v>0.8441558441558441</v>
      </c>
      <c r="BZ64" s="58">
        <v>0.84090909090909094</v>
      </c>
      <c r="CA64" s="58">
        <v>0.83766233766233766</v>
      </c>
      <c r="CB64" s="58">
        <v>0.83766233766233766</v>
      </c>
      <c r="CC64" s="58">
        <v>0.83441558441558439</v>
      </c>
      <c r="CD64" s="58">
        <v>0.83441558441558439</v>
      </c>
      <c r="CE64" s="58">
        <v>0.82792207792207795</v>
      </c>
      <c r="CF64" s="58">
        <v>0.81818181818181823</v>
      </c>
      <c r="CG64" s="58">
        <v>0.81168831168831168</v>
      </c>
      <c r="CH64" s="58">
        <v>0.80519480519480524</v>
      </c>
      <c r="CI64" s="58">
        <v>0.80519480519480524</v>
      </c>
      <c r="CJ64" s="58">
        <v>0.79545454545454541</v>
      </c>
      <c r="CK64" s="58">
        <v>0.78896103896103897</v>
      </c>
      <c r="CL64" s="58">
        <v>0.77922077922077926</v>
      </c>
      <c r="CM64" s="58">
        <v>0.76623376623376627</v>
      </c>
      <c r="CN64" s="58">
        <v>0.75324675324675328</v>
      </c>
      <c r="CO64" s="58">
        <v>0.72077922077922074</v>
      </c>
      <c r="CP64" s="58">
        <v>0.72077922077922074</v>
      </c>
      <c r="CQ64" s="58">
        <v>0.70129870129870131</v>
      </c>
      <c r="CR64" s="58">
        <v>0.69480519480519476</v>
      </c>
      <c r="CS64" s="58">
        <v>0.68181818181818177</v>
      </c>
      <c r="CT64" s="58">
        <v>0.66558441558441561</v>
      </c>
      <c r="CU64" s="58">
        <v>0.66558441558441561</v>
      </c>
      <c r="CV64" s="58">
        <v>0.65259740259740262</v>
      </c>
      <c r="CW64" s="58">
        <v>0.65259740259740262</v>
      </c>
      <c r="CX64" s="58">
        <v>0.65259740259740262</v>
      </c>
      <c r="CY64" s="58">
        <v>0.65259740259740262</v>
      </c>
      <c r="CZ64" s="58">
        <v>0.65259740259740262</v>
      </c>
      <c r="DA64" s="58">
        <v>0.65259740259740262</v>
      </c>
      <c r="DB64" s="58">
        <v>0.65259740259740262</v>
      </c>
      <c r="DC64" s="58">
        <v>0.64610389610389607</v>
      </c>
      <c r="DD64" s="58">
        <v>0.63636363636363635</v>
      </c>
      <c r="DE64" s="58">
        <v>0.62987012987012991</v>
      </c>
      <c r="DF64" s="58">
        <v>0.62662337662337664</v>
      </c>
      <c r="DG64" s="58">
        <v>0.62662337662337664</v>
      </c>
      <c r="DH64" s="58">
        <v>0.62337662337662336</v>
      </c>
      <c r="DI64" s="58">
        <v>0.62012987012987009</v>
      </c>
      <c r="DJ64" s="58">
        <v>0.62012987012987009</v>
      </c>
      <c r="DK64" s="58">
        <v>0.62012987012987009</v>
      </c>
      <c r="DL64" s="58">
        <v>0.62012987012987009</v>
      </c>
      <c r="DM64" s="58">
        <v>0.62012987012987009</v>
      </c>
      <c r="DN64" s="58">
        <v>0.62012987012987009</v>
      </c>
      <c r="DO64" s="58">
        <v>0.62012987012987009</v>
      </c>
      <c r="DP64" s="58">
        <v>0.62012987012987009</v>
      </c>
      <c r="DQ64" s="58">
        <v>0.62012987012987009</v>
      </c>
      <c r="DR64" s="58">
        <v>0.62012987012987009</v>
      </c>
      <c r="DS64" s="58">
        <v>0.62012987012987009</v>
      </c>
      <c r="DT64" s="58">
        <v>0.54545454545454541</v>
      </c>
      <c r="DU64" s="58">
        <v>0.54220779220779225</v>
      </c>
      <c r="DV64" s="58">
        <v>0.54220779220779225</v>
      </c>
      <c r="DW64" s="58">
        <v>0.5357142857142857</v>
      </c>
      <c r="DX64" s="58">
        <v>0.53246753246753242</v>
      </c>
      <c r="DY64" s="58">
        <v>0.52922077922077926</v>
      </c>
      <c r="DZ64" s="58">
        <v>0.51298701298701299</v>
      </c>
      <c r="EA64" s="58">
        <v>0.50324675324675328</v>
      </c>
      <c r="EB64" s="58">
        <v>0.4935064935064935</v>
      </c>
      <c r="EC64" s="58">
        <v>0.48051948051948051</v>
      </c>
      <c r="ED64" s="58">
        <v>0.47402597402597402</v>
      </c>
      <c r="EE64" s="58">
        <v>0.4642857142857143</v>
      </c>
      <c r="EF64" s="58">
        <v>0.46103896103896103</v>
      </c>
      <c r="EG64" s="58">
        <v>0.45454545454545453</v>
      </c>
      <c r="EH64" s="58">
        <v>0.44480519480519481</v>
      </c>
      <c r="EI64" s="58">
        <v>0.42532467532467533</v>
      </c>
      <c r="EJ64" s="58">
        <v>0.40909090909090912</v>
      </c>
      <c r="EK64" s="58">
        <v>0.37012987012987014</v>
      </c>
      <c r="EL64" s="58">
        <v>0.29220779220779219</v>
      </c>
      <c r="EM64" s="58">
        <v>0.20129870129870131</v>
      </c>
      <c r="EN64" s="58">
        <v>9.4155844155844159E-2</v>
      </c>
      <c r="EO64" s="58">
        <v>3.5714285714285712E-2</v>
      </c>
      <c r="EP64" s="58">
        <v>3.246753246753247E-3</v>
      </c>
      <c r="EQ64" s="58">
        <v>0</v>
      </c>
      <c r="ER64" s="58">
        <v>0</v>
      </c>
      <c r="ES64" s="58">
        <v>0</v>
      </c>
    </row>
    <row r="65" spans="2:149" outlineLevel="1" x14ac:dyDescent="0.2">
      <c r="B65" s="1" t="s">
        <v>1052</v>
      </c>
      <c r="C65" s="1">
        <f>$AW$67</f>
        <v>0.87467334494773508</v>
      </c>
      <c r="AV65" s="58" t="s">
        <v>1050</v>
      </c>
      <c r="AW65" s="58">
        <v>1</v>
      </c>
      <c r="AX65" s="58">
        <v>1</v>
      </c>
      <c r="AY65" s="58">
        <v>0.97967479674796742</v>
      </c>
      <c r="AZ65" s="58">
        <v>0.97560975609756095</v>
      </c>
      <c r="BA65" s="58">
        <v>0.93495934959349591</v>
      </c>
      <c r="BB65" s="58">
        <v>0.91463414634146345</v>
      </c>
      <c r="BC65" s="58">
        <v>0.90243902439024393</v>
      </c>
      <c r="BD65" s="58">
        <v>0.87601626016260159</v>
      </c>
      <c r="BE65" s="58">
        <v>0.83943089430894313</v>
      </c>
      <c r="BF65" s="58">
        <v>0.80487804878048785</v>
      </c>
      <c r="BG65" s="58">
        <v>0.75813008130081305</v>
      </c>
      <c r="BH65" s="58">
        <v>0.62601626016260159</v>
      </c>
      <c r="BI65" s="58">
        <v>0.53861788617886175</v>
      </c>
      <c r="BJ65" s="58">
        <v>0.44105691056910568</v>
      </c>
      <c r="BK65" s="58">
        <v>0.34146341463414637</v>
      </c>
      <c r="BL65" s="58">
        <v>0.31707317073170732</v>
      </c>
      <c r="BM65" s="58">
        <v>0.30081300813008133</v>
      </c>
      <c r="BN65" s="58">
        <v>0.28658536585365851</v>
      </c>
      <c r="BO65" s="58">
        <v>0.27845528455284552</v>
      </c>
      <c r="BP65" s="58">
        <v>0.27845528455284552</v>
      </c>
      <c r="BQ65" s="58">
        <v>0.27439024390243905</v>
      </c>
      <c r="BR65" s="58">
        <v>0.27439024390243905</v>
      </c>
      <c r="BS65" s="58">
        <v>0.27032520325203252</v>
      </c>
      <c r="BT65" s="58">
        <v>0.26829268292682928</v>
      </c>
      <c r="BU65" s="58">
        <v>0.26626016260162599</v>
      </c>
      <c r="BV65" s="58">
        <v>0.26422764227642276</v>
      </c>
      <c r="BW65" s="58">
        <v>0.25406504065040653</v>
      </c>
      <c r="BX65" s="58">
        <v>0.2459349593495935</v>
      </c>
      <c r="BY65" s="58">
        <v>0.24390243902439024</v>
      </c>
      <c r="BZ65" s="58">
        <v>0.23780487804878048</v>
      </c>
      <c r="CA65" s="58">
        <v>0.23577235772357724</v>
      </c>
      <c r="CB65" s="58">
        <v>0.23577235772357724</v>
      </c>
      <c r="CC65" s="58">
        <v>0.23170731707317074</v>
      </c>
      <c r="CD65" s="58">
        <v>0.21951219512195122</v>
      </c>
      <c r="CE65" s="58">
        <v>0.2073170731707317</v>
      </c>
      <c r="CF65" s="58">
        <v>0.2032520325203252</v>
      </c>
      <c r="CG65" s="58">
        <v>0.18902439024390244</v>
      </c>
      <c r="CH65" s="58">
        <v>0.18495934959349594</v>
      </c>
      <c r="CI65" s="58">
        <v>0.17682926829268292</v>
      </c>
      <c r="CJ65" s="58">
        <v>0.17073170731707318</v>
      </c>
      <c r="CK65" s="58">
        <v>0.16666666666666666</v>
      </c>
      <c r="CL65" s="58">
        <v>0.16463414634146342</v>
      </c>
      <c r="CM65" s="58">
        <v>0.14227642276422764</v>
      </c>
      <c r="CN65" s="58">
        <v>0.13211382113821138</v>
      </c>
      <c r="CO65" s="58">
        <v>0.11382113821138211</v>
      </c>
      <c r="CP65" s="58">
        <v>0.10569105691056911</v>
      </c>
      <c r="CQ65" s="58">
        <v>0.1016260162601626</v>
      </c>
      <c r="CR65" s="58">
        <v>9.5528455284552852E-2</v>
      </c>
      <c r="CS65" s="58">
        <v>9.1463414634146339E-2</v>
      </c>
      <c r="CT65" s="58">
        <v>7.3170731707317069E-2</v>
      </c>
      <c r="CU65" s="58">
        <v>6.910569105691057E-2</v>
      </c>
      <c r="CV65" s="58">
        <v>6.5040650406504072E-2</v>
      </c>
      <c r="CW65" s="58">
        <v>6.5040650406504072E-2</v>
      </c>
      <c r="CX65" s="58">
        <v>6.097560975609756E-2</v>
      </c>
      <c r="CY65" s="58">
        <v>5.6910569105691054E-2</v>
      </c>
      <c r="CZ65" s="58">
        <v>5.6910569105691054E-2</v>
      </c>
      <c r="DA65" s="58">
        <v>5.08130081300813E-2</v>
      </c>
      <c r="DB65" s="58">
        <v>5.08130081300813E-2</v>
      </c>
      <c r="DC65" s="58">
        <v>5.08130081300813E-2</v>
      </c>
      <c r="DD65" s="58">
        <v>5.08130081300813E-2</v>
      </c>
      <c r="DE65" s="58">
        <v>4.878048780487805E-2</v>
      </c>
      <c r="DF65" s="58">
        <v>4.878048780487805E-2</v>
      </c>
      <c r="DG65" s="58">
        <v>4.6747967479674794E-2</v>
      </c>
      <c r="DH65" s="58">
        <v>4.6747967479674794E-2</v>
      </c>
      <c r="DI65" s="58">
        <v>4.6747967479674794E-2</v>
      </c>
      <c r="DJ65" s="58">
        <v>4.6747967479674794E-2</v>
      </c>
      <c r="DK65" s="58">
        <v>4.6747967479674794E-2</v>
      </c>
      <c r="DL65" s="58">
        <v>4.6747967479674794E-2</v>
      </c>
      <c r="DM65" s="58">
        <v>4.4715447154471545E-2</v>
      </c>
      <c r="DN65" s="58">
        <v>4.4715447154471545E-2</v>
      </c>
      <c r="DO65" s="58">
        <v>4.4715447154471545E-2</v>
      </c>
      <c r="DP65" s="58">
        <v>4.4715447154471545E-2</v>
      </c>
      <c r="DQ65" s="58">
        <v>4.4715447154471545E-2</v>
      </c>
      <c r="DR65" s="58">
        <v>4.4715447154471545E-2</v>
      </c>
      <c r="DS65" s="58">
        <v>4.2682926829268296E-2</v>
      </c>
      <c r="DT65" s="58">
        <v>2.6422764227642278E-2</v>
      </c>
      <c r="DU65" s="58">
        <v>2.6422764227642278E-2</v>
      </c>
      <c r="DV65" s="58">
        <v>2.6422764227642278E-2</v>
      </c>
      <c r="DW65" s="58">
        <v>2.6422764227642278E-2</v>
      </c>
      <c r="DX65" s="58">
        <v>2.4390243902439025E-2</v>
      </c>
      <c r="DY65" s="58">
        <v>2.032520325203252E-2</v>
      </c>
      <c r="DZ65" s="58">
        <v>1.8292682926829267E-2</v>
      </c>
      <c r="EA65" s="58">
        <v>1.6260162601626018E-2</v>
      </c>
      <c r="EB65" s="58">
        <v>1.6260162601626018E-2</v>
      </c>
      <c r="EC65" s="58">
        <v>1.6260162601626018E-2</v>
      </c>
      <c r="ED65" s="58">
        <v>1.6260162601626018E-2</v>
      </c>
      <c r="EE65" s="58">
        <v>1.6260162601626018E-2</v>
      </c>
      <c r="EF65" s="58">
        <v>1.6260162601626018E-2</v>
      </c>
      <c r="EG65" s="58">
        <v>1.4227642276422764E-2</v>
      </c>
      <c r="EH65" s="58">
        <v>1.4227642276422764E-2</v>
      </c>
      <c r="EI65" s="58">
        <v>1.4227642276422764E-2</v>
      </c>
      <c r="EJ65" s="58">
        <v>1.4227642276422764E-2</v>
      </c>
      <c r="EK65" s="58">
        <v>1.016260162601626E-2</v>
      </c>
      <c r="EL65" s="58">
        <v>1.016260162601626E-2</v>
      </c>
      <c r="EM65" s="58">
        <v>4.0650406504065045E-3</v>
      </c>
      <c r="EN65" s="58">
        <v>2.0325203252032522E-3</v>
      </c>
      <c r="EO65" s="58">
        <v>2.0325203252032522E-3</v>
      </c>
      <c r="EP65" s="58">
        <v>0</v>
      </c>
      <c r="EQ65" s="58">
        <v>0</v>
      </c>
      <c r="ER65" s="58">
        <v>0</v>
      </c>
      <c r="ES65" s="58">
        <v>0</v>
      </c>
    </row>
    <row r="66" spans="2:149" outlineLevel="1" x14ac:dyDescent="0.2">
      <c r="B66" s="1" t="s">
        <v>1053</v>
      </c>
      <c r="C66" s="1" t="str">
        <f xml:space="preserve"> "Cutoff = " &amp; TEXT($D$54,"0.00")</f>
        <v>Cutoff = 0.50</v>
      </c>
      <c r="AV66" s="58" t="s">
        <v>1051</v>
      </c>
      <c r="AW66" s="58">
        <v>0</v>
      </c>
      <c r="AX66" s="58">
        <v>2.0325203252032575E-2</v>
      </c>
      <c r="AY66" s="58">
        <v>4.0650406504064707E-3</v>
      </c>
      <c r="AZ66" s="58">
        <v>4.0584415584415584E-2</v>
      </c>
      <c r="BA66" s="58">
        <v>2.0226216872558281E-2</v>
      </c>
      <c r="BB66" s="58">
        <v>1.2096135571745339E-2</v>
      </c>
      <c r="BC66" s="58">
        <v>2.6165399641009456E-2</v>
      </c>
      <c r="BD66" s="58">
        <v>3.6050839404497867E-2</v>
      </c>
      <c r="BE66" s="58">
        <v>3.3767553584626749E-2</v>
      </c>
      <c r="BF66" s="58">
        <v>4.5457845000527929E-2</v>
      </c>
      <c r="BG66" s="58">
        <v>0.12525076549466801</v>
      </c>
      <c r="BH66" s="58">
        <v>8.0020589166930639E-2</v>
      </c>
      <c r="BI66" s="58">
        <v>8.8058283180234384E-2</v>
      </c>
      <c r="BJ66" s="58">
        <v>8.8437730968218733E-2</v>
      </c>
      <c r="BK66" s="58">
        <v>2.1222679759265142E-2</v>
      </c>
      <c r="BL66" s="58">
        <v>1.3990074965684702E-2</v>
      </c>
      <c r="BM66" s="58">
        <v>1.2172025129342246E-2</v>
      </c>
      <c r="BN66" s="58">
        <v>6.9422447471227866E-3</v>
      </c>
      <c r="BO66" s="58">
        <v>0</v>
      </c>
      <c r="BP66" s="58">
        <v>3.4579241896314783E-3</v>
      </c>
      <c r="BQ66" s="58">
        <v>0</v>
      </c>
      <c r="BR66" s="58">
        <v>3.4579241896315256E-3</v>
      </c>
      <c r="BS66" s="58">
        <v>1.7256625488332664E-3</v>
      </c>
      <c r="BT66" s="58">
        <v>1.7223630028508406E-3</v>
      </c>
      <c r="BU66" s="58">
        <v>1.7223630028507936E-3</v>
      </c>
      <c r="BV66" s="58">
        <v>8.6118150142540147E-3</v>
      </c>
      <c r="BW66" s="58">
        <v>6.8762538274733534E-3</v>
      </c>
      <c r="BX66" s="58">
        <v>1.7157639108858714E-3</v>
      </c>
      <c r="BY66" s="58">
        <v>5.1373930947101716E-3</v>
      </c>
      <c r="BZ66" s="58">
        <v>1.7058652729384297E-3</v>
      </c>
      <c r="CA66" s="58">
        <v>0</v>
      </c>
      <c r="CB66" s="58">
        <v>3.3985323619469912E-3</v>
      </c>
      <c r="CC66" s="58">
        <v>1.017579980994616E-2</v>
      </c>
      <c r="CD66" s="58">
        <v>1.0136205258156488E-2</v>
      </c>
      <c r="CE66" s="58">
        <v>3.3457396262274266E-3</v>
      </c>
      <c r="CF66" s="58">
        <v>1.1594604582409455E-2</v>
      </c>
      <c r="CG66" s="58">
        <v>3.286347798542916E-3</v>
      </c>
      <c r="CH66" s="58">
        <v>6.5462992292260724E-3</v>
      </c>
      <c r="CI66" s="58">
        <v>4.880028508077271E-3</v>
      </c>
      <c r="CJ66" s="58">
        <v>3.2203568788934816E-3</v>
      </c>
      <c r="CK66" s="58">
        <v>1.5936807095343552E-3</v>
      </c>
      <c r="CL66" s="58">
        <v>1.727642276422765E-2</v>
      </c>
      <c r="CM66" s="58">
        <v>7.7209375989863802E-3</v>
      </c>
      <c r="CN66" s="58">
        <v>1.3481944884383911E-2</v>
      </c>
      <c r="CO66" s="58">
        <v>5.8599936648717054E-3</v>
      </c>
      <c r="CP66" s="58">
        <v>2.8904022806461888E-3</v>
      </c>
      <c r="CQ66" s="58">
        <v>4.2564143173899208E-3</v>
      </c>
      <c r="CR66" s="58">
        <v>2.7980149931369496E-3</v>
      </c>
      <c r="CS66" s="58">
        <v>1.2323804244535953E-2</v>
      </c>
      <c r="CT66" s="58">
        <v>2.705627705627702E-3</v>
      </c>
      <c r="CU66" s="58">
        <v>2.6792313377679198E-3</v>
      </c>
      <c r="CV66" s="58">
        <v>0</v>
      </c>
      <c r="CW66" s="58">
        <v>2.6528349699081462E-3</v>
      </c>
      <c r="CX66" s="58">
        <v>2.6528349699081414E-3</v>
      </c>
      <c r="CY66" s="58">
        <v>0</v>
      </c>
      <c r="CZ66" s="58">
        <v>3.9792524548622104E-3</v>
      </c>
      <c r="DA66" s="58">
        <v>0</v>
      </c>
      <c r="DB66" s="58">
        <v>0</v>
      </c>
      <c r="DC66" s="58">
        <v>0</v>
      </c>
      <c r="DD66" s="58">
        <v>1.2868229331643949E-3</v>
      </c>
      <c r="DE66" s="58">
        <v>0</v>
      </c>
      <c r="DF66" s="58">
        <v>1.2736247492345079E-3</v>
      </c>
      <c r="DG66" s="58">
        <v>0</v>
      </c>
      <c r="DH66" s="58">
        <v>0</v>
      </c>
      <c r="DI66" s="58">
        <v>0</v>
      </c>
      <c r="DJ66" s="58">
        <v>0</v>
      </c>
      <c r="DK66" s="58">
        <v>0</v>
      </c>
      <c r="DL66" s="58">
        <v>1.2604265653046122E-3</v>
      </c>
      <c r="DM66" s="58">
        <v>0</v>
      </c>
      <c r="DN66" s="58">
        <v>0</v>
      </c>
      <c r="DO66" s="58">
        <v>0</v>
      </c>
      <c r="DP66" s="58">
        <v>0</v>
      </c>
      <c r="DQ66" s="58">
        <v>0</v>
      </c>
      <c r="DR66" s="58">
        <v>1.2604265653046122E-3</v>
      </c>
      <c r="DS66" s="58">
        <v>9.4762960616619155E-3</v>
      </c>
      <c r="DT66" s="58">
        <v>0</v>
      </c>
      <c r="DU66" s="58">
        <v>0</v>
      </c>
      <c r="DV66" s="58">
        <v>0</v>
      </c>
      <c r="DW66" s="58">
        <v>1.0855506282335553E-3</v>
      </c>
      <c r="DX66" s="58">
        <v>2.1579030725372198E-3</v>
      </c>
      <c r="DY66" s="58">
        <v>1.0591542603737728E-3</v>
      </c>
      <c r="DZ66" s="58">
        <v>1.0327578925139887E-3</v>
      </c>
      <c r="EA66" s="58">
        <v>0</v>
      </c>
      <c r="EB66" s="58">
        <v>0</v>
      </c>
      <c r="EC66" s="58">
        <v>0</v>
      </c>
      <c r="ED66" s="58">
        <v>0</v>
      </c>
      <c r="EE66" s="58">
        <v>0</v>
      </c>
      <c r="EF66" s="58">
        <v>9.3047196705733394E-4</v>
      </c>
      <c r="EG66" s="58">
        <v>0</v>
      </c>
      <c r="EH66" s="58">
        <v>0</v>
      </c>
      <c r="EI66" s="58">
        <v>0</v>
      </c>
      <c r="EJ66" s="58">
        <v>1.5837820715869496E-3</v>
      </c>
      <c r="EK66" s="58">
        <v>0</v>
      </c>
      <c r="EL66" s="58">
        <v>1.5045929680076019E-3</v>
      </c>
      <c r="EM66" s="58">
        <v>3.002586844050259E-4</v>
      </c>
      <c r="EN66" s="58">
        <v>0</v>
      </c>
      <c r="EO66" s="58">
        <v>3.9594551789673741E-5</v>
      </c>
      <c r="EP66" s="58">
        <v>0</v>
      </c>
      <c r="EQ66" s="58">
        <v>0</v>
      </c>
      <c r="ER66" s="58">
        <v>0</v>
      </c>
      <c r="ES66" s="58">
        <v>0</v>
      </c>
    </row>
    <row r="67" spans="2:149" outlineLevel="1" x14ac:dyDescent="0.2">
      <c r="B67" s="1" t="s">
        <v>1054</v>
      </c>
      <c r="C67" s="1" t="str">
        <f xml:space="preserve"> "ROC curve:  area under curve = " &amp; TEXT(C65,"0.00") &amp; " 
Model 1 for Survived1st800    (13 variables, n=800)"</f>
        <v>ROC curve:  area under curve = 0.87 
Model 1 for Survived1st800    (13 variables, n=800)</v>
      </c>
      <c r="AV67" s="58" t="s">
        <v>1052</v>
      </c>
      <c r="AW67" s="58">
        <f>SUM(AW66:ES66)</f>
        <v>0.87467334494773508</v>
      </c>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row>
    <row r="68" spans="2:149" outlineLevel="1" x14ac:dyDescent="0.2">
      <c r="B68" s="1" t="s">
        <v>1055</v>
      </c>
      <c r="D68" s="1">
        <v>0</v>
      </c>
      <c r="E68" s="1">
        <v>1</v>
      </c>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row>
    <row r="69" spans="2:149" outlineLevel="1" x14ac:dyDescent="0.2">
      <c r="D69" s="1">
        <v>0</v>
      </c>
      <c r="E69" s="1">
        <v>1</v>
      </c>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row>
    <row r="70" spans="2:149" outlineLevel="1" x14ac:dyDescent="0.2">
      <c r="D70" s="1">
        <f>1-$H$60</f>
        <v>6.9105691056910556E-2</v>
      </c>
      <c r="E70" s="1">
        <f>$E$60</f>
        <v>0.6655844155844155</v>
      </c>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row>
    <row r="71" spans="2:149" outlineLevel="1" x14ac:dyDescent="0.2">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row>
    <row r="72" spans="2:149" outlineLevel="1" x14ac:dyDescent="0.2">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row>
    <row r="73" spans="2:149" outlineLevel="1" x14ac:dyDescent="0.2">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row>
    <row r="74" spans="2:149" outlineLevel="1" x14ac:dyDescent="0.2">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row>
    <row r="75" spans="2:149" outlineLevel="1" x14ac:dyDescent="0.2">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row>
    <row r="76" spans="2:149" outlineLevel="1" x14ac:dyDescent="0.2">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row>
    <row r="77" spans="2:149" outlineLevel="1" x14ac:dyDescent="0.2">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row>
    <row r="78" spans="2:149" outlineLevel="1" x14ac:dyDescent="0.2">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row>
    <row r="79" spans="2:149" outlineLevel="1" x14ac:dyDescent="0.2">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row>
    <row r="80" spans="2:149" outlineLevel="1" x14ac:dyDescent="0.2">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row>
    <row r="81" spans="1:149" outlineLevel="1" x14ac:dyDescent="0.2">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row>
    <row r="82" spans="1:149" outlineLevel="1" x14ac:dyDescent="0.2">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row>
    <row r="83" spans="1:149" x14ac:dyDescent="0.2">
      <c r="A83" s="72"/>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row>
    <row r="84" spans="1:149" x14ac:dyDescent="0.2">
      <c r="A84" s="11" t="s">
        <v>1025</v>
      </c>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row>
    <row r="85" spans="1:149" outlineLevel="1" x14ac:dyDescent="0.2">
      <c r="AV85" s="70" t="s">
        <v>1028</v>
      </c>
      <c r="AW85" s="70">
        <v>1</v>
      </c>
      <c r="AX85" s="58" t="s">
        <v>55</v>
      </c>
      <c r="AY85" s="58" t="s">
        <v>15</v>
      </c>
      <c r="AZ85" s="58" t="s">
        <v>27</v>
      </c>
      <c r="BA85" s="58" t="s">
        <v>28</v>
      </c>
      <c r="BB85" s="58" t="s">
        <v>50</v>
      </c>
      <c r="BC85" s="58" t="s">
        <v>51</v>
      </c>
      <c r="BD85" s="58" t="s">
        <v>6</v>
      </c>
      <c r="BE85" s="58" t="s">
        <v>8</v>
      </c>
      <c r="BF85" s="58" t="s">
        <v>12</v>
      </c>
      <c r="BG85" s="58" t="s">
        <v>9</v>
      </c>
      <c r="BH85" s="58" t="s">
        <v>11</v>
      </c>
      <c r="BI85" s="58" t="s">
        <v>14</v>
      </c>
      <c r="BJ85" s="58" t="s">
        <v>10</v>
      </c>
      <c r="BK85" s="58" t="s">
        <v>38</v>
      </c>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row>
    <row r="86" spans="1:149" outlineLevel="1" x14ac:dyDescent="0.2">
      <c r="J86" s="4" t="s">
        <v>1071</v>
      </c>
      <c r="AV86" s="70" t="s">
        <v>1029</v>
      </c>
      <c r="AW86" s="70" t="str">
        <f>INDEX($AY$85:$BK$85,$AW$85)</f>
        <v>Age</v>
      </c>
      <c r="AX86" s="58" t="s">
        <v>970</v>
      </c>
      <c r="AY86" s="58">
        <v>29.877025000000049</v>
      </c>
      <c r="AZ86" s="58">
        <v>0.24374999999999999</v>
      </c>
      <c r="BA86" s="58">
        <v>0.20749999999999999</v>
      </c>
      <c r="BB86" s="58">
        <v>0.1875</v>
      </c>
      <c r="BC86" s="58">
        <v>9.1249999999999998E-2</v>
      </c>
      <c r="BD86" s="58">
        <v>0.35375000000000001</v>
      </c>
      <c r="BE86" s="58">
        <v>0.1</v>
      </c>
      <c r="BF86" s="58">
        <v>3.2500000000000001E-2</v>
      </c>
      <c r="BG86" s="58">
        <v>0.12</v>
      </c>
      <c r="BH86" s="58">
        <v>0.54374999999999996</v>
      </c>
      <c r="BI86" s="58">
        <v>4.7500000000000001E-2</v>
      </c>
      <c r="BJ86" s="58">
        <v>0.48</v>
      </c>
      <c r="BK86" s="58">
        <v>0.05</v>
      </c>
      <c r="BL86" s="58">
        <v>1</v>
      </c>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row>
    <row r="87" spans="1:149" outlineLevel="1" x14ac:dyDescent="0.2">
      <c r="AV87" s="70"/>
      <c r="AW87" s="70" t="s">
        <v>1030</v>
      </c>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row>
    <row r="88" spans="1:149" outlineLevel="1" x14ac:dyDescent="0.2">
      <c r="AV88" s="70"/>
      <c r="AW88" s="70" t="str">
        <f xml:space="preserve"> "Logistic Regression Curve -vs- " &amp; $AW$86 &amp; " 
Model 1 for Survived1st800    (13 variables, n=800)"</f>
        <v>Logistic Regression Curve -vs- Age 
Model 1 for Survived1st800    (13 variables, n=800)</v>
      </c>
      <c r="AX88" s="58" t="s">
        <v>1033</v>
      </c>
      <c r="AY88" s="58">
        <v>0.67</v>
      </c>
      <c r="AZ88" s="58">
        <v>0</v>
      </c>
      <c r="BA88" s="58">
        <v>0</v>
      </c>
      <c r="BB88" s="58">
        <v>0</v>
      </c>
      <c r="BC88" s="58">
        <v>0</v>
      </c>
      <c r="BD88" s="58">
        <v>0</v>
      </c>
      <c r="BE88" s="58">
        <v>0</v>
      </c>
      <c r="BF88" s="58">
        <v>0</v>
      </c>
      <c r="BG88" s="58">
        <v>0</v>
      </c>
      <c r="BH88" s="58">
        <v>0</v>
      </c>
      <c r="BI88" s="58">
        <v>0</v>
      </c>
      <c r="BJ88" s="58">
        <v>0</v>
      </c>
      <c r="BK88" s="58">
        <v>0</v>
      </c>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row>
    <row r="89" spans="1:149" outlineLevel="1" x14ac:dyDescent="0.2">
      <c r="A89" s="26" t="s">
        <v>970</v>
      </c>
      <c r="B89" s="1">
        <f>SUMPRODUCT($AY$86:$BK$86,$AY$105:$BK$105)</f>
        <v>29.877025000000049</v>
      </c>
      <c r="C89" s="1">
        <f>1/(1+EXP(-F89))</f>
        <v>1</v>
      </c>
      <c r="D89" s="1">
        <f>1/(1+EXP(-(F89- $H$11*G89)))</f>
        <v>1</v>
      </c>
      <c r="E89" s="1">
        <f>1/(1+EXP(-(F89+ $H$11*G89)))</f>
        <v>1</v>
      </c>
      <c r="F89" s="1">
        <f>MMULT($AY$86:$BK$86,$B$16:$B$28) + B15</f>
        <v>93.618484904129701</v>
      </c>
      <c r="G89" s="1">
        <f t="array" ref="G89">SQRT(MMULT($AY$86:$BL$86,MMULT($AV$15:$BI$28,TRANSPOSE($AY$86:$BL$86))))</f>
        <v>0.10959740414363617</v>
      </c>
      <c r="AV89" s="70"/>
      <c r="AW89" s="70" t="str">
        <f xml:space="preserve"> $AW$86 &amp; " (min to max) " &amp; CHAR(10) &amp; "Other Variables = Means"</f>
        <v>Age (min to max) 
Other Variables = Means</v>
      </c>
      <c r="AX89" s="58" t="s">
        <v>1034</v>
      </c>
      <c r="AY89" s="58">
        <v>80</v>
      </c>
      <c r="AZ89" s="58">
        <v>1</v>
      </c>
      <c r="BA89" s="58">
        <v>1</v>
      </c>
      <c r="BB89" s="58">
        <v>1</v>
      </c>
      <c r="BC89" s="58">
        <v>1</v>
      </c>
      <c r="BD89" s="58">
        <v>1</v>
      </c>
      <c r="BE89" s="58">
        <v>1</v>
      </c>
      <c r="BF89" s="58">
        <v>1</v>
      </c>
      <c r="BG89" s="58">
        <v>1</v>
      </c>
      <c r="BH89" s="58">
        <v>1</v>
      </c>
      <c r="BI89" s="58">
        <v>1</v>
      </c>
      <c r="BJ89" s="58">
        <v>1</v>
      </c>
      <c r="BK89" s="58">
        <v>1</v>
      </c>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row>
    <row r="90" spans="1:149" outlineLevel="1" x14ac:dyDescent="0.2">
      <c r="AV90" s="70"/>
      <c r="AW90" s="70" t="s">
        <v>1031</v>
      </c>
      <c r="AX90" s="58" t="s">
        <v>1035</v>
      </c>
      <c r="AY90" s="58">
        <f t="shared" ref="AY90:BK90" si="4">AY88</f>
        <v>0.67</v>
      </c>
      <c r="AZ90" s="58">
        <f t="shared" si="4"/>
        <v>0</v>
      </c>
      <c r="BA90" s="58">
        <f t="shared" si="4"/>
        <v>0</v>
      </c>
      <c r="BB90" s="58">
        <f t="shared" si="4"/>
        <v>0</v>
      </c>
      <c r="BC90" s="58">
        <f t="shared" si="4"/>
        <v>0</v>
      </c>
      <c r="BD90" s="58">
        <f t="shared" si="4"/>
        <v>0</v>
      </c>
      <c r="BE90" s="58">
        <f t="shared" si="4"/>
        <v>0</v>
      </c>
      <c r="BF90" s="58">
        <f t="shared" si="4"/>
        <v>0</v>
      </c>
      <c r="BG90" s="58">
        <f t="shared" si="4"/>
        <v>0</v>
      </c>
      <c r="BH90" s="58">
        <f t="shared" si="4"/>
        <v>0</v>
      </c>
      <c r="BI90" s="58">
        <f t="shared" si="4"/>
        <v>0</v>
      </c>
      <c r="BJ90" s="58">
        <f t="shared" si="4"/>
        <v>0</v>
      </c>
      <c r="BK90" s="58">
        <f t="shared" si="4"/>
        <v>0</v>
      </c>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row>
    <row r="91" spans="1:149" outlineLevel="1" x14ac:dyDescent="0.2">
      <c r="B91" s="24" t="str">
        <f>$AW$86</f>
        <v>Age</v>
      </c>
      <c r="C91" s="24" t="s">
        <v>1026</v>
      </c>
      <c r="D91" s="24" t="str">
        <f>IF($I$11&gt;99%,("Lower "&amp;TEXT($I$11,"0.0%")),("Lower "&amp;TEXT($I$11,"0%")))</f>
        <v>Lower 95%</v>
      </c>
      <c r="E91" s="24" t="str">
        <f>IF($I$11&gt;99%,("Upper "&amp;TEXT($I$11,"0.0%")),("Upper "&amp;TEXT($I$11,"0%")))</f>
        <v>Upper 95%</v>
      </c>
      <c r="F91" s="24" t="s">
        <v>1027</v>
      </c>
      <c r="G91" s="24" t="s">
        <v>978</v>
      </c>
      <c r="AV91" s="70"/>
      <c r="AW91" s="70" t="s">
        <v>1032</v>
      </c>
      <c r="AX91" s="58" t="s">
        <v>1036</v>
      </c>
      <c r="AY91" s="58">
        <f t="shared" ref="AY91:BK91" si="5">(AY89 - AY88)/12</f>
        <v>6.6108333333333329</v>
      </c>
      <c r="AZ91" s="58">
        <f t="shared" si="5"/>
        <v>8.3333333333333329E-2</v>
      </c>
      <c r="BA91" s="58">
        <f t="shared" si="5"/>
        <v>8.3333333333333329E-2</v>
      </c>
      <c r="BB91" s="58">
        <f t="shared" si="5"/>
        <v>8.3333333333333329E-2</v>
      </c>
      <c r="BC91" s="58">
        <f t="shared" si="5"/>
        <v>8.3333333333333329E-2</v>
      </c>
      <c r="BD91" s="58">
        <f t="shared" si="5"/>
        <v>8.3333333333333329E-2</v>
      </c>
      <c r="BE91" s="58">
        <f t="shared" si="5"/>
        <v>8.3333333333333329E-2</v>
      </c>
      <c r="BF91" s="58">
        <f t="shared" si="5"/>
        <v>8.3333333333333329E-2</v>
      </c>
      <c r="BG91" s="58">
        <f t="shared" si="5"/>
        <v>8.3333333333333329E-2</v>
      </c>
      <c r="BH91" s="58">
        <f t="shared" si="5"/>
        <v>8.3333333333333329E-2</v>
      </c>
      <c r="BI91" s="58">
        <f t="shared" si="5"/>
        <v>8.3333333333333329E-2</v>
      </c>
      <c r="BJ91" s="58">
        <f t="shared" si="5"/>
        <v>8.3333333333333329E-2</v>
      </c>
      <c r="BK91" s="58">
        <f t="shared" si="5"/>
        <v>8.3333333333333329E-2</v>
      </c>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row>
    <row r="92" spans="1:149" outlineLevel="1" x14ac:dyDescent="0.2">
      <c r="B92" s="1">
        <f>SUMPRODUCT($AY$92:$BK$92,$AY$105:$BK$105)</f>
        <v>0.67</v>
      </c>
      <c r="C92" s="1">
        <f t="shared" ref="C92:C104" si="6">1/(1+EXP(-F92))</f>
        <v>0.96436538721346021</v>
      </c>
      <c r="D92" s="1">
        <f t="shared" ref="D92:D104" si="7">1/(1+EXP(-(F92- $H$11*G92)))</f>
        <v>0.93843266026567329</v>
      </c>
      <c r="E92" s="1">
        <f t="shared" ref="E92:E104" si="8">1/(1+EXP(-(F92+ $H$11*G92)))</f>
        <v>0.97961231931943815</v>
      </c>
      <c r="F92" s="1">
        <f>MMULT($AY$92:$BK$92,$B$16:$B$28) + B15</f>
        <v>3.2981528203798578</v>
      </c>
      <c r="G92" s="1">
        <f t="array" ref="G92">SQRT(MMULT($AY$92:$BL$92,MMULT($AV$15:$BI$28,TRANSPOSE($AY$92:$BL$92))))</f>
        <v>0.29289989754195844</v>
      </c>
      <c r="AV92" s="58"/>
      <c r="AW92" s="58">
        <v>1</v>
      </c>
      <c r="AX92" s="58"/>
      <c r="AY92" s="58">
        <f>IF($AY$106=$AW$85,$AY$90+($AW$92-1)*$AY$91,$AY$86)</f>
        <v>0.67</v>
      </c>
      <c r="AZ92" s="58">
        <f>IF($AZ$106=$AW$85,$AZ$90+($AW$92-1)*$AZ$91,$AZ$86)</f>
        <v>0.24374999999999999</v>
      </c>
      <c r="BA92" s="58">
        <f>IF($BA$106=$AW$85,$BA$90+($AW$92-1)*$BA$91,$BA$86)</f>
        <v>0.20749999999999999</v>
      </c>
      <c r="BB92" s="58">
        <f>IF($BB$106=$AW$85,$BB$90+($AW$92-1)*$BB$91,$BB$86)</f>
        <v>0.1875</v>
      </c>
      <c r="BC92" s="58">
        <f>IF($BC$106=$AW$85,$BC$90+($AW$92-1)*$BC$91,$BC$86)</f>
        <v>9.1249999999999998E-2</v>
      </c>
      <c r="BD92" s="58">
        <f>IF($BD$106=$AW$85,$BD$90+($AW$92-1)*$BD$91,$BD$86)</f>
        <v>0.35375000000000001</v>
      </c>
      <c r="BE92" s="58">
        <f>IF($BE$106=$AW$85,$BE$90+($AW$92-1)*$BE$91,$BE$86)</f>
        <v>0.1</v>
      </c>
      <c r="BF92" s="58">
        <f>IF($BF$106=$AW$85,$BF$90+($AW$92-1)*$BF$91,$BF$86)</f>
        <v>3.2500000000000001E-2</v>
      </c>
      <c r="BG92" s="58">
        <f>IF($BG$106=$AW$85,$BG$90+($AW$92-1)*$BG$91,$BG$86)</f>
        <v>0.12</v>
      </c>
      <c r="BH92" s="58">
        <f>IF($BH$106=$AW$85,$BH$90+($AW$92-1)*$BH$91,$BH$86)</f>
        <v>0.54374999999999996</v>
      </c>
      <c r="BI92" s="58">
        <f>IF($BI$106=$AW$85,$BI$90+($AW$92-1)*$BI$91,$BI$86)</f>
        <v>4.7500000000000001E-2</v>
      </c>
      <c r="BJ92" s="58">
        <f>IF($BJ$106=$AW$85,$BJ$90+($AW$92-1)*$BJ$91,$BJ$86)</f>
        <v>0.48</v>
      </c>
      <c r="BK92" s="58">
        <f>IF($BK$106=$AW$85,$BK$90+($AW$92-1)*$BK$91,$BK$86)</f>
        <v>0.05</v>
      </c>
      <c r="BL92" s="58">
        <v>1</v>
      </c>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row>
    <row r="93" spans="1:149" outlineLevel="1" x14ac:dyDescent="0.2">
      <c r="B93" s="1">
        <f>SUMPRODUCT($AY$93:$BK$93,$AY$105:$BK$105)</f>
        <v>7.2808333333333328</v>
      </c>
      <c r="C93" s="1">
        <f t="shared" si="6"/>
        <v>0.99999999995111799</v>
      </c>
      <c r="D93" s="1">
        <f t="shared" si="7"/>
        <v>0.99999999992227018</v>
      </c>
      <c r="E93" s="1">
        <f t="shared" si="8"/>
        <v>0.9999999999692597</v>
      </c>
      <c r="F93" s="1">
        <f>MMULT($AY$93:$BK$93,$B$16:$B$28) + B15</f>
        <v>23.741613324042536</v>
      </c>
      <c r="G93" s="1">
        <f t="array" ref="G93">SQRT(MMULT($AY$93:$BL$93,MMULT($AV$15:$BI$28,TRANSPOSE($AY$93:$BL$93))))</f>
        <v>0.23665338140093511</v>
      </c>
      <c r="AV93" s="58"/>
      <c r="AW93" s="58">
        <v>2</v>
      </c>
      <c r="AX93" s="58"/>
      <c r="AY93" s="58">
        <f>IF($AY$106=$AW$85,$AY$90+($AW$93-1)*$AY$91,$AY$86)</f>
        <v>7.2808333333333328</v>
      </c>
      <c r="AZ93" s="58">
        <f>IF($AZ$106=$AW$85,$AZ$90+($AW$93-1)*$AZ$91,$AZ$86)</f>
        <v>0.24374999999999999</v>
      </c>
      <c r="BA93" s="58">
        <f>IF($BA$106=$AW$85,$BA$90+($AW$93-1)*$BA$91,$BA$86)</f>
        <v>0.20749999999999999</v>
      </c>
      <c r="BB93" s="58">
        <f>IF($BB$106=$AW$85,$BB$90+($AW$93-1)*$BB$91,$BB$86)</f>
        <v>0.1875</v>
      </c>
      <c r="BC93" s="58">
        <f>IF($BC$106=$AW$85,$BC$90+($AW$93-1)*$BC$91,$BC$86)</f>
        <v>9.1249999999999998E-2</v>
      </c>
      <c r="BD93" s="58">
        <f>IF($BD$106=$AW$85,$BD$90+($AW$93-1)*$BD$91,$BD$86)</f>
        <v>0.35375000000000001</v>
      </c>
      <c r="BE93" s="58">
        <f>IF($BE$106=$AW$85,$BE$90+($AW$93-1)*$BE$91,$BE$86)</f>
        <v>0.1</v>
      </c>
      <c r="BF93" s="58">
        <f>IF($BF$106=$AW$85,$BF$90+($AW$93-1)*$BF$91,$BF$86)</f>
        <v>3.2500000000000001E-2</v>
      </c>
      <c r="BG93" s="58">
        <f>IF($BG$106=$AW$85,$BG$90+($AW$93-1)*$BG$91,$BG$86)</f>
        <v>0.12</v>
      </c>
      <c r="BH93" s="58">
        <f>IF($BH$106=$AW$85,$BH$90+($AW$93-1)*$BH$91,$BH$86)</f>
        <v>0.54374999999999996</v>
      </c>
      <c r="BI93" s="58">
        <f>IF($BI$106=$AW$85,$BI$90+($AW$93-1)*$BI$91,$BI$86)</f>
        <v>4.7500000000000001E-2</v>
      </c>
      <c r="BJ93" s="58">
        <f>IF($BJ$106=$AW$85,$BJ$90+($AW$93-1)*$BJ$91,$BJ$86)</f>
        <v>0.48</v>
      </c>
      <c r="BK93" s="58">
        <f>IF($BK$106=$AW$85,$BK$90+($AW$93-1)*$BK$91,$BK$86)</f>
        <v>0.05</v>
      </c>
      <c r="BL93" s="58">
        <v>1</v>
      </c>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row>
    <row r="94" spans="1:149" outlineLevel="1" x14ac:dyDescent="0.2">
      <c r="B94" s="1">
        <f>SUMPRODUCT($AY$94:$BK$94,$AY$105:$BK$105)</f>
        <v>13.891666666666666</v>
      </c>
      <c r="C94" s="1">
        <f t="shared" si="6"/>
        <v>1</v>
      </c>
      <c r="D94" s="1">
        <f t="shared" si="7"/>
        <v>1</v>
      </c>
      <c r="E94" s="1">
        <f t="shared" si="8"/>
        <v>1</v>
      </c>
      <c r="F94" s="1">
        <f>MMULT($AY$94:$BK$94,$B$16:$B$28) + B15</f>
        <v>44.185073827705217</v>
      </c>
      <c r="G94" s="1">
        <f t="array" ref="G94">SQRT(MMULT($AY$94:$BL$94,MMULT($AV$15:$BI$28,TRANSPOSE($AY$94:$BL$94))))</f>
        <v>0.18405534717400279</v>
      </c>
      <c r="AV94" s="58"/>
      <c r="AW94" s="58">
        <v>3</v>
      </c>
      <c r="AX94" s="58"/>
      <c r="AY94" s="58">
        <f>IF($AY$106=$AW$85,$AY$90+($AW$94-1)*$AY$91,$AY$86)</f>
        <v>13.891666666666666</v>
      </c>
      <c r="AZ94" s="58">
        <f>IF($AZ$106=$AW$85,$AZ$90+($AW$94-1)*$AZ$91,$AZ$86)</f>
        <v>0.24374999999999999</v>
      </c>
      <c r="BA94" s="58">
        <f>IF($BA$106=$AW$85,$BA$90+($AW$94-1)*$BA$91,$BA$86)</f>
        <v>0.20749999999999999</v>
      </c>
      <c r="BB94" s="58">
        <f>IF($BB$106=$AW$85,$BB$90+($AW$94-1)*$BB$91,$BB$86)</f>
        <v>0.1875</v>
      </c>
      <c r="BC94" s="58">
        <f>IF($BC$106=$AW$85,$BC$90+($AW$94-1)*$BC$91,$BC$86)</f>
        <v>9.1249999999999998E-2</v>
      </c>
      <c r="BD94" s="58">
        <f>IF($BD$106=$AW$85,$BD$90+($AW$94-1)*$BD$91,$BD$86)</f>
        <v>0.35375000000000001</v>
      </c>
      <c r="BE94" s="58">
        <f>IF($BE$106=$AW$85,$BE$90+($AW$94-1)*$BE$91,$BE$86)</f>
        <v>0.1</v>
      </c>
      <c r="BF94" s="58">
        <f>IF($BF$106=$AW$85,$BF$90+($AW$94-1)*$BF$91,$BF$86)</f>
        <v>3.2500000000000001E-2</v>
      </c>
      <c r="BG94" s="58">
        <f>IF($BG$106=$AW$85,$BG$90+($AW$94-1)*$BG$91,$BG$86)</f>
        <v>0.12</v>
      </c>
      <c r="BH94" s="58">
        <f>IF($BH$106=$AW$85,$BH$90+($AW$94-1)*$BH$91,$BH$86)</f>
        <v>0.54374999999999996</v>
      </c>
      <c r="BI94" s="58">
        <f>IF($BI$106=$AW$85,$BI$90+($AW$94-1)*$BI$91,$BI$86)</f>
        <v>4.7500000000000001E-2</v>
      </c>
      <c r="BJ94" s="58">
        <f>IF($BJ$106=$AW$85,$BJ$90+($AW$94-1)*$BJ$91,$BJ$86)</f>
        <v>0.48</v>
      </c>
      <c r="BK94" s="58">
        <f>IF($BK$106=$AW$85,$BK$90+($AW$94-1)*$BK$91,$BK$86)</f>
        <v>0.05</v>
      </c>
      <c r="BL94" s="58">
        <v>1</v>
      </c>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row>
    <row r="95" spans="1:149" outlineLevel="1" x14ac:dyDescent="0.2">
      <c r="B95" s="1">
        <f>SUMPRODUCT($AY$95:$BK$95,$AY$105:$BK$105)</f>
        <v>20.502500000000001</v>
      </c>
      <c r="C95" s="1">
        <f t="shared" si="6"/>
        <v>1</v>
      </c>
      <c r="D95" s="1">
        <f t="shared" si="7"/>
        <v>1</v>
      </c>
      <c r="E95" s="1">
        <f t="shared" si="8"/>
        <v>1</v>
      </c>
      <c r="F95" s="1">
        <f>MMULT($AY$95:$BK$95,$B$16:$B$28) + B15</f>
        <v>64.628534331367916</v>
      </c>
      <c r="G95" s="1">
        <f t="array" ref="G95">SQRT(MMULT($AY$95:$BL$95,MMULT($AV$15:$BI$28,TRANSPOSE($AY$95:$BL$95))))</f>
        <v>0.13930180782972068</v>
      </c>
      <c r="AV95" s="58"/>
      <c r="AW95" s="58">
        <v>4</v>
      </c>
      <c r="AX95" s="58"/>
      <c r="AY95" s="58">
        <f>IF($AY$106=$AW$85,$AY$90+($AW$95-1)*$AY$91,$AY$86)</f>
        <v>20.502500000000001</v>
      </c>
      <c r="AZ95" s="58">
        <f>IF($AZ$106=$AW$85,$AZ$90+($AW$95-1)*$AZ$91,$AZ$86)</f>
        <v>0.24374999999999999</v>
      </c>
      <c r="BA95" s="58">
        <f>IF($BA$106=$AW$85,$BA$90+($AW$95-1)*$BA$91,$BA$86)</f>
        <v>0.20749999999999999</v>
      </c>
      <c r="BB95" s="58">
        <f>IF($BB$106=$AW$85,$BB$90+($AW$95-1)*$BB$91,$BB$86)</f>
        <v>0.1875</v>
      </c>
      <c r="BC95" s="58">
        <f>IF($BC$106=$AW$85,$BC$90+($AW$95-1)*$BC$91,$BC$86)</f>
        <v>9.1249999999999998E-2</v>
      </c>
      <c r="BD95" s="58">
        <f>IF($BD$106=$AW$85,$BD$90+($AW$95-1)*$BD$91,$BD$86)</f>
        <v>0.35375000000000001</v>
      </c>
      <c r="BE95" s="58">
        <f>IF($BE$106=$AW$85,$BE$90+($AW$95-1)*$BE$91,$BE$86)</f>
        <v>0.1</v>
      </c>
      <c r="BF95" s="58">
        <f>IF($BF$106=$AW$85,$BF$90+($AW$95-1)*$BF$91,$BF$86)</f>
        <v>3.2500000000000001E-2</v>
      </c>
      <c r="BG95" s="58">
        <f>IF($BG$106=$AW$85,$BG$90+($AW$95-1)*$BG$91,$BG$86)</f>
        <v>0.12</v>
      </c>
      <c r="BH95" s="58">
        <f>IF($BH$106=$AW$85,$BH$90+($AW$95-1)*$BH$91,$BH$86)</f>
        <v>0.54374999999999996</v>
      </c>
      <c r="BI95" s="58">
        <f>IF($BI$106=$AW$85,$BI$90+($AW$95-1)*$BI$91,$BI$86)</f>
        <v>4.7500000000000001E-2</v>
      </c>
      <c r="BJ95" s="58">
        <f>IF($BJ$106=$AW$85,$BJ$90+($AW$95-1)*$BJ$91,$BJ$86)</f>
        <v>0.48</v>
      </c>
      <c r="BK95" s="58">
        <f>IF($BK$106=$AW$85,$BK$90+($AW$95-1)*$BK$91,$BK$86)</f>
        <v>0.05</v>
      </c>
      <c r="BL95" s="58">
        <v>1</v>
      </c>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row>
    <row r="96" spans="1:149" outlineLevel="1" x14ac:dyDescent="0.2">
      <c r="B96" s="1">
        <f>SUMPRODUCT($AY$96:$BK$96,$AY$105:$BK$105)</f>
        <v>27.113333333333333</v>
      </c>
      <c r="C96" s="1">
        <f t="shared" si="6"/>
        <v>1</v>
      </c>
      <c r="D96" s="1">
        <f t="shared" si="7"/>
        <v>1</v>
      </c>
      <c r="E96" s="1">
        <f t="shared" si="8"/>
        <v>1</v>
      </c>
      <c r="F96" s="1">
        <f>MMULT($AY$96:$BK$96,$B$16:$B$28) + B15</f>
        <v>85.071994835030594</v>
      </c>
      <c r="G96" s="1">
        <f t="array" ref="G96">SQRT(MMULT($AY$96:$BL$96,MMULT($AV$15:$BI$28,TRANSPOSE($AY$96:$BL$96))))</f>
        <v>0.11220825037560096</v>
      </c>
      <c r="AV96" s="58"/>
      <c r="AW96" s="58">
        <v>5</v>
      </c>
      <c r="AX96" s="58"/>
      <c r="AY96" s="58">
        <f>IF($AY$106=$AW$85,$AY$90+($AW$96-1)*$AY$91,$AY$86)</f>
        <v>27.113333333333333</v>
      </c>
      <c r="AZ96" s="58">
        <f>IF($AZ$106=$AW$85,$AZ$90+($AW$96-1)*$AZ$91,$AZ$86)</f>
        <v>0.24374999999999999</v>
      </c>
      <c r="BA96" s="58">
        <f>IF($BA$106=$AW$85,$BA$90+($AW$96-1)*$BA$91,$BA$86)</f>
        <v>0.20749999999999999</v>
      </c>
      <c r="BB96" s="58">
        <f>IF($BB$106=$AW$85,$BB$90+($AW$96-1)*$BB$91,$BB$86)</f>
        <v>0.1875</v>
      </c>
      <c r="BC96" s="58">
        <f>IF($BC$106=$AW$85,$BC$90+($AW$96-1)*$BC$91,$BC$86)</f>
        <v>9.1249999999999998E-2</v>
      </c>
      <c r="BD96" s="58">
        <f>IF($BD$106=$AW$85,$BD$90+($AW$96-1)*$BD$91,$BD$86)</f>
        <v>0.35375000000000001</v>
      </c>
      <c r="BE96" s="58">
        <f>IF($BE$106=$AW$85,$BE$90+($AW$96-1)*$BE$91,$BE$86)</f>
        <v>0.1</v>
      </c>
      <c r="BF96" s="58">
        <f>IF($BF$106=$AW$85,$BF$90+($AW$96-1)*$BF$91,$BF$86)</f>
        <v>3.2500000000000001E-2</v>
      </c>
      <c r="BG96" s="58">
        <f>IF($BG$106=$AW$85,$BG$90+($AW$96-1)*$BG$91,$BG$86)</f>
        <v>0.12</v>
      </c>
      <c r="BH96" s="58">
        <f>IF($BH$106=$AW$85,$BH$90+($AW$96-1)*$BH$91,$BH$86)</f>
        <v>0.54374999999999996</v>
      </c>
      <c r="BI96" s="58">
        <f>IF($BI$106=$AW$85,$BI$90+($AW$96-1)*$BI$91,$BI$86)</f>
        <v>4.7500000000000001E-2</v>
      </c>
      <c r="BJ96" s="58">
        <f>IF($BJ$106=$AW$85,$BJ$90+($AW$96-1)*$BJ$91,$BJ$86)</f>
        <v>0.48</v>
      </c>
      <c r="BK96" s="58">
        <f>IF($BK$106=$AW$85,$BK$90+($AW$96-1)*$BK$91,$BK$86)</f>
        <v>0.05</v>
      </c>
      <c r="BL96" s="58">
        <v>1</v>
      </c>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row>
    <row r="97" spans="1:149" outlineLevel="1" x14ac:dyDescent="0.2">
      <c r="B97" s="1">
        <f>SUMPRODUCT($AY$97:$BK$97,$AY$105:$BK$105)</f>
        <v>33.724166666666669</v>
      </c>
      <c r="C97" s="1">
        <f t="shared" si="6"/>
        <v>1</v>
      </c>
      <c r="D97" s="1">
        <f t="shared" si="7"/>
        <v>1</v>
      </c>
      <c r="E97" s="1">
        <f t="shared" si="8"/>
        <v>1</v>
      </c>
      <c r="F97" s="1">
        <f>MMULT($AY$97:$BK$97,$B$16:$B$28) + B15</f>
        <v>105.51545533869329</v>
      </c>
      <c r="G97" s="1">
        <f t="array" ref="G97">SQRT(MMULT($AY$97:$BL$97,MMULT($AV$15:$BI$28,TRANSPOSE($AY$97:$BL$97))))</f>
        <v>0.11590282216804841</v>
      </c>
      <c r="AV97" s="58"/>
      <c r="AW97" s="58">
        <v>6</v>
      </c>
      <c r="AX97" s="58"/>
      <c r="AY97" s="58">
        <f>IF($AY$106=$AW$85,$AY$90+($AW$97-1)*$AY$91,$AY$86)</f>
        <v>33.724166666666669</v>
      </c>
      <c r="AZ97" s="58">
        <f>IF($AZ$106=$AW$85,$AZ$90+($AW$97-1)*$AZ$91,$AZ$86)</f>
        <v>0.24374999999999999</v>
      </c>
      <c r="BA97" s="58">
        <f>IF($BA$106=$AW$85,$BA$90+($AW$97-1)*$BA$91,$BA$86)</f>
        <v>0.20749999999999999</v>
      </c>
      <c r="BB97" s="58">
        <f>IF($BB$106=$AW$85,$BB$90+($AW$97-1)*$BB$91,$BB$86)</f>
        <v>0.1875</v>
      </c>
      <c r="BC97" s="58">
        <f>IF($BC$106=$AW$85,$BC$90+($AW$97-1)*$BC$91,$BC$86)</f>
        <v>9.1249999999999998E-2</v>
      </c>
      <c r="BD97" s="58">
        <f>IF($BD$106=$AW$85,$BD$90+($AW$97-1)*$BD$91,$BD$86)</f>
        <v>0.35375000000000001</v>
      </c>
      <c r="BE97" s="58">
        <f>IF($BE$106=$AW$85,$BE$90+($AW$97-1)*$BE$91,$BE$86)</f>
        <v>0.1</v>
      </c>
      <c r="BF97" s="58">
        <f>IF($BF$106=$AW$85,$BF$90+($AW$97-1)*$BF$91,$BF$86)</f>
        <v>3.2500000000000001E-2</v>
      </c>
      <c r="BG97" s="58">
        <f>IF($BG$106=$AW$85,$BG$90+($AW$97-1)*$BG$91,$BG$86)</f>
        <v>0.12</v>
      </c>
      <c r="BH97" s="58">
        <f>IF($BH$106=$AW$85,$BH$90+($AW$97-1)*$BH$91,$BH$86)</f>
        <v>0.54374999999999996</v>
      </c>
      <c r="BI97" s="58">
        <f>IF($BI$106=$AW$85,$BI$90+($AW$97-1)*$BI$91,$BI$86)</f>
        <v>4.7500000000000001E-2</v>
      </c>
      <c r="BJ97" s="58">
        <f>IF($BJ$106=$AW$85,$BJ$90+($AW$97-1)*$BJ$91,$BJ$86)</f>
        <v>0.48</v>
      </c>
      <c r="BK97" s="58">
        <f>IF($BK$106=$AW$85,$BK$90+($AW$97-1)*$BK$91,$BK$86)</f>
        <v>0.05</v>
      </c>
      <c r="BL97" s="58">
        <v>1</v>
      </c>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row>
    <row r="98" spans="1:149" outlineLevel="1" x14ac:dyDescent="0.2">
      <c r="B98" s="1">
        <f>SUMPRODUCT($AY$98:$BK$98,$AY$105:$BK$105)</f>
        <v>40.335000000000001</v>
      </c>
      <c r="C98" s="1">
        <f t="shared" si="6"/>
        <v>1</v>
      </c>
      <c r="D98" s="1">
        <f t="shared" si="7"/>
        <v>1</v>
      </c>
      <c r="E98" s="1">
        <f t="shared" si="8"/>
        <v>1</v>
      </c>
      <c r="F98" s="1">
        <f>MMULT($AY$98:$BK$98,$B$16:$B$28) + B15</f>
        <v>125.95891584235596</v>
      </c>
      <c r="G98" s="1">
        <f t="array" ref="G98">SQRT(MMULT($AY$98:$BL$98,MMULT($AV$15:$BI$28,TRANSPOSE($AY$98:$BL$98))))</f>
        <v>0.14809899347099709</v>
      </c>
      <c r="AV98" s="58"/>
      <c r="AW98" s="58">
        <v>7</v>
      </c>
      <c r="AX98" s="58"/>
      <c r="AY98" s="58">
        <f>IF($AY$106=$AW$85,$AY$90+($AW$98-1)*$AY$91,$AY$86)</f>
        <v>40.335000000000001</v>
      </c>
      <c r="AZ98" s="58">
        <f>IF($AZ$106=$AW$85,$AZ$90+($AW$98-1)*$AZ$91,$AZ$86)</f>
        <v>0.24374999999999999</v>
      </c>
      <c r="BA98" s="58">
        <f>IF($BA$106=$AW$85,$BA$90+($AW$98-1)*$BA$91,$BA$86)</f>
        <v>0.20749999999999999</v>
      </c>
      <c r="BB98" s="58">
        <f>IF($BB$106=$AW$85,$BB$90+($AW$98-1)*$BB$91,$BB$86)</f>
        <v>0.1875</v>
      </c>
      <c r="BC98" s="58">
        <f>IF($BC$106=$AW$85,$BC$90+($AW$98-1)*$BC$91,$BC$86)</f>
        <v>9.1249999999999998E-2</v>
      </c>
      <c r="BD98" s="58">
        <f>IF($BD$106=$AW$85,$BD$90+($AW$98-1)*$BD$91,$BD$86)</f>
        <v>0.35375000000000001</v>
      </c>
      <c r="BE98" s="58">
        <f>IF($BE$106=$AW$85,$BE$90+($AW$98-1)*$BE$91,$BE$86)</f>
        <v>0.1</v>
      </c>
      <c r="BF98" s="58">
        <f>IF($BF$106=$AW$85,$BF$90+($AW$98-1)*$BF$91,$BF$86)</f>
        <v>3.2500000000000001E-2</v>
      </c>
      <c r="BG98" s="58">
        <f>IF($BG$106=$AW$85,$BG$90+($AW$98-1)*$BG$91,$BG$86)</f>
        <v>0.12</v>
      </c>
      <c r="BH98" s="58">
        <f>IF($BH$106=$AW$85,$BH$90+($AW$98-1)*$BH$91,$BH$86)</f>
        <v>0.54374999999999996</v>
      </c>
      <c r="BI98" s="58">
        <f>IF($BI$106=$AW$85,$BI$90+($AW$98-1)*$BI$91,$BI$86)</f>
        <v>4.7500000000000001E-2</v>
      </c>
      <c r="BJ98" s="58">
        <f>IF($BJ$106=$AW$85,$BJ$90+($AW$98-1)*$BJ$91,$BJ$86)</f>
        <v>0.48</v>
      </c>
      <c r="BK98" s="58">
        <f>IF($BK$106=$AW$85,$BK$90+($AW$98-1)*$BK$91,$BK$86)</f>
        <v>0.05</v>
      </c>
      <c r="BL98" s="58">
        <v>1</v>
      </c>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row>
    <row r="99" spans="1:149" outlineLevel="1" x14ac:dyDescent="0.2">
      <c r="B99" s="1">
        <f>SUMPRODUCT($AY$99:$BK$99,$AY$105:$BK$105)</f>
        <v>46.945833333333333</v>
      </c>
      <c r="C99" s="1">
        <f t="shared" si="6"/>
        <v>1</v>
      </c>
      <c r="D99" s="1">
        <f t="shared" si="7"/>
        <v>1</v>
      </c>
      <c r="E99" s="1">
        <f t="shared" si="8"/>
        <v>1</v>
      </c>
      <c r="F99" s="1">
        <f>MMULT($AY$99:$BK$99,$B$16:$B$28) + B15</f>
        <v>146.40237634601871</v>
      </c>
      <c r="G99" s="1">
        <f t="array" ref="G99">SQRT(MMULT($AY$99:$BL$99,MMULT($AV$15:$BI$28,TRANSPOSE($AY$99:$BL$99))))</f>
        <v>0.19516719625532919</v>
      </c>
      <c r="AV99" s="58"/>
      <c r="AW99" s="58">
        <v>8</v>
      </c>
      <c r="AX99" s="58"/>
      <c r="AY99" s="58">
        <f>IF($AY$106=$AW$85,$AY$90+($AW$99-1)*$AY$91,$AY$86)</f>
        <v>46.945833333333333</v>
      </c>
      <c r="AZ99" s="58">
        <f>IF($AZ$106=$AW$85,$AZ$90+($AW$99-1)*$AZ$91,$AZ$86)</f>
        <v>0.24374999999999999</v>
      </c>
      <c r="BA99" s="58">
        <f>IF($BA$106=$AW$85,$BA$90+($AW$99-1)*$BA$91,$BA$86)</f>
        <v>0.20749999999999999</v>
      </c>
      <c r="BB99" s="58">
        <f>IF($BB$106=$AW$85,$BB$90+($AW$99-1)*$BB$91,$BB$86)</f>
        <v>0.1875</v>
      </c>
      <c r="BC99" s="58">
        <f>IF($BC$106=$AW$85,$BC$90+($AW$99-1)*$BC$91,$BC$86)</f>
        <v>9.1249999999999998E-2</v>
      </c>
      <c r="BD99" s="58">
        <f>IF($BD$106=$AW$85,$BD$90+($AW$99-1)*$BD$91,$BD$86)</f>
        <v>0.35375000000000001</v>
      </c>
      <c r="BE99" s="58">
        <f>IF($BE$106=$AW$85,$BE$90+($AW$99-1)*$BE$91,$BE$86)</f>
        <v>0.1</v>
      </c>
      <c r="BF99" s="58">
        <f>IF($BF$106=$AW$85,$BF$90+($AW$99-1)*$BF$91,$BF$86)</f>
        <v>3.2500000000000001E-2</v>
      </c>
      <c r="BG99" s="58">
        <f>IF($BG$106=$AW$85,$BG$90+($AW$99-1)*$BG$91,$BG$86)</f>
        <v>0.12</v>
      </c>
      <c r="BH99" s="58">
        <f>IF($BH$106=$AW$85,$BH$90+($AW$99-1)*$BH$91,$BH$86)</f>
        <v>0.54374999999999996</v>
      </c>
      <c r="BI99" s="58">
        <f>IF($BI$106=$AW$85,$BI$90+($AW$99-1)*$BI$91,$BI$86)</f>
        <v>4.7500000000000001E-2</v>
      </c>
      <c r="BJ99" s="58">
        <f>IF($BJ$106=$AW$85,$BJ$90+($AW$99-1)*$BJ$91,$BJ$86)</f>
        <v>0.48</v>
      </c>
      <c r="BK99" s="58">
        <f>IF($BK$106=$AW$85,$BK$90+($AW$99-1)*$BK$91,$BK$86)</f>
        <v>0.05</v>
      </c>
      <c r="BL99" s="58">
        <v>1</v>
      </c>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row>
    <row r="100" spans="1:149" outlineLevel="1" x14ac:dyDescent="0.2">
      <c r="B100" s="1">
        <f>SUMPRODUCT($AY$100:$BK$100,$AY$105:$BK$105)</f>
        <v>53.556666666666665</v>
      </c>
      <c r="C100" s="1">
        <f t="shared" si="6"/>
        <v>1</v>
      </c>
      <c r="D100" s="1">
        <f t="shared" si="7"/>
        <v>1</v>
      </c>
      <c r="E100" s="1">
        <f t="shared" si="8"/>
        <v>1</v>
      </c>
      <c r="F100" s="1">
        <f>MMULT($AY$100:$BK$100,$B$16:$B$28) + B15</f>
        <v>166.84583684968138</v>
      </c>
      <c r="G100" s="1">
        <f t="array" ref="G100">SQRT(MMULT($AY$100:$BL$100,MMULT($AV$15:$BI$28,TRANSPOSE($AY$100:$BL$100))))</f>
        <v>0.24880561100515663</v>
      </c>
      <c r="AV100" s="58"/>
      <c r="AW100" s="58">
        <v>9</v>
      </c>
      <c r="AX100" s="58"/>
      <c r="AY100" s="58">
        <f>IF($AY$106=$AW$85,$AY$90+($AW$100-1)*$AY$91,$AY$86)</f>
        <v>53.556666666666665</v>
      </c>
      <c r="AZ100" s="58">
        <f>IF($AZ$106=$AW$85,$AZ$90+($AW$100-1)*$AZ$91,$AZ$86)</f>
        <v>0.24374999999999999</v>
      </c>
      <c r="BA100" s="58">
        <f>IF($BA$106=$AW$85,$BA$90+($AW$100-1)*$BA$91,$BA$86)</f>
        <v>0.20749999999999999</v>
      </c>
      <c r="BB100" s="58">
        <f>IF($BB$106=$AW$85,$BB$90+($AW$100-1)*$BB$91,$BB$86)</f>
        <v>0.1875</v>
      </c>
      <c r="BC100" s="58">
        <f>IF($BC$106=$AW$85,$BC$90+($AW$100-1)*$BC$91,$BC$86)</f>
        <v>9.1249999999999998E-2</v>
      </c>
      <c r="BD100" s="58">
        <f>IF($BD$106=$AW$85,$BD$90+($AW$100-1)*$BD$91,$BD$86)</f>
        <v>0.35375000000000001</v>
      </c>
      <c r="BE100" s="58">
        <f>IF($BE$106=$AW$85,$BE$90+($AW$100-1)*$BE$91,$BE$86)</f>
        <v>0.1</v>
      </c>
      <c r="BF100" s="58">
        <f>IF($BF$106=$AW$85,$BF$90+($AW$100-1)*$BF$91,$BF$86)</f>
        <v>3.2500000000000001E-2</v>
      </c>
      <c r="BG100" s="58">
        <f>IF($BG$106=$AW$85,$BG$90+($AW$100-1)*$BG$91,$BG$86)</f>
        <v>0.12</v>
      </c>
      <c r="BH100" s="58">
        <f>IF($BH$106=$AW$85,$BH$90+($AW$100-1)*$BH$91,$BH$86)</f>
        <v>0.54374999999999996</v>
      </c>
      <c r="BI100" s="58">
        <f>IF($BI$106=$AW$85,$BI$90+($AW$100-1)*$BI$91,$BI$86)</f>
        <v>4.7500000000000001E-2</v>
      </c>
      <c r="BJ100" s="58">
        <f>IF($BJ$106=$AW$85,$BJ$90+($AW$100-1)*$BJ$91,$BJ$86)</f>
        <v>0.48</v>
      </c>
      <c r="BK100" s="58">
        <f>IF($BK$106=$AW$85,$BK$90+($AW$100-1)*$BK$91,$BK$86)</f>
        <v>0.05</v>
      </c>
      <c r="BL100" s="58">
        <v>1</v>
      </c>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row>
    <row r="101" spans="1:149" outlineLevel="1" x14ac:dyDescent="0.2">
      <c r="B101" s="1">
        <f>SUMPRODUCT($AY$101:$BK$101,$AY$105:$BK$105)</f>
        <v>60.167499999999997</v>
      </c>
      <c r="C101" s="1">
        <f t="shared" si="6"/>
        <v>1</v>
      </c>
      <c r="D101" s="1">
        <f t="shared" si="7"/>
        <v>1</v>
      </c>
      <c r="E101" s="1">
        <f t="shared" si="8"/>
        <v>1</v>
      </c>
      <c r="F101" s="1">
        <f>MMULT($AY$101:$BK$101,$B$16:$B$28) + B15</f>
        <v>187.28929735334407</v>
      </c>
      <c r="G101" s="1">
        <f t="array" ref="G101">SQRT(MMULT($AY$101:$BL$101,MMULT($AV$15:$BI$28,TRANSPOSE($AY$101:$BL$101))))</f>
        <v>0.30557373019873951</v>
      </c>
      <c r="AV101" s="58"/>
      <c r="AW101" s="58">
        <v>10</v>
      </c>
      <c r="AX101" s="58"/>
      <c r="AY101" s="58">
        <f>IF($AY$106=$AW$85,$AY$90+($AW$101-1)*$AY$91,$AY$86)</f>
        <v>60.167499999999997</v>
      </c>
      <c r="AZ101" s="58">
        <f>IF($AZ$106=$AW$85,$AZ$90+($AW$101-1)*$AZ$91,$AZ$86)</f>
        <v>0.24374999999999999</v>
      </c>
      <c r="BA101" s="58">
        <f>IF($BA$106=$AW$85,$BA$90+($AW$101-1)*$BA$91,$BA$86)</f>
        <v>0.20749999999999999</v>
      </c>
      <c r="BB101" s="58">
        <f>IF($BB$106=$AW$85,$BB$90+($AW$101-1)*$BB$91,$BB$86)</f>
        <v>0.1875</v>
      </c>
      <c r="BC101" s="58">
        <f>IF($BC$106=$AW$85,$BC$90+($AW$101-1)*$BC$91,$BC$86)</f>
        <v>9.1249999999999998E-2</v>
      </c>
      <c r="BD101" s="58">
        <f>IF($BD$106=$AW$85,$BD$90+($AW$101-1)*$BD$91,$BD$86)</f>
        <v>0.35375000000000001</v>
      </c>
      <c r="BE101" s="58">
        <f>IF($BE$106=$AW$85,$BE$90+($AW$101-1)*$BE$91,$BE$86)</f>
        <v>0.1</v>
      </c>
      <c r="BF101" s="58">
        <f>IF($BF$106=$AW$85,$BF$90+($AW$101-1)*$BF$91,$BF$86)</f>
        <v>3.2500000000000001E-2</v>
      </c>
      <c r="BG101" s="58">
        <f>IF($BG$106=$AW$85,$BG$90+($AW$101-1)*$BG$91,$BG$86)</f>
        <v>0.12</v>
      </c>
      <c r="BH101" s="58">
        <f>IF($BH$106=$AW$85,$BH$90+($AW$101-1)*$BH$91,$BH$86)</f>
        <v>0.54374999999999996</v>
      </c>
      <c r="BI101" s="58">
        <f>IF($BI$106=$AW$85,$BI$90+($AW$101-1)*$BI$91,$BI$86)</f>
        <v>4.7500000000000001E-2</v>
      </c>
      <c r="BJ101" s="58">
        <f>IF($BJ$106=$AW$85,$BJ$90+($AW$101-1)*$BJ$91,$BJ$86)</f>
        <v>0.48</v>
      </c>
      <c r="BK101" s="58">
        <f>IF($BK$106=$AW$85,$BK$90+($AW$101-1)*$BK$91,$BK$86)</f>
        <v>0.05</v>
      </c>
      <c r="BL101" s="58">
        <v>1</v>
      </c>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row>
    <row r="102" spans="1:149" outlineLevel="1" x14ac:dyDescent="0.2">
      <c r="B102" s="1">
        <f>SUMPRODUCT($AY$102:$BK$102,$AY$105:$BK$105)</f>
        <v>66.778333333333336</v>
      </c>
      <c r="C102" s="1">
        <f t="shared" si="6"/>
        <v>1</v>
      </c>
      <c r="D102" s="1">
        <f t="shared" si="7"/>
        <v>1</v>
      </c>
      <c r="E102" s="1">
        <f t="shared" si="8"/>
        <v>1</v>
      </c>
      <c r="F102" s="1">
        <f>MMULT($AY$102:$BK$102,$B$16:$B$28) + B15</f>
        <v>207.73275785700676</v>
      </c>
      <c r="G102" s="1">
        <f t="array" ref="G102">SQRT(MMULT($AY$102:$BL$102,MMULT($AV$15:$BI$28,TRANSPOSE($AY$102:$BL$102))))</f>
        <v>0.36401023619389344</v>
      </c>
      <c r="AV102" s="58"/>
      <c r="AW102" s="58">
        <v>11</v>
      </c>
      <c r="AX102" s="58"/>
      <c r="AY102" s="58">
        <f>IF($AY$106=$AW$85,$AY$90+($AW$102-1)*$AY$91,$AY$86)</f>
        <v>66.778333333333336</v>
      </c>
      <c r="AZ102" s="58">
        <f>IF($AZ$106=$AW$85,$AZ$90+($AW$102-1)*$AZ$91,$AZ$86)</f>
        <v>0.24374999999999999</v>
      </c>
      <c r="BA102" s="58">
        <f>IF($BA$106=$AW$85,$BA$90+($AW$102-1)*$BA$91,$BA$86)</f>
        <v>0.20749999999999999</v>
      </c>
      <c r="BB102" s="58">
        <f>IF($BB$106=$AW$85,$BB$90+($AW$102-1)*$BB$91,$BB$86)</f>
        <v>0.1875</v>
      </c>
      <c r="BC102" s="58">
        <f>IF($BC$106=$AW$85,$BC$90+($AW$102-1)*$BC$91,$BC$86)</f>
        <v>9.1249999999999998E-2</v>
      </c>
      <c r="BD102" s="58">
        <f>IF($BD$106=$AW$85,$BD$90+($AW$102-1)*$BD$91,$BD$86)</f>
        <v>0.35375000000000001</v>
      </c>
      <c r="BE102" s="58">
        <f>IF($BE$106=$AW$85,$BE$90+($AW$102-1)*$BE$91,$BE$86)</f>
        <v>0.1</v>
      </c>
      <c r="BF102" s="58">
        <f>IF($BF$106=$AW$85,$BF$90+($AW$102-1)*$BF$91,$BF$86)</f>
        <v>3.2500000000000001E-2</v>
      </c>
      <c r="BG102" s="58">
        <f>IF($BG$106=$AW$85,$BG$90+($AW$102-1)*$BG$91,$BG$86)</f>
        <v>0.12</v>
      </c>
      <c r="BH102" s="58">
        <f>IF($BH$106=$AW$85,$BH$90+($AW$102-1)*$BH$91,$BH$86)</f>
        <v>0.54374999999999996</v>
      </c>
      <c r="BI102" s="58">
        <f>IF($BI$106=$AW$85,$BI$90+($AW$102-1)*$BI$91,$BI$86)</f>
        <v>4.7500000000000001E-2</v>
      </c>
      <c r="BJ102" s="58">
        <f>IF($BJ$106=$AW$85,$BJ$90+($AW$102-1)*$BJ$91,$BJ$86)</f>
        <v>0.48</v>
      </c>
      <c r="BK102" s="58">
        <f>IF($BK$106=$AW$85,$BK$90+($AW$102-1)*$BK$91,$BK$86)</f>
        <v>0.05</v>
      </c>
      <c r="BL102" s="58">
        <v>1</v>
      </c>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row>
    <row r="103" spans="1:149" outlineLevel="1" x14ac:dyDescent="0.2">
      <c r="B103" s="1">
        <f>SUMPRODUCT($AY$103:$BK$103,$AY$105:$BK$105)</f>
        <v>73.389166666666668</v>
      </c>
      <c r="C103" s="1">
        <f t="shared" si="6"/>
        <v>1</v>
      </c>
      <c r="D103" s="1">
        <f t="shared" si="7"/>
        <v>1</v>
      </c>
      <c r="E103" s="1">
        <f t="shared" si="8"/>
        <v>1</v>
      </c>
      <c r="F103" s="1">
        <f>MMULT($AY$103:$BK$103,$B$16:$B$28) + B15</f>
        <v>228.17621836066945</v>
      </c>
      <c r="G103" s="1">
        <f t="array" ref="G103">SQRT(MMULT($AY$103:$BL$103,MMULT($AV$15:$BI$28,TRANSPOSE($AY$103:$BL$103))))</f>
        <v>0.42342493368569556</v>
      </c>
      <c r="AV103" s="58"/>
      <c r="AW103" s="58">
        <v>12</v>
      </c>
      <c r="AX103" s="58"/>
      <c r="AY103" s="58">
        <f>IF($AY$106=$AW$85,$AY$90+($AW$103-1)*$AY$91,$AY$86)</f>
        <v>73.389166666666668</v>
      </c>
      <c r="AZ103" s="58">
        <f>IF($AZ$106=$AW$85,$AZ$90+($AW$103-1)*$AZ$91,$AZ$86)</f>
        <v>0.24374999999999999</v>
      </c>
      <c r="BA103" s="58">
        <f>IF($BA$106=$AW$85,$BA$90+($AW$103-1)*$BA$91,$BA$86)</f>
        <v>0.20749999999999999</v>
      </c>
      <c r="BB103" s="58">
        <f>IF($BB$106=$AW$85,$BB$90+($AW$103-1)*$BB$91,$BB$86)</f>
        <v>0.1875</v>
      </c>
      <c r="BC103" s="58">
        <f>IF($BC$106=$AW$85,$BC$90+($AW$103-1)*$BC$91,$BC$86)</f>
        <v>9.1249999999999998E-2</v>
      </c>
      <c r="BD103" s="58">
        <f>IF($BD$106=$AW$85,$BD$90+($AW$103-1)*$BD$91,$BD$86)</f>
        <v>0.35375000000000001</v>
      </c>
      <c r="BE103" s="58">
        <f>IF($BE$106=$AW$85,$BE$90+($AW$103-1)*$BE$91,$BE$86)</f>
        <v>0.1</v>
      </c>
      <c r="BF103" s="58">
        <f>IF($BF$106=$AW$85,$BF$90+($AW$103-1)*$BF$91,$BF$86)</f>
        <v>3.2500000000000001E-2</v>
      </c>
      <c r="BG103" s="58">
        <f>IF($BG$106=$AW$85,$BG$90+($AW$103-1)*$BG$91,$BG$86)</f>
        <v>0.12</v>
      </c>
      <c r="BH103" s="58">
        <f>IF($BH$106=$AW$85,$BH$90+($AW$103-1)*$BH$91,$BH$86)</f>
        <v>0.54374999999999996</v>
      </c>
      <c r="BI103" s="58">
        <f>IF($BI$106=$AW$85,$BI$90+($AW$103-1)*$BI$91,$BI$86)</f>
        <v>4.7500000000000001E-2</v>
      </c>
      <c r="BJ103" s="58">
        <f>IF($BJ$106=$AW$85,$BJ$90+($AW$103-1)*$BJ$91,$BJ$86)</f>
        <v>0.48</v>
      </c>
      <c r="BK103" s="58">
        <f>IF($BK$106=$AW$85,$BK$90+($AW$103-1)*$BK$91,$BK$86)</f>
        <v>0.05</v>
      </c>
      <c r="BL103" s="58">
        <v>1</v>
      </c>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row>
    <row r="104" spans="1:149" outlineLevel="1" x14ac:dyDescent="0.2">
      <c r="B104" s="1">
        <f>SUMPRODUCT($AY$104:$BK$104,$AY$105:$BK$105)</f>
        <v>80</v>
      </c>
      <c r="C104" s="1">
        <f t="shared" si="6"/>
        <v>1</v>
      </c>
      <c r="D104" s="1">
        <f t="shared" si="7"/>
        <v>1</v>
      </c>
      <c r="E104" s="1">
        <f t="shared" si="8"/>
        <v>1</v>
      </c>
      <c r="F104" s="1">
        <f>MMULT($AY$104:$BK$104,$B$16:$B$28) + B15</f>
        <v>248.61967886433214</v>
      </c>
      <c r="G104" s="1">
        <f t="array" ref="G104">SQRT(MMULT($AY$104:$BL$104,MMULT($AV$15:$BI$28,TRANSPOSE($AY$104:$BL$104))))</f>
        <v>0.48345731127574937</v>
      </c>
      <c r="AV104" s="58"/>
      <c r="AW104" s="58">
        <v>13</v>
      </c>
      <c r="AX104" s="58"/>
      <c r="AY104" s="58">
        <f>IF($AY$106=$AW$85,$AY$90+($AW$104-1)*$AY$91,$AY$86)</f>
        <v>80</v>
      </c>
      <c r="AZ104" s="58">
        <f>IF($AZ$106=$AW$85,$AZ$90+($AW$104-1)*$AZ$91,$AZ$86)</f>
        <v>0.24374999999999999</v>
      </c>
      <c r="BA104" s="58">
        <f>IF($BA$106=$AW$85,$BA$90+($AW$104-1)*$BA$91,$BA$86)</f>
        <v>0.20749999999999999</v>
      </c>
      <c r="BB104" s="58">
        <f>IF($BB$106=$AW$85,$BB$90+($AW$104-1)*$BB$91,$BB$86)</f>
        <v>0.1875</v>
      </c>
      <c r="BC104" s="58">
        <f>IF($BC$106=$AW$85,$BC$90+($AW$104-1)*$BC$91,$BC$86)</f>
        <v>9.1249999999999998E-2</v>
      </c>
      <c r="BD104" s="58">
        <f>IF($BD$106=$AW$85,$BD$90+($AW$104-1)*$BD$91,$BD$86)</f>
        <v>0.35375000000000001</v>
      </c>
      <c r="BE104" s="58">
        <f>IF($BE$106=$AW$85,$BE$90+($AW$104-1)*$BE$91,$BE$86)</f>
        <v>0.1</v>
      </c>
      <c r="BF104" s="58">
        <f>IF($BF$106=$AW$85,$BF$90+($AW$104-1)*$BF$91,$BF$86)</f>
        <v>3.2500000000000001E-2</v>
      </c>
      <c r="BG104" s="58">
        <f>IF($BG$106=$AW$85,$BG$90+($AW$104-1)*$BG$91,$BG$86)</f>
        <v>0.12</v>
      </c>
      <c r="BH104" s="58">
        <f>IF($BH$106=$AW$85,$BH$90+($AW$104-1)*$BH$91,$BH$86)</f>
        <v>0.54374999999999996</v>
      </c>
      <c r="BI104" s="58">
        <f>IF($BI$106=$AW$85,$BI$90+($AW$104-1)*$BI$91,$BI$86)</f>
        <v>4.7500000000000001E-2</v>
      </c>
      <c r="BJ104" s="58">
        <f>IF($BJ$106=$AW$85,$BJ$90+($AW$104-1)*$BJ$91,$BJ$86)</f>
        <v>0.48</v>
      </c>
      <c r="BK104" s="58">
        <f>IF($BK$106=$AW$85,$BK$90+($AW$104-1)*$BK$91,$BK$86)</f>
        <v>0.05</v>
      </c>
      <c r="BL104" s="58">
        <v>1</v>
      </c>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row>
    <row r="105" spans="1:149" outlineLevel="1" x14ac:dyDescent="0.2">
      <c r="AV105" s="58"/>
      <c r="AW105" s="58"/>
      <c r="AX105" s="58"/>
      <c r="AY105" s="58">
        <f>IF($AW$85 = $AY$106,1,0)</f>
        <v>1</v>
      </c>
      <c r="AZ105" s="58">
        <f>IF($AW$85 = $AZ$106,1,0)</f>
        <v>0</v>
      </c>
      <c r="BA105" s="58">
        <f>IF($AW$85 = $BA$106,1,0)</f>
        <v>0</v>
      </c>
      <c r="BB105" s="58">
        <f>IF($AW$85 = $BB$106,1,0)</f>
        <v>0</v>
      </c>
      <c r="BC105" s="58">
        <f>IF($AW$85 = $BC$106,1,0)</f>
        <v>0</v>
      </c>
      <c r="BD105" s="58">
        <f>IF($AW$85 = $BD$106,1,0)</f>
        <v>0</v>
      </c>
      <c r="BE105" s="58">
        <f>IF($AW$85 = $BE$106,1,0)</f>
        <v>0</v>
      </c>
      <c r="BF105" s="58">
        <f>IF($AW$85 = $BF$106,1,0)</f>
        <v>0</v>
      </c>
      <c r="BG105" s="58">
        <f>IF($AW$85 = $BG$106,1,0)</f>
        <v>0</v>
      </c>
      <c r="BH105" s="58">
        <f>IF($AW$85 = $BH$106,1,0)</f>
        <v>0</v>
      </c>
      <c r="BI105" s="58">
        <f>IF($AW$85 = $BI$106,1,0)</f>
        <v>0</v>
      </c>
      <c r="BJ105" s="58">
        <f>IF($AW$85 = $BJ$106,1,0)</f>
        <v>0</v>
      </c>
      <c r="BK105" s="58">
        <f>IF($AW$85 = $BK$106,1,0)</f>
        <v>0</v>
      </c>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row>
    <row r="106" spans="1:149" x14ac:dyDescent="0.2">
      <c r="A106" s="72"/>
      <c r="AV106" s="58"/>
      <c r="AW106" s="58"/>
      <c r="AX106" s="58"/>
      <c r="AY106" s="58">
        <v>1</v>
      </c>
      <c r="AZ106" s="58">
        <v>2</v>
      </c>
      <c r="BA106" s="58">
        <v>3</v>
      </c>
      <c r="BB106" s="58">
        <v>4</v>
      </c>
      <c r="BC106" s="58">
        <v>5</v>
      </c>
      <c r="BD106" s="58">
        <v>6</v>
      </c>
      <c r="BE106" s="58">
        <v>7</v>
      </c>
      <c r="BF106" s="58">
        <v>8</v>
      </c>
      <c r="BG106" s="58">
        <v>9</v>
      </c>
      <c r="BH106" s="58">
        <v>10</v>
      </c>
      <c r="BI106" s="58">
        <v>11</v>
      </c>
      <c r="BJ106" s="58">
        <v>12</v>
      </c>
      <c r="BK106" s="58">
        <v>13</v>
      </c>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row>
    <row r="107" spans="1:149" x14ac:dyDescent="0.2">
      <c r="A107" s="11" t="s">
        <v>1037</v>
      </c>
      <c r="AV107" s="70" t="s">
        <v>1056</v>
      </c>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row>
    <row r="108" spans="1:149" outlineLevel="1" x14ac:dyDescent="0.2">
      <c r="AV108" s="70" t="s">
        <v>1057</v>
      </c>
      <c r="AW108" s="58">
        <v>0</v>
      </c>
      <c r="AX108" s="58">
        <v>0.05</v>
      </c>
      <c r="AY108" s="58">
        <v>0.1</v>
      </c>
      <c r="AZ108" s="58">
        <v>0.15000000000000002</v>
      </c>
      <c r="BA108" s="58">
        <v>0.2</v>
      </c>
      <c r="BB108" s="58">
        <v>0.25</v>
      </c>
      <c r="BC108" s="58">
        <v>0.3</v>
      </c>
      <c r="BD108" s="58">
        <v>0.35</v>
      </c>
      <c r="BE108" s="58">
        <v>0.39999999999999997</v>
      </c>
      <c r="BF108" s="58">
        <v>0.44999999999999996</v>
      </c>
      <c r="BG108" s="58">
        <v>0.49999999999999994</v>
      </c>
      <c r="BH108" s="58">
        <v>0.54999999999999993</v>
      </c>
      <c r="BI108" s="58">
        <v>0.6</v>
      </c>
      <c r="BJ108" s="58">
        <v>0.65</v>
      </c>
      <c r="BK108" s="58">
        <v>0.70000000000000007</v>
      </c>
      <c r="BL108" s="58">
        <v>0.75000000000000011</v>
      </c>
      <c r="BM108" s="58">
        <v>0.80000000000000016</v>
      </c>
      <c r="BN108" s="58">
        <v>0.8500000000000002</v>
      </c>
      <c r="BO108" s="58">
        <v>0.90000000000000024</v>
      </c>
      <c r="BP108" s="58">
        <v>0.95000000000000029</v>
      </c>
      <c r="BQ108" s="58">
        <v>1.0000000000000002</v>
      </c>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row>
    <row r="109" spans="1:149" outlineLevel="1" x14ac:dyDescent="0.2">
      <c r="AV109" s="70" t="s">
        <v>1058</v>
      </c>
      <c r="AW109" s="58">
        <v>0</v>
      </c>
      <c r="AX109" s="58">
        <v>2</v>
      </c>
      <c r="AY109" s="58">
        <v>9</v>
      </c>
      <c r="AZ109" s="58">
        <v>42</v>
      </c>
      <c r="BA109" s="58">
        <v>46</v>
      </c>
      <c r="BB109" s="58">
        <v>47</v>
      </c>
      <c r="BC109" s="58">
        <v>50</v>
      </c>
      <c r="BD109" s="58">
        <v>56</v>
      </c>
      <c r="BE109" s="58">
        <v>65</v>
      </c>
      <c r="BF109" s="58">
        <v>86</v>
      </c>
      <c r="BG109" s="58">
        <v>103</v>
      </c>
      <c r="BH109" s="58">
        <v>107</v>
      </c>
      <c r="BI109" s="58">
        <v>114</v>
      </c>
      <c r="BJ109" s="58">
        <v>117</v>
      </c>
      <c r="BK109" s="58">
        <v>117</v>
      </c>
      <c r="BL109" s="58">
        <v>140</v>
      </c>
      <c r="BM109" s="58">
        <v>145</v>
      </c>
      <c r="BN109" s="58">
        <v>162</v>
      </c>
      <c r="BO109" s="58">
        <v>177</v>
      </c>
      <c r="BP109" s="58">
        <v>279</v>
      </c>
      <c r="BQ109" s="58">
        <v>308</v>
      </c>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row>
    <row r="110" spans="1:149" outlineLevel="1" x14ac:dyDescent="0.2">
      <c r="AV110" s="70" t="s">
        <v>1059</v>
      </c>
      <c r="AW110" s="58">
        <v>0</v>
      </c>
      <c r="AX110" s="58">
        <v>42</v>
      </c>
      <c r="AY110" s="58">
        <v>119</v>
      </c>
      <c r="AZ110" s="58">
        <v>336</v>
      </c>
      <c r="BA110" s="58">
        <v>357</v>
      </c>
      <c r="BB110" s="58">
        <v>362</v>
      </c>
      <c r="BC110" s="58">
        <v>376</v>
      </c>
      <c r="BD110" s="58">
        <v>392</v>
      </c>
      <c r="BE110" s="58">
        <v>410</v>
      </c>
      <c r="BF110" s="58">
        <v>440</v>
      </c>
      <c r="BG110" s="58">
        <v>458</v>
      </c>
      <c r="BH110" s="58">
        <v>464</v>
      </c>
      <c r="BI110" s="58">
        <v>468</v>
      </c>
      <c r="BJ110" s="58">
        <v>469</v>
      </c>
      <c r="BK110" s="58">
        <v>470</v>
      </c>
      <c r="BL110" s="58">
        <v>479</v>
      </c>
      <c r="BM110" s="58">
        <v>482</v>
      </c>
      <c r="BN110" s="58">
        <v>484</v>
      </c>
      <c r="BO110" s="58">
        <v>485</v>
      </c>
      <c r="BP110" s="58">
        <v>491</v>
      </c>
      <c r="BQ110" s="58">
        <v>492</v>
      </c>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row>
    <row r="111" spans="1:149" outlineLevel="1" x14ac:dyDescent="0.2">
      <c r="AV111" s="70"/>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row>
    <row r="112" spans="1:149" outlineLevel="1" x14ac:dyDescent="0.2">
      <c r="AV112" s="70" t="s">
        <v>1060</v>
      </c>
      <c r="AW112" s="58">
        <v>0.05</v>
      </c>
      <c r="AX112" s="58">
        <v>0.1</v>
      </c>
      <c r="AY112" s="58">
        <v>0.15000000000000002</v>
      </c>
      <c r="AZ112" s="58">
        <v>0.2</v>
      </c>
      <c r="BA112" s="58">
        <v>0.25</v>
      </c>
      <c r="BB112" s="58">
        <v>0.3</v>
      </c>
      <c r="BC112" s="58">
        <v>0.35</v>
      </c>
      <c r="BD112" s="58">
        <v>0.39999999999999997</v>
      </c>
      <c r="BE112" s="58">
        <v>0.44999999999999996</v>
      </c>
      <c r="BF112" s="58">
        <v>0.49999999999999994</v>
      </c>
      <c r="BG112" s="58">
        <v>0.54999999999999993</v>
      </c>
      <c r="BH112" s="58">
        <v>0.6</v>
      </c>
      <c r="BI112" s="58">
        <v>0.65</v>
      </c>
      <c r="BJ112" s="58">
        <v>0.70000000000000007</v>
      </c>
      <c r="BK112" s="58">
        <v>0.75000000000000011</v>
      </c>
      <c r="BL112" s="58">
        <v>0.80000000000000016</v>
      </c>
      <c r="BM112" s="58">
        <v>0.8500000000000002</v>
      </c>
      <c r="BN112" s="58">
        <v>0.90000000000000024</v>
      </c>
      <c r="BO112" s="58">
        <v>0.95000000000000029</v>
      </c>
      <c r="BP112" s="58">
        <v>1.0000000000000002</v>
      </c>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row>
    <row r="113" spans="1:149" outlineLevel="1" x14ac:dyDescent="0.2">
      <c r="AV113" s="70" t="s">
        <v>1058</v>
      </c>
      <c r="AW113" s="58">
        <v>2</v>
      </c>
      <c r="AX113" s="58">
        <v>7</v>
      </c>
      <c r="AY113" s="58">
        <v>33</v>
      </c>
      <c r="AZ113" s="58">
        <v>4</v>
      </c>
      <c r="BA113" s="58">
        <v>1</v>
      </c>
      <c r="BB113" s="58">
        <v>3</v>
      </c>
      <c r="BC113" s="58">
        <v>6</v>
      </c>
      <c r="BD113" s="58">
        <v>9</v>
      </c>
      <c r="BE113" s="58">
        <v>21</v>
      </c>
      <c r="BF113" s="58">
        <v>17</v>
      </c>
      <c r="BG113" s="58">
        <v>4</v>
      </c>
      <c r="BH113" s="58">
        <v>7</v>
      </c>
      <c r="BI113" s="58">
        <v>3</v>
      </c>
      <c r="BJ113" s="58">
        <v>0</v>
      </c>
      <c r="BK113" s="58">
        <v>23</v>
      </c>
      <c r="BL113" s="58">
        <v>5</v>
      </c>
      <c r="BM113" s="58">
        <v>17</v>
      </c>
      <c r="BN113" s="58">
        <v>15</v>
      </c>
      <c r="BO113" s="58">
        <v>102</v>
      </c>
      <c r="BP113" s="58">
        <v>29</v>
      </c>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row>
    <row r="114" spans="1:149" outlineLevel="1" x14ac:dyDescent="0.2">
      <c r="AV114" s="70" t="s">
        <v>1059</v>
      </c>
      <c r="AW114" s="58">
        <v>-42</v>
      </c>
      <c r="AX114" s="58">
        <v>-77</v>
      </c>
      <c r="AY114" s="58">
        <v>-217</v>
      </c>
      <c r="AZ114" s="58">
        <v>-21</v>
      </c>
      <c r="BA114" s="58">
        <v>-5</v>
      </c>
      <c r="BB114" s="58">
        <v>-14</v>
      </c>
      <c r="BC114" s="58">
        <v>-16</v>
      </c>
      <c r="BD114" s="58">
        <v>-18</v>
      </c>
      <c r="BE114" s="58">
        <v>-30</v>
      </c>
      <c r="BF114" s="58">
        <v>-18</v>
      </c>
      <c r="BG114" s="58">
        <v>-6</v>
      </c>
      <c r="BH114" s="58">
        <v>-4</v>
      </c>
      <c r="BI114" s="58">
        <v>-1</v>
      </c>
      <c r="BJ114" s="58">
        <v>-1</v>
      </c>
      <c r="BK114" s="58">
        <v>-9</v>
      </c>
      <c r="BL114" s="58">
        <v>-3</v>
      </c>
      <c r="BM114" s="58">
        <v>-2</v>
      </c>
      <c r="BN114" s="58">
        <v>-1</v>
      </c>
      <c r="BO114" s="58">
        <v>-6</v>
      </c>
      <c r="BP114" s="58">
        <v>-1</v>
      </c>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row>
    <row r="115" spans="1:149" outlineLevel="1" x14ac:dyDescent="0.2">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row>
    <row r="116" spans="1:149" outlineLevel="1" x14ac:dyDescent="0.2">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row>
    <row r="117" spans="1:149" outlineLevel="1" x14ac:dyDescent="0.2">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row>
    <row r="118" spans="1:149" outlineLevel="1" x14ac:dyDescent="0.2">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row>
    <row r="119" spans="1:149" outlineLevel="1" x14ac:dyDescent="0.2">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row>
    <row r="120" spans="1:149" outlineLevel="1" x14ac:dyDescent="0.2">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row>
    <row r="121" spans="1:149" outlineLevel="1" x14ac:dyDescent="0.2">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row>
    <row r="122" spans="1:149" outlineLevel="1" x14ac:dyDescent="0.2">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row>
    <row r="123" spans="1:149" outlineLevel="1" x14ac:dyDescent="0.2">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row>
    <row r="124" spans="1:149" outlineLevel="1" x14ac:dyDescent="0.2">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row>
    <row r="125" spans="1:149" outlineLevel="1" x14ac:dyDescent="0.2">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row>
    <row r="126" spans="1:149" outlineLevel="1" x14ac:dyDescent="0.2">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row>
    <row r="127" spans="1:149" outlineLevel="1" x14ac:dyDescent="0.2">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row>
    <row r="128" spans="1:149" x14ac:dyDescent="0.2">
      <c r="A128" s="72"/>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row>
    <row r="129" spans="1:149" x14ac:dyDescent="0.2">
      <c r="A129" s="11" t="s">
        <v>1038</v>
      </c>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row>
    <row r="130" spans="1:149" outlineLevel="1" x14ac:dyDescent="0.2">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row>
    <row r="131" spans="1:149" outlineLevel="1" x14ac:dyDescent="0.2">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row>
    <row r="132" spans="1:149" outlineLevel="1" x14ac:dyDescent="0.2">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row>
    <row r="133" spans="1:149" outlineLevel="1" x14ac:dyDescent="0.2">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row>
    <row r="134" spans="1:149" outlineLevel="1" x14ac:dyDescent="0.2">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row>
    <row r="135" spans="1:149" outlineLevel="1" x14ac:dyDescent="0.2">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row>
    <row r="136" spans="1:149" outlineLevel="1" x14ac:dyDescent="0.2">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row>
    <row r="137" spans="1:149" outlineLevel="1" x14ac:dyDescent="0.2">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row>
    <row r="138" spans="1:149" outlineLevel="1" x14ac:dyDescent="0.2">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row>
    <row r="139" spans="1:149" outlineLevel="1" x14ac:dyDescent="0.2">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row>
    <row r="140" spans="1:149" outlineLevel="1" x14ac:dyDescent="0.2">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row>
    <row r="141" spans="1:149" outlineLevel="1" x14ac:dyDescent="0.2">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row>
    <row r="142" spans="1:149" outlineLevel="1" x14ac:dyDescent="0.2">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row>
    <row r="143" spans="1:149" outlineLevel="1" x14ac:dyDescent="0.2">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row>
    <row r="144" spans="1:149" outlineLevel="1" x14ac:dyDescent="0.2">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row>
    <row r="145" spans="1:149" outlineLevel="1" x14ac:dyDescent="0.2">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row>
    <row r="146" spans="1:149" outlineLevel="1" x14ac:dyDescent="0.2">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row>
    <row r="147" spans="1:149" outlineLevel="1" x14ac:dyDescent="0.2">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row>
    <row r="148" spans="1:149" outlineLevel="1" x14ac:dyDescent="0.2">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row>
    <row r="149" spans="1:149" outlineLevel="1" x14ac:dyDescent="0.2">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row>
    <row r="150" spans="1:149" x14ac:dyDescent="0.2">
      <c r="A150" s="72"/>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row>
    <row r="151" spans="1:149" x14ac:dyDescent="0.2">
      <c r="A151" s="11" t="s">
        <v>1039</v>
      </c>
      <c r="AV151" s="58" t="s">
        <v>1062</v>
      </c>
      <c r="AW151" s="58"/>
      <c r="AX151" s="58"/>
      <c r="AY151" s="58">
        <v>10</v>
      </c>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row>
    <row r="152" spans="1:149" outlineLevel="1" x14ac:dyDescent="0.2">
      <c r="E152" s="26" t="s">
        <v>1061</v>
      </c>
      <c r="F152" s="57">
        <f>$AY$151/20</f>
        <v>0.5</v>
      </c>
      <c r="AV152" s="58" t="s">
        <v>1042</v>
      </c>
      <c r="AW152" s="58">
        <v>0</v>
      </c>
      <c r="AX152" s="58">
        <v>0.01</v>
      </c>
      <c r="AY152" s="58">
        <v>0.02</v>
      </c>
      <c r="AZ152" s="58">
        <v>0.03</v>
      </c>
      <c r="BA152" s="58">
        <v>0.04</v>
      </c>
      <c r="BB152" s="58">
        <v>0.05</v>
      </c>
      <c r="BC152" s="58">
        <v>6.0000000000000005E-2</v>
      </c>
      <c r="BD152" s="58">
        <v>7.0000000000000007E-2</v>
      </c>
      <c r="BE152" s="58">
        <v>0.08</v>
      </c>
      <c r="BF152" s="58">
        <v>0.09</v>
      </c>
      <c r="BG152" s="58">
        <v>9.9999999999999992E-2</v>
      </c>
      <c r="BH152" s="58">
        <v>0.10999999999999999</v>
      </c>
      <c r="BI152" s="58">
        <v>0.11999999999999998</v>
      </c>
      <c r="BJ152" s="58">
        <v>0.12999999999999998</v>
      </c>
      <c r="BK152" s="58">
        <v>0.13999999999999999</v>
      </c>
      <c r="BL152" s="58">
        <v>0.15</v>
      </c>
      <c r="BM152" s="58">
        <v>0.16</v>
      </c>
      <c r="BN152" s="58">
        <v>0.17</v>
      </c>
      <c r="BO152" s="58">
        <v>0.18000000000000002</v>
      </c>
      <c r="BP152" s="58">
        <v>0.19000000000000003</v>
      </c>
      <c r="BQ152" s="58">
        <v>0.20000000000000004</v>
      </c>
      <c r="BR152" s="58">
        <v>0.21000000000000005</v>
      </c>
      <c r="BS152" s="58">
        <v>0.22000000000000006</v>
      </c>
      <c r="BT152" s="58">
        <v>0.23000000000000007</v>
      </c>
      <c r="BU152" s="58">
        <v>0.24000000000000007</v>
      </c>
      <c r="BV152" s="58">
        <v>0.25000000000000006</v>
      </c>
      <c r="BW152" s="58">
        <v>0.26000000000000006</v>
      </c>
      <c r="BX152" s="58">
        <v>0.27000000000000007</v>
      </c>
      <c r="BY152" s="58">
        <v>0.28000000000000008</v>
      </c>
      <c r="BZ152" s="58">
        <v>0.29000000000000009</v>
      </c>
      <c r="CA152" s="58">
        <v>0.3000000000000001</v>
      </c>
      <c r="CB152" s="58">
        <v>0.31000000000000011</v>
      </c>
      <c r="CC152" s="58">
        <v>0.32000000000000012</v>
      </c>
      <c r="CD152" s="58">
        <v>0.33000000000000013</v>
      </c>
      <c r="CE152" s="58">
        <v>0.34000000000000014</v>
      </c>
      <c r="CF152" s="58">
        <v>0.35000000000000014</v>
      </c>
      <c r="CG152" s="58">
        <v>0.36000000000000015</v>
      </c>
      <c r="CH152" s="58">
        <v>0.37000000000000016</v>
      </c>
      <c r="CI152" s="58">
        <v>0.38000000000000017</v>
      </c>
      <c r="CJ152" s="58">
        <v>0.39000000000000018</v>
      </c>
      <c r="CK152" s="58">
        <v>0.40000000000000019</v>
      </c>
      <c r="CL152" s="58">
        <v>0.4100000000000002</v>
      </c>
      <c r="CM152" s="58">
        <v>0.42000000000000021</v>
      </c>
      <c r="CN152" s="58">
        <v>0.43000000000000022</v>
      </c>
      <c r="CO152" s="58">
        <v>0.44000000000000022</v>
      </c>
      <c r="CP152" s="58">
        <v>0.45000000000000023</v>
      </c>
      <c r="CQ152" s="58">
        <v>0.46000000000000024</v>
      </c>
      <c r="CR152" s="58">
        <v>0.47000000000000025</v>
      </c>
      <c r="CS152" s="58">
        <v>0.48000000000000026</v>
      </c>
      <c r="CT152" s="58">
        <v>0.49000000000000027</v>
      </c>
      <c r="CU152" s="58">
        <v>0.50000000000000022</v>
      </c>
      <c r="CV152" s="58">
        <v>0.51000000000000023</v>
      </c>
      <c r="CW152" s="58">
        <v>0.52000000000000024</v>
      </c>
      <c r="CX152" s="58">
        <v>0.53000000000000025</v>
      </c>
      <c r="CY152" s="58">
        <v>0.54000000000000026</v>
      </c>
      <c r="CZ152" s="58">
        <v>0.55000000000000027</v>
      </c>
      <c r="DA152" s="58">
        <v>0.56000000000000028</v>
      </c>
      <c r="DB152" s="58">
        <v>0.57000000000000028</v>
      </c>
      <c r="DC152" s="58">
        <v>0.58000000000000029</v>
      </c>
      <c r="DD152" s="58">
        <v>0.5900000000000003</v>
      </c>
      <c r="DE152" s="58">
        <v>0.60000000000000031</v>
      </c>
      <c r="DF152" s="58">
        <v>0.61000000000000032</v>
      </c>
      <c r="DG152" s="58">
        <v>0.62000000000000033</v>
      </c>
      <c r="DH152" s="58">
        <v>0.63000000000000034</v>
      </c>
      <c r="DI152" s="58">
        <v>0.64000000000000035</v>
      </c>
      <c r="DJ152" s="58">
        <v>0.65000000000000036</v>
      </c>
      <c r="DK152" s="58">
        <v>0.66000000000000036</v>
      </c>
      <c r="DL152" s="58">
        <v>0.67000000000000037</v>
      </c>
      <c r="DM152" s="58">
        <v>0.68000000000000038</v>
      </c>
      <c r="DN152" s="58">
        <v>0.69000000000000039</v>
      </c>
      <c r="DO152" s="58">
        <v>0.7000000000000004</v>
      </c>
      <c r="DP152" s="58">
        <v>0.71000000000000041</v>
      </c>
      <c r="DQ152" s="58">
        <v>0.72000000000000042</v>
      </c>
      <c r="DR152" s="58">
        <v>0.73000000000000043</v>
      </c>
      <c r="DS152" s="58">
        <v>0.74000000000000044</v>
      </c>
      <c r="DT152" s="58">
        <v>0.75000000000000044</v>
      </c>
      <c r="DU152" s="58">
        <v>0.76000000000000045</v>
      </c>
      <c r="DV152" s="58">
        <v>0.77000000000000046</v>
      </c>
      <c r="DW152" s="58">
        <v>0.78000000000000047</v>
      </c>
      <c r="DX152" s="58">
        <v>0.79000000000000048</v>
      </c>
      <c r="DY152" s="58">
        <v>0.80000000000000049</v>
      </c>
      <c r="DZ152" s="58">
        <v>0.8100000000000005</v>
      </c>
      <c r="EA152" s="58">
        <v>0.82000000000000051</v>
      </c>
      <c r="EB152" s="58">
        <v>0.83000000000000052</v>
      </c>
      <c r="EC152" s="58">
        <v>0.84000000000000052</v>
      </c>
      <c r="ED152" s="58">
        <v>0.85000000000000053</v>
      </c>
      <c r="EE152" s="58">
        <v>0.86000000000000054</v>
      </c>
      <c r="EF152" s="58">
        <v>0.87000000000000055</v>
      </c>
      <c r="EG152" s="58">
        <v>0.88000000000000056</v>
      </c>
      <c r="EH152" s="58">
        <v>0.89000000000000057</v>
      </c>
      <c r="EI152" s="58">
        <v>0.90000000000000058</v>
      </c>
      <c r="EJ152" s="58">
        <v>0.91000000000000059</v>
      </c>
      <c r="EK152" s="58">
        <v>0.9200000000000006</v>
      </c>
      <c r="EL152" s="58">
        <v>0.9300000000000006</v>
      </c>
      <c r="EM152" s="58">
        <v>0.94000000000000061</v>
      </c>
      <c r="EN152" s="58">
        <v>0.95000000000000062</v>
      </c>
      <c r="EO152" s="58">
        <v>0.96000000000000063</v>
      </c>
      <c r="EP152" s="58">
        <v>0.97000000000000064</v>
      </c>
      <c r="EQ152" s="58">
        <v>0.98000000000000065</v>
      </c>
      <c r="ER152" s="58">
        <v>0.99000000000000066</v>
      </c>
      <c r="ES152" s="58">
        <v>1.0000000000000007</v>
      </c>
    </row>
    <row r="153" spans="1:149" outlineLevel="1" x14ac:dyDescent="0.2">
      <c r="AV153" s="58" t="s">
        <v>1063</v>
      </c>
      <c r="AW153" s="58">
        <v>1</v>
      </c>
      <c r="AX153" s="58">
        <v>1</v>
      </c>
      <c r="AY153" s="58">
        <v>0.99935064935064943</v>
      </c>
      <c r="AZ153" s="58">
        <v>0.99805194805194797</v>
      </c>
      <c r="BA153" s="58">
        <v>0.99610389610389616</v>
      </c>
      <c r="BB153" s="58">
        <v>0.99415584415584413</v>
      </c>
      <c r="BC153" s="58">
        <v>0.99025974025974028</v>
      </c>
      <c r="BD153" s="58">
        <v>0.98571428571428577</v>
      </c>
      <c r="BE153" s="58">
        <v>0.98116883116883113</v>
      </c>
      <c r="BF153" s="58">
        <v>0.96818181818181814</v>
      </c>
      <c r="BG153" s="58">
        <v>0.95129870129870131</v>
      </c>
      <c r="BH153" s="58">
        <v>0.93506493506493504</v>
      </c>
      <c r="BI153" s="58">
        <v>0.91558441558441561</v>
      </c>
      <c r="BJ153" s="58">
        <v>0.89415584415584404</v>
      </c>
      <c r="BK153" s="58">
        <v>0.88051948051948048</v>
      </c>
      <c r="BL153" s="58">
        <v>0.87012987012987009</v>
      </c>
      <c r="BM153" s="58">
        <v>0.86103896103896105</v>
      </c>
      <c r="BN153" s="58">
        <v>0.85584415584415596</v>
      </c>
      <c r="BO153" s="58">
        <v>0.85324675324675325</v>
      </c>
      <c r="BP153" s="58">
        <v>0.8519480519480519</v>
      </c>
      <c r="BQ153" s="58">
        <v>0.85129870129870122</v>
      </c>
      <c r="BR153" s="58">
        <v>0.85000000000000009</v>
      </c>
      <c r="BS153" s="58">
        <v>0.84935064935064941</v>
      </c>
      <c r="BT153" s="58">
        <v>0.84870129870129862</v>
      </c>
      <c r="BU153" s="58">
        <v>0.84805194805194806</v>
      </c>
      <c r="BV153" s="58">
        <v>0.84675324675324681</v>
      </c>
      <c r="BW153" s="58">
        <v>0.84610389610389614</v>
      </c>
      <c r="BX153" s="58">
        <v>0.84480519480519478</v>
      </c>
      <c r="BY153" s="58">
        <v>0.84285714285714297</v>
      </c>
      <c r="BZ153" s="58">
        <v>0.84090909090909094</v>
      </c>
      <c r="CA153" s="58">
        <v>0.83896103896103891</v>
      </c>
      <c r="CB153" s="58">
        <v>0.8370129870129871</v>
      </c>
      <c r="CC153" s="58">
        <v>0.83441558441558439</v>
      </c>
      <c r="CD153" s="58">
        <v>0.83051948051948055</v>
      </c>
      <c r="CE153" s="58">
        <v>0.82532467532467524</v>
      </c>
      <c r="CF153" s="58">
        <v>0.81948051948051948</v>
      </c>
      <c r="CG153" s="58">
        <v>0.8136363636363636</v>
      </c>
      <c r="CH153" s="58">
        <v>0.80714285714285716</v>
      </c>
      <c r="CI153" s="58">
        <v>0.80129870129870129</v>
      </c>
      <c r="CJ153" s="58">
        <v>0.79480519480519485</v>
      </c>
      <c r="CK153" s="58">
        <v>0.78701298701298705</v>
      </c>
      <c r="CL153" s="58">
        <v>0.77662337662337655</v>
      </c>
      <c r="CM153" s="58">
        <v>0.76168831168831164</v>
      </c>
      <c r="CN153" s="58">
        <v>0.74805194805194808</v>
      </c>
      <c r="CO153" s="58">
        <v>0.73246753246753249</v>
      </c>
      <c r="CP153" s="58">
        <v>0.71818181818181814</v>
      </c>
      <c r="CQ153" s="58">
        <v>0.70389610389610391</v>
      </c>
      <c r="CR153" s="58">
        <v>0.69285714285714284</v>
      </c>
      <c r="CS153" s="58">
        <v>0.68181818181818177</v>
      </c>
      <c r="CT153" s="58">
        <v>0.67207792207792205</v>
      </c>
      <c r="CU153" s="58">
        <v>0.66363636363636369</v>
      </c>
      <c r="CV153" s="58">
        <v>0.65779220779220782</v>
      </c>
      <c r="CW153" s="58">
        <v>0.65519480519480522</v>
      </c>
      <c r="CX153" s="58">
        <v>0.65259740259740262</v>
      </c>
      <c r="CY153" s="58">
        <v>0.65259740259740262</v>
      </c>
      <c r="CZ153" s="58">
        <v>0.65259740259740262</v>
      </c>
      <c r="DA153" s="58">
        <v>0.65129870129870127</v>
      </c>
      <c r="DB153" s="58">
        <v>0.64805194805194799</v>
      </c>
      <c r="DC153" s="58">
        <v>0.64350649350649347</v>
      </c>
      <c r="DD153" s="58">
        <v>0.63831168831168827</v>
      </c>
      <c r="DE153" s="58">
        <v>0.63311688311688308</v>
      </c>
      <c r="DF153" s="58">
        <v>0.62857142857142856</v>
      </c>
      <c r="DG153" s="58">
        <v>0.62532467532467528</v>
      </c>
      <c r="DH153" s="58">
        <v>0.62337662337662336</v>
      </c>
      <c r="DI153" s="58">
        <v>0.62207792207792201</v>
      </c>
      <c r="DJ153" s="58">
        <v>0.62077922077922076</v>
      </c>
      <c r="DK153" s="58">
        <v>0.62012987012987009</v>
      </c>
      <c r="DL153" s="58">
        <v>0.62012987012987009</v>
      </c>
      <c r="DM153" s="58">
        <v>0.62012987012987009</v>
      </c>
      <c r="DN153" s="58">
        <v>0.62012987012987009</v>
      </c>
      <c r="DO153" s="58">
        <v>0.62012987012987009</v>
      </c>
      <c r="DP153" s="58">
        <v>0.62012987012987009</v>
      </c>
      <c r="DQ153" s="58">
        <v>0.62012987012987009</v>
      </c>
      <c r="DR153" s="58">
        <v>0.60519480519480517</v>
      </c>
      <c r="DS153" s="58">
        <v>0.58961038961038958</v>
      </c>
      <c r="DT153" s="58">
        <v>0.57402597402597411</v>
      </c>
      <c r="DU153" s="58">
        <v>0.55714285714285716</v>
      </c>
      <c r="DV153" s="58">
        <v>0.53961038961038954</v>
      </c>
      <c r="DW153" s="58">
        <v>0.53636363636363638</v>
      </c>
      <c r="DX153" s="58">
        <v>0.5305194805194805</v>
      </c>
      <c r="DY153" s="58">
        <v>0.52272727272727271</v>
      </c>
      <c r="DZ153" s="58">
        <v>0.51428571428571435</v>
      </c>
      <c r="EA153" s="58">
        <v>0.50389610389610384</v>
      </c>
      <c r="EB153" s="58">
        <v>0.49285714285714288</v>
      </c>
      <c r="EC153" s="58">
        <v>0.48311688311688317</v>
      </c>
      <c r="ED153" s="58">
        <v>0.47467532467532464</v>
      </c>
      <c r="EE153" s="58">
        <v>0.4668831168831169</v>
      </c>
      <c r="EF153" s="58">
        <v>0.45974025974025973</v>
      </c>
      <c r="EG153" s="58">
        <v>0.44999999999999996</v>
      </c>
      <c r="EH153" s="58">
        <v>0.43896103896103894</v>
      </c>
      <c r="EI153" s="58">
        <v>0.42077922077922075</v>
      </c>
      <c r="EJ153" s="58">
        <v>0.38831168831168827</v>
      </c>
      <c r="EK153" s="58">
        <v>0.33961038961038958</v>
      </c>
      <c r="EL153" s="58">
        <v>0.27337662337662338</v>
      </c>
      <c r="EM153" s="58">
        <v>0.19870129870129871</v>
      </c>
      <c r="EN153" s="58">
        <v>0.12532467532467534</v>
      </c>
      <c r="EO153" s="58">
        <v>6.6883116883116892E-2</v>
      </c>
      <c r="EP153" s="58">
        <v>2.6623376623376622E-2</v>
      </c>
      <c r="EQ153" s="58">
        <v>7.7922077922077922E-3</v>
      </c>
      <c r="ER153" s="58">
        <v>0</v>
      </c>
      <c r="ES153" s="58">
        <v>0</v>
      </c>
    </row>
    <row r="154" spans="1:149" outlineLevel="1" x14ac:dyDescent="0.2">
      <c r="AV154" s="58" t="s">
        <v>1064</v>
      </c>
      <c r="AW154" s="58">
        <v>0</v>
      </c>
      <c r="AX154" s="58">
        <v>0</v>
      </c>
      <c r="AY154" s="58">
        <v>2.1951219512195124E-2</v>
      </c>
      <c r="AZ154" s="58">
        <v>3.9024390243902439E-2</v>
      </c>
      <c r="BA154" s="58">
        <v>5.8536585365853662E-2</v>
      </c>
      <c r="BB154" s="58">
        <v>7.926829268292683E-2</v>
      </c>
      <c r="BC154" s="58">
        <v>0.10650406504065041</v>
      </c>
      <c r="BD154" s="58">
        <v>0.13252032520325205</v>
      </c>
      <c r="BE154" s="58">
        <v>0.16382113821138211</v>
      </c>
      <c r="BF154" s="58">
        <v>0.21910569105691055</v>
      </c>
      <c r="BG154" s="58">
        <v>0.28658536585365851</v>
      </c>
      <c r="BH154" s="58">
        <v>0.36626016260162597</v>
      </c>
      <c r="BI154" s="58">
        <v>0.45894308943089435</v>
      </c>
      <c r="BJ154" s="58">
        <v>0.54715447154471542</v>
      </c>
      <c r="BK154" s="58">
        <v>0.6121951219512195</v>
      </c>
      <c r="BL154" s="58">
        <v>0.66260162601626016</v>
      </c>
      <c r="BM154" s="58">
        <v>0.69512195121951215</v>
      </c>
      <c r="BN154" s="58">
        <v>0.70772357723577228</v>
      </c>
      <c r="BO154" s="58">
        <v>0.71626016260162595</v>
      </c>
      <c r="BP154" s="58">
        <v>0.72154471544715448</v>
      </c>
      <c r="BQ154" s="58">
        <v>0.72479674796747973</v>
      </c>
      <c r="BR154" s="58">
        <v>0.72682926829268302</v>
      </c>
      <c r="BS154" s="58">
        <v>0.72926829268292681</v>
      </c>
      <c r="BT154" s="58">
        <v>0.7313008130081301</v>
      </c>
      <c r="BU154" s="58">
        <v>0.73536585365853657</v>
      </c>
      <c r="BV154" s="58">
        <v>0.74024390243902438</v>
      </c>
      <c r="BW154" s="58">
        <v>0.74512195121951219</v>
      </c>
      <c r="BX154" s="58">
        <v>0.75081300813008123</v>
      </c>
      <c r="BY154" s="58">
        <v>0.75650406504065038</v>
      </c>
      <c r="BZ154" s="58">
        <v>0.76016260162601623</v>
      </c>
      <c r="CA154" s="58">
        <v>0.76300813008130075</v>
      </c>
      <c r="CB154" s="58">
        <v>0.76788617886178867</v>
      </c>
      <c r="CC154" s="58">
        <v>0.77398373983739843</v>
      </c>
      <c r="CD154" s="58">
        <v>0.78048780487804881</v>
      </c>
      <c r="CE154" s="58">
        <v>0.78983739837398381</v>
      </c>
      <c r="CF154" s="58">
        <v>0.79918699186991871</v>
      </c>
      <c r="CG154" s="58">
        <v>0.80772357723577226</v>
      </c>
      <c r="CH154" s="58">
        <v>0.81504065040650409</v>
      </c>
      <c r="CI154" s="58">
        <v>0.8223577235772358</v>
      </c>
      <c r="CJ154" s="58">
        <v>0.82723577235772361</v>
      </c>
      <c r="CK154" s="58">
        <v>0.83577235772357716</v>
      </c>
      <c r="CL154" s="58">
        <v>0.84471544715447155</v>
      </c>
      <c r="CM154" s="58">
        <v>0.85609756097560974</v>
      </c>
      <c r="CN154" s="58">
        <v>0.86829268292682926</v>
      </c>
      <c r="CO154" s="58">
        <v>0.8808943089430894</v>
      </c>
      <c r="CP154" s="58">
        <v>0.8902439024390244</v>
      </c>
      <c r="CQ154" s="58">
        <v>0.89837398373983735</v>
      </c>
      <c r="CR154" s="58">
        <v>0.9065040650406504</v>
      </c>
      <c r="CS154" s="58">
        <v>0.91382113821138211</v>
      </c>
      <c r="CT154" s="58">
        <v>0.92113821138211383</v>
      </c>
      <c r="CU154" s="58">
        <v>0.92723577235772359</v>
      </c>
      <c r="CV154" s="58">
        <v>0.93333333333333335</v>
      </c>
      <c r="CW154" s="58">
        <v>0.93658536585365859</v>
      </c>
      <c r="CX154" s="58">
        <v>0.93902439024390238</v>
      </c>
      <c r="CY154" s="58">
        <v>0.9418699186991869</v>
      </c>
      <c r="CZ154" s="58">
        <v>0.94471544715447153</v>
      </c>
      <c r="DA154" s="58">
        <v>0.94674796747967482</v>
      </c>
      <c r="DB154" s="58">
        <v>0.94796747967479666</v>
      </c>
      <c r="DC154" s="58">
        <v>0.94959349593495934</v>
      </c>
      <c r="DD154" s="58">
        <v>0.95</v>
      </c>
      <c r="DE154" s="58">
        <v>0.95081300813008129</v>
      </c>
      <c r="DF154" s="58">
        <v>0.95162601626016263</v>
      </c>
      <c r="DG154" s="58">
        <v>0.95243902439024397</v>
      </c>
      <c r="DH154" s="58">
        <v>0.95284552845528458</v>
      </c>
      <c r="DI154" s="58">
        <v>0.9532520325203252</v>
      </c>
      <c r="DJ154" s="58">
        <v>0.9532520325203252</v>
      </c>
      <c r="DK154" s="58">
        <v>0.95365853658536581</v>
      </c>
      <c r="DL154" s="58">
        <v>0.95406504065040643</v>
      </c>
      <c r="DM154" s="58">
        <v>0.95447154471544715</v>
      </c>
      <c r="DN154" s="58">
        <v>0.95487804878048788</v>
      </c>
      <c r="DO154" s="58">
        <v>0.95528455284552849</v>
      </c>
      <c r="DP154" s="58">
        <v>0.95528455284552849</v>
      </c>
      <c r="DQ154" s="58">
        <v>0.9556910569105691</v>
      </c>
      <c r="DR154" s="58">
        <v>0.95934959349593496</v>
      </c>
      <c r="DS154" s="58">
        <v>0.96300813008130082</v>
      </c>
      <c r="DT154" s="58">
        <v>0.96666666666666667</v>
      </c>
      <c r="DU154" s="58">
        <v>0.97032520325203242</v>
      </c>
      <c r="DV154" s="58">
        <v>0.97398373983739839</v>
      </c>
      <c r="DW154" s="58">
        <v>0.97520325203252034</v>
      </c>
      <c r="DX154" s="58">
        <v>0.97682926829268302</v>
      </c>
      <c r="DY154" s="58">
        <v>0.9788617886178862</v>
      </c>
      <c r="DZ154" s="58">
        <v>0.98089430894308949</v>
      </c>
      <c r="EA154" s="58">
        <v>0.98252032520325194</v>
      </c>
      <c r="EB154" s="58">
        <v>0.98333333333333339</v>
      </c>
      <c r="EC154" s="58">
        <v>0.98373983739837401</v>
      </c>
      <c r="ED154" s="58">
        <v>0.98373983739837401</v>
      </c>
      <c r="EE154" s="58">
        <v>0.98414634146341462</v>
      </c>
      <c r="EF154" s="58">
        <v>0.98455284552845523</v>
      </c>
      <c r="EG154" s="58">
        <v>0.98495934959349596</v>
      </c>
      <c r="EH154" s="58">
        <v>0.98536585365853657</v>
      </c>
      <c r="EI154" s="58">
        <v>0.98658536585365852</v>
      </c>
      <c r="EJ154" s="58">
        <v>0.98739837398373986</v>
      </c>
      <c r="EK154" s="58">
        <v>0.98943089430894315</v>
      </c>
      <c r="EL154" s="58">
        <v>0.99186991869918695</v>
      </c>
      <c r="EM154" s="58">
        <v>0.99430894308943085</v>
      </c>
      <c r="EN154" s="58">
        <v>0.99634146341463414</v>
      </c>
      <c r="EO154" s="58">
        <v>0.99837398373983732</v>
      </c>
      <c r="EP154" s="58">
        <v>0.99918699186991877</v>
      </c>
      <c r="EQ154" s="58">
        <v>0.99959349593495939</v>
      </c>
      <c r="ER154" s="58">
        <v>1</v>
      </c>
      <c r="ES154" s="58">
        <v>1</v>
      </c>
    </row>
    <row r="155" spans="1:149" outlineLevel="1" x14ac:dyDescent="0.2">
      <c r="AV155" s="58" t="str">
        <f xml:space="preserve"> TEXT($F$152,"0%") &amp; " Wtd.Avg."</f>
        <v>50% Wtd.Avg.</v>
      </c>
      <c r="AW155" s="58">
        <f>$F$152*AW153+(1-$F$152)*AW154</f>
        <v>0.5</v>
      </c>
      <c r="AX155" s="58">
        <f>$F$152*AX153+(1-$F$152)*AX154</f>
        <v>0.5</v>
      </c>
      <c r="AY155" s="58">
        <f>$F$152*AY153+(1-$F$152)*AY154</f>
        <v>0.51065093443142229</v>
      </c>
      <c r="AZ155" s="58">
        <f t="shared" ref="AZ155:DK155" si="9">$F$152*AZ153+(1-$F$152)*AZ154</f>
        <v>0.51853816914792517</v>
      </c>
      <c r="BA155" s="58">
        <f t="shared" si="9"/>
        <v>0.52732024073487493</v>
      </c>
      <c r="BB155" s="58">
        <f t="shared" si="9"/>
        <v>0.53671206841938546</v>
      </c>
      <c r="BC155" s="58">
        <f t="shared" si="9"/>
        <v>0.54838190265019537</v>
      </c>
      <c r="BD155" s="58">
        <f t="shared" si="9"/>
        <v>0.55911730545876892</v>
      </c>
      <c r="BE155" s="58">
        <f t="shared" si="9"/>
        <v>0.57249498469010662</v>
      </c>
      <c r="BF155" s="58">
        <f t="shared" si="9"/>
        <v>0.59364375461936436</v>
      </c>
      <c r="BG155" s="58">
        <f t="shared" si="9"/>
        <v>0.61894203357617994</v>
      </c>
      <c r="BH155" s="58">
        <f t="shared" si="9"/>
        <v>0.65066254883328045</v>
      </c>
      <c r="BI155" s="58">
        <f t="shared" si="9"/>
        <v>0.68726375250765503</v>
      </c>
      <c r="BJ155" s="58">
        <f t="shared" si="9"/>
        <v>0.72065515785027978</v>
      </c>
      <c r="BK155" s="58">
        <f t="shared" si="9"/>
        <v>0.74635730123534993</v>
      </c>
      <c r="BL155" s="58">
        <f t="shared" si="9"/>
        <v>0.76636574807306512</v>
      </c>
      <c r="BM155" s="58">
        <f t="shared" si="9"/>
        <v>0.7780804561292366</v>
      </c>
      <c r="BN155" s="58">
        <f t="shared" si="9"/>
        <v>0.78178386653996412</v>
      </c>
      <c r="BO155" s="58">
        <f t="shared" si="9"/>
        <v>0.7847534579241896</v>
      </c>
      <c r="BP155" s="58">
        <f t="shared" si="9"/>
        <v>0.78674638369760319</v>
      </c>
      <c r="BQ155" s="58">
        <f t="shared" si="9"/>
        <v>0.78804772463309047</v>
      </c>
      <c r="BR155" s="58">
        <f t="shared" si="9"/>
        <v>0.78841463414634161</v>
      </c>
      <c r="BS155" s="58">
        <f t="shared" si="9"/>
        <v>0.78930947101678806</v>
      </c>
      <c r="BT155" s="58">
        <f t="shared" si="9"/>
        <v>0.79000105585471436</v>
      </c>
      <c r="BU155" s="58">
        <f t="shared" si="9"/>
        <v>0.79170890085524226</v>
      </c>
      <c r="BV155" s="58">
        <f t="shared" si="9"/>
        <v>0.7934985745961356</v>
      </c>
      <c r="BW155" s="58">
        <f t="shared" si="9"/>
        <v>0.79561292366170422</v>
      </c>
      <c r="BX155" s="58">
        <f t="shared" si="9"/>
        <v>0.79780910146763806</v>
      </c>
      <c r="BY155" s="58">
        <f t="shared" si="9"/>
        <v>0.79968060394889662</v>
      </c>
      <c r="BZ155" s="58">
        <f t="shared" si="9"/>
        <v>0.80053584626755359</v>
      </c>
      <c r="CA155" s="58">
        <f t="shared" si="9"/>
        <v>0.80098458452116983</v>
      </c>
      <c r="CB155" s="58">
        <f t="shared" si="9"/>
        <v>0.80244958293738788</v>
      </c>
      <c r="CC155" s="58">
        <f t="shared" si="9"/>
        <v>0.80419966212649141</v>
      </c>
      <c r="CD155" s="58">
        <f t="shared" si="9"/>
        <v>0.80550364269876473</v>
      </c>
      <c r="CE155" s="58">
        <f t="shared" si="9"/>
        <v>0.80758103684932947</v>
      </c>
      <c r="CF155" s="58">
        <f t="shared" si="9"/>
        <v>0.80933375567521915</v>
      </c>
      <c r="CG155" s="58">
        <f t="shared" si="9"/>
        <v>0.81067997043606788</v>
      </c>
      <c r="CH155" s="58">
        <f t="shared" si="9"/>
        <v>0.81109175377468068</v>
      </c>
      <c r="CI155" s="58">
        <f t="shared" si="9"/>
        <v>0.81182821243796854</v>
      </c>
      <c r="CJ155" s="58">
        <f t="shared" si="9"/>
        <v>0.81102048358145917</v>
      </c>
      <c r="CK155" s="58">
        <f t="shared" si="9"/>
        <v>0.81139267236828205</v>
      </c>
      <c r="CL155" s="58">
        <f t="shared" si="9"/>
        <v>0.81066941188892405</v>
      </c>
      <c r="CM155" s="58">
        <f t="shared" si="9"/>
        <v>0.80889293633196069</v>
      </c>
      <c r="CN155" s="58">
        <f t="shared" si="9"/>
        <v>0.80817231548938873</v>
      </c>
      <c r="CO155" s="58">
        <f t="shared" si="9"/>
        <v>0.80668092070531094</v>
      </c>
      <c r="CP155" s="58">
        <f t="shared" si="9"/>
        <v>0.80421286031042127</v>
      </c>
      <c r="CQ155" s="58">
        <f t="shared" si="9"/>
        <v>0.80113504381797063</v>
      </c>
      <c r="CR155" s="58">
        <f t="shared" si="9"/>
        <v>0.79968060394889662</v>
      </c>
      <c r="CS155" s="58">
        <f t="shared" si="9"/>
        <v>0.797819660014782</v>
      </c>
      <c r="CT155" s="58">
        <f t="shared" si="9"/>
        <v>0.79660806673001794</v>
      </c>
      <c r="CU155" s="58">
        <f t="shared" si="9"/>
        <v>0.79543606799704358</v>
      </c>
      <c r="CV155" s="58">
        <f t="shared" si="9"/>
        <v>0.79556277056277058</v>
      </c>
      <c r="CW155" s="58">
        <f t="shared" si="9"/>
        <v>0.79589008552423191</v>
      </c>
      <c r="CX155" s="58">
        <f t="shared" si="9"/>
        <v>0.7958108964206525</v>
      </c>
      <c r="CY155" s="58">
        <f t="shared" si="9"/>
        <v>0.79723366064829482</v>
      </c>
      <c r="CZ155" s="58">
        <f t="shared" si="9"/>
        <v>0.79865642487593713</v>
      </c>
      <c r="DA155" s="58">
        <f t="shared" si="9"/>
        <v>0.79902333438918804</v>
      </c>
      <c r="DB155" s="58">
        <f t="shared" si="9"/>
        <v>0.79800971386337238</v>
      </c>
      <c r="DC155" s="58">
        <f t="shared" si="9"/>
        <v>0.79654999472072641</v>
      </c>
      <c r="DD155" s="58">
        <f t="shared" si="9"/>
        <v>0.79415584415584406</v>
      </c>
      <c r="DE155" s="58">
        <f t="shared" si="9"/>
        <v>0.79196494562348219</v>
      </c>
      <c r="DF155" s="58">
        <f t="shared" si="9"/>
        <v>0.7900987224157956</v>
      </c>
      <c r="DG155" s="58">
        <f t="shared" si="9"/>
        <v>0.78888184985745968</v>
      </c>
      <c r="DH155" s="58">
        <f t="shared" si="9"/>
        <v>0.78811107591595397</v>
      </c>
      <c r="DI155" s="58">
        <f t="shared" si="9"/>
        <v>0.78766497729912355</v>
      </c>
      <c r="DJ155" s="58">
        <f t="shared" si="9"/>
        <v>0.78701562664977298</v>
      </c>
      <c r="DK155" s="58">
        <f t="shared" si="9"/>
        <v>0.78689420335761795</v>
      </c>
      <c r="DL155" s="58">
        <f t="shared" ref="DL155:EQ155" si="10">$F$152*DL153+(1-$F$152)*DL154</f>
        <v>0.7870974553901382</v>
      </c>
      <c r="DM155" s="58">
        <f t="shared" si="10"/>
        <v>0.78730070742265856</v>
      </c>
      <c r="DN155" s="58">
        <f t="shared" si="10"/>
        <v>0.78750395945517893</v>
      </c>
      <c r="DO155" s="58">
        <f t="shared" si="10"/>
        <v>0.78770721148769929</v>
      </c>
      <c r="DP155" s="58">
        <f t="shared" si="10"/>
        <v>0.78770721148769929</v>
      </c>
      <c r="DQ155" s="58">
        <f t="shared" si="10"/>
        <v>0.78791046352021965</v>
      </c>
      <c r="DR155" s="58">
        <f t="shared" si="10"/>
        <v>0.78227219934537007</v>
      </c>
      <c r="DS155" s="58">
        <f t="shared" si="10"/>
        <v>0.7763092598458452</v>
      </c>
      <c r="DT155" s="58">
        <f t="shared" si="10"/>
        <v>0.77034632034632033</v>
      </c>
      <c r="DU155" s="58">
        <f t="shared" si="10"/>
        <v>0.76373403019744479</v>
      </c>
      <c r="DV155" s="58">
        <f t="shared" si="10"/>
        <v>0.75679706472389396</v>
      </c>
      <c r="DW155" s="58">
        <f t="shared" si="10"/>
        <v>0.75578344419807841</v>
      </c>
      <c r="DX155" s="58">
        <f t="shared" si="10"/>
        <v>0.75367437440608176</v>
      </c>
      <c r="DY155" s="58">
        <f t="shared" si="10"/>
        <v>0.7507945306725794</v>
      </c>
      <c r="DZ155" s="58">
        <f t="shared" si="10"/>
        <v>0.74759001161440186</v>
      </c>
      <c r="EA155" s="58">
        <f t="shared" si="10"/>
        <v>0.74320821454967789</v>
      </c>
      <c r="EB155" s="58">
        <f t="shared" si="10"/>
        <v>0.73809523809523814</v>
      </c>
      <c r="EC155" s="58">
        <f t="shared" si="10"/>
        <v>0.73342836025762859</v>
      </c>
      <c r="ED155" s="58">
        <f t="shared" si="10"/>
        <v>0.72920758103684935</v>
      </c>
      <c r="EE155" s="58">
        <f t="shared" si="10"/>
        <v>0.72551472917326576</v>
      </c>
      <c r="EF155" s="58">
        <f t="shared" si="10"/>
        <v>0.72214655263435745</v>
      </c>
      <c r="EG155" s="58">
        <f t="shared" si="10"/>
        <v>0.71747967479674801</v>
      </c>
      <c r="EH155" s="58">
        <f t="shared" si="10"/>
        <v>0.71216344630978778</v>
      </c>
      <c r="EI155" s="58">
        <f t="shared" si="10"/>
        <v>0.70368229331643961</v>
      </c>
      <c r="EJ155" s="58">
        <f t="shared" si="10"/>
        <v>0.68785503114771407</v>
      </c>
      <c r="EK155" s="58">
        <f t="shared" si="10"/>
        <v>0.66452064195966631</v>
      </c>
      <c r="EL155" s="58">
        <f t="shared" si="10"/>
        <v>0.63262327103790517</v>
      </c>
      <c r="EM155" s="58">
        <f t="shared" si="10"/>
        <v>0.59650512089536478</v>
      </c>
      <c r="EN155" s="58">
        <f t="shared" si="10"/>
        <v>0.56083306936965471</v>
      </c>
      <c r="EO155" s="58">
        <f t="shared" si="10"/>
        <v>0.53262855031147716</v>
      </c>
      <c r="EP155" s="58">
        <f t="shared" si="10"/>
        <v>0.51290518424664766</v>
      </c>
      <c r="EQ155" s="58">
        <f t="shared" si="10"/>
        <v>0.50369285186358359</v>
      </c>
      <c r="ER155" s="58">
        <f>$F$152*ER153+(1-$F$152)*ER154</f>
        <v>0.5</v>
      </c>
      <c r="ES155" s="58">
        <f>$F$152*ES153+(1-$F$152)*ES154</f>
        <v>0.5</v>
      </c>
    </row>
    <row r="156" spans="1:149" outlineLevel="1" x14ac:dyDescent="0.2">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row>
    <row r="157" spans="1:149" outlineLevel="1" x14ac:dyDescent="0.2">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row>
    <row r="158" spans="1:149" outlineLevel="1" x14ac:dyDescent="0.2">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row>
    <row r="159" spans="1:149" outlineLevel="1" x14ac:dyDescent="0.2">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row>
    <row r="160" spans="1:149" outlineLevel="1" x14ac:dyDescent="0.2">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row>
    <row r="161" spans="1:149" outlineLevel="1" x14ac:dyDescent="0.2">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row>
    <row r="162" spans="1:149" outlineLevel="1" x14ac:dyDescent="0.2">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row>
    <row r="163" spans="1:149" outlineLevel="1" x14ac:dyDescent="0.2">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row>
    <row r="164" spans="1:149" outlineLevel="1" x14ac:dyDescent="0.2">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row>
    <row r="165" spans="1:149" outlineLevel="1" x14ac:dyDescent="0.2">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row>
    <row r="166" spans="1:149" outlineLevel="1" x14ac:dyDescent="0.2">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row>
    <row r="167" spans="1:149" outlineLevel="1" x14ac:dyDescent="0.2">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row>
    <row r="168" spans="1:149" outlineLevel="1" x14ac:dyDescent="0.2">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row>
    <row r="169" spans="1:149" outlineLevel="1" x14ac:dyDescent="0.2">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row>
    <row r="170" spans="1:149" outlineLevel="1" x14ac:dyDescent="0.2">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row>
    <row r="171" spans="1:149" outlineLevel="1" x14ac:dyDescent="0.2">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row>
    <row r="172" spans="1:149" outlineLevel="1" x14ac:dyDescent="0.2">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row>
    <row r="173" spans="1:149" x14ac:dyDescent="0.2">
      <c r="A173" s="72"/>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row>
    <row r="174" spans="1:149" x14ac:dyDescent="0.2">
      <c r="A174" s="11" t="s">
        <v>1040</v>
      </c>
      <c r="AV174" s="58" t="s">
        <v>1065</v>
      </c>
      <c r="AW174" s="58"/>
      <c r="AX174" s="58"/>
      <c r="AY174" s="58">
        <v>10</v>
      </c>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row>
    <row r="175" spans="1:149" outlineLevel="1" x14ac:dyDescent="0.2">
      <c r="E175" s="26" t="s">
        <v>1065</v>
      </c>
      <c r="F175" s="57">
        <f>$AY$174/20</f>
        <v>0.5</v>
      </c>
      <c r="AV175" s="58" t="s">
        <v>1042</v>
      </c>
      <c r="AW175" s="58">
        <v>0</v>
      </c>
      <c r="AX175" s="58">
        <v>0.01</v>
      </c>
      <c r="AY175" s="58">
        <v>0.02</v>
      </c>
      <c r="AZ175" s="58">
        <v>0.03</v>
      </c>
      <c r="BA175" s="58">
        <v>0.04</v>
      </c>
      <c r="BB175" s="58">
        <v>0.05</v>
      </c>
      <c r="BC175" s="58">
        <v>6.0000000000000005E-2</v>
      </c>
      <c r="BD175" s="58">
        <v>7.0000000000000007E-2</v>
      </c>
      <c r="BE175" s="58">
        <v>0.08</v>
      </c>
      <c r="BF175" s="58">
        <v>0.09</v>
      </c>
      <c r="BG175" s="58">
        <v>9.9999999999999992E-2</v>
      </c>
      <c r="BH175" s="58">
        <v>0.10999999999999999</v>
      </c>
      <c r="BI175" s="58">
        <v>0.11999999999999998</v>
      </c>
      <c r="BJ175" s="58">
        <v>0.12999999999999998</v>
      </c>
      <c r="BK175" s="58">
        <v>0.13999999999999999</v>
      </c>
      <c r="BL175" s="58">
        <v>0.15</v>
      </c>
      <c r="BM175" s="58">
        <v>0.16</v>
      </c>
      <c r="BN175" s="58">
        <v>0.17</v>
      </c>
      <c r="BO175" s="58">
        <v>0.18000000000000002</v>
      </c>
      <c r="BP175" s="58">
        <v>0.19000000000000003</v>
      </c>
      <c r="BQ175" s="58">
        <v>0.20000000000000004</v>
      </c>
      <c r="BR175" s="58">
        <v>0.21000000000000005</v>
      </c>
      <c r="BS175" s="58">
        <v>0.22000000000000006</v>
      </c>
      <c r="BT175" s="58">
        <v>0.23000000000000007</v>
      </c>
      <c r="BU175" s="58">
        <v>0.24000000000000007</v>
      </c>
      <c r="BV175" s="58">
        <v>0.25000000000000006</v>
      </c>
      <c r="BW175" s="58">
        <v>0.26000000000000006</v>
      </c>
      <c r="BX175" s="58">
        <v>0.27000000000000007</v>
      </c>
      <c r="BY175" s="58">
        <v>0.28000000000000008</v>
      </c>
      <c r="BZ175" s="58">
        <v>0.29000000000000009</v>
      </c>
      <c r="CA175" s="58">
        <v>0.3000000000000001</v>
      </c>
      <c r="CB175" s="58">
        <v>0.31000000000000011</v>
      </c>
      <c r="CC175" s="58">
        <v>0.32000000000000012</v>
      </c>
      <c r="CD175" s="58">
        <v>0.33000000000000013</v>
      </c>
      <c r="CE175" s="58">
        <v>0.34000000000000014</v>
      </c>
      <c r="CF175" s="58">
        <v>0.35000000000000014</v>
      </c>
      <c r="CG175" s="58">
        <v>0.36000000000000015</v>
      </c>
      <c r="CH175" s="58">
        <v>0.37000000000000016</v>
      </c>
      <c r="CI175" s="58">
        <v>0.38000000000000017</v>
      </c>
      <c r="CJ175" s="58">
        <v>0.39000000000000018</v>
      </c>
      <c r="CK175" s="58">
        <v>0.40000000000000019</v>
      </c>
      <c r="CL175" s="58">
        <v>0.4100000000000002</v>
      </c>
      <c r="CM175" s="58">
        <v>0.42000000000000021</v>
      </c>
      <c r="CN175" s="58">
        <v>0.43000000000000022</v>
      </c>
      <c r="CO175" s="58">
        <v>0.44000000000000022</v>
      </c>
      <c r="CP175" s="58">
        <v>0.45000000000000023</v>
      </c>
      <c r="CQ175" s="58">
        <v>0.46000000000000024</v>
      </c>
      <c r="CR175" s="58">
        <v>0.47000000000000025</v>
      </c>
      <c r="CS175" s="58">
        <v>0.48000000000000026</v>
      </c>
      <c r="CT175" s="58">
        <v>0.49000000000000027</v>
      </c>
      <c r="CU175" s="58">
        <v>0.50000000000000022</v>
      </c>
      <c r="CV175" s="58">
        <v>0.51000000000000023</v>
      </c>
      <c r="CW175" s="58">
        <v>0.52000000000000024</v>
      </c>
      <c r="CX175" s="58">
        <v>0.53000000000000025</v>
      </c>
      <c r="CY175" s="58">
        <v>0.54000000000000026</v>
      </c>
      <c r="CZ175" s="58">
        <v>0.55000000000000027</v>
      </c>
      <c r="DA175" s="58">
        <v>0.56000000000000028</v>
      </c>
      <c r="DB175" s="58">
        <v>0.57000000000000028</v>
      </c>
      <c r="DC175" s="58">
        <v>0.58000000000000029</v>
      </c>
      <c r="DD175" s="58">
        <v>0.5900000000000003</v>
      </c>
      <c r="DE175" s="58">
        <v>0.60000000000000031</v>
      </c>
      <c r="DF175" s="58">
        <v>0.61000000000000032</v>
      </c>
      <c r="DG175" s="58">
        <v>0.62000000000000033</v>
      </c>
      <c r="DH175" s="58">
        <v>0.63000000000000034</v>
      </c>
      <c r="DI175" s="58">
        <v>0.64000000000000035</v>
      </c>
      <c r="DJ175" s="58">
        <v>0.65000000000000036</v>
      </c>
      <c r="DK175" s="58">
        <v>0.66000000000000036</v>
      </c>
      <c r="DL175" s="58">
        <v>0.67000000000000037</v>
      </c>
      <c r="DM175" s="58">
        <v>0.68000000000000038</v>
      </c>
      <c r="DN175" s="58">
        <v>0.69000000000000039</v>
      </c>
      <c r="DO175" s="58">
        <v>0.7000000000000004</v>
      </c>
      <c r="DP175" s="58">
        <v>0.71000000000000041</v>
      </c>
      <c r="DQ175" s="58">
        <v>0.72000000000000042</v>
      </c>
      <c r="DR175" s="58">
        <v>0.73000000000000043</v>
      </c>
      <c r="DS175" s="58">
        <v>0.74000000000000044</v>
      </c>
      <c r="DT175" s="58">
        <v>0.75000000000000044</v>
      </c>
      <c r="DU175" s="58">
        <v>0.76000000000000045</v>
      </c>
      <c r="DV175" s="58">
        <v>0.77000000000000046</v>
      </c>
      <c r="DW175" s="58">
        <v>0.78000000000000047</v>
      </c>
      <c r="DX175" s="58">
        <v>0.79000000000000048</v>
      </c>
      <c r="DY175" s="58">
        <v>0.80000000000000049</v>
      </c>
      <c r="DZ175" s="58">
        <v>0.8100000000000005</v>
      </c>
      <c r="EA175" s="58">
        <v>0.82000000000000051</v>
      </c>
      <c r="EB175" s="58">
        <v>0.83000000000000052</v>
      </c>
      <c r="EC175" s="58">
        <v>0.84000000000000052</v>
      </c>
      <c r="ED175" s="58">
        <v>0.85000000000000053</v>
      </c>
      <c r="EE175" s="58">
        <v>0.86000000000000054</v>
      </c>
      <c r="EF175" s="58">
        <v>0.87000000000000055</v>
      </c>
      <c r="EG175" s="58">
        <v>0.88000000000000056</v>
      </c>
      <c r="EH175" s="58">
        <v>0.89000000000000057</v>
      </c>
      <c r="EI175" s="58">
        <v>0.90000000000000058</v>
      </c>
      <c r="EJ175" s="58">
        <v>0.91000000000000059</v>
      </c>
      <c r="EK175" s="58">
        <v>0.9200000000000006</v>
      </c>
      <c r="EL175" s="58">
        <v>0.9300000000000006</v>
      </c>
      <c r="EM175" s="58">
        <v>0.94000000000000061</v>
      </c>
      <c r="EN175" s="58">
        <v>0.95000000000000062</v>
      </c>
      <c r="EO175" s="58">
        <v>0.96000000000000063</v>
      </c>
      <c r="EP175" s="58">
        <v>0.97000000000000064</v>
      </c>
      <c r="EQ175" s="58">
        <v>0.98000000000000065</v>
      </c>
      <c r="ER175" s="58">
        <v>0.99000000000000066</v>
      </c>
      <c r="ES175" s="58">
        <v>1.0000000000000007</v>
      </c>
    </row>
    <row r="176" spans="1:149" outlineLevel="1" x14ac:dyDescent="0.2">
      <c r="AV176" s="58" t="s">
        <v>1066</v>
      </c>
      <c r="AW176" s="58">
        <v>0.61499999999999999</v>
      </c>
      <c r="AX176" s="58">
        <v>0.61499999999999999</v>
      </c>
      <c r="AY176" s="58">
        <v>0.60150000000000003</v>
      </c>
      <c r="AZ176" s="58">
        <v>0.59099999999999997</v>
      </c>
      <c r="BA176" s="58">
        <v>0.57899999999999996</v>
      </c>
      <c r="BB176" s="58">
        <v>0.56625000000000003</v>
      </c>
      <c r="BC176" s="58">
        <v>0.54949999999999999</v>
      </c>
      <c r="BD176" s="58">
        <v>0.53349999999999997</v>
      </c>
      <c r="BE176" s="58">
        <v>0.51424999999999998</v>
      </c>
      <c r="BF176" s="58">
        <v>0.48025000000000001</v>
      </c>
      <c r="BG176" s="58">
        <v>0.43874999999999997</v>
      </c>
      <c r="BH176" s="58">
        <v>0.38975000000000004</v>
      </c>
      <c r="BI176" s="58">
        <v>0.33274999999999999</v>
      </c>
      <c r="BJ176" s="58">
        <v>0.27850000000000003</v>
      </c>
      <c r="BK176" s="58">
        <v>0.23850000000000002</v>
      </c>
      <c r="BL176" s="58">
        <v>0.20749999999999999</v>
      </c>
      <c r="BM176" s="58">
        <v>0.1875</v>
      </c>
      <c r="BN176" s="58">
        <v>0.17975000000000002</v>
      </c>
      <c r="BO176" s="58">
        <v>0.17449999999999999</v>
      </c>
      <c r="BP176" s="58">
        <v>0.17125000000000001</v>
      </c>
      <c r="BQ176" s="58">
        <v>0.16925000000000001</v>
      </c>
      <c r="BR176" s="58">
        <v>0.16800000000000001</v>
      </c>
      <c r="BS176" s="58">
        <v>0.16649999999999998</v>
      </c>
      <c r="BT176" s="58">
        <v>0.16524999999999998</v>
      </c>
      <c r="BU176" s="58">
        <v>0.16274999999999998</v>
      </c>
      <c r="BV176" s="58">
        <v>0.15975</v>
      </c>
      <c r="BW176" s="58">
        <v>0.15675</v>
      </c>
      <c r="BX176" s="58">
        <v>0.15325</v>
      </c>
      <c r="BY176" s="58">
        <v>0.14974999999999999</v>
      </c>
      <c r="BZ176" s="58">
        <v>0.14749999999999999</v>
      </c>
      <c r="CA176" s="58">
        <v>0.14574999999999999</v>
      </c>
      <c r="CB176" s="58">
        <v>0.14275000000000002</v>
      </c>
      <c r="CC176" s="58">
        <v>0.13900000000000001</v>
      </c>
      <c r="CD176" s="58">
        <v>0.13500000000000001</v>
      </c>
      <c r="CE176" s="58">
        <v>0.12925</v>
      </c>
      <c r="CF176" s="58">
        <v>0.1235</v>
      </c>
      <c r="CG176" s="58">
        <v>0.11824999999999999</v>
      </c>
      <c r="CH176" s="58">
        <v>0.11375</v>
      </c>
      <c r="CI176" s="58">
        <v>0.10925000000000001</v>
      </c>
      <c r="CJ176" s="58">
        <v>0.10625</v>
      </c>
      <c r="CK176" s="58">
        <v>0.10099999999999999</v>
      </c>
      <c r="CL176" s="58">
        <v>9.5500000000000002E-2</v>
      </c>
      <c r="CM176" s="58">
        <v>8.8499999999999995E-2</v>
      </c>
      <c r="CN176" s="58">
        <v>8.1000000000000003E-2</v>
      </c>
      <c r="CO176" s="58">
        <v>7.3249999999999996E-2</v>
      </c>
      <c r="CP176" s="58">
        <v>6.7500000000000004E-2</v>
      </c>
      <c r="CQ176" s="58">
        <v>6.25E-2</v>
      </c>
      <c r="CR176" s="58">
        <v>5.7500000000000002E-2</v>
      </c>
      <c r="CS176" s="58">
        <v>5.2999999999999999E-2</v>
      </c>
      <c r="CT176" s="58">
        <v>4.8499999999999995E-2</v>
      </c>
      <c r="CU176" s="58">
        <v>4.4749999999999998E-2</v>
      </c>
      <c r="CV176" s="58">
        <v>4.0999999999999995E-2</v>
      </c>
      <c r="CW176" s="58">
        <v>3.9E-2</v>
      </c>
      <c r="CX176" s="58">
        <v>3.7499999999999999E-2</v>
      </c>
      <c r="CY176" s="58">
        <v>3.5750000000000004E-2</v>
      </c>
      <c r="CZ176" s="58">
        <v>3.4000000000000002E-2</v>
      </c>
      <c r="DA176" s="58">
        <v>3.2750000000000001E-2</v>
      </c>
      <c r="DB176" s="58">
        <v>3.2000000000000001E-2</v>
      </c>
      <c r="DC176" s="58">
        <v>3.1E-2</v>
      </c>
      <c r="DD176" s="58">
        <v>3.0750000000000003E-2</v>
      </c>
      <c r="DE176" s="58">
        <v>3.0249999999999999E-2</v>
      </c>
      <c r="DF176" s="58">
        <v>2.9750000000000002E-2</v>
      </c>
      <c r="DG176" s="58">
        <v>2.9249999999999998E-2</v>
      </c>
      <c r="DH176" s="58">
        <v>2.8999999999999998E-2</v>
      </c>
      <c r="DI176" s="58">
        <v>2.8750000000000001E-2</v>
      </c>
      <c r="DJ176" s="58">
        <v>2.8750000000000001E-2</v>
      </c>
      <c r="DK176" s="58">
        <v>2.8500000000000001E-2</v>
      </c>
      <c r="DL176" s="58">
        <v>2.8250000000000001E-2</v>
      </c>
      <c r="DM176" s="58">
        <v>2.7999999999999997E-2</v>
      </c>
      <c r="DN176" s="58">
        <v>2.775E-2</v>
      </c>
      <c r="DO176" s="58">
        <v>2.75E-2</v>
      </c>
      <c r="DP176" s="58">
        <v>2.75E-2</v>
      </c>
      <c r="DQ176" s="58">
        <v>2.725E-2</v>
      </c>
      <c r="DR176" s="58">
        <v>2.5000000000000001E-2</v>
      </c>
      <c r="DS176" s="58">
        <v>2.2749999999999999E-2</v>
      </c>
      <c r="DT176" s="58">
        <v>2.0499999999999997E-2</v>
      </c>
      <c r="DU176" s="58">
        <v>1.8249999999999999E-2</v>
      </c>
      <c r="DV176" s="58">
        <v>1.6E-2</v>
      </c>
      <c r="DW176" s="58">
        <v>1.525E-2</v>
      </c>
      <c r="DX176" s="58">
        <v>1.4250000000000001E-2</v>
      </c>
      <c r="DY176" s="58">
        <v>1.3000000000000001E-2</v>
      </c>
      <c r="DZ176" s="58">
        <v>1.175E-2</v>
      </c>
      <c r="EA176" s="58">
        <v>1.0749999999999999E-2</v>
      </c>
      <c r="EB176" s="58">
        <v>1.0249999999999999E-2</v>
      </c>
      <c r="EC176" s="58">
        <v>0.01</v>
      </c>
      <c r="ED176" s="58">
        <v>0.01</v>
      </c>
      <c r="EE176" s="58">
        <v>9.75E-3</v>
      </c>
      <c r="EF176" s="58">
        <v>9.4999999999999998E-3</v>
      </c>
      <c r="EG176" s="58">
        <v>9.2500000000000013E-3</v>
      </c>
      <c r="EH176" s="58">
        <v>9.0000000000000011E-3</v>
      </c>
      <c r="EI176" s="58">
        <v>8.2500000000000004E-3</v>
      </c>
      <c r="EJ176" s="58">
        <v>7.7499999999999999E-3</v>
      </c>
      <c r="EK176" s="58">
        <v>6.5000000000000006E-3</v>
      </c>
      <c r="EL176" s="58">
        <v>5.0000000000000001E-3</v>
      </c>
      <c r="EM176" s="58">
        <v>3.4999999999999996E-3</v>
      </c>
      <c r="EN176" s="58">
        <v>2.2500000000000003E-3</v>
      </c>
      <c r="EO176" s="58">
        <v>1E-3</v>
      </c>
      <c r="EP176" s="58">
        <v>5.0000000000000001E-4</v>
      </c>
      <c r="EQ176" s="58">
        <v>2.5000000000000001E-4</v>
      </c>
      <c r="ER176" s="58">
        <v>0</v>
      </c>
      <c r="ES176" s="58">
        <v>0</v>
      </c>
    </row>
    <row r="177" spans="48:149" outlineLevel="1" x14ac:dyDescent="0.2">
      <c r="AV177" s="58" t="s">
        <v>1067</v>
      </c>
      <c r="AW177" s="58">
        <v>0</v>
      </c>
      <c r="AX177" s="58">
        <v>0</v>
      </c>
      <c r="AY177" s="58">
        <v>2.5000000000000001E-4</v>
      </c>
      <c r="AZ177" s="58">
        <v>7.5000000000000002E-4</v>
      </c>
      <c r="BA177" s="58">
        <v>1.5E-3</v>
      </c>
      <c r="BB177" s="58">
        <v>2.2500000000000003E-3</v>
      </c>
      <c r="BC177" s="58">
        <v>3.7499999999999999E-3</v>
      </c>
      <c r="BD177" s="58">
        <v>5.5000000000000005E-3</v>
      </c>
      <c r="BE177" s="58">
        <v>7.2499999999999995E-3</v>
      </c>
      <c r="BF177" s="58">
        <v>1.225E-2</v>
      </c>
      <c r="BG177" s="58">
        <v>1.8749999999999999E-2</v>
      </c>
      <c r="BH177" s="58">
        <v>2.5000000000000001E-2</v>
      </c>
      <c r="BI177" s="58">
        <v>3.2500000000000001E-2</v>
      </c>
      <c r="BJ177" s="58">
        <v>4.0750000000000001E-2</v>
      </c>
      <c r="BK177" s="58">
        <v>4.5999999999999999E-2</v>
      </c>
      <c r="BL177" s="58">
        <v>0.05</v>
      </c>
      <c r="BM177" s="58">
        <v>5.3499999999999999E-2</v>
      </c>
      <c r="BN177" s="58">
        <v>5.5500000000000001E-2</v>
      </c>
      <c r="BO177" s="58">
        <v>5.6500000000000002E-2</v>
      </c>
      <c r="BP177" s="58">
        <v>5.7000000000000002E-2</v>
      </c>
      <c r="BQ177" s="58">
        <v>5.7249999999999995E-2</v>
      </c>
      <c r="BR177" s="58">
        <v>5.7750000000000003E-2</v>
      </c>
      <c r="BS177" s="58">
        <v>5.7999999999999996E-2</v>
      </c>
      <c r="BT177" s="58">
        <v>5.8250000000000003E-2</v>
      </c>
      <c r="BU177" s="58">
        <v>5.8499999999999996E-2</v>
      </c>
      <c r="BV177" s="58">
        <v>5.9000000000000004E-2</v>
      </c>
      <c r="BW177" s="58">
        <v>5.9249999999999997E-2</v>
      </c>
      <c r="BX177" s="58">
        <v>5.9749999999999998E-2</v>
      </c>
      <c r="BY177" s="58">
        <v>6.0499999999999998E-2</v>
      </c>
      <c r="BZ177" s="58">
        <v>6.1249999999999999E-2</v>
      </c>
      <c r="CA177" s="58">
        <v>6.2E-2</v>
      </c>
      <c r="CB177" s="58">
        <v>6.275E-2</v>
      </c>
      <c r="CC177" s="58">
        <v>6.3750000000000001E-2</v>
      </c>
      <c r="CD177" s="58">
        <v>6.5250000000000002E-2</v>
      </c>
      <c r="CE177" s="58">
        <v>6.724999999999999E-2</v>
      </c>
      <c r="CF177" s="58">
        <v>6.9500000000000006E-2</v>
      </c>
      <c r="CG177" s="58">
        <v>7.1749999999999994E-2</v>
      </c>
      <c r="CH177" s="58">
        <v>7.4249999999999997E-2</v>
      </c>
      <c r="CI177" s="58">
        <v>7.6499999999999999E-2</v>
      </c>
      <c r="CJ177" s="58">
        <v>7.9000000000000001E-2</v>
      </c>
      <c r="CK177" s="58">
        <v>8.199999999999999E-2</v>
      </c>
      <c r="CL177" s="58">
        <v>8.5999999999999993E-2</v>
      </c>
      <c r="CM177" s="58">
        <v>9.1750000000000012E-2</v>
      </c>
      <c r="CN177" s="58">
        <v>9.6999999999999989E-2</v>
      </c>
      <c r="CO177" s="58">
        <v>0.10300000000000001</v>
      </c>
      <c r="CP177" s="58">
        <v>0.1085</v>
      </c>
      <c r="CQ177" s="58">
        <v>0.114</v>
      </c>
      <c r="CR177" s="58">
        <v>0.11824999999999999</v>
      </c>
      <c r="CS177" s="58">
        <v>0.1225</v>
      </c>
      <c r="CT177" s="58">
        <v>0.12625</v>
      </c>
      <c r="CU177" s="58">
        <v>0.1295</v>
      </c>
      <c r="CV177" s="58">
        <v>0.13175000000000001</v>
      </c>
      <c r="CW177" s="58">
        <v>0.13275000000000001</v>
      </c>
      <c r="CX177" s="58">
        <v>0.13375000000000001</v>
      </c>
      <c r="CY177" s="58">
        <v>0.13375000000000001</v>
      </c>
      <c r="CZ177" s="58">
        <v>0.13375000000000001</v>
      </c>
      <c r="DA177" s="58">
        <v>0.13425000000000001</v>
      </c>
      <c r="DB177" s="58">
        <v>0.13550000000000001</v>
      </c>
      <c r="DC177" s="58">
        <v>0.13724999999999998</v>
      </c>
      <c r="DD177" s="58">
        <v>0.13925000000000001</v>
      </c>
      <c r="DE177" s="58">
        <v>0.14124999999999999</v>
      </c>
      <c r="DF177" s="58">
        <v>0.14300000000000002</v>
      </c>
      <c r="DG177" s="58">
        <v>0.14425000000000002</v>
      </c>
      <c r="DH177" s="58">
        <v>0.14499999999999999</v>
      </c>
      <c r="DI177" s="58">
        <v>0.14550000000000002</v>
      </c>
      <c r="DJ177" s="58">
        <v>0.14599999999999999</v>
      </c>
      <c r="DK177" s="58">
        <v>0.14624999999999999</v>
      </c>
      <c r="DL177" s="58">
        <v>0.14624999999999999</v>
      </c>
      <c r="DM177" s="58">
        <v>0.14624999999999999</v>
      </c>
      <c r="DN177" s="58">
        <v>0.14624999999999999</v>
      </c>
      <c r="DO177" s="58">
        <v>0.14624999999999999</v>
      </c>
      <c r="DP177" s="58">
        <v>0.14624999999999999</v>
      </c>
      <c r="DQ177" s="58">
        <v>0.14624999999999999</v>
      </c>
      <c r="DR177" s="58">
        <v>0.152</v>
      </c>
      <c r="DS177" s="58">
        <v>0.158</v>
      </c>
      <c r="DT177" s="58">
        <v>0.16399999999999998</v>
      </c>
      <c r="DU177" s="58">
        <v>0.17050000000000001</v>
      </c>
      <c r="DV177" s="58">
        <v>0.17725000000000002</v>
      </c>
      <c r="DW177" s="58">
        <v>0.17850000000000002</v>
      </c>
      <c r="DX177" s="58">
        <v>0.18074999999999999</v>
      </c>
      <c r="DY177" s="58">
        <v>0.18375</v>
      </c>
      <c r="DZ177" s="58">
        <v>0.187</v>
      </c>
      <c r="EA177" s="58">
        <v>0.191</v>
      </c>
      <c r="EB177" s="58">
        <v>0.19524999999999998</v>
      </c>
      <c r="EC177" s="58">
        <v>0.19899999999999998</v>
      </c>
      <c r="ED177" s="58">
        <v>0.20225000000000001</v>
      </c>
      <c r="EE177" s="58">
        <v>0.20524999999999999</v>
      </c>
      <c r="EF177" s="58">
        <v>0.20800000000000002</v>
      </c>
      <c r="EG177" s="58">
        <v>0.21174999999999999</v>
      </c>
      <c r="EH177" s="58">
        <v>0.21600000000000003</v>
      </c>
      <c r="EI177" s="58">
        <v>0.223</v>
      </c>
      <c r="EJ177" s="58">
        <v>0.23550000000000001</v>
      </c>
      <c r="EK177" s="58">
        <v>0.25425000000000003</v>
      </c>
      <c r="EL177" s="58">
        <v>0.27975</v>
      </c>
      <c r="EM177" s="58">
        <v>0.3085</v>
      </c>
      <c r="EN177" s="58">
        <v>0.33674999999999999</v>
      </c>
      <c r="EO177" s="58">
        <v>0.35924999999999996</v>
      </c>
      <c r="EP177" s="58">
        <v>0.37475000000000003</v>
      </c>
      <c r="EQ177" s="58">
        <v>0.38200000000000001</v>
      </c>
      <c r="ER177" s="58">
        <v>0.38500000000000001</v>
      </c>
      <c r="ES177" s="58">
        <v>0.38500000000000001</v>
      </c>
    </row>
    <row r="178" spans="48:149" outlineLevel="1" x14ac:dyDescent="0.2">
      <c r="AV178" s="58" t="s">
        <v>1068</v>
      </c>
      <c r="AW178" s="58">
        <v>0.61499999999999999</v>
      </c>
      <c r="AX178" s="58">
        <v>0.61499999999999999</v>
      </c>
      <c r="AY178" s="58">
        <v>0.60175000000000001</v>
      </c>
      <c r="AZ178" s="58">
        <v>0.59175</v>
      </c>
      <c r="BA178" s="58">
        <v>0.5804999999999999</v>
      </c>
      <c r="BB178" s="58">
        <v>0.56850000000000001</v>
      </c>
      <c r="BC178" s="58">
        <v>0.55325000000000002</v>
      </c>
      <c r="BD178" s="58">
        <v>0.53899999999999992</v>
      </c>
      <c r="BE178" s="58">
        <v>0.52149999999999996</v>
      </c>
      <c r="BF178" s="58">
        <v>0.49249999999999999</v>
      </c>
      <c r="BG178" s="58">
        <v>0.45749999999999996</v>
      </c>
      <c r="BH178" s="58">
        <v>0.41475000000000006</v>
      </c>
      <c r="BI178" s="58">
        <v>0.36524999999999996</v>
      </c>
      <c r="BJ178" s="58">
        <v>0.31925000000000003</v>
      </c>
      <c r="BK178" s="58">
        <v>0.28450000000000003</v>
      </c>
      <c r="BL178" s="58">
        <v>0.25750000000000001</v>
      </c>
      <c r="BM178" s="58">
        <v>0.24099999999999999</v>
      </c>
      <c r="BN178" s="58">
        <v>0.23525000000000001</v>
      </c>
      <c r="BO178" s="58">
        <v>0.23099999999999998</v>
      </c>
      <c r="BP178" s="58">
        <v>0.22825000000000001</v>
      </c>
      <c r="BQ178" s="58">
        <v>0.22650000000000001</v>
      </c>
      <c r="BR178" s="58">
        <v>0.22575000000000001</v>
      </c>
      <c r="BS178" s="58">
        <v>0.22449999999999998</v>
      </c>
      <c r="BT178" s="58">
        <v>0.22349999999999998</v>
      </c>
      <c r="BU178" s="58">
        <v>0.22124999999999997</v>
      </c>
      <c r="BV178" s="58">
        <v>0.21875</v>
      </c>
      <c r="BW178" s="58">
        <v>0.216</v>
      </c>
      <c r="BX178" s="58">
        <v>0.21299999999999999</v>
      </c>
      <c r="BY178" s="58">
        <v>0.21024999999999999</v>
      </c>
      <c r="BZ178" s="58">
        <v>0.20874999999999999</v>
      </c>
      <c r="CA178" s="58">
        <v>0.20774999999999999</v>
      </c>
      <c r="CB178" s="58">
        <v>0.20550000000000002</v>
      </c>
      <c r="CC178" s="58">
        <v>0.20275000000000001</v>
      </c>
      <c r="CD178" s="58">
        <v>0.20025000000000001</v>
      </c>
      <c r="CE178" s="58">
        <v>0.19650000000000001</v>
      </c>
      <c r="CF178" s="58">
        <v>0.193</v>
      </c>
      <c r="CG178" s="58">
        <v>0.19</v>
      </c>
      <c r="CH178" s="58">
        <v>0.188</v>
      </c>
      <c r="CI178" s="58">
        <v>0.18575000000000003</v>
      </c>
      <c r="CJ178" s="58">
        <v>0.18525</v>
      </c>
      <c r="CK178" s="58">
        <v>0.183</v>
      </c>
      <c r="CL178" s="58">
        <v>0.18149999999999999</v>
      </c>
      <c r="CM178" s="58">
        <v>0.18025000000000002</v>
      </c>
      <c r="CN178" s="58">
        <v>0.17799999999999999</v>
      </c>
      <c r="CO178" s="58">
        <v>0.17625000000000002</v>
      </c>
      <c r="CP178" s="58">
        <v>0.17599999999999999</v>
      </c>
      <c r="CQ178" s="58">
        <v>0.17649999999999999</v>
      </c>
      <c r="CR178" s="58">
        <v>0.17574999999999999</v>
      </c>
      <c r="CS178" s="58">
        <v>0.17549999999999999</v>
      </c>
      <c r="CT178" s="58">
        <v>0.17474999999999999</v>
      </c>
      <c r="CU178" s="58">
        <v>0.17425000000000002</v>
      </c>
      <c r="CV178" s="58">
        <v>0.17275000000000001</v>
      </c>
      <c r="CW178" s="58">
        <v>0.17175000000000001</v>
      </c>
      <c r="CX178" s="58">
        <v>0.17125000000000001</v>
      </c>
      <c r="CY178" s="58">
        <v>0.16950000000000001</v>
      </c>
      <c r="CZ178" s="58">
        <v>0.16775000000000001</v>
      </c>
      <c r="DA178" s="58">
        <v>0.16700000000000001</v>
      </c>
      <c r="DB178" s="58">
        <v>0.16750000000000001</v>
      </c>
      <c r="DC178" s="58">
        <v>0.16824999999999998</v>
      </c>
      <c r="DD178" s="58">
        <v>0.17</v>
      </c>
      <c r="DE178" s="58">
        <v>0.17149999999999999</v>
      </c>
      <c r="DF178" s="58">
        <v>0.17275000000000001</v>
      </c>
      <c r="DG178" s="58">
        <v>0.17350000000000002</v>
      </c>
      <c r="DH178" s="58">
        <v>0.17399999999999999</v>
      </c>
      <c r="DI178" s="58">
        <v>0.17425000000000002</v>
      </c>
      <c r="DJ178" s="58">
        <v>0.17474999999999999</v>
      </c>
      <c r="DK178" s="58">
        <v>0.17474999999999999</v>
      </c>
      <c r="DL178" s="58">
        <v>0.17449999999999999</v>
      </c>
      <c r="DM178" s="58">
        <v>0.17424999999999999</v>
      </c>
      <c r="DN178" s="58">
        <v>0.17399999999999999</v>
      </c>
      <c r="DO178" s="58">
        <v>0.17374999999999999</v>
      </c>
      <c r="DP178" s="58">
        <v>0.17374999999999999</v>
      </c>
      <c r="DQ178" s="58">
        <v>0.17349999999999999</v>
      </c>
      <c r="DR178" s="58">
        <v>0.17699999999999999</v>
      </c>
      <c r="DS178" s="58">
        <v>0.18074999999999999</v>
      </c>
      <c r="DT178" s="58">
        <v>0.18449999999999997</v>
      </c>
      <c r="DU178" s="58">
        <v>0.18875</v>
      </c>
      <c r="DV178" s="58">
        <v>0.19325000000000003</v>
      </c>
      <c r="DW178" s="58">
        <v>0.19375000000000003</v>
      </c>
      <c r="DX178" s="58">
        <v>0.19500000000000001</v>
      </c>
      <c r="DY178" s="58">
        <v>0.19675000000000001</v>
      </c>
      <c r="DZ178" s="58">
        <v>0.19875000000000001</v>
      </c>
      <c r="EA178" s="58">
        <v>0.20175000000000001</v>
      </c>
      <c r="EB178" s="58">
        <v>0.20549999999999999</v>
      </c>
      <c r="EC178" s="58">
        <v>0.20899999999999999</v>
      </c>
      <c r="ED178" s="58">
        <v>0.21225000000000002</v>
      </c>
      <c r="EE178" s="58">
        <v>0.215</v>
      </c>
      <c r="EF178" s="58">
        <v>0.21750000000000003</v>
      </c>
      <c r="EG178" s="58">
        <v>0.221</v>
      </c>
      <c r="EH178" s="58">
        <v>0.22500000000000003</v>
      </c>
      <c r="EI178" s="58">
        <v>0.23125000000000001</v>
      </c>
      <c r="EJ178" s="58">
        <v>0.24325000000000002</v>
      </c>
      <c r="EK178" s="58">
        <v>0.26075000000000004</v>
      </c>
      <c r="EL178" s="58">
        <v>0.28475</v>
      </c>
      <c r="EM178" s="58">
        <v>0.312</v>
      </c>
      <c r="EN178" s="58">
        <v>0.33899999999999997</v>
      </c>
      <c r="EO178" s="58">
        <v>0.36024999999999996</v>
      </c>
      <c r="EP178" s="58">
        <v>0.37525000000000003</v>
      </c>
      <c r="EQ178" s="58">
        <v>0.38224999999999998</v>
      </c>
      <c r="ER178" s="58">
        <v>0.38500000000000001</v>
      </c>
      <c r="ES178" s="58">
        <v>0.38500000000000001</v>
      </c>
    </row>
    <row r="179" spans="48:149" outlineLevel="1" x14ac:dyDescent="0.2">
      <c r="AV179" s="58" t="str">
        <f xml:space="preserve"> TEXT($F$175,"0%") &amp; " Wtd.Avg."</f>
        <v>50% Wtd.Avg.</v>
      </c>
      <c r="AW179" s="58">
        <f>$F$175*AW177+(1-$F$175)*AW176</f>
        <v>0.3075</v>
      </c>
      <c r="AX179" s="58">
        <f>$F$175*AX177+(1-$F$175)*AX176</f>
        <v>0.3075</v>
      </c>
      <c r="AY179" s="58">
        <f>$F$175*AY177+(1-$F$175)*AY176</f>
        <v>0.300875</v>
      </c>
      <c r="AZ179" s="58">
        <f t="shared" ref="AZ179:DK179" si="11">$F$175*AZ177+(1-$F$175)*AZ176</f>
        <v>0.295875</v>
      </c>
      <c r="BA179" s="58">
        <f t="shared" si="11"/>
        <v>0.29024999999999995</v>
      </c>
      <c r="BB179" s="58">
        <f t="shared" si="11"/>
        <v>0.28425</v>
      </c>
      <c r="BC179" s="58">
        <f t="shared" si="11"/>
        <v>0.27662500000000001</v>
      </c>
      <c r="BD179" s="58">
        <f t="shared" si="11"/>
        <v>0.26949999999999996</v>
      </c>
      <c r="BE179" s="58">
        <f t="shared" si="11"/>
        <v>0.26074999999999998</v>
      </c>
      <c r="BF179" s="58">
        <f t="shared" si="11"/>
        <v>0.24625</v>
      </c>
      <c r="BG179" s="58">
        <f t="shared" si="11"/>
        <v>0.22874999999999998</v>
      </c>
      <c r="BH179" s="58">
        <f t="shared" si="11"/>
        <v>0.20737500000000003</v>
      </c>
      <c r="BI179" s="58">
        <f t="shared" si="11"/>
        <v>0.18262499999999998</v>
      </c>
      <c r="BJ179" s="58">
        <f t="shared" si="11"/>
        <v>0.15962500000000002</v>
      </c>
      <c r="BK179" s="58">
        <f t="shared" si="11"/>
        <v>0.14225000000000002</v>
      </c>
      <c r="BL179" s="58">
        <f t="shared" si="11"/>
        <v>0.12875</v>
      </c>
      <c r="BM179" s="58">
        <f t="shared" si="11"/>
        <v>0.1205</v>
      </c>
      <c r="BN179" s="58">
        <f t="shared" si="11"/>
        <v>0.11762500000000001</v>
      </c>
      <c r="BO179" s="58">
        <f t="shared" si="11"/>
        <v>0.11549999999999999</v>
      </c>
      <c r="BP179" s="58">
        <f t="shared" si="11"/>
        <v>0.114125</v>
      </c>
      <c r="BQ179" s="58">
        <f t="shared" si="11"/>
        <v>0.11325</v>
      </c>
      <c r="BR179" s="58">
        <f t="shared" si="11"/>
        <v>0.112875</v>
      </c>
      <c r="BS179" s="58">
        <f t="shared" si="11"/>
        <v>0.11224999999999999</v>
      </c>
      <c r="BT179" s="58">
        <f t="shared" si="11"/>
        <v>0.11174999999999999</v>
      </c>
      <c r="BU179" s="58">
        <f t="shared" si="11"/>
        <v>0.11062499999999999</v>
      </c>
      <c r="BV179" s="58">
        <f t="shared" si="11"/>
        <v>0.109375</v>
      </c>
      <c r="BW179" s="58">
        <f t="shared" si="11"/>
        <v>0.108</v>
      </c>
      <c r="BX179" s="58">
        <f t="shared" si="11"/>
        <v>0.1065</v>
      </c>
      <c r="BY179" s="58">
        <f t="shared" si="11"/>
        <v>0.105125</v>
      </c>
      <c r="BZ179" s="58">
        <f t="shared" si="11"/>
        <v>0.104375</v>
      </c>
      <c r="CA179" s="58">
        <f t="shared" si="11"/>
        <v>0.103875</v>
      </c>
      <c r="CB179" s="58">
        <f t="shared" si="11"/>
        <v>0.10275000000000001</v>
      </c>
      <c r="CC179" s="58">
        <f t="shared" si="11"/>
        <v>0.10137500000000001</v>
      </c>
      <c r="CD179" s="58">
        <f t="shared" si="11"/>
        <v>0.10012500000000001</v>
      </c>
      <c r="CE179" s="58">
        <f t="shared" si="11"/>
        <v>9.8250000000000004E-2</v>
      </c>
      <c r="CF179" s="58">
        <f t="shared" si="11"/>
        <v>9.6500000000000002E-2</v>
      </c>
      <c r="CG179" s="58">
        <f t="shared" si="11"/>
        <v>9.5000000000000001E-2</v>
      </c>
      <c r="CH179" s="58">
        <f t="shared" si="11"/>
        <v>9.4E-2</v>
      </c>
      <c r="CI179" s="58">
        <f t="shared" si="11"/>
        <v>9.2875000000000013E-2</v>
      </c>
      <c r="CJ179" s="58">
        <f t="shared" si="11"/>
        <v>9.2624999999999999E-2</v>
      </c>
      <c r="CK179" s="58">
        <f t="shared" si="11"/>
        <v>9.1499999999999998E-2</v>
      </c>
      <c r="CL179" s="58">
        <f t="shared" si="11"/>
        <v>9.0749999999999997E-2</v>
      </c>
      <c r="CM179" s="58">
        <f t="shared" si="11"/>
        <v>9.0125000000000011E-2</v>
      </c>
      <c r="CN179" s="58">
        <f t="shared" si="11"/>
        <v>8.8999999999999996E-2</v>
      </c>
      <c r="CO179" s="58">
        <f t="shared" si="11"/>
        <v>8.8125000000000009E-2</v>
      </c>
      <c r="CP179" s="58">
        <f t="shared" si="11"/>
        <v>8.7999999999999995E-2</v>
      </c>
      <c r="CQ179" s="58">
        <f t="shared" si="11"/>
        <v>8.8249999999999995E-2</v>
      </c>
      <c r="CR179" s="58">
        <f t="shared" si="11"/>
        <v>8.7874999999999995E-2</v>
      </c>
      <c r="CS179" s="58">
        <f t="shared" si="11"/>
        <v>8.7749999999999995E-2</v>
      </c>
      <c r="CT179" s="58">
        <f t="shared" si="11"/>
        <v>8.7374999999999994E-2</v>
      </c>
      <c r="CU179" s="58">
        <f t="shared" si="11"/>
        <v>8.7125000000000008E-2</v>
      </c>
      <c r="CV179" s="58">
        <f t="shared" si="11"/>
        <v>8.6375000000000007E-2</v>
      </c>
      <c r="CW179" s="58">
        <f t="shared" si="11"/>
        <v>8.5875000000000007E-2</v>
      </c>
      <c r="CX179" s="58">
        <f t="shared" si="11"/>
        <v>8.5625000000000007E-2</v>
      </c>
      <c r="CY179" s="58">
        <f t="shared" si="11"/>
        <v>8.4750000000000006E-2</v>
      </c>
      <c r="CZ179" s="58">
        <f t="shared" si="11"/>
        <v>8.3875000000000005E-2</v>
      </c>
      <c r="DA179" s="58">
        <f t="shared" si="11"/>
        <v>8.3500000000000005E-2</v>
      </c>
      <c r="DB179" s="58">
        <f t="shared" si="11"/>
        <v>8.3750000000000005E-2</v>
      </c>
      <c r="DC179" s="58">
        <f t="shared" si="11"/>
        <v>8.4124999999999991E-2</v>
      </c>
      <c r="DD179" s="58">
        <f t="shared" si="11"/>
        <v>8.5000000000000006E-2</v>
      </c>
      <c r="DE179" s="58">
        <f t="shared" si="11"/>
        <v>8.5749999999999993E-2</v>
      </c>
      <c r="DF179" s="58">
        <f t="shared" si="11"/>
        <v>8.6375000000000007E-2</v>
      </c>
      <c r="DG179" s="58">
        <f t="shared" si="11"/>
        <v>8.6750000000000008E-2</v>
      </c>
      <c r="DH179" s="58">
        <f t="shared" si="11"/>
        <v>8.6999999999999994E-2</v>
      </c>
      <c r="DI179" s="58">
        <f t="shared" si="11"/>
        <v>8.7125000000000008E-2</v>
      </c>
      <c r="DJ179" s="58">
        <f t="shared" si="11"/>
        <v>8.7374999999999994E-2</v>
      </c>
      <c r="DK179" s="58">
        <f t="shared" si="11"/>
        <v>8.7374999999999994E-2</v>
      </c>
      <c r="DL179" s="58">
        <f t="shared" ref="DL179:EQ179" si="12">$F$175*DL177+(1-$F$175)*DL176</f>
        <v>8.7249999999999994E-2</v>
      </c>
      <c r="DM179" s="58">
        <f t="shared" si="12"/>
        <v>8.7124999999999994E-2</v>
      </c>
      <c r="DN179" s="58">
        <f t="shared" si="12"/>
        <v>8.6999999999999994E-2</v>
      </c>
      <c r="DO179" s="58">
        <f t="shared" si="12"/>
        <v>8.6874999999999994E-2</v>
      </c>
      <c r="DP179" s="58">
        <f t="shared" si="12"/>
        <v>8.6874999999999994E-2</v>
      </c>
      <c r="DQ179" s="58">
        <f t="shared" si="12"/>
        <v>8.6749999999999994E-2</v>
      </c>
      <c r="DR179" s="58">
        <f t="shared" si="12"/>
        <v>8.8499999999999995E-2</v>
      </c>
      <c r="DS179" s="58">
        <f t="shared" si="12"/>
        <v>9.0374999999999997E-2</v>
      </c>
      <c r="DT179" s="58">
        <f t="shared" si="12"/>
        <v>9.2249999999999985E-2</v>
      </c>
      <c r="DU179" s="58">
        <f t="shared" si="12"/>
        <v>9.4375000000000001E-2</v>
      </c>
      <c r="DV179" s="58">
        <f t="shared" si="12"/>
        <v>9.6625000000000016E-2</v>
      </c>
      <c r="DW179" s="58">
        <f t="shared" si="12"/>
        <v>9.6875000000000017E-2</v>
      </c>
      <c r="DX179" s="58">
        <f t="shared" si="12"/>
        <v>9.7500000000000003E-2</v>
      </c>
      <c r="DY179" s="58">
        <f t="shared" si="12"/>
        <v>9.8375000000000004E-2</v>
      </c>
      <c r="DZ179" s="58">
        <f t="shared" si="12"/>
        <v>9.9375000000000005E-2</v>
      </c>
      <c r="EA179" s="58">
        <f t="shared" si="12"/>
        <v>0.10087500000000001</v>
      </c>
      <c r="EB179" s="58">
        <f t="shared" si="12"/>
        <v>0.10274999999999999</v>
      </c>
      <c r="EC179" s="58">
        <f t="shared" si="12"/>
        <v>0.1045</v>
      </c>
      <c r="ED179" s="58">
        <f t="shared" si="12"/>
        <v>0.10612500000000001</v>
      </c>
      <c r="EE179" s="58">
        <f t="shared" si="12"/>
        <v>0.1075</v>
      </c>
      <c r="EF179" s="58">
        <f t="shared" si="12"/>
        <v>0.10875000000000001</v>
      </c>
      <c r="EG179" s="58">
        <f t="shared" si="12"/>
        <v>0.1105</v>
      </c>
      <c r="EH179" s="58">
        <f t="shared" si="12"/>
        <v>0.11250000000000002</v>
      </c>
      <c r="EI179" s="58">
        <f t="shared" si="12"/>
        <v>0.11562500000000001</v>
      </c>
      <c r="EJ179" s="58">
        <f t="shared" si="12"/>
        <v>0.12162500000000001</v>
      </c>
      <c r="EK179" s="58">
        <f t="shared" si="12"/>
        <v>0.13037500000000002</v>
      </c>
      <c r="EL179" s="58">
        <f t="shared" si="12"/>
        <v>0.142375</v>
      </c>
      <c r="EM179" s="58">
        <f t="shared" si="12"/>
        <v>0.156</v>
      </c>
      <c r="EN179" s="58">
        <f t="shared" si="12"/>
        <v>0.16949999999999998</v>
      </c>
      <c r="EO179" s="58">
        <f t="shared" si="12"/>
        <v>0.18012499999999998</v>
      </c>
      <c r="EP179" s="58">
        <f t="shared" si="12"/>
        <v>0.18762500000000001</v>
      </c>
      <c r="EQ179" s="58">
        <f t="shared" si="12"/>
        <v>0.19112499999999999</v>
      </c>
      <c r="ER179" s="58">
        <f>$F$175*ER177+(1-$F$175)*ER176</f>
        <v>0.1925</v>
      </c>
      <c r="ES179" s="58">
        <f>$F$175*ES177+(1-$F$175)*ES176</f>
        <v>0.1925</v>
      </c>
    </row>
    <row r="180" spans="48:149" outlineLevel="1" x14ac:dyDescent="0.2">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row>
    <row r="181" spans="48:149" outlineLevel="1" x14ac:dyDescent="0.2">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row>
    <row r="182" spans="48:149" outlineLevel="1" x14ac:dyDescent="0.2">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row>
    <row r="183" spans="48:149" outlineLevel="1" x14ac:dyDescent="0.2">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row>
    <row r="184" spans="48:149" outlineLevel="1" x14ac:dyDescent="0.2">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row>
    <row r="185" spans="48:149" outlineLevel="1" x14ac:dyDescent="0.2">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row>
    <row r="186" spans="48:149" outlineLevel="1" x14ac:dyDescent="0.2">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row>
    <row r="187" spans="48:149" outlineLevel="1" x14ac:dyDescent="0.2">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row>
    <row r="188" spans="48:149" outlineLevel="1" x14ac:dyDescent="0.2">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row>
    <row r="189" spans="48:149" outlineLevel="1" x14ac:dyDescent="0.2">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row>
    <row r="190" spans="48:149" outlineLevel="1" x14ac:dyDescent="0.2">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row>
    <row r="191" spans="48:149" outlineLevel="1" x14ac:dyDescent="0.2">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row>
    <row r="192" spans="48:149" outlineLevel="1" x14ac:dyDescent="0.2">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row>
    <row r="193" spans="1:149" outlineLevel="1" x14ac:dyDescent="0.2">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row>
    <row r="194" spans="1:149" outlineLevel="1" x14ac:dyDescent="0.2">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row>
    <row r="195" spans="1:149" outlineLevel="1" x14ac:dyDescent="0.2">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row>
    <row r="196" spans="1:149" x14ac:dyDescent="0.2">
      <c r="A196" s="72"/>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row>
    <row r="197" spans="1:149" ht="15" x14ac:dyDescent="0.25">
      <c r="AV197" s="58"/>
      <c r="AW197"/>
      <c r="AX197"/>
      <c r="AY197"/>
      <c r="AZ197"/>
      <c r="BA197"/>
      <c r="BB197"/>
      <c r="BC197"/>
      <c r="BD197"/>
      <c r="BE197"/>
      <c r="BF197"/>
      <c r="BG197"/>
      <c r="BH197"/>
      <c r="BI197"/>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row>
    <row r="198" spans="1:149" ht="15" x14ac:dyDescent="0.25">
      <c r="AV198" s="58"/>
      <c r="AW198"/>
      <c r="AX198"/>
      <c r="AY198"/>
      <c r="AZ198"/>
      <c r="BA198"/>
      <c r="BB198"/>
      <c r="BC198"/>
      <c r="BD198"/>
      <c r="BE198"/>
      <c r="BF198"/>
      <c r="BG198"/>
      <c r="BH198"/>
      <c r="BI19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row>
    <row r="199" spans="1:149" ht="15" x14ac:dyDescent="0.25">
      <c r="AV199" s="58"/>
      <c r="AW199"/>
      <c r="AX199"/>
      <c r="AY199"/>
      <c r="AZ199"/>
      <c r="BA199"/>
      <c r="BB199"/>
      <c r="BC199"/>
      <c r="BD199"/>
      <c r="BE199"/>
      <c r="BF199"/>
      <c r="BG199"/>
      <c r="BH199"/>
      <c r="BI199"/>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row>
    <row r="200" spans="1:149" ht="15" x14ac:dyDescent="0.25">
      <c r="AV200" s="58"/>
      <c r="AW200"/>
      <c r="AX200"/>
      <c r="AY200"/>
      <c r="AZ200"/>
      <c r="BA200"/>
      <c r="BB200"/>
      <c r="BC200"/>
      <c r="BD200"/>
      <c r="BE200"/>
      <c r="BF200"/>
      <c r="BG200"/>
      <c r="BH200"/>
      <c r="BI200"/>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row>
    <row r="201" spans="1:149" ht="15" x14ac:dyDescent="0.25">
      <c r="AV201" s="58"/>
      <c r="AW201"/>
      <c r="AX201"/>
      <c r="AY201"/>
      <c r="AZ201"/>
      <c r="BA201"/>
      <c r="BB201"/>
      <c r="BC201"/>
      <c r="BD201"/>
      <c r="BE201"/>
      <c r="BF201"/>
      <c r="BG201"/>
      <c r="BH201"/>
      <c r="BI201"/>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row>
  </sheetData>
  <autoFilter ref="A14:I28" xr:uid="{00000000-0009-0000-0000-000001000000}">
    <sortState ref="A15:I28">
      <sortCondition ref="E14:E28"/>
    </sortState>
  </autoFilter>
  <dataValidations count="1">
    <dataValidation type="decimal" allowBlank="1" showInputMessage="1" showErrorMessage="1" error="Please enter a confidence level between 0 and 1." prompt="Confidence level can be adjusted between 0 and 100% to dynamically change confidence limits on this sheet." sqref="I11" xr:uid="{00000000-0002-0000-0100-000000000000}">
      <formula1>0</formula1>
      <formula2>1</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5" r:id="rId4" name="Spinner 21">
              <controlPr defaultSize="0" autoPict="0">
                <anchor moveWithCells="1" sizeWithCells="1">
                  <from>
                    <xdr:col>9</xdr:col>
                    <xdr:colOff>0</xdr:colOff>
                    <xdr:row>9</xdr:row>
                    <xdr:rowOff>0</xdr:rowOff>
                  </from>
                  <to>
                    <xdr:col>10</xdr:col>
                    <xdr:colOff>0</xdr:colOff>
                    <xdr:row>11</xdr:row>
                    <xdr:rowOff>85725</xdr:rowOff>
                  </to>
                </anchor>
              </controlPr>
            </control>
          </mc:Choice>
        </mc:AlternateContent>
        <mc:AlternateContent xmlns:mc="http://schemas.openxmlformats.org/markup-compatibility/2006">
          <mc:Choice Requires="x14">
            <control shapeId="1046" r:id="rId5" name="Spinner 22">
              <controlPr defaultSize="0" autoPict="0">
                <anchor moveWithCells="1" sizeWithCells="1">
                  <from>
                    <xdr:col>9</xdr:col>
                    <xdr:colOff>0</xdr:colOff>
                    <xdr:row>87</xdr:row>
                    <xdr:rowOff>0</xdr:rowOff>
                  </from>
                  <to>
                    <xdr:col>10</xdr:col>
                    <xdr:colOff>0</xdr:colOff>
                    <xdr:row>89</xdr:row>
                    <xdr:rowOff>95250</xdr:rowOff>
                  </to>
                </anchor>
              </controlPr>
            </control>
          </mc:Choice>
        </mc:AlternateContent>
        <mc:AlternateContent xmlns:mc="http://schemas.openxmlformats.org/markup-compatibility/2006">
          <mc:Choice Requires="x14">
            <control shapeId="1047" r:id="rId6" name="Spinner 23">
              <controlPr defaultSize="0" autoPict="0">
                <anchor moveWithCells="1" sizeWithCells="1">
                  <from>
                    <xdr:col>9</xdr:col>
                    <xdr:colOff>66675</xdr:colOff>
                    <xdr:row>54</xdr:row>
                    <xdr:rowOff>0</xdr:rowOff>
                  </from>
                  <to>
                    <xdr:col>10</xdr:col>
                    <xdr:colOff>66675</xdr:colOff>
                    <xdr:row>56</xdr:row>
                    <xdr:rowOff>95250</xdr:rowOff>
                  </to>
                </anchor>
              </controlPr>
            </control>
          </mc:Choice>
        </mc:AlternateContent>
        <mc:AlternateContent xmlns:mc="http://schemas.openxmlformats.org/markup-compatibility/2006">
          <mc:Choice Requires="x14">
            <control shapeId="1048" r:id="rId7" name="Spinner 24">
              <controlPr defaultSize="0" autoPict="0">
                <anchor moveWithCells="1" sizeWithCells="1">
                  <from>
                    <xdr:col>9</xdr:col>
                    <xdr:colOff>66675</xdr:colOff>
                    <xdr:row>72</xdr:row>
                    <xdr:rowOff>0</xdr:rowOff>
                  </from>
                  <to>
                    <xdr:col>10</xdr:col>
                    <xdr:colOff>66675</xdr:colOff>
                    <xdr:row>74</xdr:row>
                    <xdr:rowOff>95250</xdr:rowOff>
                  </to>
                </anchor>
              </controlPr>
            </control>
          </mc:Choice>
        </mc:AlternateContent>
        <mc:AlternateContent xmlns:mc="http://schemas.openxmlformats.org/markup-compatibility/2006">
          <mc:Choice Requires="x14">
            <control shapeId="1049" r:id="rId8" name="Spinner 25">
              <controlPr defaultSize="0" autoPict="0">
                <anchor moveWithCells="1" sizeWithCells="1">
                  <from>
                    <xdr:col>9</xdr:col>
                    <xdr:colOff>0</xdr:colOff>
                    <xdr:row>161</xdr:row>
                    <xdr:rowOff>0</xdr:rowOff>
                  </from>
                  <to>
                    <xdr:col>10</xdr:col>
                    <xdr:colOff>0</xdr:colOff>
                    <xdr:row>163</xdr:row>
                    <xdr:rowOff>95250</xdr:rowOff>
                  </to>
                </anchor>
              </controlPr>
            </control>
          </mc:Choice>
        </mc:AlternateContent>
        <mc:AlternateContent xmlns:mc="http://schemas.openxmlformats.org/markup-compatibility/2006">
          <mc:Choice Requires="x14">
            <control shapeId="1050" r:id="rId9" name="Spinner 26">
              <controlPr defaultSize="0" autoPict="0">
                <anchor moveWithCells="1" sizeWithCells="1">
                  <from>
                    <xdr:col>9</xdr:col>
                    <xdr:colOff>0</xdr:colOff>
                    <xdr:row>184</xdr:row>
                    <xdr:rowOff>0</xdr:rowOff>
                  </from>
                  <to>
                    <xdr:col>10</xdr:col>
                    <xdr:colOff>0</xdr:colOff>
                    <xdr:row>186</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O189"/>
  <sheetViews>
    <sheetView showGridLines="0" showRowColHeaders="0" zoomScale="125" zoomScaleNormal="125" workbookViewId="0">
      <selection activeCell="B1" sqref="B1"/>
    </sheetView>
  </sheetViews>
  <sheetFormatPr defaultRowHeight="11.25" outlineLevelRow="1" x14ac:dyDescent="0.2"/>
  <cols>
    <col min="1" max="1" width="15.7109375" style="1" customWidth="1"/>
    <col min="2" max="9" width="9.7109375" style="1" customWidth="1"/>
    <col min="10" max="16384" width="9.140625" style="1"/>
  </cols>
  <sheetData>
    <row r="1" spans="1:145" x14ac:dyDescent="0.2">
      <c r="A1" s="2" t="s">
        <v>953</v>
      </c>
      <c r="B1" s="1" t="s">
        <v>1105</v>
      </c>
      <c r="F1" s="3"/>
      <c r="M1" s="3" t="s">
        <v>1103</v>
      </c>
      <c r="N1" s="3" t="s">
        <v>1104</v>
      </c>
      <c r="R1" s="3" t="s">
        <v>955</v>
      </c>
      <c r="U1" s="3"/>
      <c r="Z1" s="73" t="s">
        <v>1106</v>
      </c>
      <c r="BZ1" s="4" t="s">
        <v>1106</v>
      </c>
    </row>
    <row r="2" spans="1:145" x14ac:dyDescent="0.2">
      <c r="A2" s="2" t="s">
        <v>957</v>
      </c>
      <c r="C2" s="1" t="s">
        <v>3</v>
      </c>
      <c r="G2" s="6" t="s">
        <v>958</v>
      </c>
      <c r="H2" s="7" t="s">
        <v>959</v>
      </c>
      <c r="I2" s="10" t="s">
        <v>960</v>
      </c>
    </row>
    <row r="3" spans="1:145" hidden="1" outlineLevel="1" x14ac:dyDescent="0.2">
      <c r="A3" s="2" t="s">
        <v>961</v>
      </c>
    </row>
    <row r="4" spans="1:145" hidden="1" outlineLevel="1" x14ac:dyDescent="0.2">
      <c r="A4" s="1" t="s">
        <v>1107</v>
      </c>
    </row>
    <row r="5" spans="1:145" hidden="1" outlineLevel="1" x14ac:dyDescent="0.2">
      <c r="A5" s="2" t="s">
        <v>963</v>
      </c>
    </row>
    <row r="6" spans="1:145" hidden="1" outlineLevel="1" x14ac:dyDescent="0.2">
      <c r="A6" s="1" t="s">
        <v>964</v>
      </c>
    </row>
    <row r="7" spans="1:145" hidden="1" outlineLevel="1" x14ac:dyDescent="0.2">
      <c r="A7" s="1" t="s">
        <v>1108</v>
      </c>
    </row>
    <row r="8" spans="1:145" collapsed="1" x14ac:dyDescent="0.2">
      <c r="A8" s="71"/>
      <c r="J8" s="3" t="s">
        <v>1101</v>
      </c>
      <c r="K8" s="3" t="s">
        <v>1125</v>
      </c>
    </row>
    <row r="9" spans="1:145" x14ac:dyDescent="0.2">
      <c r="A9" s="11" t="s">
        <v>1109</v>
      </c>
      <c r="AR9" s="58" t="s">
        <v>1069</v>
      </c>
      <c r="AS9" s="58" t="s">
        <v>1070</v>
      </c>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row>
    <row r="10" spans="1:145" ht="12" outlineLevel="1" thickBot="1" x14ac:dyDescent="0.25">
      <c r="A10" s="12"/>
      <c r="B10" s="13" t="s">
        <v>967</v>
      </c>
      <c r="C10" s="15" t="s">
        <v>968</v>
      </c>
      <c r="D10" s="15" t="s">
        <v>969</v>
      </c>
      <c r="E10" s="15" t="s">
        <v>970</v>
      </c>
      <c r="F10" s="15" t="s">
        <v>971</v>
      </c>
      <c r="G10" s="15" t="s">
        <v>972</v>
      </c>
      <c r="H10" s="15" t="s">
        <v>973</v>
      </c>
      <c r="I10" s="15" t="s">
        <v>974</v>
      </c>
      <c r="AR10" s="58">
        <v>7</v>
      </c>
      <c r="AS10" s="58">
        <f>CHOOSE(AR10,0,0.25,0.5,0.68,0.8,0.9,0.95,0.98,0.99,0.997,0.999)</f>
        <v>0.95</v>
      </c>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row>
    <row r="11" spans="1:145" outlineLevel="1" x14ac:dyDescent="0.2">
      <c r="B11" s="17">
        <f xml:space="preserve"> 1 - $C$29 / $C$30</f>
        <v>0.39188884359053611</v>
      </c>
      <c r="C11" s="17">
        <f xml:space="preserve"> MAX(0,1 - ($C$29 + 2*($B$28+1))/$C$30)</f>
        <v>0.37313299834769309</v>
      </c>
      <c r="D11" s="18">
        <v>0.35407830565380954</v>
      </c>
      <c r="E11" s="18">
        <v>0.38500000000000001</v>
      </c>
      <c r="F11" s="19">
        <v>800</v>
      </c>
      <c r="G11" s="20">
        <f>$AS$59</f>
        <v>0.87102404709112002</v>
      </c>
      <c r="H11" s="17">
        <f>_xlfn.NORM.S.INV(1-(1-I11)/2)</f>
        <v>1.9599639845400536</v>
      </c>
      <c r="I11" s="21">
        <f>$AS$10</f>
        <v>0.95</v>
      </c>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row>
    <row r="12" spans="1:145" x14ac:dyDescent="0.2">
      <c r="A12" s="71"/>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row>
    <row r="13" spans="1:145" x14ac:dyDescent="0.2">
      <c r="A13" s="11" t="s">
        <v>1110</v>
      </c>
      <c r="AR13" s="58" t="s">
        <v>984</v>
      </c>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row>
    <row r="14" spans="1:145" ht="12" outlineLevel="1" thickBot="1" x14ac:dyDescent="0.25">
      <c r="A14" s="15" t="s">
        <v>976</v>
      </c>
      <c r="B14" s="15" t="s">
        <v>977</v>
      </c>
      <c r="C14" s="15" t="s">
        <v>978</v>
      </c>
      <c r="D14" s="15" t="s">
        <v>979</v>
      </c>
      <c r="E14" s="15" t="s">
        <v>980</v>
      </c>
      <c r="F14" s="15" t="str">
        <f>IF($I$11&gt;99%,("Lower"&amp;TEXT($I$11,"0.0%")),("Lower"&amp;TEXT($I$11,"0%")))</f>
        <v>Lower95%</v>
      </c>
      <c r="G14" s="15" t="str">
        <f>IF($I$11&gt;99%,("Upper"&amp;TEXT($I$11,"0.0%")),("Upper"&amp;TEXT($I$11,"0%")))</f>
        <v>Upper95%</v>
      </c>
      <c r="H14" s="15" t="s">
        <v>982</v>
      </c>
      <c r="I14" s="15" t="s">
        <v>981</v>
      </c>
      <c r="AR14" s="58" t="s">
        <v>15</v>
      </c>
      <c r="AS14" s="58" t="s">
        <v>27</v>
      </c>
      <c r="AT14" s="58" t="s">
        <v>28</v>
      </c>
      <c r="AU14" s="58" t="s">
        <v>6</v>
      </c>
      <c r="AV14" s="58" t="s">
        <v>8</v>
      </c>
      <c r="AW14" s="58" t="s">
        <v>12</v>
      </c>
      <c r="AX14" s="58" t="s">
        <v>9</v>
      </c>
      <c r="AY14" s="58" t="s">
        <v>14</v>
      </c>
      <c r="AZ14" s="58" t="s">
        <v>38</v>
      </c>
      <c r="BA14" s="58" t="s">
        <v>983</v>
      </c>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row>
    <row r="15" spans="1:145" ht="11.25" customHeight="1" outlineLevel="1" x14ac:dyDescent="0.25">
      <c r="A15" s="22" t="s">
        <v>6</v>
      </c>
      <c r="B15" s="14">
        <v>3.0810418614359047</v>
      </c>
      <c r="C15" s="14">
        <v>0.30051106677629774</v>
      </c>
      <c r="D15" s="138">
        <f t="shared" ref="D15:D24" si="0">B15 / C15</f>
        <v>10.252673535412427</v>
      </c>
      <c r="E15" s="14">
        <f t="shared" ref="E15:E24" si="1">2*(1-_xlfn.NORM.S.DIST(ABS(B15)/C15,1))</f>
        <v>0</v>
      </c>
      <c r="F15" s="14">
        <f t="shared" ref="F15:F24" si="2">B15 - $H$11 * C15</f>
        <v>2.4920509935986503</v>
      </c>
      <c r="G15" s="14">
        <f t="shared" ref="G15:G24" si="3">B15 + $H$11 * C15</f>
        <v>3.6700327292731592</v>
      </c>
      <c r="H15" s="14">
        <v>2.0903525602069459</v>
      </c>
      <c r="I15" s="14">
        <f>(B15*0.478431874798836)/(PI()/SQRT(3))</f>
        <v>0.81269663181452489</v>
      </c>
      <c r="AR15" s="58">
        <v>8.6210997181612392E-5</v>
      </c>
      <c r="AS15" s="58">
        <v>-1.0078659925750635E-3</v>
      </c>
      <c r="AT15" s="58">
        <v>-5.8782451142562117E-4</v>
      </c>
      <c r="AU15" s="58">
        <v>2.0072264000364792E-4</v>
      </c>
      <c r="AV15" s="58">
        <v>-2.7489962024568244E-5</v>
      </c>
      <c r="AW15" s="58">
        <v>1.7787060045753634E-3</v>
      </c>
      <c r="AX15" s="58">
        <v>3.5593099756867579E-4</v>
      </c>
      <c r="AY15" s="58">
        <v>-3.3604648185335279E-4</v>
      </c>
      <c r="AZ15" s="58">
        <v>6.2749465154739864E-4</v>
      </c>
      <c r="BA15" s="58">
        <v>-2.384068525943331E-3</v>
      </c>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row>
    <row r="16" spans="1:145" ht="11.25" customHeight="1" outlineLevel="1" x14ac:dyDescent="0.25">
      <c r="A16" s="22" t="s">
        <v>27</v>
      </c>
      <c r="B16" s="14">
        <v>1.816079220173304</v>
      </c>
      <c r="C16" s="14">
        <v>0.2692698016464557</v>
      </c>
      <c r="D16" s="136">
        <f t="shared" si="0"/>
        <v>6.7444593083548563</v>
      </c>
      <c r="E16" s="14">
        <f t="shared" si="1"/>
        <v>1.5359713501084116E-11</v>
      </c>
      <c r="F16" s="14">
        <f t="shared" si="2"/>
        <v>1.2883201068220069</v>
      </c>
      <c r="G16" s="14">
        <f t="shared" si="3"/>
        <v>2.3438383335246011</v>
      </c>
      <c r="H16" s="14">
        <v>1.5061677099444852</v>
      </c>
      <c r="I16" s="14">
        <f>(B16*0.429612203978494)/(PI()/SQRT(3))</f>
        <v>0.43015220523445308</v>
      </c>
      <c r="AR16" s="58">
        <v>-1.007865992575064E-3</v>
      </c>
      <c r="AS16" s="58">
        <v>7.2506226078721592E-2</v>
      </c>
      <c r="AT16" s="58">
        <v>2.8404665713659003E-2</v>
      </c>
      <c r="AU16" s="58">
        <v>5.4866504606714212E-3</v>
      </c>
      <c r="AV16" s="58">
        <v>2.1886674496812867E-2</v>
      </c>
      <c r="AW16" s="58">
        <v>-9.2793146655171296E-4</v>
      </c>
      <c r="AX16" s="58">
        <v>1.4049743912763911E-3</v>
      </c>
      <c r="AY16" s="58">
        <v>2.3711648754391999E-2</v>
      </c>
      <c r="AZ16" s="58">
        <v>-8.3394413676688532E-3</v>
      </c>
      <c r="BA16" s="58">
        <v>-1.4406943389402651E-3</v>
      </c>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row>
    <row r="17" spans="1:145" ht="12.75" customHeight="1" outlineLevel="1" x14ac:dyDescent="0.2">
      <c r="A17" s="22" t="s">
        <v>12</v>
      </c>
      <c r="B17" s="14">
        <v>2.9923060435121616</v>
      </c>
      <c r="C17" s="14">
        <v>0.64010834531600025</v>
      </c>
      <c r="D17" s="140">
        <f t="shared" si="0"/>
        <v>4.6746868173308371</v>
      </c>
      <c r="E17" s="14">
        <f t="shared" si="1"/>
        <v>2.9440253759283053E-6</v>
      </c>
      <c r="F17" s="14">
        <f t="shared" si="2"/>
        <v>1.737716740489273</v>
      </c>
      <c r="G17" s="14">
        <f t="shared" si="3"/>
        <v>4.2468953465350499</v>
      </c>
      <c r="H17" s="14">
        <v>1.3464145917412154</v>
      </c>
      <c r="I17" s="14">
        <f>(B17*0.177434787682263)/(PI()/SQRT(3))</f>
        <v>0.29272211578654633</v>
      </c>
      <c r="AR17" s="58">
        <v>-5.8782451142561998E-4</v>
      </c>
      <c r="AS17" s="58">
        <v>2.8404665713659006E-2</v>
      </c>
      <c r="AT17" s="58">
        <v>0.30342972574337435</v>
      </c>
      <c r="AU17" s="58">
        <v>-6.7999884256420631E-2</v>
      </c>
      <c r="AV17" s="58">
        <v>7.7796381212564311E-2</v>
      </c>
      <c r="AW17" s="58">
        <v>-1.068232029832751E-3</v>
      </c>
      <c r="AX17" s="58">
        <v>-0.29275754922026748</v>
      </c>
      <c r="AY17" s="58">
        <v>1.0088344030743516E-2</v>
      </c>
      <c r="AZ17" s="58">
        <v>-1.1960266804575398E-2</v>
      </c>
      <c r="BA17" s="58">
        <v>5.9395486469720916E-3</v>
      </c>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row>
    <row r="18" spans="1:145" outlineLevel="1" x14ac:dyDescent="0.2">
      <c r="A18" s="22" t="s">
        <v>983</v>
      </c>
      <c r="B18" s="14">
        <v>-1.3382523394545802</v>
      </c>
      <c r="C18" s="14">
        <v>0.31506102209759113</v>
      </c>
      <c r="D18" s="14">
        <f t="shared" si="0"/>
        <v>-4.2475972766953456</v>
      </c>
      <c r="E18" s="14">
        <f t="shared" si="1"/>
        <v>2.1607535487966345E-5</v>
      </c>
      <c r="F18" s="14">
        <f t="shared" si="2"/>
        <v>-1.9557605956982367</v>
      </c>
      <c r="G18" s="14">
        <f t="shared" si="3"/>
        <v>-0.72074408321092365</v>
      </c>
      <c r="H18" s="14"/>
      <c r="I18" s="14"/>
      <c r="AR18" s="58">
        <v>2.0072264000364678E-4</v>
      </c>
      <c r="AS18" s="58">
        <v>5.4866504606714255E-3</v>
      </c>
      <c r="AT18" s="58">
        <v>-6.7999884256420645E-2</v>
      </c>
      <c r="AU18" s="58">
        <v>9.0306901255028466E-2</v>
      </c>
      <c r="AV18" s="58">
        <v>-6.6485256264694675E-2</v>
      </c>
      <c r="AW18" s="58">
        <v>2.3069510019353076E-2</v>
      </c>
      <c r="AX18" s="58">
        <v>8.8214327821422286E-2</v>
      </c>
      <c r="AY18" s="58">
        <v>1.8065972967575224E-2</v>
      </c>
      <c r="AZ18" s="58">
        <v>-4.9834750590883863E-3</v>
      </c>
      <c r="BA18" s="58">
        <v>-2.8414039316564228E-2</v>
      </c>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row>
    <row r="19" spans="1:145" ht="12.75" customHeight="1" outlineLevel="1" x14ac:dyDescent="0.2">
      <c r="A19" s="22" t="s">
        <v>38</v>
      </c>
      <c r="B19" s="14">
        <v>-2.2612926511020932</v>
      </c>
      <c r="C19" s="14">
        <v>0.56800114374824806</v>
      </c>
      <c r="D19" s="141">
        <f t="shared" si="0"/>
        <v>-3.981141017040545</v>
      </c>
      <c r="E19" s="14">
        <f t="shared" si="1"/>
        <v>6.8585242959384729E-5</v>
      </c>
      <c r="F19" s="14">
        <f t="shared" si="2"/>
        <v>-3.3745544360262172</v>
      </c>
      <c r="G19" s="14">
        <f t="shared" si="3"/>
        <v>-1.1480308661779692</v>
      </c>
      <c r="H19" s="14">
        <v>1.2552575427913895</v>
      </c>
      <c r="I19" s="14">
        <f>(B19*0.218081290604306)/(PI()/SQRT(3))</f>
        <v>-0.27188542983891834</v>
      </c>
      <c r="AR19" s="58">
        <v>-2.748996202456743E-5</v>
      </c>
      <c r="AS19" s="58">
        <v>2.1886674496812867E-2</v>
      </c>
      <c r="AT19" s="58">
        <v>7.779638121256427E-2</v>
      </c>
      <c r="AU19" s="58">
        <v>-6.6485256264694648E-2</v>
      </c>
      <c r="AV19" s="58">
        <v>0.13687465054851955</v>
      </c>
      <c r="AW19" s="58">
        <v>1.6183906776770032E-2</v>
      </c>
      <c r="AX19" s="58">
        <v>-6.9349907587677423E-2</v>
      </c>
      <c r="AY19" s="58">
        <v>9.0211590364285537E-3</v>
      </c>
      <c r="AZ19" s="58">
        <v>-1.8246940933040939E-2</v>
      </c>
      <c r="BA19" s="58">
        <v>-9.4613145050376577E-3</v>
      </c>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row>
    <row r="20" spans="1:145" outlineLevel="1" x14ac:dyDescent="0.2">
      <c r="A20" s="22" t="s">
        <v>8</v>
      </c>
      <c r="B20" s="14">
        <v>-1.2784861398016369</v>
      </c>
      <c r="C20" s="14">
        <v>0.36996574239856256</v>
      </c>
      <c r="D20" s="139">
        <f t="shared" si="0"/>
        <v>-3.4556879010282233</v>
      </c>
      <c r="E20" s="14">
        <f t="shared" si="1"/>
        <v>5.4889046748707315E-4</v>
      </c>
      <c r="F20" s="14">
        <f t="shared" si="2"/>
        <v>-2.0036056704164427</v>
      </c>
      <c r="G20" s="14">
        <f t="shared" si="3"/>
        <v>-0.55336660918683123</v>
      </c>
      <c r="H20" s="14">
        <v>1.7609678563239275</v>
      </c>
      <c r="I20" s="14">
        <f>(B20*0.300187675964556)/(PI()/SQRT(3))</f>
        <v>-0.21159219185302963</v>
      </c>
      <c r="AR20" s="58">
        <v>1.7787060045753623E-3</v>
      </c>
      <c r="AS20" s="58">
        <v>-9.2793146655169062E-4</v>
      </c>
      <c r="AT20" s="58">
        <v>-1.0682320298327475E-3</v>
      </c>
      <c r="AU20" s="58">
        <v>2.3069510019353093E-2</v>
      </c>
      <c r="AV20" s="58">
        <v>1.6183906776770028E-2</v>
      </c>
      <c r="AW20" s="58">
        <v>0.40973869374318789</v>
      </c>
      <c r="AX20" s="58">
        <v>-2.3739275011559393E-2</v>
      </c>
      <c r="AY20" s="58">
        <v>-3.868617526839855E-2</v>
      </c>
      <c r="AZ20" s="58">
        <v>-0.16169378654775876</v>
      </c>
      <c r="BA20" s="58">
        <v>-6.982639756714662E-2</v>
      </c>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row>
    <row r="21" spans="1:145" outlineLevel="1" x14ac:dyDescent="0.2">
      <c r="A21" s="22" t="s">
        <v>28</v>
      </c>
      <c r="B21" s="14">
        <v>1.6224840449845199</v>
      </c>
      <c r="C21" s="14">
        <v>0.55084455678836874</v>
      </c>
      <c r="D21" s="137">
        <f t="shared" si="0"/>
        <v>2.9454480851080986</v>
      </c>
      <c r="E21" s="14">
        <f t="shared" si="1"/>
        <v>3.224872608455831E-3</v>
      </c>
      <c r="F21" s="14">
        <f t="shared" si="2"/>
        <v>0.54284855259938891</v>
      </c>
      <c r="G21" s="14">
        <f t="shared" si="3"/>
        <v>2.7021195373696507</v>
      </c>
      <c r="H21" s="14">
        <v>3.3542090907896109</v>
      </c>
      <c r="I21" s="14">
        <f>(B21*0.405770331533049)/(PI()/SQRT(3))</f>
        <v>0.36297062498883798</v>
      </c>
      <c r="AR21" s="58">
        <v>3.5593099756867427E-4</v>
      </c>
      <c r="AS21" s="58">
        <v>1.4049743912763848E-3</v>
      </c>
      <c r="AT21" s="58">
        <v>-0.29275754922026759</v>
      </c>
      <c r="AU21" s="58">
        <v>8.8214327821422328E-2</v>
      </c>
      <c r="AV21" s="58">
        <v>-6.9349907587677492E-2</v>
      </c>
      <c r="AW21" s="58">
        <v>-2.3739275011559403E-2</v>
      </c>
      <c r="AX21" s="58">
        <v>0.42439742304134759</v>
      </c>
      <c r="AY21" s="58">
        <v>1.7792190260759188E-2</v>
      </c>
      <c r="AZ21" s="58">
        <v>3.2319707176542319E-2</v>
      </c>
      <c r="BA21" s="58">
        <v>-3.0552515684396923E-2</v>
      </c>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row>
    <row r="22" spans="1:145" outlineLevel="1" x14ac:dyDescent="0.2">
      <c r="A22" s="22" t="s">
        <v>15</v>
      </c>
      <c r="B22" s="14">
        <v>-2.4059774698786895E-2</v>
      </c>
      <c r="C22" s="23">
        <v>9.2849877319042488E-3</v>
      </c>
      <c r="D22" s="135">
        <f t="shared" si="0"/>
        <v>-2.5912554107222823</v>
      </c>
      <c r="E22" s="14">
        <f t="shared" si="1"/>
        <v>9.5626490420648302E-3</v>
      </c>
      <c r="F22" s="14">
        <f t="shared" si="2"/>
        <v>-4.2258016250215462E-2</v>
      </c>
      <c r="G22" s="23">
        <f t="shared" si="3"/>
        <v>-5.861533147358329E-3</v>
      </c>
      <c r="H22" s="14">
        <v>1.3916308452134156</v>
      </c>
      <c r="I22" s="14">
        <f>(B22*12.9762197499164)/(PI()/SQRT(3))</f>
        <v>-0.1721275956873817</v>
      </c>
      <c r="AR22" s="58">
        <v>-3.3604648185335306E-4</v>
      </c>
      <c r="AS22" s="58">
        <v>2.3711648754391999E-2</v>
      </c>
      <c r="AT22" s="58">
        <v>1.0088344030743488E-2</v>
      </c>
      <c r="AU22" s="58">
        <v>1.8065972967575228E-2</v>
      </c>
      <c r="AV22" s="58">
        <v>9.0211590364285468E-3</v>
      </c>
      <c r="AW22" s="58">
        <v>-3.8686175268398577E-2</v>
      </c>
      <c r="AX22" s="58">
        <v>1.7792190260759219E-2</v>
      </c>
      <c r="AY22" s="58">
        <v>0.58303865105745045</v>
      </c>
      <c r="AZ22" s="58">
        <v>-3.6720730245701612E-2</v>
      </c>
      <c r="BA22" s="58">
        <v>-1.5517458579355886E-2</v>
      </c>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row>
    <row r="23" spans="1:145" outlineLevel="1" x14ac:dyDescent="0.2">
      <c r="A23" s="22" t="s">
        <v>9</v>
      </c>
      <c r="B23" s="14">
        <v>-1.6550337187966213</v>
      </c>
      <c r="C23" s="14">
        <v>0.65145792115941581</v>
      </c>
      <c r="D23" s="74">
        <f t="shared" si="0"/>
        <v>-2.5405074756802661</v>
      </c>
      <c r="E23" s="14">
        <f t="shared" si="1"/>
        <v>1.1069172726889009E-2</v>
      </c>
      <c r="F23" s="14">
        <f t="shared" si="2"/>
        <v>-2.9318677817124099</v>
      </c>
      <c r="G23" s="14">
        <f t="shared" si="3"/>
        <v>-0.37819965588083271</v>
      </c>
      <c r="H23" s="14">
        <v>3.0324244745028679</v>
      </c>
      <c r="I23" s="14">
        <f>(B23*0.325164827751262)/(PI()/SQRT(3))</f>
        <v>-0.29670247145678286</v>
      </c>
      <c r="AR23" s="58">
        <v>6.2749465154739897E-4</v>
      </c>
      <c r="AS23" s="58">
        <v>-8.3394413676688602E-3</v>
      </c>
      <c r="AT23" s="58">
        <v>-1.1960266804575433E-2</v>
      </c>
      <c r="AU23" s="58">
        <v>-4.9834750590883698E-3</v>
      </c>
      <c r="AV23" s="58">
        <v>-1.8246940933040957E-2</v>
      </c>
      <c r="AW23" s="58">
        <v>-0.16169378654775873</v>
      </c>
      <c r="AX23" s="58">
        <v>3.2319707176542339E-2</v>
      </c>
      <c r="AY23" s="58">
        <v>-3.6720730245701626E-2</v>
      </c>
      <c r="AZ23" s="58">
        <v>0.32262529929931794</v>
      </c>
      <c r="BA23" s="58">
        <v>-2.0254303300453146E-2</v>
      </c>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row>
    <row r="24" spans="1:145" outlineLevel="1" x14ac:dyDescent="0.2">
      <c r="A24" s="126" t="s">
        <v>14</v>
      </c>
      <c r="B24" s="127">
        <v>-1.0975077151158272</v>
      </c>
      <c r="C24" s="127">
        <v>0.76356967662254005</v>
      </c>
      <c r="D24" s="151">
        <f t="shared" si="0"/>
        <v>-1.4373380042675068</v>
      </c>
      <c r="E24" s="127">
        <f t="shared" si="1"/>
        <v>0.15062197515022557</v>
      </c>
      <c r="F24" s="127">
        <f t="shared" si="2"/>
        <v>-2.5940767809829008</v>
      </c>
      <c r="G24" s="127">
        <f t="shared" si="3"/>
        <v>0.3990613507512466</v>
      </c>
      <c r="H24" s="127">
        <v>1.0762109112878895</v>
      </c>
      <c r="I24" s="127">
        <f>(B24*0.212838848590516)/(PI()/SQRT(3))</f>
        <v>-0.12878617283179106</v>
      </c>
      <c r="AR24" s="58">
        <v>-2.3840685259433306E-3</v>
      </c>
      <c r="AS24" s="58">
        <v>-1.4406943389402768E-3</v>
      </c>
      <c r="AT24" s="58">
        <v>5.9395486469721462E-3</v>
      </c>
      <c r="AU24" s="58">
        <v>-2.8414039316564266E-2</v>
      </c>
      <c r="AV24" s="58">
        <v>-9.4613145050376143E-3</v>
      </c>
      <c r="AW24" s="58">
        <v>-6.9826397567146634E-2</v>
      </c>
      <c r="AX24" s="58">
        <v>-3.0552515684396982E-2</v>
      </c>
      <c r="AY24" s="58">
        <v>-1.5517458579355901E-2</v>
      </c>
      <c r="AZ24" s="58">
        <v>-2.0254303300453132E-2</v>
      </c>
      <c r="BA24" s="58">
        <v>9.9263447645178804E-2</v>
      </c>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row>
    <row r="25" spans="1:145" x14ac:dyDescent="0.2">
      <c r="A25" s="71"/>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row>
    <row r="26" spans="1:145" x14ac:dyDescent="0.2">
      <c r="A26" s="11" t="s">
        <v>1111</v>
      </c>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row>
    <row r="27" spans="1:145" ht="12" hidden="1" outlineLevel="1" thickBot="1" x14ac:dyDescent="0.25">
      <c r="A27" s="25" t="s">
        <v>986</v>
      </c>
      <c r="B27" s="15" t="s">
        <v>987</v>
      </c>
      <c r="C27" s="15" t="s">
        <v>988</v>
      </c>
      <c r="D27" s="12"/>
      <c r="E27" s="15" t="s">
        <v>980</v>
      </c>
      <c r="F27" s="15" t="s">
        <v>989</v>
      </c>
      <c r="G27" s="15" t="s">
        <v>972</v>
      </c>
      <c r="H27" s="12"/>
      <c r="I27" s="15" t="s">
        <v>990</v>
      </c>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row>
    <row r="28" spans="1:145" hidden="1" outlineLevel="1" x14ac:dyDescent="0.2">
      <c r="A28" s="22" t="s">
        <v>991</v>
      </c>
      <c r="B28" s="19">
        <v>9</v>
      </c>
      <c r="C28" s="18">
        <f>C30 - C29</f>
        <v>417.88449255847399</v>
      </c>
      <c r="D28" s="5" t="s">
        <v>992</v>
      </c>
      <c r="E28" s="18">
        <f>_xlfn.CHISQ.DIST.RT(C28,B28)</f>
        <v>2.0858539809090434E-84</v>
      </c>
      <c r="F28" s="18">
        <f>C29+2*(1+B28)</f>
        <v>668.44974837005657</v>
      </c>
      <c r="G28" s="20">
        <f>$AS$59</f>
        <v>0.87102404709112002</v>
      </c>
      <c r="H28" s="18" t="s">
        <v>993</v>
      </c>
      <c r="I28" s="18">
        <f>1-C29/C30</f>
        <v>0.39188884359053611</v>
      </c>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row>
    <row r="29" spans="1:145" hidden="1" outlineLevel="1" x14ac:dyDescent="0.2">
      <c r="A29" s="22" t="s">
        <v>994</v>
      </c>
      <c r="B29" s="19">
        <v>790</v>
      </c>
      <c r="C29" s="18">
        <v>648.44974837005657</v>
      </c>
      <c r="D29" s="5" t="s">
        <v>995</v>
      </c>
      <c r="E29" s="18"/>
      <c r="F29" s="18"/>
      <c r="G29" s="18"/>
      <c r="H29" s="18" t="s">
        <v>996</v>
      </c>
      <c r="I29" s="18">
        <f>1-EXP(((C29/2)-(C30/2))*(2/$F$11))</f>
        <v>0.4068782657847968</v>
      </c>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row>
    <row r="30" spans="1:145" hidden="1" outlineLevel="1" x14ac:dyDescent="0.2">
      <c r="A30" s="22" t="s">
        <v>997</v>
      </c>
      <c r="B30" s="19">
        <v>799</v>
      </c>
      <c r="C30" s="18">
        <f>-2*(($F$11*(1-$E$11))*LN(1-$E$11)+$F$11*$E$11*LN($E$11))</f>
        <v>1066.3342409285306</v>
      </c>
      <c r="D30" s="5" t="s">
        <v>998</v>
      </c>
      <c r="E30" s="18"/>
      <c r="F30" s="18"/>
      <c r="G30" s="18"/>
      <c r="H30" s="18" t="s">
        <v>999</v>
      </c>
      <c r="I30" s="18">
        <f xml:space="preserve"> I29/(1-(($E$11^$E$11)*((1-$E$11)^(1-$E$11)))^2)</f>
        <v>0.55260351065438185</v>
      </c>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row>
    <row r="31" spans="1:145" collapsed="1" x14ac:dyDescent="0.2">
      <c r="A31" s="71"/>
      <c r="B31" s="16"/>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row>
    <row r="32" spans="1:145" x14ac:dyDescent="0.2">
      <c r="A32" s="11" t="s">
        <v>1112</v>
      </c>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row>
    <row r="33" spans="1:145" ht="12" hidden="1" outlineLevel="1" thickBot="1" x14ac:dyDescent="0.25">
      <c r="A33" s="27" t="s">
        <v>976</v>
      </c>
      <c r="B33" s="12" t="s">
        <v>1001</v>
      </c>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row>
    <row r="34" spans="1:145" ht="12" hidden="1" outlineLevel="1" thickBot="1" x14ac:dyDescent="0.25">
      <c r="A34" s="26" t="s">
        <v>983</v>
      </c>
      <c r="B34" s="28">
        <v>1</v>
      </c>
      <c r="C34" s="29" t="s">
        <v>1002</v>
      </c>
      <c r="D34" s="18"/>
      <c r="E34" s="18"/>
      <c r="F34" s="18"/>
      <c r="G34" s="18"/>
      <c r="H34" s="18"/>
      <c r="I34" s="18"/>
      <c r="J34" s="18"/>
      <c r="K34" s="1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row>
    <row r="35" spans="1:145" ht="12" hidden="1" outlineLevel="1" thickBot="1" x14ac:dyDescent="0.25">
      <c r="A35" s="26" t="s">
        <v>15</v>
      </c>
      <c r="B35" s="28">
        <v>-0.8149720647935762</v>
      </c>
      <c r="C35" s="28">
        <v>1</v>
      </c>
      <c r="D35" s="29" t="s">
        <v>1003</v>
      </c>
      <c r="E35" s="18"/>
      <c r="F35" s="18"/>
      <c r="G35" s="18"/>
      <c r="H35" s="18"/>
      <c r="I35" s="18"/>
      <c r="J35" s="18"/>
      <c r="K35" s="1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row>
    <row r="36" spans="1:145" ht="12" hidden="1" outlineLevel="1" thickBot="1" x14ac:dyDescent="0.25">
      <c r="A36" s="26" t="s">
        <v>27</v>
      </c>
      <c r="B36" s="28">
        <v>-1.698202678951163E-2</v>
      </c>
      <c r="C36" s="83">
        <v>-0.40311950011337311</v>
      </c>
      <c r="D36" s="28">
        <v>1</v>
      </c>
      <c r="E36" s="29" t="s">
        <v>1004</v>
      </c>
      <c r="F36" s="18"/>
      <c r="G36" s="18"/>
      <c r="H36" s="18"/>
      <c r="I36" s="18"/>
      <c r="J36" s="18"/>
      <c r="K36" s="1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row>
    <row r="37" spans="1:145" ht="12" hidden="1" outlineLevel="1" thickBot="1" x14ac:dyDescent="0.25">
      <c r="A37" s="26" t="s">
        <v>28</v>
      </c>
      <c r="B37" s="28">
        <v>3.4223916202105319E-2</v>
      </c>
      <c r="C37" s="84">
        <v>-0.11493102899769773</v>
      </c>
      <c r="D37" s="142">
        <v>0.19150184825156194</v>
      </c>
      <c r="E37" s="28">
        <v>1</v>
      </c>
      <c r="F37" s="29" t="s">
        <v>1007</v>
      </c>
      <c r="G37" s="18"/>
      <c r="H37" s="18"/>
      <c r="I37" s="18"/>
      <c r="J37" s="18"/>
      <c r="K37" s="1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row>
    <row r="38" spans="1:145" ht="12" hidden="1" outlineLevel="1" thickBot="1" x14ac:dyDescent="0.25">
      <c r="A38" s="26" t="s">
        <v>6</v>
      </c>
      <c r="B38" s="28">
        <v>-0.30010817738334394</v>
      </c>
      <c r="C38" s="107">
        <v>7.1937369969205203E-2</v>
      </c>
      <c r="D38" s="107">
        <v>6.7804602261941918E-2</v>
      </c>
      <c r="E38" s="143">
        <v>-0.41078884427819873</v>
      </c>
      <c r="F38" s="28">
        <v>1</v>
      </c>
      <c r="G38" s="29" t="s">
        <v>1008</v>
      </c>
      <c r="H38" s="18"/>
      <c r="I38" s="18"/>
      <c r="J38" s="18"/>
      <c r="K38" s="1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row>
    <row r="39" spans="1:145" ht="12" hidden="1" outlineLevel="1" thickBot="1" x14ac:dyDescent="0.25">
      <c r="A39" s="26" t="s">
        <v>8</v>
      </c>
      <c r="B39" s="28">
        <v>-8.1169952140074469E-2</v>
      </c>
      <c r="C39" s="118">
        <v>-8.0026033938237831E-3</v>
      </c>
      <c r="D39" s="123">
        <v>0.21970028329152752</v>
      </c>
      <c r="E39" s="144">
        <v>0.38174101313464875</v>
      </c>
      <c r="F39" s="145">
        <v>-0.59800300338919332</v>
      </c>
      <c r="G39" s="28">
        <v>1</v>
      </c>
      <c r="H39" s="29" t="s">
        <v>1009</v>
      </c>
      <c r="I39" s="18"/>
      <c r="J39" s="18"/>
      <c r="K39" s="1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row>
    <row r="40" spans="1:145" ht="12" hidden="1" outlineLevel="1" thickBot="1" x14ac:dyDescent="0.25">
      <c r="A40" s="26" t="s">
        <v>12</v>
      </c>
      <c r="B40" s="28">
        <v>-0.34623540060238817</v>
      </c>
      <c r="C40" s="146">
        <v>0.29927424760508436</v>
      </c>
      <c r="D40" s="118">
        <v>-5.3836245187542592E-3</v>
      </c>
      <c r="E40" s="118">
        <v>-3.0295843183931058E-3</v>
      </c>
      <c r="F40" s="106">
        <v>0.11992905484266499</v>
      </c>
      <c r="G40" s="107">
        <v>6.8338960289619263E-2</v>
      </c>
      <c r="H40" s="28">
        <v>1</v>
      </c>
      <c r="I40" s="29" t="s">
        <v>1010</v>
      </c>
      <c r="J40" s="18"/>
      <c r="K40" s="1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row>
    <row r="41" spans="1:145" ht="13.5" hidden="1" outlineLevel="1" thickBot="1" x14ac:dyDescent="0.3">
      <c r="A41" s="26" t="s">
        <v>9</v>
      </c>
      <c r="B41" s="28">
        <v>-0.14885585756113448</v>
      </c>
      <c r="C41" s="107">
        <v>5.8843447412291014E-2</v>
      </c>
      <c r="D41" s="94">
        <v>8.0092968229764153E-3</v>
      </c>
      <c r="E41" s="147">
        <v>-0.81581685082980027</v>
      </c>
      <c r="F41" s="148">
        <v>0.45060114394843581</v>
      </c>
      <c r="G41" s="149">
        <v>-0.28773852029403874</v>
      </c>
      <c r="H41" s="96">
        <v>-5.6928218494460656E-2</v>
      </c>
      <c r="I41" s="28">
        <v>1</v>
      </c>
      <c r="J41" s="29" t="s">
        <v>1012</v>
      </c>
      <c r="K41" s="1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row>
    <row r="42" spans="1:145" ht="12" hidden="1" outlineLevel="1" thickBot="1" x14ac:dyDescent="0.25">
      <c r="A42" s="26" t="s">
        <v>14</v>
      </c>
      <c r="B42" s="28">
        <v>-6.4502603477816001E-2</v>
      </c>
      <c r="C42" s="89">
        <v>-4.7399018167313442E-2</v>
      </c>
      <c r="D42" s="106">
        <v>0.11532552213463272</v>
      </c>
      <c r="E42" s="114">
        <v>2.3985133976076958E-2</v>
      </c>
      <c r="F42" s="93">
        <v>7.8732168413139819E-2</v>
      </c>
      <c r="G42" s="114">
        <v>3.1933914222754059E-2</v>
      </c>
      <c r="H42" s="113">
        <v>-7.9150494536729954E-2</v>
      </c>
      <c r="I42" s="114">
        <v>3.5767976529743895E-2</v>
      </c>
      <c r="J42" s="28">
        <v>1</v>
      </c>
      <c r="K42" s="29" t="s">
        <v>1014</v>
      </c>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row>
    <row r="43" spans="1:145" hidden="1" outlineLevel="1" x14ac:dyDescent="0.2">
      <c r="A43" s="26" t="s">
        <v>38</v>
      </c>
      <c r="B43" s="28">
        <v>-0.11318097250567508</v>
      </c>
      <c r="C43" s="106">
        <v>0.11898151211197602</v>
      </c>
      <c r="D43" s="89">
        <v>-5.4525555519767295E-2</v>
      </c>
      <c r="E43" s="89">
        <v>-3.8226329178109905E-2</v>
      </c>
      <c r="F43" s="98">
        <v>-2.91959498284057E-2</v>
      </c>
      <c r="G43" s="113">
        <v>-8.6831908037529756E-2</v>
      </c>
      <c r="H43" s="150">
        <v>-0.44472406627986949</v>
      </c>
      <c r="I43" s="93">
        <v>8.7343750824955546E-2</v>
      </c>
      <c r="J43" s="113">
        <v>-8.4666854600305874E-2</v>
      </c>
      <c r="K43" s="28">
        <v>1</v>
      </c>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row>
    <row r="44" spans="1:145" collapsed="1" x14ac:dyDescent="0.2">
      <c r="A44" s="71"/>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row>
    <row r="45" spans="1:145" x14ac:dyDescent="0.2">
      <c r="A45" s="11" t="s">
        <v>1113</v>
      </c>
      <c r="AR45" s="58" t="s">
        <v>1041</v>
      </c>
      <c r="AS45" s="58"/>
      <c r="AT45" s="58"/>
      <c r="AU45" s="58">
        <v>10</v>
      </c>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row>
    <row r="46" spans="1:145" outlineLevel="1" x14ac:dyDescent="0.2">
      <c r="A46" s="9"/>
      <c r="B46" s="30"/>
      <c r="C46" s="36" t="str">
        <f>"Cutoff value for prediction of "&amp;$I$2&amp;":"</f>
        <v>Cutoff value for prediction of Alive:</v>
      </c>
      <c r="D46" s="37">
        <f>$AU$45/20</f>
        <v>0.5</v>
      </c>
      <c r="E46" s="36" t="s">
        <v>1016</v>
      </c>
      <c r="F46" s="38">
        <v>0.35407830565380954</v>
      </c>
      <c r="G46" s="30"/>
      <c r="H46" s="30"/>
      <c r="I46" s="31"/>
      <c r="AR46" s="58" t="s">
        <v>1042</v>
      </c>
      <c r="AS46" s="58">
        <v>-9.9999999999999995E-8</v>
      </c>
      <c r="AT46" s="58">
        <v>9.9999000000000008E-3</v>
      </c>
      <c r="AU46" s="58">
        <v>1.9999900000000001E-2</v>
      </c>
      <c r="AV46" s="58">
        <v>2.9999900000000003E-2</v>
      </c>
      <c r="AW46" s="58">
        <v>3.9999900000000005E-2</v>
      </c>
      <c r="AX46" s="58">
        <v>4.9999900000000007E-2</v>
      </c>
      <c r="AY46" s="58">
        <v>5.9999900000000009E-2</v>
      </c>
      <c r="AZ46" s="58">
        <v>6.9999900000000004E-2</v>
      </c>
      <c r="BA46" s="58">
        <v>7.9999899999999999E-2</v>
      </c>
      <c r="BB46" s="58">
        <v>8.9999899999999994E-2</v>
      </c>
      <c r="BC46" s="58">
        <v>9.9999899999999989E-2</v>
      </c>
      <c r="BD46" s="58">
        <v>0.10999989999999998</v>
      </c>
      <c r="BE46" s="58">
        <v>0.11999989999999998</v>
      </c>
      <c r="BF46" s="58">
        <v>0.12999989999999997</v>
      </c>
      <c r="BG46" s="58">
        <v>0.13999989999999998</v>
      </c>
      <c r="BH46" s="58">
        <v>0.14999989999999999</v>
      </c>
      <c r="BI46" s="58">
        <v>0.1599999</v>
      </c>
      <c r="BJ46" s="58">
        <v>0.16999990000000001</v>
      </c>
      <c r="BK46" s="58">
        <v>0.17999990000000002</v>
      </c>
      <c r="BL46" s="58">
        <v>0.18999990000000003</v>
      </c>
      <c r="BM46" s="58">
        <v>0.19999990000000004</v>
      </c>
      <c r="BN46" s="58">
        <v>0.20999990000000004</v>
      </c>
      <c r="BO46" s="58">
        <v>0.21999990000000005</v>
      </c>
      <c r="BP46" s="58">
        <v>0.22999990000000006</v>
      </c>
      <c r="BQ46" s="58">
        <v>0.23999990000000007</v>
      </c>
      <c r="BR46" s="58">
        <v>0.24999990000000008</v>
      </c>
      <c r="BS46" s="58">
        <v>0.25999990000000006</v>
      </c>
      <c r="BT46" s="58">
        <v>0.26999990000000007</v>
      </c>
      <c r="BU46" s="58">
        <v>0.27999990000000008</v>
      </c>
      <c r="BV46" s="58">
        <v>0.28999990000000009</v>
      </c>
      <c r="BW46" s="58">
        <v>0.2999999000000001</v>
      </c>
      <c r="BX46" s="58">
        <v>0.30999990000000011</v>
      </c>
      <c r="BY46" s="58">
        <v>0.31999990000000011</v>
      </c>
      <c r="BZ46" s="58">
        <v>0.32999990000000012</v>
      </c>
      <c r="CA46" s="58">
        <v>0.33999990000000013</v>
      </c>
      <c r="CB46" s="58">
        <v>0.34999990000000014</v>
      </c>
      <c r="CC46" s="58">
        <v>0.35999990000000015</v>
      </c>
      <c r="CD46" s="58">
        <v>0.36999990000000016</v>
      </c>
      <c r="CE46" s="58">
        <v>0.37999990000000017</v>
      </c>
      <c r="CF46" s="58">
        <v>0.38999990000000018</v>
      </c>
      <c r="CG46" s="58">
        <v>0.39999990000000019</v>
      </c>
      <c r="CH46" s="58">
        <v>0.40999990000000019</v>
      </c>
      <c r="CI46" s="58">
        <v>0.4199999000000002</v>
      </c>
      <c r="CJ46" s="58">
        <v>0.42999990000000021</v>
      </c>
      <c r="CK46" s="58">
        <v>0.43999990000000022</v>
      </c>
      <c r="CL46" s="58">
        <v>0.44999990000000023</v>
      </c>
      <c r="CM46" s="58">
        <v>0.45999990000000024</v>
      </c>
      <c r="CN46" s="58">
        <v>0.46999990000000025</v>
      </c>
      <c r="CO46" s="58">
        <v>0.47999990000000026</v>
      </c>
      <c r="CP46" s="58">
        <v>0.48999990000000027</v>
      </c>
      <c r="CQ46" s="58">
        <v>0.49999990000000027</v>
      </c>
      <c r="CR46" s="58">
        <v>0.50999990000000028</v>
      </c>
      <c r="CS46" s="58">
        <v>0.51999990000000029</v>
      </c>
      <c r="CT46" s="58">
        <v>0.5299999000000003</v>
      </c>
      <c r="CU46" s="58">
        <v>0.53999990000000031</v>
      </c>
      <c r="CV46" s="58">
        <v>0.54999990000000032</v>
      </c>
      <c r="CW46" s="58">
        <v>0.55999990000000033</v>
      </c>
      <c r="CX46" s="58">
        <v>0.56999990000000034</v>
      </c>
      <c r="CY46" s="58">
        <v>0.57999990000000035</v>
      </c>
      <c r="CZ46" s="58">
        <v>0.58999990000000035</v>
      </c>
      <c r="DA46" s="58">
        <v>0.59999990000000036</v>
      </c>
      <c r="DB46" s="58">
        <v>0.60999990000000037</v>
      </c>
      <c r="DC46" s="58">
        <v>0.61999990000000038</v>
      </c>
      <c r="DD46" s="58">
        <v>0.62999990000000039</v>
      </c>
      <c r="DE46" s="58">
        <v>0.6399999000000004</v>
      </c>
      <c r="DF46" s="58">
        <v>0.64999990000000041</v>
      </c>
      <c r="DG46" s="58">
        <v>0.65999990000000042</v>
      </c>
      <c r="DH46" s="58">
        <v>0.66999990000000043</v>
      </c>
      <c r="DI46" s="58">
        <v>0.67999990000000043</v>
      </c>
      <c r="DJ46" s="58">
        <v>0.68999990000000044</v>
      </c>
      <c r="DK46" s="58">
        <v>0.69999990000000045</v>
      </c>
      <c r="DL46" s="58">
        <v>0.70999990000000046</v>
      </c>
      <c r="DM46" s="58">
        <v>0.71999990000000047</v>
      </c>
      <c r="DN46" s="58">
        <v>0.72999990000000048</v>
      </c>
      <c r="DO46" s="58">
        <v>0.73999990000000049</v>
      </c>
      <c r="DP46" s="58">
        <v>0.7499999000000005</v>
      </c>
      <c r="DQ46" s="58">
        <v>0.75999990000000051</v>
      </c>
      <c r="DR46" s="58">
        <v>0.76999990000000051</v>
      </c>
      <c r="DS46" s="58">
        <v>0.77999990000000052</v>
      </c>
      <c r="DT46" s="58">
        <v>0.78999990000000053</v>
      </c>
      <c r="DU46" s="58">
        <v>0.79999990000000054</v>
      </c>
      <c r="DV46" s="58">
        <v>0.80999990000000055</v>
      </c>
      <c r="DW46" s="58">
        <v>0.81999990000000056</v>
      </c>
      <c r="DX46" s="58">
        <v>0.82999990000000057</v>
      </c>
      <c r="DY46" s="58">
        <v>0.83999990000000058</v>
      </c>
      <c r="DZ46" s="58">
        <v>0.84999990000000059</v>
      </c>
      <c r="EA46" s="58">
        <v>0.85999990000000059</v>
      </c>
      <c r="EB46" s="58">
        <v>0.8699999000000006</v>
      </c>
      <c r="EC46" s="58">
        <v>0.87999990000000061</v>
      </c>
      <c r="ED46" s="58">
        <v>0.88999990000000062</v>
      </c>
      <c r="EE46" s="58">
        <v>0.89999990000000063</v>
      </c>
      <c r="EF46" s="58">
        <v>0.90999990000000064</v>
      </c>
      <c r="EG46" s="58">
        <v>0.91999990000000065</v>
      </c>
      <c r="EH46" s="58">
        <v>0.92999990000000066</v>
      </c>
      <c r="EI46" s="58">
        <v>0.93999990000000067</v>
      </c>
      <c r="EJ46" s="58">
        <v>0.94999990000000067</v>
      </c>
      <c r="EK46" s="58">
        <v>0.95999990000000068</v>
      </c>
      <c r="EL46" s="58">
        <v>0.96999990000000069</v>
      </c>
      <c r="EM46" s="58">
        <v>0.9799999000000007</v>
      </c>
      <c r="EN46" s="58">
        <v>0.98999990000000071</v>
      </c>
      <c r="EO46" s="58">
        <v>0.99999990000000072</v>
      </c>
    </row>
    <row r="47" spans="1:145" outlineLevel="1" x14ac:dyDescent="0.2">
      <c r="A47" s="8"/>
      <c r="B47" s="39" t="s">
        <v>1017</v>
      </c>
      <c r="C47" s="32"/>
      <c r="D47" s="32"/>
      <c r="E47" s="32"/>
      <c r="F47" s="32"/>
      <c r="G47" s="39" t="s">
        <v>1017</v>
      </c>
      <c r="H47" s="32"/>
      <c r="I47" s="33"/>
      <c r="AR47" s="70" t="s">
        <v>1043</v>
      </c>
      <c r="AS47" s="58">
        <v>800</v>
      </c>
      <c r="AT47" s="58">
        <v>800</v>
      </c>
      <c r="AU47" s="58">
        <v>791</v>
      </c>
      <c r="AV47" s="58">
        <v>789</v>
      </c>
      <c r="AW47" s="58">
        <v>786</v>
      </c>
      <c r="AX47" s="58">
        <v>759</v>
      </c>
      <c r="AY47" s="58">
        <v>752</v>
      </c>
      <c r="AZ47" s="58">
        <v>744</v>
      </c>
      <c r="BA47" s="58">
        <v>728</v>
      </c>
      <c r="BB47" s="58">
        <v>711</v>
      </c>
      <c r="BC47" s="58">
        <v>684</v>
      </c>
      <c r="BD47" s="58">
        <v>642</v>
      </c>
      <c r="BE47" s="58">
        <v>536</v>
      </c>
      <c r="BF47" s="58">
        <v>489</v>
      </c>
      <c r="BG47" s="58">
        <v>439</v>
      </c>
      <c r="BH47" s="58">
        <v>410</v>
      </c>
      <c r="BI47" s="58">
        <v>400</v>
      </c>
      <c r="BJ47" s="58">
        <v>398</v>
      </c>
      <c r="BK47" s="58">
        <v>398</v>
      </c>
      <c r="BL47" s="58">
        <v>398</v>
      </c>
      <c r="BM47" s="58">
        <v>397</v>
      </c>
      <c r="BN47" s="58">
        <v>397</v>
      </c>
      <c r="BO47" s="58">
        <v>397</v>
      </c>
      <c r="BP47" s="58">
        <v>395</v>
      </c>
      <c r="BQ47" s="58">
        <v>394</v>
      </c>
      <c r="BR47" s="58">
        <v>394</v>
      </c>
      <c r="BS47" s="58">
        <v>389</v>
      </c>
      <c r="BT47" s="58">
        <v>387</v>
      </c>
      <c r="BU47" s="58">
        <v>383</v>
      </c>
      <c r="BV47" s="58">
        <v>381</v>
      </c>
      <c r="BW47" s="58">
        <v>378</v>
      </c>
      <c r="BX47" s="58">
        <v>373</v>
      </c>
      <c r="BY47" s="58">
        <v>370</v>
      </c>
      <c r="BZ47" s="58">
        <v>366</v>
      </c>
      <c r="CA47" s="58">
        <v>356</v>
      </c>
      <c r="CB47" s="58">
        <v>347</v>
      </c>
      <c r="CC47" s="58">
        <v>340</v>
      </c>
      <c r="CD47" s="58">
        <v>336</v>
      </c>
      <c r="CE47" s="58">
        <v>333</v>
      </c>
      <c r="CF47" s="58">
        <v>328</v>
      </c>
      <c r="CG47" s="58">
        <v>322</v>
      </c>
      <c r="CH47" s="58">
        <v>311</v>
      </c>
      <c r="CI47" s="58">
        <v>310</v>
      </c>
      <c r="CJ47" s="58">
        <v>309</v>
      </c>
      <c r="CK47" s="58">
        <v>275</v>
      </c>
      <c r="CL47" s="58">
        <v>269</v>
      </c>
      <c r="CM47" s="58">
        <v>256</v>
      </c>
      <c r="CN47" s="58">
        <v>252</v>
      </c>
      <c r="CO47" s="58">
        <v>246</v>
      </c>
      <c r="CP47" s="58">
        <v>237</v>
      </c>
      <c r="CQ47" s="58">
        <v>234</v>
      </c>
      <c r="CR47" s="58">
        <v>228</v>
      </c>
      <c r="CS47" s="58">
        <v>226</v>
      </c>
      <c r="CT47" s="58">
        <v>226</v>
      </c>
      <c r="CU47" s="58">
        <v>225</v>
      </c>
      <c r="CV47" s="58">
        <v>225</v>
      </c>
      <c r="CW47" s="58">
        <v>224</v>
      </c>
      <c r="CX47" s="58">
        <v>223</v>
      </c>
      <c r="CY47" s="58">
        <v>223</v>
      </c>
      <c r="CZ47" s="58">
        <v>222</v>
      </c>
      <c r="DA47" s="58">
        <v>219</v>
      </c>
      <c r="DB47" s="58">
        <v>216</v>
      </c>
      <c r="DC47" s="58">
        <v>216</v>
      </c>
      <c r="DD47" s="58">
        <v>216</v>
      </c>
      <c r="DE47" s="58">
        <v>216</v>
      </c>
      <c r="DF47" s="58">
        <v>216</v>
      </c>
      <c r="DG47" s="58">
        <v>215</v>
      </c>
      <c r="DH47" s="58">
        <v>215</v>
      </c>
      <c r="DI47" s="58">
        <v>213</v>
      </c>
      <c r="DJ47" s="58">
        <v>213</v>
      </c>
      <c r="DK47" s="58">
        <v>213</v>
      </c>
      <c r="DL47" s="58">
        <v>213</v>
      </c>
      <c r="DM47" s="58">
        <v>213</v>
      </c>
      <c r="DN47" s="58">
        <v>212</v>
      </c>
      <c r="DO47" s="58">
        <v>180</v>
      </c>
      <c r="DP47" s="58">
        <v>180</v>
      </c>
      <c r="DQ47" s="58">
        <v>180</v>
      </c>
      <c r="DR47" s="58">
        <v>180</v>
      </c>
      <c r="DS47" s="58">
        <v>178</v>
      </c>
      <c r="DT47" s="58">
        <v>175</v>
      </c>
      <c r="DU47" s="58">
        <v>171</v>
      </c>
      <c r="DV47" s="58">
        <v>165</v>
      </c>
      <c r="DW47" s="58">
        <v>164</v>
      </c>
      <c r="DX47" s="58">
        <v>160</v>
      </c>
      <c r="DY47" s="58">
        <v>154</v>
      </c>
      <c r="DZ47" s="58">
        <v>151</v>
      </c>
      <c r="EA47" s="58">
        <v>151</v>
      </c>
      <c r="EB47" s="58">
        <v>151</v>
      </c>
      <c r="EC47" s="58">
        <v>151</v>
      </c>
      <c r="ED47" s="58">
        <v>147</v>
      </c>
      <c r="EE47" s="58">
        <v>140</v>
      </c>
      <c r="EF47" s="58">
        <v>133</v>
      </c>
      <c r="EG47" s="58">
        <v>122</v>
      </c>
      <c r="EH47" s="58">
        <v>105</v>
      </c>
      <c r="EI47" s="58">
        <v>73</v>
      </c>
      <c r="EJ47" s="58">
        <v>38</v>
      </c>
      <c r="EK47" s="58">
        <v>12</v>
      </c>
      <c r="EL47" s="58">
        <v>1</v>
      </c>
      <c r="EM47" s="58">
        <v>0</v>
      </c>
      <c r="EN47" s="58">
        <v>0</v>
      </c>
      <c r="EO47" s="58">
        <v>0</v>
      </c>
    </row>
    <row r="48" spans="1:145" outlineLevel="1" x14ac:dyDescent="0.2">
      <c r="A48" s="40" t="s">
        <v>1018</v>
      </c>
      <c r="B48" s="32" t="str">
        <f>"# "&amp;$H$2</f>
        <v># Dead</v>
      </c>
      <c r="C48" s="32" t="str">
        <f>"# "&amp;$I$2</f>
        <v># Alive</v>
      </c>
      <c r="D48" s="32" t="s">
        <v>1019</v>
      </c>
      <c r="E48" s="32"/>
      <c r="F48" s="39" t="s">
        <v>1020</v>
      </c>
      <c r="G48" s="32" t="str">
        <f>"% "&amp;$H$2</f>
        <v>% Dead</v>
      </c>
      <c r="H48" s="32" t="str">
        <f>"% "&amp;$I$2</f>
        <v>% Alive</v>
      </c>
      <c r="I48" s="33" t="s">
        <v>1019</v>
      </c>
      <c r="AR48" s="70" t="s">
        <v>1044</v>
      </c>
      <c r="AS48" s="58">
        <v>308</v>
      </c>
      <c r="AT48" s="58">
        <v>308</v>
      </c>
      <c r="AU48" s="58">
        <v>308</v>
      </c>
      <c r="AV48" s="58">
        <v>308</v>
      </c>
      <c r="AW48" s="58">
        <v>308</v>
      </c>
      <c r="AX48" s="58">
        <v>306</v>
      </c>
      <c r="AY48" s="58">
        <v>305</v>
      </c>
      <c r="AZ48" s="58">
        <v>304</v>
      </c>
      <c r="BA48" s="58">
        <v>304</v>
      </c>
      <c r="BB48" s="58">
        <v>301</v>
      </c>
      <c r="BC48" s="58">
        <v>299</v>
      </c>
      <c r="BD48" s="58">
        <v>292</v>
      </c>
      <c r="BE48" s="58">
        <v>279</v>
      </c>
      <c r="BF48" s="58">
        <v>272</v>
      </c>
      <c r="BG48" s="58">
        <v>266</v>
      </c>
      <c r="BH48" s="58">
        <v>264</v>
      </c>
      <c r="BI48" s="58">
        <v>263</v>
      </c>
      <c r="BJ48" s="58">
        <v>262</v>
      </c>
      <c r="BK48" s="58">
        <v>262</v>
      </c>
      <c r="BL48" s="58">
        <v>262</v>
      </c>
      <c r="BM48" s="58">
        <v>261</v>
      </c>
      <c r="BN48" s="58">
        <v>261</v>
      </c>
      <c r="BO48" s="58">
        <v>261</v>
      </c>
      <c r="BP48" s="58">
        <v>261</v>
      </c>
      <c r="BQ48" s="58">
        <v>261</v>
      </c>
      <c r="BR48" s="58">
        <v>261</v>
      </c>
      <c r="BS48" s="58">
        <v>260</v>
      </c>
      <c r="BT48" s="58">
        <v>260</v>
      </c>
      <c r="BU48" s="58">
        <v>259</v>
      </c>
      <c r="BV48" s="58">
        <v>259</v>
      </c>
      <c r="BW48" s="58">
        <v>258</v>
      </c>
      <c r="BX48" s="58">
        <v>258</v>
      </c>
      <c r="BY48" s="58">
        <v>257</v>
      </c>
      <c r="BZ48" s="58">
        <v>256</v>
      </c>
      <c r="CA48" s="58">
        <v>250</v>
      </c>
      <c r="CB48" s="58">
        <v>250</v>
      </c>
      <c r="CC48" s="58">
        <v>249</v>
      </c>
      <c r="CD48" s="58">
        <v>247</v>
      </c>
      <c r="CE48" s="58">
        <v>247</v>
      </c>
      <c r="CF48" s="58">
        <v>245</v>
      </c>
      <c r="CG48" s="58">
        <v>243</v>
      </c>
      <c r="CH48" s="58">
        <v>234</v>
      </c>
      <c r="CI48" s="58">
        <v>233</v>
      </c>
      <c r="CJ48" s="58">
        <v>232</v>
      </c>
      <c r="CK48" s="58">
        <v>222</v>
      </c>
      <c r="CL48" s="58">
        <v>222</v>
      </c>
      <c r="CM48" s="58">
        <v>213</v>
      </c>
      <c r="CN48" s="58">
        <v>211</v>
      </c>
      <c r="CO48" s="58">
        <v>208</v>
      </c>
      <c r="CP48" s="58">
        <v>203</v>
      </c>
      <c r="CQ48" s="58">
        <v>203</v>
      </c>
      <c r="CR48" s="58">
        <v>200</v>
      </c>
      <c r="CS48" s="58">
        <v>199</v>
      </c>
      <c r="CT48" s="58">
        <v>199</v>
      </c>
      <c r="CU48" s="58">
        <v>199</v>
      </c>
      <c r="CV48" s="58">
        <v>199</v>
      </c>
      <c r="CW48" s="58">
        <v>199</v>
      </c>
      <c r="CX48" s="58">
        <v>199</v>
      </c>
      <c r="CY48" s="58">
        <v>199</v>
      </c>
      <c r="CZ48" s="58">
        <v>198</v>
      </c>
      <c r="DA48" s="58">
        <v>195</v>
      </c>
      <c r="DB48" s="58">
        <v>193</v>
      </c>
      <c r="DC48" s="58">
        <v>193</v>
      </c>
      <c r="DD48" s="58">
        <v>193</v>
      </c>
      <c r="DE48" s="58">
        <v>193</v>
      </c>
      <c r="DF48" s="58">
        <v>193</v>
      </c>
      <c r="DG48" s="58">
        <v>193</v>
      </c>
      <c r="DH48" s="58">
        <v>193</v>
      </c>
      <c r="DI48" s="58">
        <v>191</v>
      </c>
      <c r="DJ48" s="58">
        <v>191</v>
      </c>
      <c r="DK48" s="58">
        <v>191</v>
      </c>
      <c r="DL48" s="58">
        <v>191</v>
      </c>
      <c r="DM48" s="58">
        <v>191</v>
      </c>
      <c r="DN48" s="58">
        <v>191</v>
      </c>
      <c r="DO48" s="58">
        <v>167</v>
      </c>
      <c r="DP48" s="58">
        <v>167</v>
      </c>
      <c r="DQ48" s="58">
        <v>167</v>
      </c>
      <c r="DR48" s="58">
        <v>167</v>
      </c>
      <c r="DS48" s="58">
        <v>166</v>
      </c>
      <c r="DT48" s="58">
        <v>165</v>
      </c>
      <c r="DU48" s="58">
        <v>162</v>
      </c>
      <c r="DV48" s="58">
        <v>157</v>
      </c>
      <c r="DW48" s="58">
        <v>156</v>
      </c>
      <c r="DX48" s="58">
        <v>152</v>
      </c>
      <c r="DY48" s="58">
        <v>146</v>
      </c>
      <c r="DZ48" s="58">
        <v>143</v>
      </c>
      <c r="EA48" s="58">
        <v>143</v>
      </c>
      <c r="EB48" s="58">
        <v>143</v>
      </c>
      <c r="EC48" s="58">
        <v>143</v>
      </c>
      <c r="ED48" s="58">
        <v>140</v>
      </c>
      <c r="EE48" s="58">
        <v>133</v>
      </c>
      <c r="EF48" s="58">
        <v>126</v>
      </c>
      <c r="EG48" s="58">
        <v>116</v>
      </c>
      <c r="EH48" s="58">
        <v>100</v>
      </c>
      <c r="EI48" s="58">
        <v>70</v>
      </c>
      <c r="EJ48" s="58">
        <v>36</v>
      </c>
      <c r="EK48" s="58">
        <v>11</v>
      </c>
      <c r="EL48" s="58">
        <v>0</v>
      </c>
      <c r="EM48" s="58">
        <v>0</v>
      </c>
      <c r="EN48" s="58">
        <v>0</v>
      </c>
      <c r="EO48" s="58">
        <v>0</v>
      </c>
    </row>
    <row r="49" spans="1:145" outlineLevel="1" x14ac:dyDescent="0.2">
      <c r="A49" s="41" t="str">
        <f>"# "&amp;$H$2</f>
        <v># Dead</v>
      </c>
      <c r="B49" s="46">
        <f>B51-B50</f>
        <v>461</v>
      </c>
      <c r="C49" s="47">
        <f>C51-C50</f>
        <v>31</v>
      </c>
      <c r="D49" s="48">
        <f>D51-D50</f>
        <v>492</v>
      </c>
      <c r="E49" s="32"/>
      <c r="F49" s="42" t="str">
        <f>"% "&amp;$H$2</f>
        <v>% Dead</v>
      </c>
      <c r="G49" s="51">
        <f>B49/D51</f>
        <v>0.57625000000000004</v>
      </c>
      <c r="H49" s="52">
        <f>C49/D51</f>
        <v>3.875E-2</v>
      </c>
      <c r="I49" s="53">
        <f>D49/D51</f>
        <v>0.61499999999999999</v>
      </c>
      <c r="AR49" s="70" t="s">
        <v>1045</v>
      </c>
      <c r="AS49" s="58">
        <v>492</v>
      </c>
      <c r="AT49" s="58">
        <v>492</v>
      </c>
      <c r="AU49" s="58">
        <v>483</v>
      </c>
      <c r="AV49" s="58">
        <v>481</v>
      </c>
      <c r="AW49" s="58">
        <v>478</v>
      </c>
      <c r="AX49" s="58">
        <v>453</v>
      </c>
      <c r="AY49" s="58">
        <v>447</v>
      </c>
      <c r="AZ49" s="58">
        <v>440</v>
      </c>
      <c r="BA49" s="58">
        <v>424</v>
      </c>
      <c r="BB49" s="58">
        <v>410</v>
      </c>
      <c r="BC49" s="58">
        <v>385</v>
      </c>
      <c r="BD49" s="58">
        <v>350</v>
      </c>
      <c r="BE49" s="58">
        <v>257</v>
      </c>
      <c r="BF49" s="58">
        <v>217</v>
      </c>
      <c r="BG49" s="58">
        <v>173</v>
      </c>
      <c r="BH49" s="58">
        <v>146</v>
      </c>
      <c r="BI49" s="58">
        <v>137</v>
      </c>
      <c r="BJ49" s="58">
        <v>136</v>
      </c>
      <c r="BK49" s="58">
        <v>136</v>
      </c>
      <c r="BL49" s="58">
        <v>136</v>
      </c>
      <c r="BM49" s="58">
        <v>136</v>
      </c>
      <c r="BN49" s="58">
        <v>136</v>
      </c>
      <c r="BO49" s="58">
        <v>136</v>
      </c>
      <c r="BP49" s="58">
        <v>134</v>
      </c>
      <c r="BQ49" s="58">
        <v>133</v>
      </c>
      <c r="BR49" s="58">
        <v>133</v>
      </c>
      <c r="BS49" s="58">
        <v>129</v>
      </c>
      <c r="BT49" s="58">
        <v>127</v>
      </c>
      <c r="BU49" s="58">
        <v>124</v>
      </c>
      <c r="BV49" s="58">
        <v>122</v>
      </c>
      <c r="BW49" s="58">
        <v>120</v>
      </c>
      <c r="BX49" s="58">
        <v>115</v>
      </c>
      <c r="BY49" s="58">
        <v>113</v>
      </c>
      <c r="BZ49" s="58">
        <v>110</v>
      </c>
      <c r="CA49" s="58">
        <v>106</v>
      </c>
      <c r="CB49" s="58">
        <v>97</v>
      </c>
      <c r="CC49" s="58">
        <v>91</v>
      </c>
      <c r="CD49" s="58">
        <v>89</v>
      </c>
      <c r="CE49" s="58">
        <v>86</v>
      </c>
      <c r="CF49" s="58">
        <v>83</v>
      </c>
      <c r="CG49" s="58">
        <v>79</v>
      </c>
      <c r="CH49" s="58">
        <v>77</v>
      </c>
      <c r="CI49" s="58">
        <v>77</v>
      </c>
      <c r="CJ49" s="58">
        <v>77</v>
      </c>
      <c r="CK49" s="58">
        <v>53</v>
      </c>
      <c r="CL49" s="58">
        <v>47</v>
      </c>
      <c r="CM49" s="58">
        <v>43</v>
      </c>
      <c r="CN49" s="58">
        <v>41</v>
      </c>
      <c r="CO49" s="58">
        <v>38</v>
      </c>
      <c r="CP49" s="58">
        <v>34</v>
      </c>
      <c r="CQ49" s="58">
        <v>31</v>
      </c>
      <c r="CR49" s="58">
        <v>28</v>
      </c>
      <c r="CS49" s="58">
        <v>27</v>
      </c>
      <c r="CT49" s="58">
        <v>27</v>
      </c>
      <c r="CU49" s="58">
        <v>26</v>
      </c>
      <c r="CV49" s="58">
        <v>26</v>
      </c>
      <c r="CW49" s="58">
        <v>25</v>
      </c>
      <c r="CX49" s="58">
        <v>24</v>
      </c>
      <c r="CY49" s="58">
        <v>24</v>
      </c>
      <c r="CZ49" s="58">
        <v>24</v>
      </c>
      <c r="DA49" s="58">
        <v>24</v>
      </c>
      <c r="DB49" s="58">
        <v>23</v>
      </c>
      <c r="DC49" s="58">
        <v>23</v>
      </c>
      <c r="DD49" s="58">
        <v>23</v>
      </c>
      <c r="DE49" s="58">
        <v>23</v>
      </c>
      <c r="DF49" s="58">
        <v>23</v>
      </c>
      <c r="DG49" s="58">
        <v>22</v>
      </c>
      <c r="DH49" s="58">
        <v>22</v>
      </c>
      <c r="DI49" s="58">
        <v>22</v>
      </c>
      <c r="DJ49" s="58">
        <v>22</v>
      </c>
      <c r="DK49" s="58">
        <v>22</v>
      </c>
      <c r="DL49" s="58">
        <v>22</v>
      </c>
      <c r="DM49" s="58">
        <v>22</v>
      </c>
      <c r="DN49" s="58">
        <v>21</v>
      </c>
      <c r="DO49" s="58">
        <v>13</v>
      </c>
      <c r="DP49" s="58">
        <v>13</v>
      </c>
      <c r="DQ49" s="58">
        <v>13</v>
      </c>
      <c r="DR49" s="58">
        <v>13</v>
      </c>
      <c r="DS49" s="58">
        <v>12</v>
      </c>
      <c r="DT49" s="58">
        <v>10</v>
      </c>
      <c r="DU49" s="58">
        <v>9</v>
      </c>
      <c r="DV49" s="58">
        <v>8</v>
      </c>
      <c r="DW49" s="58">
        <v>8</v>
      </c>
      <c r="DX49" s="58">
        <v>8</v>
      </c>
      <c r="DY49" s="58">
        <v>8</v>
      </c>
      <c r="DZ49" s="58">
        <v>8</v>
      </c>
      <c r="EA49" s="58">
        <v>8</v>
      </c>
      <c r="EB49" s="58">
        <v>8</v>
      </c>
      <c r="EC49" s="58">
        <v>8</v>
      </c>
      <c r="ED49" s="58">
        <v>7</v>
      </c>
      <c r="EE49" s="58">
        <v>7</v>
      </c>
      <c r="EF49" s="58">
        <v>7</v>
      </c>
      <c r="EG49" s="58">
        <v>6</v>
      </c>
      <c r="EH49" s="58">
        <v>5</v>
      </c>
      <c r="EI49" s="58">
        <v>3</v>
      </c>
      <c r="EJ49" s="58">
        <v>2</v>
      </c>
      <c r="EK49" s="58">
        <v>1</v>
      </c>
      <c r="EL49" s="58">
        <v>1</v>
      </c>
      <c r="EM49" s="58">
        <v>0</v>
      </c>
      <c r="EN49" s="58">
        <v>0</v>
      </c>
      <c r="EO49" s="58">
        <v>0</v>
      </c>
    </row>
    <row r="50" spans="1:145" outlineLevel="1" x14ac:dyDescent="0.2">
      <c r="A50" s="41" t="str">
        <f>"# "&amp;$I$2</f>
        <v># Alive</v>
      </c>
      <c r="B50" s="49">
        <f>D50-C50</f>
        <v>105</v>
      </c>
      <c r="C50" s="50">
        <f>INDEX($AS$48:$EO$48,MATCH(D46,$AS$46:$EO$46,1))</f>
        <v>203</v>
      </c>
      <c r="D50" s="48">
        <f>$E$11 * $F$11</f>
        <v>308</v>
      </c>
      <c r="E50" s="32"/>
      <c r="F50" s="42" t="str">
        <f>"% "&amp;$I$2</f>
        <v>% Alive</v>
      </c>
      <c r="G50" s="54">
        <f>B50/D51</f>
        <v>0.13125000000000001</v>
      </c>
      <c r="H50" s="55">
        <f>C50/D51</f>
        <v>0.25374999999999998</v>
      </c>
      <c r="I50" s="53">
        <f>D50/D51</f>
        <v>0.38500000000000001</v>
      </c>
      <c r="AR50" s="70" t="s">
        <v>1046</v>
      </c>
      <c r="AS50" s="58">
        <v>0</v>
      </c>
      <c r="AT50" s="58">
        <v>0</v>
      </c>
      <c r="AU50" s="58">
        <v>9</v>
      </c>
      <c r="AV50" s="58">
        <v>11</v>
      </c>
      <c r="AW50" s="58">
        <v>14</v>
      </c>
      <c r="AX50" s="58">
        <v>39</v>
      </c>
      <c r="AY50" s="58">
        <v>45</v>
      </c>
      <c r="AZ50" s="58">
        <v>52</v>
      </c>
      <c r="BA50" s="58">
        <v>68</v>
      </c>
      <c r="BB50" s="58">
        <v>82</v>
      </c>
      <c r="BC50" s="58">
        <v>107</v>
      </c>
      <c r="BD50" s="58">
        <v>142</v>
      </c>
      <c r="BE50" s="58">
        <v>235</v>
      </c>
      <c r="BF50" s="58">
        <v>275</v>
      </c>
      <c r="BG50" s="58">
        <v>319</v>
      </c>
      <c r="BH50" s="58">
        <v>346</v>
      </c>
      <c r="BI50" s="58">
        <v>355</v>
      </c>
      <c r="BJ50" s="58">
        <v>356</v>
      </c>
      <c r="BK50" s="58">
        <v>356</v>
      </c>
      <c r="BL50" s="58">
        <v>356</v>
      </c>
      <c r="BM50" s="58">
        <v>356</v>
      </c>
      <c r="BN50" s="58">
        <v>356</v>
      </c>
      <c r="BO50" s="58">
        <v>356</v>
      </c>
      <c r="BP50" s="58">
        <v>358</v>
      </c>
      <c r="BQ50" s="58">
        <v>359</v>
      </c>
      <c r="BR50" s="58">
        <v>359</v>
      </c>
      <c r="BS50" s="58">
        <v>363</v>
      </c>
      <c r="BT50" s="58">
        <v>365</v>
      </c>
      <c r="BU50" s="58">
        <v>368</v>
      </c>
      <c r="BV50" s="58">
        <v>370</v>
      </c>
      <c r="BW50" s="58">
        <v>372</v>
      </c>
      <c r="BX50" s="58">
        <v>377</v>
      </c>
      <c r="BY50" s="58">
        <v>379</v>
      </c>
      <c r="BZ50" s="58">
        <v>382</v>
      </c>
      <c r="CA50" s="58">
        <v>386</v>
      </c>
      <c r="CB50" s="58">
        <v>395</v>
      </c>
      <c r="CC50" s="58">
        <v>401</v>
      </c>
      <c r="CD50" s="58">
        <v>403</v>
      </c>
      <c r="CE50" s="58">
        <v>406</v>
      </c>
      <c r="CF50" s="58">
        <v>409</v>
      </c>
      <c r="CG50" s="58">
        <v>413</v>
      </c>
      <c r="CH50" s="58">
        <v>415</v>
      </c>
      <c r="CI50" s="58">
        <v>415</v>
      </c>
      <c r="CJ50" s="58">
        <v>415</v>
      </c>
      <c r="CK50" s="58">
        <v>439</v>
      </c>
      <c r="CL50" s="58">
        <v>445</v>
      </c>
      <c r="CM50" s="58">
        <v>449</v>
      </c>
      <c r="CN50" s="58">
        <v>451</v>
      </c>
      <c r="CO50" s="58">
        <v>454</v>
      </c>
      <c r="CP50" s="58">
        <v>458</v>
      </c>
      <c r="CQ50" s="58">
        <v>461</v>
      </c>
      <c r="CR50" s="58">
        <v>464</v>
      </c>
      <c r="CS50" s="58">
        <v>465</v>
      </c>
      <c r="CT50" s="58">
        <v>465</v>
      </c>
      <c r="CU50" s="58">
        <v>466</v>
      </c>
      <c r="CV50" s="58">
        <v>466</v>
      </c>
      <c r="CW50" s="58">
        <v>467</v>
      </c>
      <c r="CX50" s="58">
        <v>468</v>
      </c>
      <c r="CY50" s="58">
        <v>468</v>
      </c>
      <c r="CZ50" s="58">
        <v>468</v>
      </c>
      <c r="DA50" s="58">
        <v>468</v>
      </c>
      <c r="DB50" s="58">
        <v>469</v>
      </c>
      <c r="DC50" s="58">
        <v>469</v>
      </c>
      <c r="DD50" s="58">
        <v>469</v>
      </c>
      <c r="DE50" s="58">
        <v>469</v>
      </c>
      <c r="DF50" s="58">
        <v>469</v>
      </c>
      <c r="DG50" s="58">
        <v>470</v>
      </c>
      <c r="DH50" s="58">
        <v>470</v>
      </c>
      <c r="DI50" s="58">
        <v>470</v>
      </c>
      <c r="DJ50" s="58">
        <v>470</v>
      </c>
      <c r="DK50" s="58">
        <v>470</v>
      </c>
      <c r="DL50" s="58">
        <v>470</v>
      </c>
      <c r="DM50" s="58">
        <v>470</v>
      </c>
      <c r="DN50" s="58">
        <v>471</v>
      </c>
      <c r="DO50" s="58">
        <v>479</v>
      </c>
      <c r="DP50" s="58">
        <v>479</v>
      </c>
      <c r="DQ50" s="58">
        <v>479</v>
      </c>
      <c r="DR50" s="58">
        <v>479</v>
      </c>
      <c r="DS50" s="58">
        <v>480</v>
      </c>
      <c r="DT50" s="58">
        <v>482</v>
      </c>
      <c r="DU50" s="58">
        <v>483</v>
      </c>
      <c r="DV50" s="58">
        <v>484</v>
      </c>
      <c r="DW50" s="58">
        <v>484</v>
      </c>
      <c r="DX50" s="58">
        <v>484</v>
      </c>
      <c r="DY50" s="58">
        <v>484</v>
      </c>
      <c r="DZ50" s="58">
        <v>484</v>
      </c>
      <c r="EA50" s="58">
        <v>484</v>
      </c>
      <c r="EB50" s="58">
        <v>484</v>
      </c>
      <c r="EC50" s="58">
        <v>484</v>
      </c>
      <c r="ED50" s="58">
        <v>485</v>
      </c>
      <c r="EE50" s="58">
        <v>485</v>
      </c>
      <c r="EF50" s="58">
        <v>485</v>
      </c>
      <c r="EG50" s="58">
        <v>486</v>
      </c>
      <c r="EH50" s="58">
        <v>487</v>
      </c>
      <c r="EI50" s="58">
        <v>489</v>
      </c>
      <c r="EJ50" s="58">
        <v>490</v>
      </c>
      <c r="EK50" s="58">
        <v>491</v>
      </c>
      <c r="EL50" s="58">
        <v>491</v>
      </c>
      <c r="EM50" s="58">
        <v>492</v>
      </c>
      <c r="EN50" s="58">
        <v>492</v>
      </c>
      <c r="EO50" s="58">
        <v>492</v>
      </c>
    </row>
    <row r="51" spans="1:145" outlineLevel="1" x14ac:dyDescent="0.2">
      <c r="A51" s="41" t="s">
        <v>1019</v>
      </c>
      <c r="B51" s="48">
        <f>D51-C51</f>
        <v>566</v>
      </c>
      <c r="C51" s="48">
        <f>INDEX($AS$47:$EO$47,MATCH(D46,$AS$46:$EO$46,1))</f>
        <v>234</v>
      </c>
      <c r="D51" s="48">
        <f>$F$11</f>
        <v>800</v>
      </c>
      <c r="E51" s="32"/>
      <c r="F51" s="42" t="s">
        <v>1019</v>
      </c>
      <c r="G51" s="56">
        <f>B51/D51</f>
        <v>0.70750000000000002</v>
      </c>
      <c r="H51" s="56">
        <f>C51/D51</f>
        <v>0.29249999999999998</v>
      </c>
      <c r="I51" s="53">
        <f>D51/D51</f>
        <v>1</v>
      </c>
      <c r="AR51" s="70" t="s">
        <v>1047</v>
      </c>
      <c r="AS51" s="58">
        <v>0</v>
      </c>
      <c r="AT51" s="58">
        <v>0</v>
      </c>
      <c r="AU51" s="58">
        <v>0</v>
      </c>
      <c r="AV51" s="58">
        <v>0</v>
      </c>
      <c r="AW51" s="58">
        <v>0</v>
      </c>
      <c r="AX51" s="58">
        <v>2</v>
      </c>
      <c r="AY51" s="58">
        <v>3</v>
      </c>
      <c r="AZ51" s="58">
        <v>4</v>
      </c>
      <c r="BA51" s="58">
        <v>4</v>
      </c>
      <c r="BB51" s="58">
        <v>7</v>
      </c>
      <c r="BC51" s="58">
        <v>9</v>
      </c>
      <c r="BD51" s="58">
        <v>16</v>
      </c>
      <c r="BE51" s="58">
        <v>29</v>
      </c>
      <c r="BF51" s="58">
        <v>36</v>
      </c>
      <c r="BG51" s="58">
        <v>42</v>
      </c>
      <c r="BH51" s="58">
        <v>44</v>
      </c>
      <c r="BI51" s="58">
        <v>45</v>
      </c>
      <c r="BJ51" s="58">
        <v>46</v>
      </c>
      <c r="BK51" s="58">
        <v>46</v>
      </c>
      <c r="BL51" s="58">
        <v>46</v>
      </c>
      <c r="BM51" s="58">
        <v>47</v>
      </c>
      <c r="BN51" s="58">
        <v>47</v>
      </c>
      <c r="BO51" s="58">
        <v>47</v>
      </c>
      <c r="BP51" s="58">
        <v>47</v>
      </c>
      <c r="BQ51" s="58">
        <v>47</v>
      </c>
      <c r="BR51" s="58">
        <v>47</v>
      </c>
      <c r="BS51" s="58">
        <v>48</v>
      </c>
      <c r="BT51" s="58">
        <v>48</v>
      </c>
      <c r="BU51" s="58">
        <v>49</v>
      </c>
      <c r="BV51" s="58">
        <v>49</v>
      </c>
      <c r="BW51" s="58">
        <v>50</v>
      </c>
      <c r="BX51" s="58">
        <v>50</v>
      </c>
      <c r="BY51" s="58">
        <v>51</v>
      </c>
      <c r="BZ51" s="58">
        <v>52</v>
      </c>
      <c r="CA51" s="58">
        <v>58</v>
      </c>
      <c r="CB51" s="58">
        <v>58</v>
      </c>
      <c r="CC51" s="58">
        <v>59</v>
      </c>
      <c r="CD51" s="58">
        <v>61</v>
      </c>
      <c r="CE51" s="58">
        <v>61</v>
      </c>
      <c r="CF51" s="58">
        <v>63</v>
      </c>
      <c r="CG51" s="58">
        <v>65</v>
      </c>
      <c r="CH51" s="58">
        <v>74</v>
      </c>
      <c r="CI51" s="58">
        <v>75</v>
      </c>
      <c r="CJ51" s="58">
        <v>76</v>
      </c>
      <c r="CK51" s="58">
        <v>86</v>
      </c>
      <c r="CL51" s="58">
        <v>86</v>
      </c>
      <c r="CM51" s="58">
        <v>95</v>
      </c>
      <c r="CN51" s="58">
        <v>97</v>
      </c>
      <c r="CO51" s="58">
        <v>100</v>
      </c>
      <c r="CP51" s="58">
        <v>105</v>
      </c>
      <c r="CQ51" s="58">
        <v>105</v>
      </c>
      <c r="CR51" s="58">
        <v>108</v>
      </c>
      <c r="CS51" s="58">
        <v>109</v>
      </c>
      <c r="CT51" s="58">
        <v>109</v>
      </c>
      <c r="CU51" s="58">
        <v>109</v>
      </c>
      <c r="CV51" s="58">
        <v>109</v>
      </c>
      <c r="CW51" s="58">
        <v>109</v>
      </c>
      <c r="CX51" s="58">
        <v>109</v>
      </c>
      <c r="CY51" s="58">
        <v>109</v>
      </c>
      <c r="CZ51" s="58">
        <v>110</v>
      </c>
      <c r="DA51" s="58">
        <v>113</v>
      </c>
      <c r="DB51" s="58">
        <v>115</v>
      </c>
      <c r="DC51" s="58">
        <v>115</v>
      </c>
      <c r="DD51" s="58">
        <v>115</v>
      </c>
      <c r="DE51" s="58">
        <v>115</v>
      </c>
      <c r="DF51" s="58">
        <v>115</v>
      </c>
      <c r="DG51" s="58">
        <v>115</v>
      </c>
      <c r="DH51" s="58">
        <v>115</v>
      </c>
      <c r="DI51" s="58">
        <v>117</v>
      </c>
      <c r="DJ51" s="58">
        <v>117</v>
      </c>
      <c r="DK51" s="58">
        <v>117</v>
      </c>
      <c r="DL51" s="58">
        <v>117</v>
      </c>
      <c r="DM51" s="58">
        <v>117</v>
      </c>
      <c r="DN51" s="58">
        <v>117</v>
      </c>
      <c r="DO51" s="58">
        <v>141</v>
      </c>
      <c r="DP51" s="58">
        <v>141</v>
      </c>
      <c r="DQ51" s="58">
        <v>141</v>
      </c>
      <c r="DR51" s="58">
        <v>141</v>
      </c>
      <c r="DS51" s="58">
        <v>142</v>
      </c>
      <c r="DT51" s="58">
        <v>143</v>
      </c>
      <c r="DU51" s="58">
        <v>146</v>
      </c>
      <c r="DV51" s="58">
        <v>151</v>
      </c>
      <c r="DW51" s="58">
        <v>152</v>
      </c>
      <c r="DX51" s="58">
        <v>156</v>
      </c>
      <c r="DY51" s="58">
        <v>162</v>
      </c>
      <c r="DZ51" s="58">
        <v>165</v>
      </c>
      <c r="EA51" s="58">
        <v>165</v>
      </c>
      <c r="EB51" s="58">
        <v>165</v>
      </c>
      <c r="EC51" s="58">
        <v>165</v>
      </c>
      <c r="ED51" s="58">
        <v>168</v>
      </c>
      <c r="EE51" s="58">
        <v>175</v>
      </c>
      <c r="EF51" s="58">
        <v>182</v>
      </c>
      <c r="EG51" s="58">
        <v>192</v>
      </c>
      <c r="EH51" s="58">
        <v>208</v>
      </c>
      <c r="EI51" s="58">
        <v>238</v>
      </c>
      <c r="EJ51" s="58">
        <v>272</v>
      </c>
      <c r="EK51" s="58">
        <v>297</v>
      </c>
      <c r="EL51" s="58">
        <v>308</v>
      </c>
      <c r="EM51" s="58">
        <v>308</v>
      </c>
      <c r="EN51" s="58">
        <v>308</v>
      </c>
      <c r="EO51" s="58">
        <v>308</v>
      </c>
    </row>
    <row r="52" spans="1:145" outlineLevel="1" x14ac:dyDescent="0.2">
      <c r="A52" s="43" t="s">
        <v>1021</v>
      </c>
      <c r="B52" s="44">
        <f>G49+H50</f>
        <v>0.83000000000000007</v>
      </c>
      <c r="C52" s="34"/>
      <c r="D52" s="45" t="s">
        <v>1022</v>
      </c>
      <c r="E52" s="44">
        <f>H50/I50</f>
        <v>0.65909090909090906</v>
      </c>
      <c r="F52" s="34"/>
      <c r="G52" s="45" t="s">
        <v>1023</v>
      </c>
      <c r="H52" s="44">
        <f>G49/I49</f>
        <v>0.93699186991869932</v>
      </c>
      <c r="I52" s="35"/>
      <c r="AR52" s="70"/>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row>
    <row r="53" spans="1:145" x14ac:dyDescent="0.2">
      <c r="A53" s="71"/>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row>
    <row r="54" spans="1:145" x14ac:dyDescent="0.2">
      <c r="A54" s="11" t="s">
        <v>1024</v>
      </c>
      <c r="AR54" s="58" t="s">
        <v>1048</v>
      </c>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row>
    <row r="55" spans="1:145" outlineLevel="1" x14ac:dyDescent="0.2">
      <c r="AR55" s="58" t="s">
        <v>1042</v>
      </c>
      <c r="AS55" s="58">
        <v>0</v>
      </c>
      <c r="AT55" s="58">
        <v>0.01</v>
      </c>
      <c r="AU55" s="58">
        <v>0.02</v>
      </c>
      <c r="AV55" s="58">
        <v>0.03</v>
      </c>
      <c r="AW55" s="58">
        <v>0.04</v>
      </c>
      <c r="AX55" s="58">
        <v>0.05</v>
      </c>
      <c r="AY55" s="58">
        <v>6.0000000000000005E-2</v>
      </c>
      <c r="AZ55" s="58">
        <v>7.0000000000000007E-2</v>
      </c>
      <c r="BA55" s="58">
        <v>0.08</v>
      </c>
      <c r="BB55" s="58">
        <v>0.09</v>
      </c>
      <c r="BC55" s="58">
        <v>9.9999999999999992E-2</v>
      </c>
      <c r="BD55" s="58">
        <v>0.10999999999999999</v>
      </c>
      <c r="BE55" s="58">
        <v>0.11999999999999998</v>
      </c>
      <c r="BF55" s="58">
        <v>0.12999999999999998</v>
      </c>
      <c r="BG55" s="58">
        <v>0.13999999999999999</v>
      </c>
      <c r="BH55" s="58">
        <v>0.15</v>
      </c>
      <c r="BI55" s="58">
        <v>0.16</v>
      </c>
      <c r="BJ55" s="58">
        <v>0.17</v>
      </c>
      <c r="BK55" s="58">
        <v>0.18000000000000002</v>
      </c>
      <c r="BL55" s="58">
        <v>0.19000000000000003</v>
      </c>
      <c r="BM55" s="58">
        <v>0.20000000000000004</v>
      </c>
      <c r="BN55" s="58">
        <v>0.21000000000000005</v>
      </c>
      <c r="BO55" s="58">
        <v>0.22000000000000006</v>
      </c>
      <c r="BP55" s="58">
        <v>0.23000000000000007</v>
      </c>
      <c r="BQ55" s="58">
        <v>0.24000000000000007</v>
      </c>
      <c r="BR55" s="58">
        <v>0.25000000000000006</v>
      </c>
      <c r="BS55" s="58">
        <v>0.26000000000000006</v>
      </c>
      <c r="BT55" s="58">
        <v>0.27000000000000007</v>
      </c>
      <c r="BU55" s="58">
        <v>0.28000000000000008</v>
      </c>
      <c r="BV55" s="58">
        <v>0.29000000000000009</v>
      </c>
      <c r="BW55" s="58">
        <v>0.3000000000000001</v>
      </c>
      <c r="BX55" s="58">
        <v>0.31000000000000011</v>
      </c>
      <c r="BY55" s="58">
        <v>0.32000000000000012</v>
      </c>
      <c r="BZ55" s="58">
        <v>0.33000000000000013</v>
      </c>
      <c r="CA55" s="58">
        <v>0.34000000000000014</v>
      </c>
      <c r="CB55" s="58">
        <v>0.35000000000000014</v>
      </c>
      <c r="CC55" s="58">
        <v>0.36000000000000015</v>
      </c>
      <c r="CD55" s="58">
        <v>0.37000000000000016</v>
      </c>
      <c r="CE55" s="58">
        <v>0.38000000000000017</v>
      </c>
      <c r="CF55" s="58">
        <v>0.39000000000000018</v>
      </c>
      <c r="CG55" s="58">
        <v>0.40000000000000019</v>
      </c>
      <c r="CH55" s="58">
        <v>0.4100000000000002</v>
      </c>
      <c r="CI55" s="58">
        <v>0.42000000000000021</v>
      </c>
      <c r="CJ55" s="58">
        <v>0.43000000000000022</v>
      </c>
      <c r="CK55" s="58">
        <v>0.44000000000000022</v>
      </c>
      <c r="CL55" s="58">
        <v>0.45000000000000023</v>
      </c>
      <c r="CM55" s="58">
        <v>0.46000000000000024</v>
      </c>
      <c r="CN55" s="58">
        <v>0.47000000000000025</v>
      </c>
      <c r="CO55" s="58">
        <v>0.48000000000000026</v>
      </c>
      <c r="CP55" s="58">
        <v>0.49000000000000027</v>
      </c>
      <c r="CQ55" s="58">
        <v>0.50000000000000022</v>
      </c>
      <c r="CR55" s="58">
        <v>0.51000000000000023</v>
      </c>
      <c r="CS55" s="58">
        <v>0.52000000000000024</v>
      </c>
      <c r="CT55" s="58">
        <v>0.53000000000000025</v>
      </c>
      <c r="CU55" s="58">
        <v>0.54000000000000026</v>
      </c>
      <c r="CV55" s="58">
        <v>0.55000000000000027</v>
      </c>
      <c r="CW55" s="58">
        <v>0.56000000000000028</v>
      </c>
      <c r="CX55" s="58">
        <v>0.57000000000000028</v>
      </c>
      <c r="CY55" s="58">
        <v>0.58000000000000029</v>
      </c>
      <c r="CZ55" s="58">
        <v>0.5900000000000003</v>
      </c>
      <c r="DA55" s="58">
        <v>0.60000000000000031</v>
      </c>
      <c r="DB55" s="58">
        <v>0.61000000000000032</v>
      </c>
      <c r="DC55" s="58">
        <v>0.62000000000000033</v>
      </c>
      <c r="DD55" s="58">
        <v>0.63000000000000034</v>
      </c>
      <c r="DE55" s="58">
        <v>0.64000000000000035</v>
      </c>
      <c r="DF55" s="58">
        <v>0.65000000000000036</v>
      </c>
      <c r="DG55" s="58">
        <v>0.66000000000000036</v>
      </c>
      <c r="DH55" s="58">
        <v>0.67000000000000037</v>
      </c>
      <c r="DI55" s="58">
        <v>0.68000000000000038</v>
      </c>
      <c r="DJ55" s="58">
        <v>0.69000000000000039</v>
      </c>
      <c r="DK55" s="58">
        <v>0.7000000000000004</v>
      </c>
      <c r="DL55" s="58">
        <v>0.71000000000000041</v>
      </c>
      <c r="DM55" s="58">
        <v>0.72000000000000042</v>
      </c>
      <c r="DN55" s="58">
        <v>0.73000000000000043</v>
      </c>
      <c r="DO55" s="58">
        <v>0.74000000000000044</v>
      </c>
      <c r="DP55" s="58">
        <v>0.75000000000000044</v>
      </c>
      <c r="DQ55" s="58">
        <v>0.76000000000000045</v>
      </c>
      <c r="DR55" s="58">
        <v>0.77000000000000046</v>
      </c>
      <c r="DS55" s="58">
        <v>0.78000000000000047</v>
      </c>
      <c r="DT55" s="58">
        <v>0.79000000000000048</v>
      </c>
      <c r="DU55" s="58">
        <v>0.80000000000000049</v>
      </c>
      <c r="DV55" s="58">
        <v>0.8100000000000005</v>
      </c>
      <c r="DW55" s="58">
        <v>0.82000000000000051</v>
      </c>
      <c r="DX55" s="58">
        <v>0.83000000000000052</v>
      </c>
      <c r="DY55" s="58">
        <v>0.84000000000000052</v>
      </c>
      <c r="DZ55" s="58">
        <v>0.85000000000000053</v>
      </c>
      <c r="EA55" s="58">
        <v>0.86000000000000054</v>
      </c>
      <c r="EB55" s="58">
        <v>0.87000000000000055</v>
      </c>
      <c r="EC55" s="58">
        <v>0.88000000000000056</v>
      </c>
      <c r="ED55" s="58">
        <v>0.89000000000000057</v>
      </c>
      <c r="EE55" s="58">
        <v>0.90000000000000058</v>
      </c>
      <c r="EF55" s="58">
        <v>0.91000000000000059</v>
      </c>
      <c r="EG55" s="58">
        <v>0.9200000000000006</v>
      </c>
      <c r="EH55" s="58">
        <v>0.9300000000000006</v>
      </c>
      <c r="EI55" s="58">
        <v>0.94000000000000061</v>
      </c>
      <c r="EJ55" s="58">
        <v>0.95000000000000062</v>
      </c>
      <c r="EK55" s="58">
        <v>0.96000000000000063</v>
      </c>
      <c r="EL55" s="58">
        <v>0.97000000000000064</v>
      </c>
      <c r="EM55" s="58">
        <v>0.98000000000000065</v>
      </c>
      <c r="EN55" s="58">
        <v>0.99000000000000066</v>
      </c>
      <c r="EO55" s="58">
        <v>1.0000000000000007</v>
      </c>
    </row>
    <row r="56" spans="1:145" outlineLevel="1" x14ac:dyDescent="0.2">
      <c r="AR56" s="58" t="s">
        <v>1049</v>
      </c>
      <c r="AS56" s="58">
        <v>1</v>
      </c>
      <c r="AT56" s="58">
        <v>1</v>
      </c>
      <c r="AU56" s="58">
        <v>1</v>
      </c>
      <c r="AV56" s="58">
        <v>1</v>
      </c>
      <c r="AW56" s="58">
        <v>1</v>
      </c>
      <c r="AX56" s="58">
        <v>0.99350649350649356</v>
      </c>
      <c r="AY56" s="58">
        <v>0.99025974025974028</v>
      </c>
      <c r="AZ56" s="58">
        <v>0.98701298701298701</v>
      </c>
      <c r="BA56" s="58">
        <v>0.98701298701298701</v>
      </c>
      <c r="BB56" s="58">
        <v>0.97727272727272729</v>
      </c>
      <c r="BC56" s="58">
        <v>0.97077922077922074</v>
      </c>
      <c r="BD56" s="58">
        <v>0.94805194805194803</v>
      </c>
      <c r="BE56" s="58">
        <v>0.9058441558441559</v>
      </c>
      <c r="BF56" s="58">
        <v>0.88311688311688308</v>
      </c>
      <c r="BG56" s="58">
        <v>0.86363636363636365</v>
      </c>
      <c r="BH56" s="58">
        <v>0.8571428571428571</v>
      </c>
      <c r="BI56" s="58">
        <v>0.85389610389610393</v>
      </c>
      <c r="BJ56" s="58">
        <v>0.85064935064935066</v>
      </c>
      <c r="BK56" s="58">
        <v>0.85064935064935066</v>
      </c>
      <c r="BL56" s="58">
        <v>0.85064935064935066</v>
      </c>
      <c r="BM56" s="58">
        <v>0.84740259740259738</v>
      </c>
      <c r="BN56" s="58">
        <v>0.84740259740259738</v>
      </c>
      <c r="BO56" s="58">
        <v>0.84740259740259738</v>
      </c>
      <c r="BP56" s="58">
        <v>0.84740259740259738</v>
      </c>
      <c r="BQ56" s="58">
        <v>0.84740259740259738</v>
      </c>
      <c r="BR56" s="58">
        <v>0.84740259740259738</v>
      </c>
      <c r="BS56" s="58">
        <v>0.8441558441558441</v>
      </c>
      <c r="BT56" s="58">
        <v>0.8441558441558441</v>
      </c>
      <c r="BU56" s="58">
        <v>0.84090909090909094</v>
      </c>
      <c r="BV56" s="58">
        <v>0.84090909090909094</v>
      </c>
      <c r="BW56" s="58">
        <v>0.83766233766233766</v>
      </c>
      <c r="BX56" s="58">
        <v>0.83766233766233766</v>
      </c>
      <c r="BY56" s="58">
        <v>0.83441558441558439</v>
      </c>
      <c r="BZ56" s="58">
        <v>0.83116883116883122</v>
      </c>
      <c r="CA56" s="58">
        <v>0.81168831168831168</v>
      </c>
      <c r="CB56" s="58">
        <v>0.81168831168831168</v>
      </c>
      <c r="CC56" s="58">
        <v>0.80844155844155841</v>
      </c>
      <c r="CD56" s="58">
        <v>0.80194805194805197</v>
      </c>
      <c r="CE56" s="58">
        <v>0.80194805194805197</v>
      </c>
      <c r="CF56" s="58">
        <v>0.79545454545454541</v>
      </c>
      <c r="CG56" s="58">
        <v>0.78896103896103897</v>
      </c>
      <c r="CH56" s="58">
        <v>0.75974025974025972</v>
      </c>
      <c r="CI56" s="58">
        <v>0.75649350649350644</v>
      </c>
      <c r="CJ56" s="58">
        <v>0.75324675324675328</v>
      </c>
      <c r="CK56" s="58">
        <v>0.72077922077922074</v>
      </c>
      <c r="CL56" s="58">
        <v>0.72077922077922074</v>
      </c>
      <c r="CM56" s="58">
        <v>0.69155844155844159</v>
      </c>
      <c r="CN56" s="58">
        <v>0.68506493506493504</v>
      </c>
      <c r="CO56" s="58">
        <v>0.67532467532467533</v>
      </c>
      <c r="CP56" s="58">
        <v>0.65909090909090906</v>
      </c>
      <c r="CQ56" s="58">
        <v>0.65909090909090906</v>
      </c>
      <c r="CR56" s="58">
        <v>0.64935064935064934</v>
      </c>
      <c r="CS56" s="58">
        <v>0.64610389610389607</v>
      </c>
      <c r="CT56" s="58">
        <v>0.64610389610389607</v>
      </c>
      <c r="CU56" s="58">
        <v>0.64610389610389607</v>
      </c>
      <c r="CV56" s="58">
        <v>0.64610389610389607</v>
      </c>
      <c r="CW56" s="58">
        <v>0.64610389610389607</v>
      </c>
      <c r="CX56" s="58">
        <v>0.64610389610389607</v>
      </c>
      <c r="CY56" s="58">
        <v>0.64610389610389607</v>
      </c>
      <c r="CZ56" s="58">
        <v>0.6428571428571429</v>
      </c>
      <c r="DA56" s="58">
        <v>0.63311688311688308</v>
      </c>
      <c r="DB56" s="58">
        <v>0.62662337662337664</v>
      </c>
      <c r="DC56" s="58">
        <v>0.62662337662337664</v>
      </c>
      <c r="DD56" s="58">
        <v>0.62662337662337664</v>
      </c>
      <c r="DE56" s="58">
        <v>0.62662337662337664</v>
      </c>
      <c r="DF56" s="58">
        <v>0.62662337662337664</v>
      </c>
      <c r="DG56" s="58">
        <v>0.62662337662337664</v>
      </c>
      <c r="DH56" s="58">
        <v>0.62662337662337664</v>
      </c>
      <c r="DI56" s="58">
        <v>0.62012987012987009</v>
      </c>
      <c r="DJ56" s="58">
        <v>0.62012987012987009</v>
      </c>
      <c r="DK56" s="58">
        <v>0.62012987012987009</v>
      </c>
      <c r="DL56" s="58">
        <v>0.62012987012987009</v>
      </c>
      <c r="DM56" s="58">
        <v>0.62012987012987009</v>
      </c>
      <c r="DN56" s="58">
        <v>0.62012987012987009</v>
      </c>
      <c r="DO56" s="58">
        <v>0.54220779220779225</v>
      </c>
      <c r="DP56" s="58">
        <v>0.54220779220779225</v>
      </c>
      <c r="DQ56" s="58">
        <v>0.54220779220779225</v>
      </c>
      <c r="DR56" s="58">
        <v>0.54220779220779225</v>
      </c>
      <c r="DS56" s="58">
        <v>0.53896103896103897</v>
      </c>
      <c r="DT56" s="58">
        <v>0.5357142857142857</v>
      </c>
      <c r="DU56" s="58">
        <v>0.52597402597402598</v>
      </c>
      <c r="DV56" s="58">
        <v>0.50974025974025972</v>
      </c>
      <c r="DW56" s="58">
        <v>0.50649350649350644</v>
      </c>
      <c r="DX56" s="58">
        <v>0.4935064935064935</v>
      </c>
      <c r="DY56" s="58">
        <v>0.47402597402597402</v>
      </c>
      <c r="DZ56" s="58">
        <v>0.4642857142857143</v>
      </c>
      <c r="EA56" s="58">
        <v>0.4642857142857143</v>
      </c>
      <c r="EB56" s="58">
        <v>0.4642857142857143</v>
      </c>
      <c r="EC56" s="58">
        <v>0.4642857142857143</v>
      </c>
      <c r="ED56" s="58">
        <v>0.45454545454545453</v>
      </c>
      <c r="EE56" s="58">
        <v>0.43181818181818182</v>
      </c>
      <c r="EF56" s="58">
        <v>0.40909090909090912</v>
      </c>
      <c r="EG56" s="58">
        <v>0.37662337662337664</v>
      </c>
      <c r="EH56" s="58">
        <v>0.32467532467532467</v>
      </c>
      <c r="EI56" s="58">
        <v>0.22727272727272727</v>
      </c>
      <c r="EJ56" s="58">
        <v>0.11688311688311688</v>
      </c>
      <c r="EK56" s="58">
        <v>3.5714285714285712E-2</v>
      </c>
      <c r="EL56" s="58">
        <v>0</v>
      </c>
      <c r="EM56" s="58">
        <v>0</v>
      </c>
      <c r="EN56" s="58">
        <v>0</v>
      </c>
      <c r="EO56" s="58">
        <v>0</v>
      </c>
    </row>
    <row r="57" spans="1:145" outlineLevel="1" x14ac:dyDescent="0.2">
      <c r="B57" s="1" t="s">
        <v>1052</v>
      </c>
      <c r="C57" s="1">
        <f>$AS$59</f>
        <v>0.87102404709112002</v>
      </c>
      <c r="AR57" s="58" t="s">
        <v>1050</v>
      </c>
      <c r="AS57" s="58">
        <v>1</v>
      </c>
      <c r="AT57" s="58">
        <v>1</v>
      </c>
      <c r="AU57" s="58">
        <v>0.98170731707317072</v>
      </c>
      <c r="AV57" s="58">
        <v>0.97764227642276424</v>
      </c>
      <c r="AW57" s="58">
        <v>0.97154471544715448</v>
      </c>
      <c r="AX57" s="58">
        <v>0.92073170731707321</v>
      </c>
      <c r="AY57" s="58">
        <v>0.90853658536585369</v>
      </c>
      <c r="AZ57" s="58">
        <v>0.89430894308943087</v>
      </c>
      <c r="BA57" s="58">
        <v>0.86178861788617889</v>
      </c>
      <c r="BB57" s="58">
        <v>0.83333333333333337</v>
      </c>
      <c r="BC57" s="58">
        <v>0.78252032520325199</v>
      </c>
      <c r="BD57" s="58">
        <v>0.71138211382113825</v>
      </c>
      <c r="BE57" s="58">
        <v>0.52235772357723576</v>
      </c>
      <c r="BF57" s="58">
        <v>0.44105691056910568</v>
      </c>
      <c r="BG57" s="58">
        <v>0.3516260162601626</v>
      </c>
      <c r="BH57" s="58">
        <v>0.2967479674796748</v>
      </c>
      <c r="BI57" s="58">
        <v>0.27845528455284552</v>
      </c>
      <c r="BJ57" s="58">
        <v>0.27642276422764228</v>
      </c>
      <c r="BK57" s="58">
        <v>0.27642276422764228</v>
      </c>
      <c r="BL57" s="58">
        <v>0.27642276422764228</v>
      </c>
      <c r="BM57" s="58">
        <v>0.27642276422764228</v>
      </c>
      <c r="BN57" s="58">
        <v>0.27642276422764228</v>
      </c>
      <c r="BO57" s="58">
        <v>0.27642276422764228</v>
      </c>
      <c r="BP57" s="58">
        <v>0.27235772357723576</v>
      </c>
      <c r="BQ57" s="58">
        <v>0.27032520325203252</v>
      </c>
      <c r="BR57" s="58">
        <v>0.27032520325203252</v>
      </c>
      <c r="BS57" s="58">
        <v>0.26219512195121952</v>
      </c>
      <c r="BT57" s="58">
        <v>0.258130081300813</v>
      </c>
      <c r="BU57" s="58">
        <v>0.25203252032520324</v>
      </c>
      <c r="BV57" s="58">
        <v>0.24796747967479674</v>
      </c>
      <c r="BW57" s="58">
        <v>0.24390243902439024</v>
      </c>
      <c r="BX57" s="58">
        <v>0.23373983739837398</v>
      </c>
      <c r="BY57" s="58">
        <v>0.22967479674796748</v>
      </c>
      <c r="BZ57" s="58">
        <v>0.22357723577235772</v>
      </c>
      <c r="CA57" s="58">
        <v>0.21544715447154472</v>
      </c>
      <c r="CB57" s="58">
        <v>0.19715447154471544</v>
      </c>
      <c r="CC57" s="58">
        <v>0.18495934959349594</v>
      </c>
      <c r="CD57" s="58">
        <v>0.18089430894308944</v>
      </c>
      <c r="CE57" s="58">
        <v>0.17479674796747968</v>
      </c>
      <c r="CF57" s="58">
        <v>0.16869918699186992</v>
      </c>
      <c r="CG57" s="58">
        <v>0.16056910569105692</v>
      </c>
      <c r="CH57" s="58">
        <v>0.1565040650406504</v>
      </c>
      <c r="CI57" s="58">
        <v>0.1565040650406504</v>
      </c>
      <c r="CJ57" s="58">
        <v>0.1565040650406504</v>
      </c>
      <c r="CK57" s="58">
        <v>0.10772357723577236</v>
      </c>
      <c r="CL57" s="58">
        <v>9.5528455284552852E-2</v>
      </c>
      <c r="CM57" s="58">
        <v>8.7398373983739841E-2</v>
      </c>
      <c r="CN57" s="58">
        <v>8.3333333333333329E-2</v>
      </c>
      <c r="CO57" s="58">
        <v>7.7235772357723581E-2</v>
      </c>
      <c r="CP57" s="58">
        <v>6.910569105691057E-2</v>
      </c>
      <c r="CQ57" s="58">
        <v>6.3008130081300809E-2</v>
      </c>
      <c r="CR57" s="58">
        <v>5.6910569105691054E-2</v>
      </c>
      <c r="CS57" s="58">
        <v>5.4878048780487805E-2</v>
      </c>
      <c r="CT57" s="58">
        <v>5.4878048780487805E-2</v>
      </c>
      <c r="CU57" s="58">
        <v>5.2845528455284556E-2</v>
      </c>
      <c r="CV57" s="58">
        <v>5.2845528455284556E-2</v>
      </c>
      <c r="CW57" s="58">
        <v>5.08130081300813E-2</v>
      </c>
      <c r="CX57" s="58">
        <v>4.878048780487805E-2</v>
      </c>
      <c r="CY57" s="58">
        <v>4.878048780487805E-2</v>
      </c>
      <c r="CZ57" s="58">
        <v>4.878048780487805E-2</v>
      </c>
      <c r="DA57" s="58">
        <v>4.878048780487805E-2</v>
      </c>
      <c r="DB57" s="58">
        <v>4.6747967479674794E-2</v>
      </c>
      <c r="DC57" s="58">
        <v>4.6747967479674794E-2</v>
      </c>
      <c r="DD57" s="58">
        <v>4.6747967479674794E-2</v>
      </c>
      <c r="DE57" s="58">
        <v>4.6747967479674794E-2</v>
      </c>
      <c r="DF57" s="58">
        <v>4.6747967479674794E-2</v>
      </c>
      <c r="DG57" s="58">
        <v>4.4715447154471545E-2</v>
      </c>
      <c r="DH57" s="58">
        <v>4.4715447154471545E-2</v>
      </c>
      <c r="DI57" s="58">
        <v>4.4715447154471545E-2</v>
      </c>
      <c r="DJ57" s="58">
        <v>4.4715447154471545E-2</v>
      </c>
      <c r="DK57" s="58">
        <v>4.4715447154471545E-2</v>
      </c>
      <c r="DL57" s="58">
        <v>4.4715447154471545E-2</v>
      </c>
      <c r="DM57" s="58">
        <v>4.4715447154471545E-2</v>
      </c>
      <c r="DN57" s="58">
        <v>4.2682926829268296E-2</v>
      </c>
      <c r="DO57" s="58">
        <v>2.6422764227642278E-2</v>
      </c>
      <c r="DP57" s="58">
        <v>2.6422764227642278E-2</v>
      </c>
      <c r="DQ57" s="58">
        <v>2.6422764227642278E-2</v>
      </c>
      <c r="DR57" s="58">
        <v>2.6422764227642278E-2</v>
      </c>
      <c r="DS57" s="58">
        <v>2.4390243902439025E-2</v>
      </c>
      <c r="DT57" s="58">
        <v>2.032520325203252E-2</v>
      </c>
      <c r="DU57" s="58">
        <v>1.8292682926829267E-2</v>
      </c>
      <c r="DV57" s="58">
        <v>1.6260162601626018E-2</v>
      </c>
      <c r="DW57" s="58">
        <v>1.6260162601626018E-2</v>
      </c>
      <c r="DX57" s="58">
        <v>1.6260162601626018E-2</v>
      </c>
      <c r="DY57" s="58">
        <v>1.6260162601626018E-2</v>
      </c>
      <c r="DZ57" s="58">
        <v>1.6260162601626018E-2</v>
      </c>
      <c r="EA57" s="58">
        <v>1.6260162601626018E-2</v>
      </c>
      <c r="EB57" s="58">
        <v>1.6260162601626018E-2</v>
      </c>
      <c r="EC57" s="58">
        <v>1.6260162601626018E-2</v>
      </c>
      <c r="ED57" s="58">
        <v>1.4227642276422764E-2</v>
      </c>
      <c r="EE57" s="58">
        <v>1.4227642276422764E-2</v>
      </c>
      <c r="EF57" s="58">
        <v>1.4227642276422764E-2</v>
      </c>
      <c r="EG57" s="58">
        <v>1.2195121951219513E-2</v>
      </c>
      <c r="EH57" s="58">
        <v>1.016260162601626E-2</v>
      </c>
      <c r="EI57" s="58">
        <v>6.0975609756097563E-3</v>
      </c>
      <c r="EJ57" s="58">
        <v>4.0650406504065045E-3</v>
      </c>
      <c r="EK57" s="58">
        <v>2.0325203252032522E-3</v>
      </c>
      <c r="EL57" s="58">
        <v>2.0325203252032522E-3</v>
      </c>
      <c r="EM57" s="58">
        <v>0</v>
      </c>
      <c r="EN57" s="58">
        <v>0</v>
      </c>
      <c r="EO57" s="58">
        <v>0</v>
      </c>
    </row>
    <row r="58" spans="1:145" outlineLevel="1" x14ac:dyDescent="0.2">
      <c r="B58" s="1" t="s">
        <v>1053</v>
      </c>
      <c r="C58" s="1" t="str">
        <f xml:space="preserve"> "Cutoff = " &amp; TEXT($D$46,"0.00")</f>
        <v>Cutoff = 0.50</v>
      </c>
      <c r="AR58" s="58" t="s">
        <v>1051</v>
      </c>
      <c r="AS58" s="58">
        <v>0</v>
      </c>
      <c r="AT58" s="58">
        <v>1.8292682926829285E-2</v>
      </c>
      <c r="AU58" s="58">
        <v>4.0650406504064707E-3</v>
      </c>
      <c r="AV58" s="58">
        <v>6.0975609756097615E-3</v>
      </c>
      <c r="AW58" s="58">
        <v>5.0648030830957633E-2</v>
      </c>
      <c r="AX58" s="58">
        <v>1.2096135571745339E-2</v>
      </c>
      <c r="AY58" s="58">
        <v>1.4065964523281646E-2</v>
      </c>
      <c r="AZ58" s="58">
        <v>3.2097983317495471E-2</v>
      </c>
      <c r="BA58" s="58">
        <v>2.7947154471544704E-2</v>
      </c>
      <c r="BB58" s="58">
        <v>4.9493189737092255E-2</v>
      </c>
      <c r="BC58" s="58">
        <v>6.8251108647450029E-2</v>
      </c>
      <c r="BD58" s="58">
        <v>0.17521579030725379</v>
      </c>
      <c r="BE58" s="58">
        <v>7.272199345370077E-2</v>
      </c>
      <c r="BF58" s="58">
        <v>7.8106852497096382E-2</v>
      </c>
      <c r="BG58" s="58">
        <v>4.721650300918593E-2</v>
      </c>
      <c r="BH58" s="58">
        <v>1.564974659486856E-2</v>
      </c>
      <c r="BI58" s="58">
        <v>1.7322616407982119E-3</v>
      </c>
      <c r="BJ58" s="58">
        <v>0</v>
      </c>
      <c r="BK58" s="58">
        <v>0</v>
      </c>
      <c r="BL58" s="58">
        <v>0</v>
      </c>
      <c r="BM58" s="58">
        <v>0</v>
      </c>
      <c r="BN58" s="58">
        <v>0</v>
      </c>
      <c r="BO58" s="58">
        <v>3.444726005701634E-3</v>
      </c>
      <c r="BP58" s="58">
        <v>1.7223630028507936E-3</v>
      </c>
      <c r="BQ58" s="58">
        <v>0</v>
      </c>
      <c r="BR58" s="58">
        <v>6.87625382747333E-3</v>
      </c>
      <c r="BS58" s="58">
        <v>3.4315278217717429E-3</v>
      </c>
      <c r="BT58" s="58">
        <v>5.1373930947101716E-3</v>
      </c>
      <c r="BU58" s="58">
        <v>3.4183296378418283E-3</v>
      </c>
      <c r="BV58" s="58">
        <v>3.4117305458768827E-3</v>
      </c>
      <c r="BW58" s="58">
        <v>8.5128286347798537E-3</v>
      </c>
      <c r="BX58" s="58">
        <v>3.3985323619469912E-3</v>
      </c>
      <c r="BY58" s="58">
        <v>5.0780012670256624E-3</v>
      </c>
      <c r="BZ58" s="58">
        <v>6.6782810685249612E-3</v>
      </c>
      <c r="CA58" s="58">
        <v>1.4847956921127666E-2</v>
      </c>
      <c r="CB58" s="58">
        <v>9.8788406715235848E-3</v>
      </c>
      <c r="CC58" s="58">
        <v>3.2731496146130249E-3</v>
      </c>
      <c r="CD58" s="58">
        <v>4.8899271460247111E-3</v>
      </c>
      <c r="CE58" s="58">
        <v>4.8701298701298744E-3</v>
      </c>
      <c r="CF58" s="58">
        <v>6.440713757786919E-3</v>
      </c>
      <c r="CG58" s="58">
        <v>3.1477668672790795E-3</v>
      </c>
      <c r="CH58" s="58">
        <v>0</v>
      </c>
      <c r="CI58" s="58">
        <v>0</v>
      </c>
      <c r="CJ58" s="58">
        <v>3.5951853025023746E-2</v>
      </c>
      <c r="CK58" s="58">
        <v>8.7899904973075677E-3</v>
      </c>
      <c r="CL58" s="58">
        <v>5.7412100095026947E-3</v>
      </c>
      <c r="CM58" s="58">
        <v>2.79801499313695E-3</v>
      </c>
      <c r="CN58" s="58">
        <v>4.1475292999683189E-3</v>
      </c>
      <c r="CO58" s="58">
        <v>5.4244535951853039E-3</v>
      </c>
      <c r="CP58" s="58">
        <v>4.0188470066518881E-3</v>
      </c>
      <c r="CQ58" s="58">
        <v>3.9891510928096287E-3</v>
      </c>
      <c r="CR58" s="58">
        <v>1.31651884700665E-3</v>
      </c>
      <c r="CS58" s="58">
        <v>0</v>
      </c>
      <c r="CT58" s="58">
        <v>1.3132193010241772E-3</v>
      </c>
      <c r="CU58" s="58">
        <v>0</v>
      </c>
      <c r="CV58" s="58">
        <v>1.3132193010241817E-3</v>
      </c>
      <c r="CW58" s="58">
        <v>1.3132193010241772E-3</v>
      </c>
      <c r="CX58" s="58">
        <v>0</v>
      </c>
      <c r="CY58" s="58">
        <v>0</v>
      </c>
      <c r="CZ58" s="58">
        <v>0</v>
      </c>
      <c r="DA58" s="58">
        <v>1.2802238411994537E-3</v>
      </c>
      <c r="DB58" s="58">
        <v>0</v>
      </c>
      <c r="DC58" s="58">
        <v>0</v>
      </c>
      <c r="DD58" s="58">
        <v>0</v>
      </c>
      <c r="DE58" s="58">
        <v>0</v>
      </c>
      <c r="DF58" s="58">
        <v>1.2736247492345035E-3</v>
      </c>
      <c r="DG58" s="58">
        <v>0</v>
      </c>
      <c r="DH58" s="58">
        <v>0</v>
      </c>
      <c r="DI58" s="58">
        <v>0</v>
      </c>
      <c r="DJ58" s="58">
        <v>0</v>
      </c>
      <c r="DK58" s="58">
        <v>0</v>
      </c>
      <c r="DL58" s="58">
        <v>0</v>
      </c>
      <c r="DM58" s="58">
        <v>1.2604265653046122E-3</v>
      </c>
      <c r="DN58" s="58">
        <v>9.449899693802135E-3</v>
      </c>
      <c r="DO58" s="58">
        <v>0</v>
      </c>
      <c r="DP58" s="58">
        <v>0</v>
      </c>
      <c r="DQ58" s="58">
        <v>0</v>
      </c>
      <c r="DR58" s="58">
        <v>1.0987488121634468E-3</v>
      </c>
      <c r="DS58" s="58">
        <v>2.1842994403970021E-3</v>
      </c>
      <c r="DT58" s="58">
        <v>1.0789515362686099E-3</v>
      </c>
      <c r="DU58" s="58">
        <v>1.0525551684088255E-3</v>
      </c>
      <c r="DV58" s="58">
        <v>0</v>
      </c>
      <c r="DW58" s="58">
        <v>0</v>
      </c>
      <c r="DX58" s="58">
        <v>0</v>
      </c>
      <c r="DY58" s="58">
        <v>0</v>
      </c>
      <c r="DZ58" s="58">
        <v>0</v>
      </c>
      <c r="EA58" s="58">
        <v>0</v>
      </c>
      <c r="EB58" s="58">
        <v>0</v>
      </c>
      <c r="EC58" s="58">
        <v>9.3377151303980672E-4</v>
      </c>
      <c r="ED58" s="58">
        <v>0</v>
      </c>
      <c r="EE58" s="58">
        <v>0</v>
      </c>
      <c r="EF58" s="58">
        <v>7.9849012775842006E-4</v>
      </c>
      <c r="EG58" s="58">
        <v>7.1270193221412755E-4</v>
      </c>
      <c r="EH58" s="58">
        <v>1.1218456340407559E-3</v>
      </c>
      <c r="EI58" s="58">
        <v>3.4975187414211799E-4</v>
      </c>
      <c r="EJ58" s="58">
        <v>1.5507866117622215E-4</v>
      </c>
      <c r="EK58" s="58">
        <v>0</v>
      </c>
      <c r="EL58" s="58">
        <v>0</v>
      </c>
      <c r="EM58" s="58">
        <v>0</v>
      </c>
      <c r="EN58" s="58">
        <v>0</v>
      </c>
      <c r="EO58" s="58">
        <v>0</v>
      </c>
    </row>
    <row r="59" spans="1:145" outlineLevel="1" x14ac:dyDescent="0.2">
      <c r="B59" s="1" t="s">
        <v>1054</v>
      </c>
      <c r="C59" s="1" t="str">
        <f xml:space="preserve"> "ROC curve:  area under curve = " &amp; TEXT(C57,"0.00") &amp; " 
Model 2 for Survived1st800    (9 variables, n=800)"</f>
        <v>ROC curve:  area under curve = 0.87 
Model 2 for Survived1st800    (9 variables, n=800)</v>
      </c>
      <c r="AR59" s="58" t="s">
        <v>1052</v>
      </c>
      <c r="AS59" s="58">
        <f>SUM(AS58:EO58)</f>
        <v>0.87102404709112002</v>
      </c>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row>
    <row r="60" spans="1:145" outlineLevel="1" x14ac:dyDescent="0.2">
      <c r="B60" s="1" t="s">
        <v>1055</v>
      </c>
      <c r="D60" s="1">
        <v>0</v>
      </c>
      <c r="E60" s="1">
        <v>1</v>
      </c>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row>
    <row r="61" spans="1:145" outlineLevel="1" x14ac:dyDescent="0.2">
      <c r="D61" s="1">
        <v>0</v>
      </c>
      <c r="E61" s="1">
        <v>1</v>
      </c>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row>
    <row r="62" spans="1:145" outlineLevel="1" x14ac:dyDescent="0.2">
      <c r="D62" s="1">
        <f>1-$H$52</f>
        <v>6.3008130081300684E-2</v>
      </c>
      <c r="E62" s="1">
        <f>$E$52</f>
        <v>0.65909090909090906</v>
      </c>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row>
    <row r="63" spans="1:145" outlineLevel="1" x14ac:dyDescent="0.2">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row>
    <row r="64" spans="1:145" outlineLevel="1" x14ac:dyDescent="0.2">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row>
    <row r="65" spans="1:145" outlineLevel="1" x14ac:dyDescent="0.2">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row>
    <row r="66" spans="1:145" outlineLevel="1" x14ac:dyDescent="0.2">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row>
    <row r="67" spans="1:145" outlineLevel="1" x14ac:dyDescent="0.2">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row>
    <row r="68" spans="1:145" outlineLevel="1" x14ac:dyDescent="0.2">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row>
    <row r="69" spans="1:145" outlineLevel="1" x14ac:dyDescent="0.2">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row>
    <row r="70" spans="1:145" outlineLevel="1" x14ac:dyDescent="0.2">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row>
    <row r="71" spans="1:145" outlineLevel="1" x14ac:dyDescent="0.2">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row>
    <row r="72" spans="1:145" outlineLevel="1" x14ac:dyDescent="0.2">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row>
    <row r="73" spans="1:145" outlineLevel="1" x14ac:dyDescent="0.2">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row>
    <row r="74" spans="1:145" outlineLevel="1" x14ac:dyDescent="0.2">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row>
    <row r="75" spans="1:145" x14ac:dyDescent="0.2">
      <c r="A75" s="72"/>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row>
    <row r="76" spans="1:145" x14ac:dyDescent="0.2">
      <c r="A76" s="11" t="s">
        <v>1025</v>
      </c>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row>
    <row r="77" spans="1:145" outlineLevel="1" x14ac:dyDescent="0.2">
      <c r="AR77" s="70" t="s">
        <v>1028</v>
      </c>
      <c r="AS77" s="70">
        <v>1</v>
      </c>
      <c r="AT77" s="58" t="s">
        <v>55</v>
      </c>
      <c r="AU77" s="58" t="s">
        <v>15</v>
      </c>
      <c r="AV77" s="58" t="s">
        <v>27</v>
      </c>
      <c r="AW77" s="58" t="s">
        <v>28</v>
      </c>
      <c r="AX77" s="58" t="s">
        <v>6</v>
      </c>
      <c r="AY77" s="58" t="s">
        <v>8</v>
      </c>
      <c r="AZ77" s="58" t="s">
        <v>12</v>
      </c>
      <c r="BA77" s="58" t="s">
        <v>9</v>
      </c>
      <c r="BB77" s="58" t="s">
        <v>14</v>
      </c>
      <c r="BC77" s="58" t="s">
        <v>38</v>
      </c>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row>
    <row r="78" spans="1:145" outlineLevel="1" x14ac:dyDescent="0.2">
      <c r="J78" s="4" t="s">
        <v>1071</v>
      </c>
      <c r="AR78" s="70" t="s">
        <v>1029</v>
      </c>
      <c r="AS78" s="70" t="str">
        <f>INDEX($AU$77:$BC$77,$AS$77)</f>
        <v>Age</v>
      </c>
      <c r="AT78" s="58" t="s">
        <v>970</v>
      </c>
      <c r="AU78" s="58">
        <v>29.877025000000049</v>
      </c>
      <c r="AV78" s="58">
        <v>0.24374999999999999</v>
      </c>
      <c r="AW78" s="58">
        <v>0.20749999999999999</v>
      </c>
      <c r="AX78" s="58">
        <v>0.35375000000000001</v>
      </c>
      <c r="AY78" s="58">
        <v>0.1</v>
      </c>
      <c r="AZ78" s="58">
        <v>3.2500000000000001E-2</v>
      </c>
      <c r="BA78" s="58">
        <v>0.12</v>
      </c>
      <c r="BB78" s="58">
        <v>4.7500000000000001E-2</v>
      </c>
      <c r="BC78" s="58">
        <v>0.05</v>
      </c>
      <c r="BD78" s="58">
        <v>1</v>
      </c>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row>
    <row r="79" spans="1:145" outlineLevel="1" x14ac:dyDescent="0.2">
      <c r="AR79" s="70"/>
      <c r="AS79" s="70" t="s">
        <v>1030</v>
      </c>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row>
    <row r="80" spans="1:145" outlineLevel="1" x14ac:dyDescent="0.2">
      <c r="AR80" s="70"/>
      <c r="AS80" s="70" t="str">
        <f xml:space="preserve"> "Logistic Regression Curve -vs- " &amp; $AS$78 &amp; " 
Model 2 for Survived1st800    (9 variables, n=800)"</f>
        <v>Logistic Regression Curve -vs- Age 
Model 2 for Survived1st800    (9 variables, n=800)</v>
      </c>
      <c r="AT80" s="58" t="s">
        <v>1033</v>
      </c>
      <c r="AU80" s="58">
        <v>0.67</v>
      </c>
      <c r="AV80" s="58">
        <v>0</v>
      </c>
      <c r="AW80" s="58">
        <v>0</v>
      </c>
      <c r="AX80" s="58">
        <v>0</v>
      </c>
      <c r="AY80" s="58">
        <v>0</v>
      </c>
      <c r="AZ80" s="58">
        <v>0</v>
      </c>
      <c r="BA80" s="58">
        <v>0</v>
      </c>
      <c r="BB80" s="58">
        <v>0</v>
      </c>
      <c r="BC80" s="58">
        <v>0</v>
      </c>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row>
    <row r="81" spans="1:145" outlineLevel="1" x14ac:dyDescent="0.2">
      <c r="A81" s="26" t="s">
        <v>970</v>
      </c>
      <c r="B81" s="1">
        <f>SUMPRODUCT($AU$78:$BC$78,$AU$97:$BC$97)</f>
        <v>29.877025000000049</v>
      </c>
      <c r="C81" s="1">
        <f>1/(1+EXP(-F81))</f>
        <v>1</v>
      </c>
      <c r="D81" s="1">
        <f>1/(1+EXP(-(F81- $H$11*G81)))</f>
        <v>1</v>
      </c>
      <c r="E81" s="1">
        <f>1/(1+EXP(-(F81+ $H$11*G81)))</f>
        <v>1</v>
      </c>
      <c r="F81" s="1">
        <f>MMULT($AU$78:$BC$78,$B$16:$B$24) + B15</f>
        <v>56.780346543995556</v>
      </c>
      <c r="G81" s="1">
        <f t="array" ref="G81">SQRT(MMULT($AU$78:$BD$78,MMULT($AR$15:$BA$24,TRANSPOSE($AU$78:$BD$78))))</f>
        <v>0.10715871788634983</v>
      </c>
      <c r="AR81" s="70"/>
      <c r="AS81" s="70" t="str">
        <f xml:space="preserve"> $AS$78 &amp; " (min to max) " &amp; CHAR(10) &amp; "Other Variables = Means"</f>
        <v>Age (min to max) 
Other Variables = Means</v>
      </c>
      <c r="AT81" s="58" t="s">
        <v>1034</v>
      </c>
      <c r="AU81" s="58">
        <v>80</v>
      </c>
      <c r="AV81" s="58">
        <v>1</v>
      </c>
      <c r="AW81" s="58">
        <v>1</v>
      </c>
      <c r="AX81" s="58">
        <v>1</v>
      </c>
      <c r="AY81" s="58">
        <v>1</v>
      </c>
      <c r="AZ81" s="58">
        <v>1</v>
      </c>
      <c r="BA81" s="58">
        <v>1</v>
      </c>
      <c r="BB81" s="58">
        <v>1</v>
      </c>
      <c r="BC81" s="58">
        <v>1</v>
      </c>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row>
    <row r="82" spans="1:145" outlineLevel="1" x14ac:dyDescent="0.2">
      <c r="AR82" s="70"/>
      <c r="AS82" s="70" t="s">
        <v>1031</v>
      </c>
      <c r="AT82" s="58" t="s">
        <v>1035</v>
      </c>
      <c r="AU82" s="58">
        <f t="shared" ref="AU82:BC82" si="4">AU80</f>
        <v>0.67</v>
      </c>
      <c r="AV82" s="58">
        <f t="shared" si="4"/>
        <v>0</v>
      </c>
      <c r="AW82" s="58">
        <f t="shared" si="4"/>
        <v>0</v>
      </c>
      <c r="AX82" s="58">
        <f t="shared" si="4"/>
        <v>0</v>
      </c>
      <c r="AY82" s="58">
        <f t="shared" si="4"/>
        <v>0</v>
      </c>
      <c r="AZ82" s="58">
        <f t="shared" si="4"/>
        <v>0</v>
      </c>
      <c r="BA82" s="58">
        <f t="shared" si="4"/>
        <v>0</v>
      </c>
      <c r="BB82" s="58">
        <f t="shared" si="4"/>
        <v>0</v>
      </c>
      <c r="BC82" s="58">
        <f t="shared" si="4"/>
        <v>0</v>
      </c>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row>
    <row r="83" spans="1:145" outlineLevel="1" x14ac:dyDescent="0.2">
      <c r="B83" s="24" t="str">
        <f>$AS$78</f>
        <v>Age</v>
      </c>
      <c r="C83" s="24" t="s">
        <v>1026</v>
      </c>
      <c r="D83" s="24" t="str">
        <f>IF($I$11&gt;99%,("Lower "&amp;TEXT($I$11,"0.0%")),("Lower "&amp;TEXT($I$11,"0%")))</f>
        <v>Lower 95%</v>
      </c>
      <c r="E83" s="24" t="str">
        <f>IF($I$11&gt;99%,("Upper "&amp;TEXT($I$11,"0.0%")),("Upper "&amp;TEXT($I$11,"0%")))</f>
        <v>Upper 95%</v>
      </c>
      <c r="F83" s="24" t="s">
        <v>1027</v>
      </c>
      <c r="G83" s="24" t="s">
        <v>978</v>
      </c>
      <c r="AR83" s="70"/>
      <c r="AS83" s="70" t="s">
        <v>1032</v>
      </c>
      <c r="AT83" s="58" t="s">
        <v>1036</v>
      </c>
      <c r="AU83" s="58">
        <f t="shared" ref="AU83:BC83" si="5">(AU81 - AU80)/12</f>
        <v>6.6108333333333329</v>
      </c>
      <c r="AV83" s="58">
        <f t="shared" si="5"/>
        <v>8.3333333333333329E-2</v>
      </c>
      <c r="AW83" s="58">
        <f t="shared" si="5"/>
        <v>8.3333333333333329E-2</v>
      </c>
      <c r="AX83" s="58">
        <f t="shared" si="5"/>
        <v>8.3333333333333329E-2</v>
      </c>
      <c r="AY83" s="58">
        <f t="shared" si="5"/>
        <v>8.3333333333333329E-2</v>
      </c>
      <c r="AZ83" s="58">
        <f t="shared" si="5"/>
        <v>8.3333333333333329E-2</v>
      </c>
      <c r="BA83" s="58">
        <f t="shared" si="5"/>
        <v>8.3333333333333329E-2</v>
      </c>
      <c r="BB83" s="58">
        <f t="shared" si="5"/>
        <v>8.3333333333333329E-2</v>
      </c>
      <c r="BC83" s="58">
        <f t="shared" si="5"/>
        <v>8.3333333333333329E-2</v>
      </c>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row>
    <row r="84" spans="1:145" outlineLevel="1" x14ac:dyDescent="0.2">
      <c r="B84" s="1">
        <f>SUMPRODUCT($AU$84:$BC$84,$AU$97:$BC$97)</f>
        <v>0.67</v>
      </c>
      <c r="C84" s="1">
        <f t="shared" ref="C84:C96" si="6">1/(1+EXP(-F84))</f>
        <v>0.97675340064333693</v>
      </c>
      <c r="D84" s="1">
        <f t="shared" ref="D84:D96" si="7">1/(1+EXP(-(F84- $H$11*G84)))</f>
        <v>0.95961915955187049</v>
      </c>
      <c r="E84" s="1">
        <f t="shared" ref="E84:E96" si="8">1/(1+EXP(-(F84+ $H$11*G84)))</f>
        <v>0.98671793574069189</v>
      </c>
      <c r="F84" s="1">
        <f>MMULT($AU$84:$BC$84,$B$16:$B$24) + B15</f>
        <v>3.7380753584132651</v>
      </c>
      <c r="G84" s="1">
        <f t="array" ref="G84">SQRT(MMULT($AU$84:$BD$84,MMULT($AR$15:$BA$24,TRANSPOSE($AU$84:$BD$84))))</f>
        <v>0.29076773456034954</v>
      </c>
      <c r="AR84" s="58"/>
      <c r="AS84" s="58">
        <v>1</v>
      </c>
      <c r="AT84" s="58"/>
      <c r="AU84" s="58">
        <f>IF($AU$98=$AS$77,$AU$82+($AS$84-1)*$AU$83,$AU$78)</f>
        <v>0.67</v>
      </c>
      <c r="AV84" s="58">
        <f>IF($AV$98=$AS$77,$AV$82+($AS$84-1)*$AV$83,$AV$78)</f>
        <v>0.24374999999999999</v>
      </c>
      <c r="AW84" s="58">
        <f>IF($AW$98=$AS$77,$AW$82+($AS$84-1)*$AW$83,$AW$78)</f>
        <v>0.20749999999999999</v>
      </c>
      <c r="AX84" s="58">
        <f>IF($AX$98=$AS$77,$AX$82+($AS$84-1)*$AX$83,$AX$78)</f>
        <v>0.35375000000000001</v>
      </c>
      <c r="AY84" s="58">
        <f>IF($AY$98=$AS$77,$AY$82+($AS$84-1)*$AY$83,$AY$78)</f>
        <v>0.1</v>
      </c>
      <c r="AZ84" s="58">
        <f>IF($AZ$98=$AS$77,$AZ$82+($AS$84-1)*$AZ$83,$AZ$78)</f>
        <v>3.2500000000000001E-2</v>
      </c>
      <c r="BA84" s="58">
        <f>IF($BA$98=$AS$77,$BA$82+($AS$84-1)*$BA$83,$BA$78)</f>
        <v>0.12</v>
      </c>
      <c r="BB84" s="58">
        <f>IF($BB$98=$AS$77,$BB$82+($AS$84-1)*$BB$83,$BB$78)</f>
        <v>4.7500000000000001E-2</v>
      </c>
      <c r="BC84" s="58">
        <f>IF($BC$98=$AS$77,$BC$82+($AS$84-1)*$BC$83,$BC$78)</f>
        <v>0.05</v>
      </c>
      <c r="BD84" s="58">
        <v>1</v>
      </c>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row>
    <row r="85" spans="1:145" outlineLevel="1" x14ac:dyDescent="0.2">
      <c r="B85" s="1">
        <f>SUMPRODUCT($AU$85:$BC$85,$AU$97:$BC$97)</f>
        <v>7.2808333333333328</v>
      </c>
      <c r="C85" s="1">
        <f t="shared" si="6"/>
        <v>0.99999985461385243</v>
      </c>
      <c r="D85" s="1">
        <f t="shared" si="7"/>
        <v>0.99999976965229509</v>
      </c>
      <c r="E85" s="1">
        <f t="shared" si="8"/>
        <v>0.99999990823815144</v>
      </c>
      <c r="F85" s="1">
        <f>MMULT($AU$85:$BC$85,$B$16:$B$24) + B15</f>
        <v>15.74387240310895</v>
      </c>
      <c r="G85" s="1">
        <f t="array" ref="G85">SQRT(MMULT($AU$85:$BD$85,MMULT($AR$15:$BA$24,TRANSPOSE($AU$85:$BD$85))))</f>
        <v>0.23479856162298277</v>
      </c>
      <c r="AR85" s="58"/>
      <c r="AS85" s="58">
        <v>2</v>
      </c>
      <c r="AT85" s="58"/>
      <c r="AU85" s="58">
        <f>IF($AU$98=$AS$77,$AU$82+($AS$85-1)*$AU$83,$AU$78)</f>
        <v>7.2808333333333328</v>
      </c>
      <c r="AV85" s="58">
        <f>IF($AV$98=$AS$77,$AV$82+($AS$85-1)*$AV$83,$AV$78)</f>
        <v>0.24374999999999999</v>
      </c>
      <c r="AW85" s="58">
        <f>IF($AW$98=$AS$77,$AW$82+($AS$85-1)*$AW$83,$AW$78)</f>
        <v>0.20749999999999999</v>
      </c>
      <c r="AX85" s="58">
        <f>IF($AX$98=$AS$77,$AX$82+($AS$85-1)*$AX$83,$AX$78)</f>
        <v>0.35375000000000001</v>
      </c>
      <c r="AY85" s="58">
        <f>IF($AY$98=$AS$77,$AY$82+($AS$85-1)*$AY$83,$AY$78)</f>
        <v>0.1</v>
      </c>
      <c r="AZ85" s="58">
        <f>IF($AZ$98=$AS$77,$AZ$82+($AS$85-1)*$AZ$83,$AZ$78)</f>
        <v>3.2500000000000001E-2</v>
      </c>
      <c r="BA85" s="58">
        <f>IF($BA$98=$AS$77,$BA$82+($AS$85-1)*$BA$83,$BA$78)</f>
        <v>0.12</v>
      </c>
      <c r="BB85" s="58">
        <f>IF($BB$98=$AS$77,$BB$82+($AS$85-1)*$BB$83,$BB$78)</f>
        <v>4.7500000000000001E-2</v>
      </c>
      <c r="BC85" s="58">
        <f>IF($BC$98=$AS$77,$BC$82+($AS$85-1)*$BC$83,$BC$78)</f>
        <v>0.05</v>
      </c>
      <c r="BD85" s="58">
        <v>1</v>
      </c>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row>
    <row r="86" spans="1:145" outlineLevel="1" x14ac:dyDescent="0.2">
      <c r="B86" s="1">
        <f>SUMPRODUCT($AU$86:$BC$86,$AU$97:$BC$97)</f>
        <v>13.891666666666666</v>
      </c>
      <c r="C86" s="1">
        <f t="shared" si="6"/>
        <v>0.99999999999911182</v>
      </c>
      <c r="D86" s="1">
        <f t="shared" si="7"/>
        <v>0.99999999999873035</v>
      </c>
      <c r="E86" s="1">
        <f t="shared" si="8"/>
        <v>0.99999999999937872</v>
      </c>
      <c r="F86" s="1">
        <f>MMULT($AU$86:$BC$86,$B$16:$B$24) + B15</f>
        <v>27.749669447804628</v>
      </c>
      <c r="G86" s="1">
        <f t="array" ref="G86">SQRT(MMULT($AU$86:$BD$86,MMULT($AR$15:$BA$24,TRANSPOSE($AU$86:$BD$86))))</f>
        <v>0.18234646219320588</v>
      </c>
      <c r="AR86" s="58"/>
      <c r="AS86" s="58">
        <v>3</v>
      </c>
      <c r="AT86" s="58"/>
      <c r="AU86" s="58">
        <f>IF($AU$98=$AS$77,$AU$82+($AS$86-1)*$AU$83,$AU$78)</f>
        <v>13.891666666666666</v>
      </c>
      <c r="AV86" s="58">
        <f>IF($AV$98=$AS$77,$AV$82+($AS$86-1)*$AV$83,$AV$78)</f>
        <v>0.24374999999999999</v>
      </c>
      <c r="AW86" s="58">
        <f>IF($AW$98=$AS$77,$AW$82+($AS$86-1)*$AW$83,$AW$78)</f>
        <v>0.20749999999999999</v>
      </c>
      <c r="AX86" s="58">
        <f>IF($AX$98=$AS$77,$AX$82+($AS$86-1)*$AX$83,$AX$78)</f>
        <v>0.35375000000000001</v>
      </c>
      <c r="AY86" s="58">
        <f>IF($AY$98=$AS$77,$AY$82+($AS$86-1)*$AY$83,$AY$78)</f>
        <v>0.1</v>
      </c>
      <c r="AZ86" s="58">
        <f>IF($AZ$98=$AS$77,$AZ$82+($AS$86-1)*$AZ$83,$AZ$78)</f>
        <v>3.2500000000000001E-2</v>
      </c>
      <c r="BA86" s="58">
        <f>IF($BA$98=$AS$77,$BA$82+($AS$86-1)*$BA$83,$BA$78)</f>
        <v>0.12</v>
      </c>
      <c r="BB86" s="58">
        <f>IF($BB$98=$AS$77,$BB$82+($AS$86-1)*$BB$83,$BB$78)</f>
        <v>4.7500000000000001E-2</v>
      </c>
      <c r="BC86" s="58">
        <f>IF($BC$98=$AS$77,$BC$82+($AS$86-1)*$BC$83,$BC$78)</f>
        <v>0.05</v>
      </c>
      <c r="BD86" s="58">
        <v>1</v>
      </c>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row>
    <row r="87" spans="1:145" outlineLevel="1" x14ac:dyDescent="0.2">
      <c r="B87" s="1">
        <f>SUMPRODUCT($AU$87:$BC$87,$AU$97:$BC$97)</f>
        <v>20.502500000000001</v>
      </c>
      <c r="C87" s="1">
        <f t="shared" si="6"/>
        <v>1</v>
      </c>
      <c r="D87" s="1">
        <f t="shared" si="7"/>
        <v>1</v>
      </c>
      <c r="E87" s="1">
        <f t="shared" si="8"/>
        <v>1</v>
      </c>
      <c r="F87" s="1">
        <f>MMULT($AU$87:$BC$87,$B$16:$B$24) + B15</f>
        <v>39.755466492500325</v>
      </c>
      <c r="G87" s="1">
        <f t="array" ref="G87">SQRT(MMULT($AU$87:$BD$87,MMULT($AR$15:$BA$24,TRANSPOSE($AU$87:$BD$87))))</f>
        <v>0.13749719511258299</v>
      </c>
      <c r="AR87" s="58"/>
      <c r="AS87" s="58">
        <v>4</v>
      </c>
      <c r="AT87" s="58"/>
      <c r="AU87" s="58">
        <f>IF($AU$98=$AS$77,$AU$82+($AS$87-1)*$AU$83,$AU$78)</f>
        <v>20.502500000000001</v>
      </c>
      <c r="AV87" s="58">
        <f>IF($AV$98=$AS$77,$AV$82+($AS$87-1)*$AV$83,$AV$78)</f>
        <v>0.24374999999999999</v>
      </c>
      <c r="AW87" s="58">
        <f>IF($AW$98=$AS$77,$AW$82+($AS$87-1)*$AW$83,$AW$78)</f>
        <v>0.20749999999999999</v>
      </c>
      <c r="AX87" s="58">
        <f>IF($AX$98=$AS$77,$AX$82+($AS$87-1)*$AX$83,$AX$78)</f>
        <v>0.35375000000000001</v>
      </c>
      <c r="AY87" s="58">
        <f>IF($AY$98=$AS$77,$AY$82+($AS$87-1)*$AY$83,$AY$78)</f>
        <v>0.1</v>
      </c>
      <c r="AZ87" s="58">
        <f>IF($AZ$98=$AS$77,$AZ$82+($AS$87-1)*$AZ$83,$AZ$78)</f>
        <v>3.2500000000000001E-2</v>
      </c>
      <c r="BA87" s="58">
        <f>IF($BA$98=$AS$77,$BA$82+($AS$87-1)*$BA$83,$BA$78)</f>
        <v>0.12</v>
      </c>
      <c r="BB87" s="58">
        <f>IF($BB$98=$AS$77,$BB$82+($AS$87-1)*$BB$83,$BB$78)</f>
        <v>4.7500000000000001E-2</v>
      </c>
      <c r="BC87" s="58">
        <f>IF($BC$98=$AS$77,$BC$82+($AS$87-1)*$BC$83,$BC$78)</f>
        <v>0.05</v>
      </c>
      <c r="BD87" s="58">
        <v>1</v>
      </c>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row>
    <row r="88" spans="1:145" outlineLevel="1" x14ac:dyDescent="0.2">
      <c r="B88" s="1">
        <f>SUMPRODUCT($AU$88:$BC$88,$AU$97:$BC$97)</f>
        <v>27.113333333333333</v>
      </c>
      <c r="C88" s="1">
        <f t="shared" si="6"/>
        <v>1</v>
      </c>
      <c r="D88" s="1">
        <f t="shared" si="7"/>
        <v>1</v>
      </c>
      <c r="E88" s="1">
        <f t="shared" si="8"/>
        <v>1</v>
      </c>
      <c r="F88" s="1">
        <f>MMULT($AU$88:$BC$88,$B$16:$B$24) + B15</f>
        <v>51.761263537196008</v>
      </c>
      <c r="G88" s="1">
        <f t="array" ref="G88">SQRT(MMULT($AU$88:$BD$88,MMULT($AR$15:$BA$24,TRANSPOSE($AU$88:$BD$88))))</f>
        <v>0.1099822881584578</v>
      </c>
      <c r="AR88" s="58"/>
      <c r="AS88" s="58">
        <v>5</v>
      </c>
      <c r="AT88" s="58"/>
      <c r="AU88" s="58">
        <f>IF($AU$98=$AS$77,$AU$82+($AS$88-1)*$AU$83,$AU$78)</f>
        <v>27.113333333333333</v>
      </c>
      <c r="AV88" s="58">
        <f>IF($AV$98=$AS$77,$AV$82+($AS$88-1)*$AV$83,$AV$78)</f>
        <v>0.24374999999999999</v>
      </c>
      <c r="AW88" s="58">
        <f>IF($AW$98=$AS$77,$AW$82+($AS$88-1)*$AW$83,$AW$78)</f>
        <v>0.20749999999999999</v>
      </c>
      <c r="AX88" s="58">
        <f>IF($AX$98=$AS$77,$AX$82+($AS$88-1)*$AX$83,$AX$78)</f>
        <v>0.35375000000000001</v>
      </c>
      <c r="AY88" s="58">
        <f>IF($AY$98=$AS$77,$AY$82+($AS$88-1)*$AY$83,$AY$78)</f>
        <v>0.1</v>
      </c>
      <c r="AZ88" s="58">
        <f>IF($AZ$98=$AS$77,$AZ$82+($AS$88-1)*$AZ$83,$AZ$78)</f>
        <v>3.2500000000000001E-2</v>
      </c>
      <c r="BA88" s="58">
        <f>IF($BA$98=$AS$77,$BA$82+($AS$88-1)*$BA$83,$BA$78)</f>
        <v>0.12</v>
      </c>
      <c r="BB88" s="58">
        <f>IF($BB$98=$AS$77,$BB$82+($AS$88-1)*$BB$83,$BB$78)</f>
        <v>4.7500000000000001E-2</v>
      </c>
      <c r="BC88" s="58">
        <f>IF($BC$98=$AS$77,$BC$82+($AS$88-1)*$BC$83,$BC$78)</f>
        <v>0.05</v>
      </c>
      <c r="BD88" s="58">
        <v>1</v>
      </c>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row>
    <row r="89" spans="1:145" outlineLevel="1" x14ac:dyDescent="0.2">
      <c r="B89" s="1">
        <f>SUMPRODUCT($AU$89:$BC$89,$AU$97:$BC$97)</f>
        <v>33.724166666666669</v>
      </c>
      <c r="C89" s="1">
        <f t="shared" si="6"/>
        <v>1</v>
      </c>
      <c r="D89" s="1">
        <f t="shared" si="7"/>
        <v>1</v>
      </c>
      <c r="E89" s="1">
        <f t="shared" si="8"/>
        <v>1</v>
      </c>
      <c r="F89" s="1">
        <f>MMULT($AU$89:$BC$89,$B$16:$B$24) + B15</f>
        <v>63.767060581891698</v>
      </c>
      <c r="G89" s="1">
        <f t="array" ref="G89">SQRT(MMULT($AU$89:$BD$89,MMULT($AR$15:$BA$24,TRANSPOSE($AU$89:$BD$89))))</f>
        <v>0.11323474470587731</v>
      </c>
      <c r="AR89" s="58"/>
      <c r="AS89" s="58">
        <v>6</v>
      </c>
      <c r="AT89" s="58"/>
      <c r="AU89" s="58">
        <f>IF($AU$98=$AS$77,$AU$82+($AS$89-1)*$AU$83,$AU$78)</f>
        <v>33.724166666666669</v>
      </c>
      <c r="AV89" s="58">
        <f>IF($AV$98=$AS$77,$AV$82+($AS$89-1)*$AV$83,$AV$78)</f>
        <v>0.24374999999999999</v>
      </c>
      <c r="AW89" s="58">
        <f>IF($AW$98=$AS$77,$AW$82+($AS$89-1)*$AW$83,$AW$78)</f>
        <v>0.20749999999999999</v>
      </c>
      <c r="AX89" s="58">
        <f>IF($AX$98=$AS$77,$AX$82+($AS$89-1)*$AX$83,$AX$78)</f>
        <v>0.35375000000000001</v>
      </c>
      <c r="AY89" s="58">
        <f>IF($AY$98=$AS$77,$AY$82+($AS$89-1)*$AY$83,$AY$78)</f>
        <v>0.1</v>
      </c>
      <c r="AZ89" s="58">
        <f>IF($AZ$98=$AS$77,$AZ$82+($AS$89-1)*$AZ$83,$AZ$78)</f>
        <v>3.2500000000000001E-2</v>
      </c>
      <c r="BA89" s="58">
        <f>IF($BA$98=$AS$77,$BA$82+($AS$89-1)*$BA$83,$BA$78)</f>
        <v>0.12</v>
      </c>
      <c r="BB89" s="58">
        <f>IF($BB$98=$AS$77,$BB$82+($AS$89-1)*$BB$83,$BB$78)</f>
        <v>4.7500000000000001E-2</v>
      </c>
      <c r="BC89" s="58">
        <f>IF($BC$98=$AS$77,$BC$82+($AS$89-1)*$BC$83,$BC$78)</f>
        <v>0.05</v>
      </c>
      <c r="BD89" s="58">
        <v>1</v>
      </c>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row>
    <row r="90" spans="1:145" outlineLevel="1" x14ac:dyDescent="0.2">
      <c r="B90" s="1">
        <f>SUMPRODUCT($AU$90:$BC$90,$AU$97:$BC$97)</f>
        <v>40.335000000000001</v>
      </c>
      <c r="C90" s="1">
        <f t="shared" si="6"/>
        <v>1</v>
      </c>
      <c r="D90" s="1">
        <f t="shared" si="7"/>
        <v>1</v>
      </c>
      <c r="E90" s="1">
        <f t="shared" si="8"/>
        <v>1</v>
      </c>
      <c r="F90" s="1">
        <f>MMULT($AU$90:$BC$90,$B$16:$B$24) + B15</f>
        <v>75.772857626587367</v>
      </c>
      <c r="G90" s="1">
        <f t="array" ref="G90">SQRT(MMULT($AU$90:$BD$90,MMULT($AR$15:$BA$24,TRANSPOSE($AU$90:$BD$90))))</f>
        <v>0.14520154876561492</v>
      </c>
      <c r="AR90" s="58"/>
      <c r="AS90" s="58">
        <v>7</v>
      </c>
      <c r="AT90" s="58"/>
      <c r="AU90" s="58">
        <f>IF($AU$98=$AS$77,$AU$82+($AS$90-1)*$AU$83,$AU$78)</f>
        <v>40.335000000000001</v>
      </c>
      <c r="AV90" s="58">
        <f>IF($AV$98=$AS$77,$AV$82+($AS$90-1)*$AV$83,$AV$78)</f>
        <v>0.24374999999999999</v>
      </c>
      <c r="AW90" s="58">
        <f>IF($AW$98=$AS$77,$AW$82+($AS$90-1)*$AW$83,$AW$78)</f>
        <v>0.20749999999999999</v>
      </c>
      <c r="AX90" s="58">
        <f>IF($AX$98=$AS$77,$AX$82+($AS$90-1)*$AX$83,$AX$78)</f>
        <v>0.35375000000000001</v>
      </c>
      <c r="AY90" s="58">
        <f>IF($AY$98=$AS$77,$AY$82+($AS$90-1)*$AY$83,$AY$78)</f>
        <v>0.1</v>
      </c>
      <c r="AZ90" s="58">
        <f>IF($AZ$98=$AS$77,$AZ$82+($AS$90-1)*$AZ$83,$AZ$78)</f>
        <v>3.2500000000000001E-2</v>
      </c>
      <c r="BA90" s="58">
        <f>IF($BA$98=$AS$77,$BA$82+($AS$90-1)*$BA$83,$BA$78)</f>
        <v>0.12</v>
      </c>
      <c r="BB90" s="58">
        <f>IF($BB$98=$AS$77,$BB$82+($AS$90-1)*$BB$83,$BB$78)</f>
        <v>4.7500000000000001E-2</v>
      </c>
      <c r="BC90" s="58">
        <f>IF($BC$98=$AS$77,$BC$82+($AS$90-1)*$BC$83,$BC$78)</f>
        <v>0.05</v>
      </c>
      <c r="BD90" s="58">
        <v>1</v>
      </c>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row>
    <row r="91" spans="1:145" outlineLevel="1" x14ac:dyDescent="0.2">
      <c r="B91" s="1">
        <f>SUMPRODUCT($AU$91:$BC$91,$AU$97:$BC$97)</f>
        <v>46.945833333333333</v>
      </c>
      <c r="C91" s="1">
        <f t="shared" si="6"/>
        <v>1</v>
      </c>
      <c r="D91" s="1">
        <f t="shared" si="7"/>
        <v>1</v>
      </c>
      <c r="E91" s="1">
        <f t="shared" si="8"/>
        <v>1</v>
      </c>
      <c r="F91" s="1">
        <f>MMULT($AU$91:$BC$91,$B$16:$B$24) + B15</f>
        <v>87.77865467128305</v>
      </c>
      <c r="G91" s="1">
        <f t="array" ref="G91">SQRT(MMULT($AU$91:$BD$91,MMULT($AR$15:$BA$24,TRANSPOSE($AU$91:$BD$91))))</f>
        <v>0.19204231506247291</v>
      </c>
      <c r="AR91" s="58"/>
      <c r="AS91" s="58">
        <v>8</v>
      </c>
      <c r="AT91" s="58"/>
      <c r="AU91" s="58">
        <f>IF($AU$98=$AS$77,$AU$82+($AS$91-1)*$AU$83,$AU$78)</f>
        <v>46.945833333333333</v>
      </c>
      <c r="AV91" s="58">
        <f>IF($AV$98=$AS$77,$AV$82+($AS$91-1)*$AV$83,$AV$78)</f>
        <v>0.24374999999999999</v>
      </c>
      <c r="AW91" s="58">
        <f>IF($AW$98=$AS$77,$AW$82+($AS$91-1)*$AW$83,$AW$78)</f>
        <v>0.20749999999999999</v>
      </c>
      <c r="AX91" s="58">
        <f>IF($AX$98=$AS$77,$AX$82+($AS$91-1)*$AX$83,$AX$78)</f>
        <v>0.35375000000000001</v>
      </c>
      <c r="AY91" s="58">
        <f>IF($AY$98=$AS$77,$AY$82+($AS$91-1)*$AY$83,$AY$78)</f>
        <v>0.1</v>
      </c>
      <c r="AZ91" s="58">
        <f>IF($AZ$98=$AS$77,$AZ$82+($AS$91-1)*$AZ$83,$AZ$78)</f>
        <v>3.2500000000000001E-2</v>
      </c>
      <c r="BA91" s="58">
        <f>IF($BA$98=$AS$77,$BA$82+($AS$91-1)*$BA$83,$BA$78)</f>
        <v>0.12</v>
      </c>
      <c r="BB91" s="58">
        <f>IF($BB$98=$AS$77,$BB$82+($AS$91-1)*$BB$83,$BB$78)</f>
        <v>4.7500000000000001E-2</v>
      </c>
      <c r="BC91" s="58">
        <f>IF($BC$98=$AS$77,$BC$82+($AS$91-1)*$BC$83,$BC$78)</f>
        <v>0.05</v>
      </c>
      <c r="BD91" s="58">
        <v>1</v>
      </c>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row>
    <row r="92" spans="1:145" outlineLevel="1" x14ac:dyDescent="0.2">
      <c r="B92" s="1">
        <f>SUMPRODUCT($AU$92:$BC$92,$AU$97:$BC$97)</f>
        <v>53.556666666666665</v>
      </c>
      <c r="C92" s="1">
        <f t="shared" si="6"/>
        <v>1</v>
      </c>
      <c r="D92" s="1">
        <f t="shared" si="7"/>
        <v>1</v>
      </c>
      <c r="E92" s="1">
        <f t="shared" si="8"/>
        <v>1</v>
      </c>
      <c r="F92" s="1">
        <f>MMULT($AU$92:$BC$92,$B$16:$B$24) + B15</f>
        <v>99.784451715978733</v>
      </c>
      <c r="G92" s="1">
        <f t="array" ref="G92">SQRT(MMULT($AU$92:$BD$92,MMULT($AR$15:$BA$24,TRANSPOSE($AU$92:$BD$92))))</f>
        <v>0.24538213146125318</v>
      </c>
      <c r="AR92" s="58"/>
      <c r="AS92" s="58">
        <v>9</v>
      </c>
      <c r="AT92" s="58"/>
      <c r="AU92" s="58">
        <f>IF($AU$98=$AS$77,$AU$82+($AS$92-1)*$AU$83,$AU$78)</f>
        <v>53.556666666666665</v>
      </c>
      <c r="AV92" s="58">
        <f>IF($AV$98=$AS$77,$AV$82+($AS$92-1)*$AV$83,$AV$78)</f>
        <v>0.24374999999999999</v>
      </c>
      <c r="AW92" s="58">
        <f>IF($AW$98=$AS$77,$AW$82+($AS$92-1)*$AW$83,$AW$78)</f>
        <v>0.20749999999999999</v>
      </c>
      <c r="AX92" s="58">
        <f>IF($AX$98=$AS$77,$AX$82+($AS$92-1)*$AX$83,$AX$78)</f>
        <v>0.35375000000000001</v>
      </c>
      <c r="AY92" s="58">
        <f>IF($AY$98=$AS$77,$AY$82+($AS$92-1)*$AY$83,$AY$78)</f>
        <v>0.1</v>
      </c>
      <c r="AZ92" s="58">
        <f>IF($AZ$98=$AS$77,$AZ$82+($AS$92-1)*$AZ$83,$AZ$78)</f>
        <v>3.2500000000000001E-2</v>
      </c>
      <c r="BA92" s="58">
        <f>IF($BA$98=$AS$77,$BA$82+($AS$92-1)*$BA$83,$BA$78)</f>
        <v>0.12</v>
      </c>
      <c r="BB92" s="58">
        <f>IF($BB$98=$AS$77,$BB$82+($AS$92-1)*$BB$83,$BB$78)</f>
        <v>4.7500000000000001E-2</v>
      </c>
      <c r="BC92" s="58">
        <f>IF($BC$98=$AS$77,$BC$82+($AS$92-1)*$BC$83,$BC$78)</f>
        <v>0.05</v>
      </c>
      <c r="BD92" s="58">
        <v>1</v>
      </c>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row>
    <row r="93" spans="1:145" outlineLevel="1" x14ac:dyDescent="0.2">
      <c r="B93" s="1">
        <f>SUMPRODUCT($AU$93:$BC$93,$AU$97:$BC$97)</f>
        <v>60.167499999999997</v>
      </c>
      <c r="C93" s="1">
        <f t="shared" si="6"/>
        <v>1</v>
      </c>
      <c r="D93" s="1">
        <f t="shared" si="7"/>
        <v>1</v>
      </c>
      <c r="E93" s="1">
        <f t="shared" si="8"/>
        <v>1</v>
      </c>
      <c r="F93" s="1">
        <f>MMULT($AU$93:$BC$93,$B$16:$B$24) + B15</f>
        <v>111.79024876067442</v>
      </c>
      <c r="G93" s="1">
        <f t="array" ref="G93">SQRT(MMULT($AU$93:$BD$93,MMULT($AR$15:$BA$24,TRANSPOSE($AU$93:$BD$93))))</f>
        <v>0.30179448099936212</v>
      </c>
      <c r="AR93" s="58"/>
      <c r="AS93" s="58">
        <v>10</v>
      </c>
      <c r="AT93" s="58"/>
      <c r="AU93" s="58">
        <f>IF($AU$98=$AS$77,$AU$82+($AS$93-1)*$AU$83,$AU$78)</f>
        <v>60.167499999999997</v>
      </c>
      <c r="AV93" s="58">
        <f>IF($AV$98=$AS$77,$AV$82+($AS$93-1)*$AV$83,$AV$78)</f>
        <v>0.24374999999999999</v>
      </c>
      <c r="AW93" s="58">
        <f>IF($AW$98=$AS$77,$AW$82+($AS$93-1)*$AW$83,$AW$78)</f>
        <v>0.20749999999999999</v>
      </c>
      <c r="AX93" s="58">
        <f>IF($AX$98=$AS$77,$AX$82+($AS$93-1)*$AX$83,$AX$78)</f>
        <v>0.35375000000000001</v>
      </c>
      <c r="AY93" s="58">
        <f>IF($AY$98=$AS$77,$AY$82+($AS$93-1)*$AY$83,$AY$78)</f>
        <v>0.1</v>
      </c>
      <c r="AZ93" s="58">
        <f>IF($AZ$98=$AS$77,$AZ$82+($AS$93-1)*$AZ$83,$AZ$78)</f>
        <v>3.2500000000000001E-2</v>
      </c>
      <c r="BA93" s="58">
        <f>IF($BA$98=$AS$77,$BA$82+($AS$93-1)*$BA$83,$BA$78)</f>
        <v>0.12</v>
      </c>
      <c r="BB93" s="58">
        <f>IF($BB$98=$AS$77,$BB$82+($AS$93-1)*$BB$83,$BB$78)</f>
        <v>4.7500000000000001E-2</v>
      </c>
      <c r="BC93" s="58">
        <f>IF($BC$98=$AS$77,$BC$82+($AS$93-1)*$BC$83,$BC$78)</f>
        <v>0.05</v>
      </c>
      <c r="BD93" s="58">
        <v>1</v>
      </c>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row>
    <row r="94" spans="1:145" outlineLevel="1" x14ac:dyDescent="0.2">
      <c r="B94" s="1">
        <f>SUMPRODUCT($AU$94:$BC$94,$AU$97:$BC$97)</f>
        <v>66.778333333333336</v>
      </c>
      <c r="C94" s="1">
        <f t="shared" si="6"/>
        <v>1</v>
      </c>
      <c r="D94" s="1">
        <f t="shared" si="7"/>
        <v>1</v>
      </c>
      <c r="E94" s="1">
        <f t="shared" si="8"/>
        <v>1</v>
      </c>
      <c r="F94" s="1">
        <f>MMULT($AU$94:$BC$94,$B$16:$B$24) + B15</f>
        <v>123.7960458053701</v>
      </c>
      <c r="G94" s="1">
        <f t="array" ref="G94">SQRT(MMULT($AU$94:$BD$94,MMULT($AR$15:$BA$24,TRANSPOSE($AU$94:$BD$94))))</f>
        <v>0.3598371933780245</v>
      </c>
      <c r="AR94" s="58"/>
      <c r="AS94" s="58">
        <v>11</v>
      </c>
      <c r="AT94" s="58"/>
      <c r="AU94" s="58">
        <f>IF($AU$98=$AS$77,$AU$82+($AS$94-1)*$AU$83,$AU$78)</f>
        <v>66.778333333333336</v>
      </c>
      <c r="AV94" s="58">
        <f>IF($AV$98=$AS$77,$AV$82+($AS$94-1)*$AV$83,$AV$78)</f>
        <v>0.24374999999999999</v>
      </c>
      <c r="AW94" s="58">
        <f>IF($AW$98=$AS$77,$AW$82+($AS$94-1)*$AW$83,$AW$78)</f>
        <v>0.20749999999999999</v>
      </c>
      <c r="AX94" s="58">
        <f>IF($AX$98=$AS$77,$AX$82+($AS$94-1)*$AX$83,$AX$78)</f>
        <v>0.35375000000000001</v>
      </c>
      <c r="AY94" s="58">
        <f>IF($AY$98=$AS$77,$AY$82+($AS$94-1)*$AY$83,$AY$78)</f>
        <v>0.1</v>
      </c>
      <c r="AZ94" s="58">
        <f>IF($AZ$98=$AS$77,$AZ$82+($AS$94-1)*$AZ$83,$AZ$78)</f>
        <v>3.2500000000000001E-2</v>
      </c>
      <c r="BA94" s="58">
        <f>IF($BA$98=$AS$77,$BA$82+($AS$94-1)*$BA$83,$BA$78)</f>
        <v>0.12</v>
      </c>
      <c r="BB94" s="58">
        <f>IF($BB$98=$AS$77,$BB$82+($AS$94-1)*$BB$83,$BB$78)</f>
        <v>4.7500000000000001E-2</v>
      </c>
      <c r="BC94" s="58">
        <f>IF($BC$98=$AS$77,$BC$82+($AS$94-1)*$BC$83,$BC$78)</f>
        <v>0.05</v>
      </c>
      <c r="BD94" s="58">
        <v>1</v>
      </c>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row>
    <row r="95" spans="1:145" outlineLevel="1" x14ac:dyDescent="0.2">
      <c r="B95" s="1">
        <f>SUMPRODUCT($AU$95:$BC$95,$AU$97:$BC$97)</f>
        <v>73.389166666666668</v>
      </c>
      <c r="C95" s="1">
        <f t="shared" si="6"/>
        <v>1</v>
      </c>
      <c r="D95" s="1">
        <f t="shared" si="7"/>
        <v>1</v>
      </c>
      <c r="E95" s="1">
        <f t="shared" si="8"/>
        <v>1</v>
      </c>
      <c r="F95" s="1">
        <f>MMULT($AU$95:$BC$95,$B$16:$B$24) + B15</f>
        <v>135.80184285006575</v>
      </c>
      <c r="G95" s="1">
        <f t="array" ref="G95">SQRT(MMULT($AU$95:$BD$95,MMULT($AR$15:$BA$24,TRANSPOSE($AU$95:$BD$95))))</f>
        <v>0.41883299938038077</v>
      </c>
      <c r="AR95" s="58"/>
      <c r="AS95" s="58">
        <v>12</v>
      </c>
      <c r="AT95" s="58"/>
      <c r="AU95" s="58">
        <f>IF($AU$98=$AS$77,$AU$82+($AS$95-1)*$AU$83,$AU$78)</f>
        <v>73.389166666666668</v>
      </c>
      <c r="AV95" s="58">
        <f>IF($AV$98=$AS$77,$AV$82+($AS$95-1)*$AV$83,$AV$78)</f>
        <v>0.24374999999999999</v>
      </c>
      <c r="AW95" s="58">
        <f>IF($AW$98=$AS$77,$AW$82+($AS$95-1)*$AW$83,$AW$78)</f>
        <v>0.20749999999999999</v>
      </c>
      <c r="AX95" s="58">
        <f>IF($AX$98=$AS$77,$AX$82+($AS$95-1)*$AX$83,$AX$78)</f>
        <v>0.35375000000000001</v>
      </c>
      <c r="AY95" s="58">
        <f>IF($AY$98=$AS$77,$AY$82+($AS$95-1)*$AY$83,$AY$78)</f>
        <v>0.1</v>
      </c>
      <c r="AZ95" s="58">
        <f>IF($AZ$98=$AS$77,$AZ$82+($AS$95-1)*$AZ$83,$AZ$78)</f>
        <v>3.2500000000000001E-2</v>
      </c>
      <c r="BA95" s="58">
        <f>IF($BA$98=$AS$77,$BA$82+($AS$95-1)*$BA$83,$BA$78)</f>
        <v>0.12</v>
      </c>
      <c r="BB95" s="58">
        <f>IF($BB$98=$AS$77,$BB$82+($AS$95-1)*$BB$83,$BB$78)</f>
        <v>4.7500000000000001E-2</v>
      </c>
      <c r="BC95" s="58">
        <f>IF($BC$98=$AS$77,$BC$82+($AS$95-1)*$BC$83,$BC$78)</f>
        <v>0.05</v>
      </c>
      <c r="BD95" s="58">
        <v>1</v>
      </c>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row>
    <row r="96" spans="1:145" outlineLevel="1" x14ac:dyDescent="0.2">
      <c r="B96" s="1">
        <f>SUMPRODUCT($AU$96:$BC$96,$AU$97:$BC$97)</f>
        <v>80</v>
      </c>
      <c r="C96" s="1">
        <f t="shared" si="6"/>
        <v>1</v>
      </c>
      <c r="D96" s="1">
        <f t="shared" si="7"/>
        <v>1</v>
      </c>
      <c r="E96" s="1">
        <f t="shared" si="8"/>
        <v>1</v>
      </c>
      <c r="F96" s="1">
        <f>MMULT($AU$96:$BC$96,$B$16:$B$24) + B15</f>
        <v>147.80763989476145</v>
      </c>
      <c r="G96" s="1">
        <f t="array" ref="G96">SQRT(MMULT($AU$96:$BD$96,MMULT($AR$15:$BA$24,TRANSPOSE($AU$96:$BD$96))))</f>
        <v>0.47842944689583145</v>
      </c>
      <c r="AR96" s="58"/>
      <c r="AS96" s="58">
        <v>13</v>
      </c>
      <c r="AT96" s="58"/>
      <c r="AU96" s="58">
        <f>IF($AU$98=$AS$77,$AU$82+($AS$96-1)*$AU$83,$AU$78)</f>
        <v>80</v>
      </c>
      <c r="AV96" s="58">
        <f>IF($AV$98=$AS$77,$AV$82+($AS$96-1)*$AV$83,$AV$78)</f>
        <v>0.24374999999999999</v>
      </c>
      <c r="AW96" s="58">
        <f>IF($AW$98=$AS$77,$AW$82+($AS$96-1)*$AW$83,$AW$78)</f>
        <v>0.20749999999999999</v>
      </c>
      <c r="AX96" s="58">
        <f>IF($AX$98=$AS$77,$AX$82+($AS$96-1)*$AX$83,$AX$78)</f>
        <v>0.35375000000000001</v>
      </c>
      <c r="AY96" s="58">
        <f>IF($AY$98=$AS$77,$AY$82+($AS$96-1)*$AY$83,$AY$78)</f>
        <v>0.1</v>
      </c>
      <c r="AZ96" s="58">
        <f>IF($AZ$98=$AS$77,$AZ$82+($AS$96-1)*$AZ$83,$AZ$78)</f>
        <v>3.2500000000000001E-2</v>
      </c>
      <c r="BA96" s="58">
        <f>IF($BA$98=$AS$77,$BA$82+($AS$96-1)*$BA$83,$BA$78)</f>
        <v>0.12</v>
      </c>
      <c r="BB96" s="58">
        <f>IF($BB$98=$AS$77,$BB$82+($AS$96-1)*$BB$83,$BB$78)</f>
        <v>4.7500000000000001E-2</v>
      </c>
      <c r="BC96" s="58">
        <f>IF($BC$98=$AS$77,$BC$82+($AS$96-1)*$BC$83,$BC$78)</f>
        <v>0.05</v>
      </c>
      <c r="BD96" s="58">
        <v>1</v>
      </c>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row>
    <row r="97" spans="1:145" outlineLevel="1" x14ac:dyDescent="0.2">
      <c r="AR97" s="58"/>
      <c r="AS97" s="58"/>
      <c r="AT97" s="58"/>
      <c r="AU97" s="58">
        <f>IF($AS$77 = $AU$98,1,0)</f>
        <v>1</v>
      </c>
      <c r="AV97" s="58">
        <f>IF($AS$77 = $AV$98,1,0)</f>
        <v>0</v>
      </c>
      <c r="AW97" s="58">
        <f>IF($AS$77 = $AW$98,1,0)</f>
        <v>0</v>
      </c>
      <c r="AX97" s="58">
        <f>IF($AS$77 = $AX$98,1,0)</f>
        <v>0</v>
      </c>
      <c r="AY97" s="58">
        <f>IF($AS$77 = $AY$98,1,0)</f>
        <v>0</v>
      </c>
      <c r="AZ97" s="58">
        <f>IF($AS$77 = $AZ$98,1,0)</f>
        <v>0</v>
      </c>
      <c r="BA97" s="58">
        <f>IF($AS$77 = $BA$98,1,0)</f>
        <v>0</v>
      </c>
      <c r="BB97" s="58">
        <f>IF($AS$77 = $BB$98,1,0)</f>
        <v>0</v>
      </c>
      <c r="BC97" s="58">
        <f>IF($AS$77 = $BC$98,1,0)</f>
        <v>0</v>
      </c>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row>
    <row r="98" spans="1:145" x14ac:dyDescent="0.2">
      <c r="A98" s="72"/>
      <c r="AR98" s="58"/>
      <c r="AS98" s="58"/>
      <c r="AT98" s="58"/>
      <c r="AU98" s="58">
        <v>1</v>
      </c>
      <c r="AV98" s="58">
        <v>2</v>
      </c>
      <c r="AW98" s="58">
        <v>3</v>
      </c>
      <c r="AX98" s="58">
        <v>4</v>
      </c>
      <c r="AY98" s="58">
        <v>5</v>
      </c>
      <c r="AZ98" s="58">
        <v>6</v>
      </c>
      <c r="BA98" s="58">
        <v>7</v>
      </c>
      <c r="BB98" s="58">
        <v>8</v>
      </c>
      <c r="BC98" s="58">
        <v>9</v>
      </c>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row>
    <row r="99" spans="1:145" x14ac:dyDescent="0.2">
      <c r="A99" s="11" t="s">
        <v>1037</v>
      </c>
      <c r="AR99" s="70" t="s">
        <v>1056</v>
      </c>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row>
    <row r="100" spans="1:145" outlineLevel="1" x14ac:dyDescent="0.2">
      <c r="AR100" s="70" t="s">
        <v>1057</v>
      </c>
      <c r="AS100" s="58">
        <v>0</v>
      </c>
      <c r="AT100" s="58">
        <v>0.05</v>
      </c>
      <c r="AU100" s="58">
        <v>0.1</v>
      </c>
      <c r="AV100" s="58">
        <v>0.15000000000000002</v>
      </c>
      <c r="AW100" s="58">
        <v>0.2</v>
      </c>
      <c r="AX100" s="58">
        <v>0.25</v>
      </c>
      <c r="AY100" s="58">
        <v>0.3</v>
      </c>
      <c r="AZ100" s="58">
        <v>0.35</v>
      </c>
      <c r="BA100" s="58">
        <v>0.39999999999999997</v>
      </c>
      <c r="BB100" s="58">
        <v>0.44999999999999996</v>
      </c>
      <c r="BC100" s="58">
        <v>0.49999999999999994</v>
      </c>
      <c r="BD100" s="58">
        <v>0.54999999999999993</v>
      </c>
      <c r="BE100" s="58">
        <v>0.6</v>
      </c>
      <c r="BF100" s="58">
        <v>0.65</v>
      </c>
      <c r="BG100" s="58">
        <v>0.70000000000000007</v>
      </c>
      <c r="BH100" s="58">
        <v>0.75000000000000011</v>
      </c>
      <c r="BI100" s="58">
        <v>0.80000000000000016</v>
      </c>
      <c r="BJ100" s="58">
        <v>0.8500000000000002</v>
      </c>
      <c r="BK100" s="58">
        <v>0.90000000000000024</v>
      </c>
      <c r="BL100" s="58">
        <v>0.95000000000000029</v>
      </c>
      <c r="BM100" s="58">
        <v>1.0000000000000002</v>
      </c>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row>
    <row r="101" spans="1:145" outlineLevel="1" x14ac:dyDescent="0.2">
      <c r="AR101" s="70" t="s">
        <v>1058</v>
      </c>
      <c r="AS101" s="58">
        <v>0</v>
      </c>
      <c r="AT101" s="58">
        <v>2</v>
      </c>
      <c r="AU101" s="58">
        <v>9</v>
      </c>
      <c r="AV101" s="58">
        <v>44</v>
      </c>
      <c r="AW101" s="58">
        <v>47</v>
      </c>
      <c r="AX101" s="58">
        <v>47</v>
      </c>
      <c r="AY101" s="58">
        <v>50</v>
      </c>
      <c r="AZ101" s="58">
        <v>58</v>
      </c>
      <c r="BA101" s="58">
        <v>65</v>
      </c>
      <c r="BB101" s="58">
        <v>86</v>
      </c>
      <c r="BC101" s="58">
        <v>105</v>
      </c>
      <c r="BD101" s="58">
        <v>109</v>
      </c>
      <c r="BE101" s="58">
        <v>113</v>
      </c>
      <c r="BF101" s="58">
        <v>115</v>
      </c>
      <c r="BG101" s="58">
        <v>117</v>
      </c>
      <c r="BH101" s="58">
        <v>141</v>
      </c>
      <c r="BI101" s="58">
        <v>146</v>
      </c>
      <c r="BJ101" s="58">
        <v>165</v>
      </c>
      <c r="BK101" s="58">
        <v>175</v>
      </c>
      <c r="BL101" s="58">
        <v>272</v>
      </c>
      <c r="BM101" s="58">
        <v>308</v>
      </c>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row>
    <row r="102" spans="1:145" outlineLevel="1" x14ac:dyDescent="0.2">
      <c r="AR102" s="70" t="s">
        <v>1059</v>
      </c>
      <c r="AS102" s="58">
        <v>0</v>
      </c>
      <c r="AT102" s="58">
        <v>39</v>
      </c>
      <c r="AU102" s="58">
        <v>107</v>
      </c>
      <c r="AV102" s="58">
        <v>346</v>
      </c>
      <c r="AW102" s="58">
        <v>356</v>
      </c>
      <c r="AX102" s="58">
        <v>359</v>
      </c>
      <c r="AY102" s="58">
        <v>372</v>
      </c>
      <c r="AZ102" s="58">
        <v>395</v>
      </c>
      <c r="BA102" s="58">
        <v>413</v>
      </c>
      <c r="BB102" s="58">
        <v>445</v>
      </c>
      <c r="BC102" s="58">
        <v>461</v>
      </c>
      <c r="BD102" s="58">
        <v>466</v>
      </c>
      <c r="BE102" s="58">
        <v>468</v>
      </c>
      <c r="BF102" s="58">
        <v>469</v>
      </c>
      <c r="BG102" s="58">
        <v>470</v>
      </c>
      <c r="BH102" s="58">
        <v>479</v>
      </c>
      <c r="BI102" s="58">
        <v>483</v>
      </c>
      <c r="BJ102" s="58">
        <v>484</v>
      </c>
      <c r="BK102" s="58">
        <v>485</v>
      </c>
      <c r="BL102" s="58">
        <v>490</v>
      </c>
      <c r="BM102" s="58">
        <v>492</v>
      </c>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row>
    <row r="103" spans="1:145" outlineLevel="1" x14ac:dyDescent="0.2">
      <c r="AR103" s="70"/>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row>
    <row r="104" spans="1:145" outlineLevel="1" x14ac:dyDescent="0.2">
      <c r="AR104" s="70" t="s">
        <v>1060</v>
      </c>
      <c r="AS104" s="58">
        <v>0.05</v>
      </c>
      <c r="AT104" s="58">
        <v>0.1</v>
      </c>
      <c r="AU104" s="58">
        <v>0.15000000000000002</v>
      </c>
      <c r="AV104" s="58">
        <v>0.2</v>
      </c>
      <c r="AW104" s="58">
        <v>0.25</v>
      </c>
      <c r="AX104" s="58">
        <v>0.3</v>
      </c>
      <c r="AY104" s="58">
        <v>0.35</v>
      </c>
      <c r="AZ104" s="58">
        <v>0.39999999999999997</v>
      </c>
      <c r="BA104" s="58">
        <v>0.44999999999999996</v>
      </c>
      <c r="BB104" s="58">
        <v>0.49999999999999994</v>
      </c>
      <c r="BC104" s="58">
        <v>0.54999999999999993</v>
      </c>
      <c r="BD104" s="58">
        <v>0.6</v>
      </c>
      <c r="BE104" s="58">
        <v>0.65</v>
      </c>
      <c r="BF104" s="58">
        <v>0.70000000000000007</v>
      </c>
      <c r="BG104" s="58">
        <v>0.75000000000000011</v>
      </c>
      <c r="BH104" s="58">
        <v>0.80000000000000016</v>
      </c>
      <c r="BI104" s="58">
        <v>0.8500000000000002</v>
      </c>
      <c r="BJ104" s="58">
        <v>0.90000000000000024</v>
      </c>
      <c r="BK104" s="58">
        <v>0.95000000000000029</v>
      </c>
      <c r="BL104" s="58">
        <v>1.0000000000000002</v>
      </c>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row>
    <row r="105" spans="1:145" outlineLevel="1" x14ac:dyDescent="0.2">
      <c r="AR105" s="70" t="s">
        <v>1058</v>
      </c>
      <c r="AS105" s="58">
        <v>2</v>
      </c>
      <c r="AT105" s="58">
        <v>7</v>
      </c>
      <c r="AU105" s="58">
        <v>35</v>
      </c>
      <c r="AV105" s="58">
        <v>3</v>
      </c>
      <c r="AW105" s="58">
        <v>0</v>
      </c>
      <c r="AX105" s="58">
        <v>3</v>
      </c>
      <c r="AY105" s="58">
        <v>8</v>
      </c>
      <c r="AZ105" s="58">
        <v>7</v>
      </c>
      <c r="BA105" s="58">
        <v>21</v>
      </c>
      <c r="BB105" s="58">
        <v>19</v>
      </c>
      <c r="BC105" s="58">
        <v>4</v>
      </c>
      <c r="BD105" s="58">
        <v>4</v>
      </c>
      <c r="BE105" s="58">
        <v>2</v>
      </c>
      <c r="BF105" s="58">
        <v>2</v>
      </c>
      <c r="BG105" s="58">
        <v>24</v>
      </c>
      <c r="BH105" s="58">
        <v>5</v>
      </c>
      <c r="BI105" s="58">
        <v>19</v>
      </c>
      <c r="BJ105" s="58">
        <v>10</v>
      </c>
      <c r="BK105" s="58">
        <v>97</v>
      </c>
      <c r="BL105" s="58">
        <v>36</v>
      </c>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row>
    <row r="106" spans="1:145" outlineLevel="1" x14ac:dyDescent="0.2">
      <c r="AR106" s="70" t="s">
        <v>1059</v>
      </c>
      <c r="AS106" s="58">
        <v>-39</v>
      </c>
      <c r="AT106" s="58">
        <v>-68</v>
      </c>
      <c r="AU106" s="58">
        <v>-239</v>
      </c>
      <c r="AV106" s="58">
        <v>-10</v>
      </c>
      <c r="AW106" s="58">
        <v>-3</v>
      </c>
      <c r="AX106" s="58">
        <v>-13</v>
      </c>
      <c r="AY106" s="58">
        <v>-23</v>
      </c>
      <c r="AZ106" s="58">
        <v>-18</v>
      </c>
      <c r="BA106" s="58">
        <v>-32</v>
      </c>
      <c r="BB106" s="58">
        <v>-16</v>
      </c>
      <c r="BC106" s="58">
        <v>-5</v>
      </c>
      <c r="BD106" s="58">
        <v>-2</v>
      </c>
      <c r="BE106" s="58">
        <v>-1</v>
      </c>
      <c r="BF106" s="58">
        <v>-1</v>
      </c>
      <c r="BG106" s="58">
        <v>-9</v>
      </c>
      <c r="BH106" s="58">
        <v>-4</v>
      </c>
      <c r="BI106" s="58">
        <v>-1</v>
      </c>
      <c r="BJ106" s="58">
        <v>-1</v>
      </c>
      <c r="BK106" s="58">
        <v>-5</v>
      </c>
      <c r="BL106" s="58">
        <v>-2</v>
      </c>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row>
    <row r="107" spans="1:145" outlineLevel="1" x14ac:dyDescent="0.2">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row>
    <row r="108" spans="1:145" outlineLevel="1" x14ac:dyDescent="0.2">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row>
    <row r="109" spans="1:145" outlineLevel="1" x14ac:dyDescent="0.2">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row>
    <row r="110" spans="1:145" outlineLevel="1" x14ac:dyDescent="0.2">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row>
    <row r="111" spans="1:145" outlineLevel="1" x14ac:dyDescent="0.2">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row>
    <row r="112" spans="1:145" outlineLevel="1" x14ac:dyDescent="0.2">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row>
    <row r="113" spans="1:145" outlineLevel="1" x14ac:dyDescent="0.2">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row>
    <row r="114" spans="1:145" outlineLevel="1" x14ac:dyDescent="0.2">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row>
    <row r="115" spans="1:145" outlineLevel="1" x14ac:dyDescent="0.2">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row>
    <row r="116" spans="1:145" outlineLevel="1" x14ac:dyDescent="0.2">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row>
    <row r="117" spans="1:145" outlineLevel="1" x14ac:dyDescent="0.2">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row>
    <row r="118" spans="1:145" outlineLevel="1" x14ac:dyDescent="0.2">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row>
    <row r="119" spans="1:145" outlineLevel="1" x14ac:dyDescent="0.2">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row>
    <row r="120" spans="1:145" x14ac:dyDescent="0.2">
      <c r="A120" s="72"/>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row>
    <row r="121" spans="1:145" x14ac:dyDescent="0.2">
      <c r="A121" s="11" t="s">
        <v>1038</v>
      </c>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row>
    <row r="122" spans="1:145" outlineLevel="1" x14ac:dyDescent="0.2">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row>
    <row r="123" spans="1:145" outlineLevel="1" x14ac:dyDescent="0.2">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row>
    <row r="124" spans="1:145" outlineLevel="1" x14ac:dyDescent="0.2">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row>
    <row r="125" spans="1:145" outlineLevel="1" x14ac:dyDescent="0.2">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row>
    <row r="126" spans="1:145" outlineLevel="1" x14ac:dyDescent="0.2">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row>
    <row r="127" spans="1:145" outlineLevel="1" x14ac:dyDescent="0.2">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row>
    <row r="128" spans="1:145" outlineLevel="1" x14ac:dyDescent="0.2">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row>
    <row r="129" spans="1:145" outlineLevel="1" x14ac:dyDescent="0.2">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row>
    <row r="130" spans="1:145" outlineLevel="1" x14ac:dyDescent="0.2">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row>
    <row r="131" spans="1:145" outlineLevel="1" x14ac:dyDescent="0.2">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row>
    <row r="132" spans="1:145" outlineLevel="1" x14ac:dyDescent="0.2">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row>
    <row r="133" spans="1:145" outlineLevel="1" x14ac:dyDescent="0.2">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row>
    <row r="134" spans="1:145" outlineLevel="1" x14ac:dyDescent="0.2">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row>
    <row r="135" spans="1:145" outlineLevel="1" x14ac:dyDescent="0.2">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row>
    <row r="136" spans="1:145" outlineLevel="1" x14ac:dyDescent="0.2">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row>
    <row r="137" spans="1:145" outlineLevel="1" x14ac:dyDescent="0.2">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row>
    <row r="138" spans="1:145" outlineLevel="1" x14ac:dyDescent="0.2">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row>
    <row r="139" spans="1:145" outlineLevel="1" x14ac:dyDescent="0.2">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row>
    <row r="140" spans="1:145" outlineLevel="1" x14ac:dyDescent="0.2">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row>
    <row r="141" spans="1:145" outlineLevel="1" x14ac:dyDescent="0.2">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row>
    <row r="142" spans="1:145" x14ac:dyDescent="0.2">
      <c r="A142" s="72"/>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row>
    <row r="143" spans="1:145" x14ac:dyDescent="0.2">
      <c r="A143" s="11" t="s">
        <v>1039</v>
      </c>
      <c r="AR143" s="58" t="s">
        <v>1062</v>
      </c>
      <c r="AS143" s="58"/>
      <c r="AT143" s="58"/>
      <c r="AU143" s="58">
        <v>10</v>
      </c>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row>
    <row r="144" spans="1:145" outlineLevel="1" x14ac:dyDescent="0.2">
      <c r="E144" s="26" t="s">
        <v>1061</v>
      </c>
      <c r="F144" s="57">
        <f>$AU$143/20</f>
        <v>0.5</v>
      </c>
      <c r="AR144" s="58" t="s">
        <v>1042</v>
      </c>
      <c r="AS144" s="58">
        <v>0</v>
      </c>
      <c r="AT144" s="58">
        <v>0.01</v>
      </c>
      <c r="AU144" s="58">
        <v>0.02</v>
      </c>
      <c r="AV144" s="58">
        <v>0.03</v>
      </c>
      <c r="AW144" s="58">
        <v>0.04</v>
      </c>
      <c r="AX144" s="58">
        <v>0.05</v>
      </c>
      <c r="AY144" s="58">
        <v>6.0000000000000005E-2</v>
      </c>
      <c r="AZ144" s="58">
        <v>7.0000000000000007E-2</v>
      </c>
      <c r="BA144" s="58">
        <v>0.08</v>
      </c>
      <c r="BB144" s="58">
        <v>0.09</v>
      </c>
      <c r="BC144" s="58">
        <v>9.9999999999999992E-2</v>
      </c>
      <c r="BD144" s="58">
        <v>0.10999999999999999</v>
      </c>
      <c r="BE144" s="58">
        <v>0.11999999999999998</v>
      </c>
      <c r="BF144" s="58">
        <v>0.12999999999999998</v>
      </c>
      <c r="BG144" s="58">
        <v>0.13999999999999999</v>
      </c>
      <c r="BH144" s="58">
        <v>0.15</v>
      </c>
      <c r="BI144" s="58">
        <v>0.16</v>
      </c>
      <c r="BJ144" s="58">
        <v>0.17</v>
      </c>
      <c r="BK144" s="58">
        <v>0.18000000000000002</v>
      </c>
      <c r="BL144" s="58">
        <v>0.19000000000000003</v>
      </c>
      <c r="BM144" s="58">
        <v>0.20000000000000004</v>
      </c>
      <c r="BN144" s="58">
        <v>0.21000000000000005</v>
      </c>
      <c r="BO144" s="58">
        <v>0.22000000000000006</v>
      </c>
      <c r="BP144" s="58">
        <v>0.23000000000000007</v>
      </c>
      <c r="BQ144" s="58">
        <v>0.24000000000000007</v>
      </c>
      <c r="BR144" s="58">
        <v>0.25000000000000006</v>
      </c>
      <c r="BS144" s="58">
        <v>0.26000000000000006</v>
      </c>
      <c r="BT144" s="58">
        <v>0.27000000000000007</v>
      </c>
      <c r="BU144" s="58">
        <v>0.28000000000000008</v>
      </c>
      <c r="BV144" s="58">
        <v>0.29000000000000009</v>
      </c>
      <c r="BW144" s="58">
        <v>0.3000000000000001</v>
      </c>
      <c r="BX144" s="58">
        <v>0.31000000000000011</v>
      </c>
      <c r="BY144" s="58">
        <v>0.32000000000000012</v>
      </c>
      <c r="BZ144" s="58">
        <v>0.33000000000000013</v>
      </c>
      <c r="CA144" s="58">
        <v>0.34000000000000014</v>
      </c>
      <c r="CB144" s="58">
        <v>0.35000000000000014</v>
      </c>
      <c r="CC144" s="58">
        <v>0.36000000000000015</v>
      </c>
      <c r="CD144" s="58">
        <v>0.37000000000000016</v>
      </c>
      <c r="CE144" s="58">
        <v>0.38000000000000017</v>
      </c>
      <c r="CF144" s="58">
        <v>0.39000000000000018</v>
      </c>
      <c r="CG144" s="58">
        <v>0.40000000000000019</v>
      </c>
      <c r="CH144" s="58">
        <v>0.4100000000000002</v>
      </c>
      <c r="CI144" s="58">
        <v>0.42000000000000021</v>
      </c>
      <c r="CJ144" s="58">
        <v>0.43000000000000022</v>
      </c>
      <c r="CK144" s="58">
        <v>0.44000000000000022</v>
      </c>
      <c r="CL144" s="58">
        <v>0.45000000000000023</v>
      </c>
      <c r="CM144" s="58">
        <v>0.46000000000000024</v>
      </c>
      <c r="CN144" s="58">
        <v>0.47000000000000025</v>
      </c>
      <c r="CO144" s="58">
        <v>0.48000000000000026</v>
      </c>
      <c r="CP144" s="58">
        <v>0.49000000000000027</v>
      </c>
      <c r="CQ144" s="58">
        <v>0.50000000000000022</v>
      </c>
      <c r="CR144" s="58">
        <v>0.51000000000000023</v>
      </c>
      <c r="CS144" s="58">
        <v>0.52000000000000024</v>
      </c>
      <c r="CT144" s="58">
        <v>0.53000000000000025</v>
      </c>
      <c r="CU144" s="58">
        <v>0.54000000000000026</v>
      </c>
      <c r="CV144" s="58">
        <v>0.55000000000000027</v>
      </c>
      <c r="CW144" s="58">
        <v>0.56000000000000028</v>
      </c>
      <c r="CX144" s="58">
        <v>0.57000000000000028</v>
      </c>
      <c r="CY144" s="58">
        <v>0.58000000000000029</v>
      </c>
      <c r="CZ144" s="58">
        <v>0.5900000000000003</v>
      </c>
      <c r="DA144" s="58">
        <v>0.60000000000000031</v>
      </c>
      <c r="DB144" s="58">
        <v>0.61000000000000032</v>
      </c>
      <c r="DC144" s="58">
        <v>0.62000000000000033</v>
      </c>
      <c r="DD144" s="58">
        <v>0.63000000000000034</v>
      </c>
      <c r="DE144" s="58">
        <v>0.64000000000000035</v>
      </c>
      <c r="DF144" s="58">
        <v>0.65000000000000036</v>
      </c>
      <c r="DG144" s="58">
        <v>0.66000000000000036</v>
      </c>
      <c r="DH144" s="58">
        <v>0.67000000000000037</v>
      </c>
      <c r="DI144" s="58">
        <v>0.68000000000000038</v>
      </c>
      <c r="DJ144" s="58">
        <v>0.69000000000000039</v>
      </c>
      <c r="DK144" s="58">
        <v>0.7000000000000004</v>
      </c>
      <c r="DL144" s="58">
        <v>0.71000000000000041</v>
      </c>
      <c r="DM144" s="58">
        <v>0.72000000000000042</v>
      </c>
      <c r="DN144" s="58">
        <v>0.73000000000000043</v>
      </c>
      <c r="DO144" s="58">
        <v>0.74000000000000044</v>
      </c>
      <c r="DP144" s="58">
        <v>0.75000000000000044</v>
      </c>
      <c r="DQ144" s="58">
        <v>0.76000000000000045</v>
      </c>
      <c r="DR144" s="58">
        <v>0.77000000000000046</v>
      </c>
      <c r="DS144" s="58">
        <v>0.78000000000000047</v>
      </c>
      <c r="DT144" s="58">
        <v>0.79000000000000048</v>
      </c>
      <c r="DU144" s="58">
        <v>0.80000000000000049</v>
      </c>
      <c r="DV144" s="58">
        <v>0.8100000000000005</v>
      </c>
      <c r="DW144" s="58">
        <v>0.82000000000000051</v>
      </c>
      <c r="DX144" s="58">
        <v>0.83000000000000052</v>
      </c>
      <c r="DY144" s="58">
        <v>0.84000000000000052</v>
      </c>
      <c r="DZ144" s="58">
        <v>0.85000000000000053</v>
      </c>
      <c r="EA144" s="58">
        <v>0.86000000000000054</v>
      </c>
      <c r="EB144" s="58">
        <v>0.87000000000000055</v>
      </c>
      <c r="EC144" s="58">
        <v>0.88000000000000056</v>
      </c>
      <c r="ED144" s="58">
        <v>0.89000000000000057</v>
      </c>
      <c r="EE144" s="58">
        <v>0.90000000000000058</v>
      </c>
      <c r="EF144" s="58">
        <v>0.91000000000000059</v>
      </c>
      <c r="EG144" s="58">
        <v>0.9200000000000006</v>
      </c>
      <c r="EH144" s="58">
        <v>0.9300000000000006</v>
      </c>
      <c r="EI144" s="58">
        <v>0.94000000000000061</v>
      </c>
      <c r="EJ144" s="58">
        <v>0.95000000000000062</v>
      </c>
      <c r="EK144" s="58">
        <v>0.96000000000000063</v>
      </c>
      <c r="EL144" s="58">
        <v>0.97000000000000064</v>
      </c>
      <c r="EM144" s="58">
        <v>0.98000000000000065</v>
      </c>
      <c r="EN144" s="58">
        <v>0.99000000000000066</v>
      </c>
      <c r="EO144" s="58">
        <v>1.0000000000000007</v>
      </c>
    </row>
    <row r="145" spans="44:145" outlineLevel="1" x14ac:dyDescent="0.2">
      <c r="AR145" s="58" t="s">
        <v>1063</v>
      </c>
      <c r="AS145" s="58">
        <v>1</v>
      </c>
      <c r="AT145" s="58">
        <v>1</v>
      </c>
      <c r="AU145" s="58">
        <v>1</v>
      </c>
      <c r="AV145" s="58">
        <v>0.99870129870129876</v>
      </c>
      <c r="AW145" s="58">
        <v>0.99675324675324672</v>
      </c>
      <c r="AX145" s="58">
        <v>0.99415584415584413</v>
      </c>
      <c r="AY145" s="58">
        <v>0.99155844155844153</v>
      </c>
      <c r="AZ145" s="58">
        <v>0.98701298701298701</v>
      </c>
      <c r="BA145" s="58">
        <v>0.98246753246753249</v>
      </c>
      <c r="BB145" s="58">
        <v>0.97402597402597402</v>
      </c>
      <c r="BC145" s="58">
        <v>0.95779220779220775</v>
      </c>
      <c r="BD145" s="58">
        <v>0.93701298701298708</v>
      </c>
      <c r="BE145" s="58">
        <v>0.91428571428571437</v>
      </c>
      <c r="BF145" s="58">
        <v>0.89155844155844166</v>
      </c>
      <c r="BG145" s="58">
        <v>0.8727272727272728</v>
      </c>
      <c r="BH145" s="58">
        <v>0.86168831168831161</v>
      </c>
      <c r="BI145" s="58">
        <v>0.85519480519480517</v>
      </c>
      <c r="BJ145" s="58">
        <v>0.85259740259740269</v>
      </c>
      <c r="BK145" s="58">
        <v>0.85064935064935066</v>
      </c>
      <c r="BL145" s="58">
        <v>0.84935064935064941</v>
      </c>
      <c r="BM145" s="58">
        <v>0.84870129870129862</v>
      </c>
      <c r="BN145" s="58">
        <v>0.84805194805194806</v>
      </c>
      <c r="BO145" s="58">
        <v>0.84740259740259738</v>
      </c>
      <c r="BP145" s="58">
        <v>0.84740259740259738</v>
      </c>
      <c r="BQ145" s="58">
        <v>0.84675324675324681</v>
      </c>
      <c r="BR145" s="58">
        <v>0.84610389610389614</v>
      </c>
      <c r="BS145" s="58">
        <v>0.84480519480519478</v>
      </c>
      <c r="BT145" s="58">
        <v>0.84350649350649354</v>
      </c>
      <c r="BU145" s="58">
        <v>0.84155844155844151</v>
      </c>
      <c r="BV145" s="58">
        <v>0.84025974025974026</v>
      </c>
      <c r="BW145" s="58">
        <v>0.83831168831168823</v>
      </c>
      <c r="BX145" s="58">
        <v>0.83636363636363642</v>
      </c>
      <c r="BY145" s="58">
        <v>0.83051948051948055</v>
      </c>
      <c r="BZ145" s="58">
        <v>0.82532467532467524</v>
      </c>
      <c r="CA145" s="58">
        <v>0.81948051948051948</v>
      </c>
      <c r="CB145" s="58">
        <v>0.81298701298701304</v>
      </c>
      <c r="CC145" s="58">
        <v>0.80714285714285716</v>
      </c>
      <c r="CD145" s="58">
        <v>0.80389610389610389</v>
      </c>
      <c r="CE145" s="58">
        <v>0.79935064935064937</v>
      </c>
      <c r="CF145" s="58">
        <v>0.78961038961038954</v>
      </c>
      <c r="CG145" s="58">
        <v>0.7805194805194805</v>
      </c>
      <c r="CH145" s="58">
        <v>0.77077922077922079</v>
      </c>
      <c r="CI145" s="58">
        <v>0.75584415584415587</v>
      </c>
      <c r="CJ145" s="58">
        <v>0.74220779220779221</v>
      </c>
      <c r="CK145" s="58">
        <v>0.72857142857142854</v>
      </c>
      <c r="CL145" s="58">
        <v>0.7142857142857143</v>
      </c>
      <c r="CM145" s="58">
        <v>0.69870129870129871</v>
      </c>
      <c r="CN145" s="58">
        <v>0.6863636363636364</v>
      </c>
      <c r="CO145" s="58">
        <v>0.67402597402597397</v>
      </c>
      <c r="CP145" s="58">
        <v>0.66558441558441561</v>
      </c>
      <c r="CQ145" s="58">
        <v>0.65779220779220782</v>
      </c>
      <c r="CR145" s="58">
        <v>0.65194805194805194</v>
      </c>
      <c r="CS145" s="58">
        <v>0.64935064935064934</v>
      </c>
      <c r="CT145" s="58">
        <v>0.64675324675324675</v>
      </c>
      <c r="CU145" s="58">
        <v>0.64610389610389607</v>
      </c>
      <c r="CV145" s="58">
        <v>0.64610389610389607</v>
      </c>
      <c r="CW145" s="58">
        <v>0.64610389610389607</v>
      </c>
      <c r="CX145" s="58">
        <v>0.6454545454545455</v>
      </c>
      <c r="CY145" s="58">
        <v>0.6428571428571429</v>
      </c>
      <c r="CZ145" s="58">
        <v>0.63896103896103895</v>
      </c>
      <c r="DA145" s="58">
        <v>0.635064935064935</v>
      </c>
      <c r="DB145" s="58">
        <v>0.63116883116883116</v>
      </c>
      <c r="DC145" s="58">
        <v>0.62792207792207799</v>
      </c>
      <c r="DD145" s="58">
        <v>0.62662337662337664</v>
      </c>
      <c r="DE145" s="58">
        <v>0.62662337662337664</v>
      </c>
      <c r="DF145" s="58">
        <v>0.62662337662337664</v>
      </c>
      <c r="DG145" s="58">
        <v>0.62532467532467528</v>
      </c>
      <c r="DH145" s="58">
        <v>0.62402597402597404</v>
      </c>
      <c r="DI145" s="58">
        <v>0.6227272727272728</v>
      </c>
      <c r="DJ145" s="58">
        <v>0.62142857142857144</v>
      </c>
      <c r="DK145" s="58">
        <v>0.62012987012987009</v>
      </c>
      <c r="DL145" s="58">
        <v>0.62012987012987009</v>
      </c>
      <c r="DM145" s="58">
        <v>0.6045454545454545</v>
      </c>
      <c r="DN145" s="58">
        <v>0.58896103896103902</v>
      </c>
      <c r="DO145" s="58">
        <v>0.57337662337662332</v>
      </c>
      <c r="DP145" s="58">
        <v>0.55779220779220784</v>
      </c>
      <c r="DQ145" s="58">
        <v>0.54155844155844157</v>
      </c>
      <c r="DR145" s="58">
        <v>0.54025974025974033</v>
      </c>
      <c r="DS145" s="58">
        <v>0.53701298701298705</v>
      </c>
      <c r="DT145" s="58">
        <v>0.5305194805194805</v>
      </c>
      <c r="DU145" s="58">
        <v>0.52337662337662338</v>
      </c>
      <c r="DV145" s="58">
        <v>0.51428571428571435</v>
      </c>
      <c r="DW145" s="58">
        <v>0.50194805194805192</v>
      </c>
      <c r="DX145" s="58">
        <v>0.48961038961038966</v>
      </c>
      <c r="DY145" s="58">
        <v>0.48051948051948051</v>
      </c>
      <c r="DZ145" s="58">
        <v>0.4720779220779221</v>
      </c>
      <c r="EA145" s="58">
        <v>0.46623376623376622</v>
      </c>
      <c r="EB145" s="58">
        <v>0.46233766233766238</v>
      </c>
      <c r="EC145" s="58">
        <v>0.45584415584415588</v>
      </c>
      <c r="ED145" s="58">
        <v>0.44480519480519481</v>
      </c>
      <c r="EE145" s="58">
        <v>0.42727272727272725</v>
      </c>
      <c r="EF145" s="58">
        <v>0.39935064935064934</v>
      </c>
      <c r="EG145" s="58">
        <v>0.35389610389610388</v>
      </c>
      <c r="EH145" s="58">
        <v>0.29090909090909089</v>
      </c>
      <c r="EI145" s="58">
        <v>0.21623376623376622</v>
      </c>
      <c r="EJ145" s="58">
        <v>0.1409090909090909</v>
      </c>
      <c r="EK145" s="58">
        <v>7.5974025974025972E-2</v>
      </c>
      <c r="EL145" s="58">
        <v>3.0519480519480519E-2</v>
      </c>
      <c r="EM145" s="58">
        <v>7.1428571428571435E-3</v>
      </c>
      <c r="EN145" s="58">
        <v>0</v>
      </c>
      <c r="EO145" s="58">
        <v>0</v>
      </c>
    </row>
    <row r="146" spans="44:145" outlineLevel="1" x14ac:dyDescent="0.2">
      <c r="AR146" s="58" t="s">
        <v>1064</v>
      </c>
      <c r="AS146" s="58">
        <v>0</v>
      </c>
      <c r="AT146" s="58">
        <v>0</v>
      </c>
      <c r="AU146" s="58">
        <v>1.3821138211382113E-2</v>
      </c>
      <c r="AV146" s="58">
        <v>2.9674796747967479E-2</v>
      </c>
      <c r="AW146" s="58">
        <v>4.7967479674796754E-2</v>
      </c>
      <c r="AX146" s="58">
        <v>6.5447154471544727E-2</v>
      </c>
      <c r="AY146" s="58">
        <v>8.8617886178861793E-2</v>
      </c>
      <c r="AZ146" s="58">
        <v>0.11626016260162603</v>
      </c>
      <c r="BA146" s="58">
        <v>0.14390243902439023</v>
      </c>
      <c r="BB146" s="58">
        <v>0.18333333333333335</v>
      </c>
      <c r="BC146" s="58">
        <v>0.25772357723577233</v>
      </c>
      <c r="BD146" s="58">
        <v>0.34186991869918698</v>
      </c>
      <c r="BE146" s="58">
        <v>0.4382113821138211</v>
      </c>
      <c r="BF146" s="58">
        <v>0.53536585365853651</v>
      </c>
      <c r="BG146" s="58">
        <v>0.62195121951219512</v>
      </c>
      <c r="BH146" s="58">
        <v>0.67113821138211383</v>
      </c>
      <c r="BI146" s="58">
        <v>0.70406504065040643</v>
      </c>
      <c r="BJ146" s="58">
        <v>0.71910569105691058</v>
      </c>
      <c r="BK146" s="58">
        <v>0.72317073170731705</v>
      </c>
      <c r="BL146" s="58">
        <v>0.72357723577235777</v>
      </c>
      <c r="BM146" s="58">
        <v>0.72357723577235777</v>
      </c>
      <c r="BN146" s="58">
        <v>0.724390243902439</v>
      </c>
      <c r="BO146" s="58">
        <v>0.72560975609756095</v>
      </c>
      <c r="BP146" s="58">
        <v>0.72682926829268302</v>
      </c>
      <c r="BQ146" s="58">
        <v>0.72967479674796742</v>
      </c>
      <c r="BR146" s="58">
        <v>0.73333333333333339</v>
      </c>
      <c r="BS146" s="58">
        <v>0.73739837398373986</v>
      </c>
      <c r="BT146" s="58">
        <v>0.74186991869918695</v>
      </c>
      <c r="BU146" s="58">
        <v>0.74715447154471548</v>
      </c>
      <c r="BV146" s="58">
        <v>0.75284552845528452</v>
      </c>
      <c r="BW146" s="58">
        <v>0.75853658536585367</v>
      </c>
      <c r="BX146" s="58">
        <v>0.76422764227642281</v>
      </c>
      <c r="BY146" s="58">
        <v>0.77073170731707319</v>
      </c>
      <c r="BZ146" s="58">
        <v>0.78008130081300819</v>
      </c>
      <c r="CA146" s="58">
        <v>0.78983739837398381</v>
      </c>
      <c r="CB146" s="58">
        <v>0.79959349593495932</v>
      </c>
      <c r="CC146" s="58">
        <v>0.80934959349593494</v>
      </c>
      <c r="CD146" s="58">
        <v>0.81869918699186994</v>
      </c>
      <c r="CE146" s="58">
        <v>0.82601626016260155</v>
      </c>
      <c r="CF146" s="58">
        <v>0.83170731707317069</v>
      </c>
      <c r="CG146" s="58">
        <v>0.83658536585365861</v>
      </c>
      <c r="CH146" s="58">
        <v>0.84024390243902436</v>
      </c>
      <c r="CI146" s="58">
        <v>0.85243902439024388</v>
      </c>
      <c r="CJ146" s="58">
        <v>0.86544715447154474</v>
      </c>
      <c r="CK146" s="58">
        <v>0.87926829268292683</v>
      </c>
      <c r="CL146" s="58">
        <v>0.89390243902439026</v>
      </c>
      <c r="CM146" s="58">
        <v>0.90975609756097564</v>
      </c>
      <c r="CN146" s="58">
        <v>0.91747967479674797</v>
      </c>
      <c r="CO146" s="58">
        <v>0.92398373983739845</v>
      </c>
      <c r="CP146" s="58">
        <v>0.93008130081300822</v>
      </c>
      <c r="CQ146" s="58">
        <v>0.93577235772357714</v>
      </c>
      <c r="CR146" s="58">
        <v>0.94024390243902445</v>
      </c>
      <c r="CS146" s="58">
        <v>0.94349593495934958</v>
      </c>
      <c r="CT146" s="58">
        <v>0.94552845528455287</v>
      </c>
      <c r="CU146" s="58">
        <v>0.94674796747967482</v>
      </c>
      <c r="CV146" s="58">
        <v>0.94796747967479666</v>
      </c>
      <c r="CW146" s="58">
        <v>0.94918699186991873</v>
      </c>
      <c r="CX146" s="58">
        <v>0.95</v>
      </c>
      <c r="CY146" s="58">
        <v>0.95081300813008129</v>
      </c>
      <c r="CZ146" s="58">
        <v>0.95162601626016263</v>
      </c>
      <c r="DA146" s="58">
        <v>0.95203252032520325</v>
      </c>
      <c r="DB146" s="58">
        <v>0.95243902439024397</v>
      </c>
      <c r="DC146" s="58">
        <v>0.95284552845528458</v>
      </c>
      <c r="DD146" s="58">
        <v>0.9532520325203252</v>
      </c>
      <c r="DE146" s="58">
        <v>0.95365853658536581</v>
      </c>
      <c r="DF146" s="58">
        <v>0.95406504065040643</v>
      </c>
      <c r="DG146" s="58">
        <v>0.95447154471544715</v>
      </c>
      <c r="DH146" s="58">
        <v>0.95487804878048788</v>
      </c>
      <c r="DI146" s="58">
        <v>0.95528455284552849</v>
      </c>
      <c r="DJ146" s="58">
        <v>0.95528455284552849</v>
      </c>
      <c r="DK146" s="58">
        <v>0.95528455284552849</v>
      </c>
      <c r="DL146" s="58">
        <v>0.9556910569105691</v>
      </c>
      <c r="DM146" s="58">
        <v>0.95934959349593496</v>
      </c>
      <c r="DN146" s="58">
        <v>0.96300813008130082</v>
      </c>
      <c r="DO146" s="58">
        <v>0.96666666666666667</v>
      </c>
      <c r="DP146" s="58">
        <v>0.97032520325203242</v>
      </c>
      <c r="DQ146" s="58">
        <v>0.97398373983739839</v>
      </c>
      <c r="DR146" s="58">
        <v>0.97520325203252034</v>
      </c>
      <c r="DS146" s="58">
        <v>0.97682926829268302</v>
      </c>
      <c r="DT146" s="58">
        <v>0.9788617886178862</v>
      </c>
      <c r="DU146" s="58">
        <v>0.98089430894308949</v>
      </c>
      <c r="DV146" s="58">
        <v>0.98252032520325194</v>
      </c>
      <c r="DW146" s="58">
        <v>0.98333333333333339</v>
      </c>
      <c r="DX146" s="58">
        <v>0.98373983739837401</v>
      </c>
      <c r="DY146" s="58">
        <v>0.98373983739837401</v>
      </c>
      <c r="DZ146" s="58">
        <v>0.98373983739837401</v>
      </c>
      <c r="EA146" s="58">
        <v>0.98373983739837401</v>
      </c>
      <c r="EB146" s="58">
        <v>0.98414634146341462</v>
      </c>
      <c r="EC146" s="58">
        <v>0.98455284552845523</v>
      </c>
      <c r="ED146" s="58">
        <v>0.98495934959349596</v>
      </c>
      <c r="EE146" s="58">
        <v>0.98577235772357719</v>
      </c>
      <c r="EF146" s="58">
        <v>0.98699186991869925</v>
      </c>
      <c r="EG146" s="58">
        <v>0.9886178861788617</v>
      </c>
      <c r="EH146" s="58">
        <v>0.990650406504065</v>
      </c>
      <c r="EI146" s="58">
        <v>0.99308943089430901</v>
      </c>
      <c r="EJ146" s="58">
        <v>0.99512195121951219</v>
      </c>
      <c r="EK146" s="58">
        <v>0.99715447154471548</v>
      </c>
      <c r="EL146" s="58">
        <v>0.99837398373983732</v>
      </c>
      <c r="EM146" s="58">
        <v>0.99918699186991877</v>
      </c>
      <c r="EN146" s="58">
        <v>1</v>
      </c>
      <c r="EO146" s="58">
        <v>1</v>
      </c>
    </row>
    <row r="147" spans="44:145" outlineLevel="1" x14ac:dyDescent="0.2">
      <c r="AR147" s="58" t="str">
        <f xml:space="preserve"> TEXT($F$144,"0%") &amp; " Wtd.Avg."</f>
        <v>50% Wtd.Avg.</v>
      </c>
      <c r="AS147" s="58">
        <f>$F$144*AS145+(1-$F$144)*AS146</f>
        <v>0.5</v>
      </c>
      <c r="AT147" s="58">
        <f>$F$144*AT145+(1-$F$144)*AT146</f>
        <v>0.5</v>
      </c>
      <c r="AU147" s="58">
        <f>$F$144*AU145+(1-$F$144)*AU146</f>
        <v>0.5069105691056911</v>
      </c>
      <c r="AV147" s="58">
        <f t="shared" ref="AV147:DG147" si="9">$F$144*AV145+(1-$F$144)*AV146</f>
        <v>0.51418804772463311</v>
      </c>
      <c r="AW147" s="58">
        <f t="shared" si="9"/>
        <v>0.52236036321402168</v>
      </c>
      <c r="AX147" s="58">
        <f t="shared" si="9"/>
        <v>0.52980149931369447</v>
      </c>
      <c r="AY147" s="58">
        <f t="shared" si="9"/>
        <v>0.54008816386865166</v>
      </c>
      <c r="AZ147" s="58">
        <f t="shared" si="9"/>
        <v>0.55163657480730655</v>
      </c>
      <c r="BA147" s="58">
        <f t="shared" si="9"/>
        <v>0.56318498574596132</v>
      </c>
      <c r="BB147" s="58">
        <f t="shared" si="9"/>
        <v>0.57867965367965368</v>
      </c>
      <c r="BC147" s="58">
        <f t="shared" si="9"/>
        <v>0.60775789251399004</v>
      </c>
      <c r="BD147" s="58">
        <f t="shared" si="9"/>
        <v>0.639441452856087</v>
      </c>
      <c r="BE147" s="58">
        <f t="shared" si="9"/>
        <v>0.67624854819976776</v>
      </c>
      <c r="BF147" s="58">
        <f t="shared" si="9"/>
        <v>0.71346214760848903</v>
      </c>
      <c r="BG147" s="58">
        <f t="shared" si="9"/>
        <v>0.7473392461197339</v>
      </c>
      <c r="BH147" s="58">
        <f t="shared" si="9"/>
        <v>0.76641326153521272</v>
      </c>
      <c r="BI147" s="58">
        <f t="shared" si="9"/>
        <v>0.7796299229226058</v>
      </c>
      <c r="BJ147" s="58">
        <f t="shared" si="9"/>
        <v>0.78585154682715663</v>
      </c>
      <c r="BK147" s="58">
        <f t="shared" si="9"/>
        <v>0.78691004117833385</v>
      </c>
      <c r="BL147" s="58">
        <f t="shared" si="9"/>
        <v>0.78646394256150365</v>
      </c>
      <c r="BM147" s="58">
        <f t="shared" si="9"/>
        <v>0.78613926723682814</v>
      </c>
      <c r="BN147" s="58">
        <f t="shared" si="9"/>
        <v>0.78622109597719358</v>
      </c>
      <c r="BO147" s="58">
        <f t="shared" si="9"/>
        <v>0.78650617675007917</v>
      </c>
      <c r="BP147" s="58">
        <f t="shared" si="9"/>
        <v>0.78711593284764025</v>
      </c>
      <c r="BQ147" s="58">
        <f t="shared" si="9"/>
        <v>0.78821402175060706</v>
      </c>
      <c r="BR147" s="58">
        <f t="shared" si="9"/>
        <v>0.78971861471861482</v>
      </c>
      <c r="BS147" s="58">
        <f t="shared" si="9"/>
        <v>0.79110178439446732</v>
      </c>
      <c r="BT147" s="58">
        <f t="shared" si="9"/>
        <v>0.79268820610284019</v>
      </c>
      <c r="BU147" s="58">
        <f t="shared" si="9"/>
        <v>0.79435645655157849</v>
      </c>
      <c r="BV147" s="58">
        <f t="shared" si="9"/>
        <v>0.79655263435751245</v>
      </c>
      <c r="BW147" s="58">
        <f t="shared" si="9"/>
        <v>0.798424136838771</v>
      </c>
      <c r="BX147" s="58">
        <f t="shared" si="9"/>
        <v>0.80029563932002956</v>
      </c>
      <c r="BY147" s="58">
        <f t="shared" si="9"/>
        <v>0.80062559391827692</v>
      </c>
      <c r="BZ147" s="58">
        <f t="shared" si="9"/>
        <v>0.80270298806884166</v>
      </c>
      <c r="CA147" s="58">
        <f t="shared" si="9"/>
        <v>0.8046589589272517</v>
      </c>
      <c r="CB147" s="58">
        <f t="shared" si="9"/>
        <v>0.80629025446098623</v>
      </c>
      <c r="CC147" s="58">
        <f t="shared" si="9"/>
        <v>0.80824622531939605</v>
      </c>
      <c r="CD147" s="58">
        <f t="shared" si="9"/>
        <v>0.81129764544398686</v>
      </c>
      <c r="CE147" s="58">
        <f t="shared" si="9"/>
        <v>0.81268345475662551</v>
      </c>
      <c r="CF147" s="58">
        <f t="shared" si="9"/>
        <v>0.81065885334178012</v>
      </c>
      <c r="CG147" s="58">
        <f t="shared" si="9"/>
        <v>0.8085524231865695</v>
      </c>
      <c r="CH147" s="58">
        <f t="shared" si="9"/>
        <v>0.80551156160912263</v>
      </c>
      <c r="CI147" s="58">
        <f t="shared" si="9"/>
        <v>0.80414159011719988</v>
      </c>
      <c r="CJ147" s="58">
        <f t="shared" si="9"/>
        <v>0.80382747333966842</v>
      </c>
      <c r="CK147" s="58">
        <f t="shared" si="9"/>
        <v>0.80391986062717768</v>
      </c>
      <c r="CL147" s="58">
        <f t="shared" si="9"/>
        <v>0.80409407665505228</v>
      </c>
      <c r="CM147" s="58">
        <f t="shared" si="9"/>
        <v>0.80422869813113718</v>
      </c>
      <c r="CN147" s="58">
        <f t="shared" si="9"/>
        <v>0.80192165558019224</v>
      </c>
      <c r="CO147" s="58">
        <f t="shared" si="9"/>
        <v>0.79900485693168621</v>
      </c>
      <c r="CP147" s="58">
        <f t="shared" si="9"/>
        <v>0.79783285819871197</v>
      </c>
      <c r="CQ147" s="58">
        <f t="shared" si="9"/>
        <v>0.79678228275789253</v>
      </c>
      <c r="CR147" s="58">
        <f t="shared" si="9"/>
        <v>0.7960959771935382</v>
      </c>
      <c r="CS147" s="58">
        <f t="shared" si="9"/>
        <v>0.79642329215499941</v>
      </c>
      <c r="CT147" s="58">
        <f t="shared" si="9"/>
        <v>0.79614085101889986</v>
      </c>
      <c r="CU147" s="58">
        <f t="shared" si="9"/>
        <v>0.79642593179178545</v>
      </c>
      <c r="CV147" s="58">
        <f t="shared" si="9"/>
        <v>0.79703568788934631</v>
      </c>
      <c r="CW147" s="58">
        <f t="shared" si="9"/>
        <v>0.7976454439869074</v>
      </c>
      <c r="CX147" s="58">
        <f t="shared" si="9"/>
        <v>0.79772727272727273</v>
      </c>
      <c r="CY147" s="58">
        <f t="shared" si="9"/>
        <v>0.7968350754936121</v>
      </c>
      <c r="CZ147" s="58">
        <f t="shared" si="9"/>
        <v>0.79529352761060079</v>
      </c>
      <c r="DA147" s="58">
        <f t="shared" si="9"/>
        <v>0.79354872769506912</v>
      </c>
      <c r="DB147" s="58">
        <f t="shared" si="9"/>
        <v>0.79180392777953756</v>
      </c>
      <c r="DC147" s="58">
        <f t="shared" si="9"/>
        <v>0.79038380318868129</v>
      </c>
      <c r="DD147" s="58">
        <f t="shared" si="9"/>
        <v>0.78993770457185097</v>
      </c>
      <c r="DE147" s="58">
        <f t="shared" si="9"/>
        <v>0.79014095660437123</v>
      </c>
      <c r="DF147" s="58">
        <f t="shared" si="9"/>
        <v>0.79034420863689148</v>
      </c>
      <c r="DG147" s="58">
        <f t="shared" si="9"/>
        <v>0.78989811002006127</v>
      </c>
      <c r="DH147" s="58">
        <f t="shared" ref="DH147:EM147" si="10">$F$144*DH145+(1-$F$144)*DH146</f>
        <v>0.78945201140323096</v>
      </c>
      <c r="DI147" s="58">
        <f t="shared" si="10"/>
        <v>0.78900591278640064</v>
      </c>
      <c r="DJ147" s="58">
        <f t="shared" si="10"/>
        <v>0.78835656213704997</v>
      </c>
      <c r="DK147" s="58">
        <f t="shared" si="10"/>
        <v>0.78770721148769929</v>
      </c>
      <c r="DL147" s="58">
        <f t="shared" si="10"/>
        <v>0.78791046352021965</v>
      </c>
      <c r="DM147" s="58">
        <f t="shared" si="10"/>
        <v>0.78194752402069478</v>
      </c>
      <c r="DN147" s="58">
        <f t="shared" si="10"/>
        <v>0.77598458452116992</v>
      </c>
      <c r="DO147" s="58">
        <f t="shared" si="10"/>
        <v>0.77002164502164505</v>
      </c>
      <c r="DP147" s="58">
        <f t="shared" si="10"/>
        <v>0.76405870552212019</v>
      </c>
      <c r="DQ147" s="58">
        <f t="shared" si="10"/>
        <v>0.75777109069792004</v>
      </c>
      <c r="DR147" s="58">
        <f t="shared" si="10"/>
        <v>0.75773149614613033</v>
      </c>
      <c r="DS147" s="58">
        <f t="shared" si="10"/>
        <v>0.75692112765283504</v>
      </c>
      <c r="DT147" s="58">
        <f t="shared" si="10"/>
        <v>0.75469063456868335</v>
      </c>
      <c r="DU147" s="58">
        <f t="shared" si="10"/>
        <v>0.75213546615985649</v>
      </c>
      <c r="DV147" s="58">
        <f t="shared" si="10"/>
        <v>0.74840301974448309</v>
      </c>
      <c r="DW147" s="58">
        <f t="shared" si="10"/>
        <v>0.74264069264069266</v>
      </c>
      <c r="DX147" s="58">
        <f t="shared" si="10"/>
        <v>0.73667511350438186</v>
      </c>
      <c r="DY147" s="58">
        <f t="shared" si="10"/>
        <v>0.73212965895892723</v>
      </c>
      <c r="DZ147" s="58">
        <f t="shared" si="10"/>
        <v>0.72790887973814811</v>
      </c>
      <c r="EA147" s="58">
        <f t="shared" si="10"/>
        <v>0.72498680181607011</v>
      </c>
      <c r="EB147" s="58">
        <f t="shared" si="10"/>
        <v>0.72324200190053856</v>
      </c>
      <c r="EC147" s="58">
        <f t="shared" si="10"/>
        <v>0.72019850068630553</v>
      </c>
      <c r="ED147" s="58">
        <f t="shared" si="10"/>
        <v>0.71488227219934541</v>
      </c>
      <c r="EE147" s="58">
        <f t="shared" si="10"/>
        <v>0.70652254249815227</v>
      </c>
      <c r="EF147" s="58">
        <f t="shared" si="10"/>
        <v>0.6931712596346743</v>
      </c>
      <c r="EG147" s="58">
        <f t="shared" si="10"/>
        <v>0.67125699503748282</v>
      </c>
      <c r="EH147" s="58">
        <f t="shared" si="10"/>
        <v>0.64077974870657795</v>
      </c>
      <c r="EI147" s="58">
        <f t="shared" si="10"/>
        <v>0.60466159856403756</v>
      </c>
      <c r="EJ147" s="58">
        <f t="shared" si="10"/>
        <v>0.56801552106430153</v>
      </c>
      <c r="EK147" s="58">
        <f t="shared" si="10"/>
        <v>0.5365642487593707</v>
      </c>
      <c r="EL147" s="58">
        <f t="shared" si="10"/>
        <v>0.51444673212965897</v>
      </c>
      <c r="EM147" s="58">
        <f t="shared" si="10"/>
        <v>0.50316492450638794</v>
      </c>
      <c r="EN147" s="58">
        <f>$F$144*EN145+(1-$F$144)*EN146</f>
        <v>0.5</v>
      </c>
      <c r="EO147" s="58">
        <f>$F$144*EO145+(1-$F$144)*EO146</f>
        <v>0.5</v>
      </c>
    </row>
    <row r="148" spans="44:145" outlineLevel="1" x14ac:dyDescent="0.2">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row>
    <row r="149" spans="44:145" outlineLevel="1" x14ac:dyDescent="0.2">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row>
    <row r="150" spans="44:145" outlineLevel="1" x14ac:dyDescent="0.2">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row>
    <row r="151" spans="44:145" outlineLevel="1" x14ac:dyDescent="0.2">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row>
    <row r="152" spans="44:145" outlineLevel="1" x14ac:dyDescent="0.2">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row>
    <row r="153" spans="44:145" outlineLevel="1" x14ac:dyDescent="0.2">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row>
    <row r="154" spans="44:145" outlineLevel="1" x14ac:dyDescent="0.2">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row>
    <row r="155" spans="44:145" outlineLevel="1" x14ac:dyDescent="0.2">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row>
    <row r="156" spans="44:145" outlineLevel="1" x14ac:dyDescent="0.2">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row>
    <row r="157" spans="44:145" outlineLevel="1" x14ac:dyDescent="0.2">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row>
    <row r="158" spans="44:145" outlineLevel="1" x14ac:dyDescent="0.2">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row>
    <row r="159" spans="44:145" outlineLevel="1" x14ac:dyDescent="0.2">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row>
    <row r="160" spans="44:145" outlineLevel="1" x14ac:dyDescent="0.2">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row>
    <row r="161" spans="1:145" outlineLevel="1" x14ac:dyDescent="0.2">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row>
    <row r="162" spans="1:145" outlineLevel="1" x14ac:dyDescent="0.2">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row>
    <row r="163" spans="1:145" outlineLevel="1" x14ac:dyDescent="0.2">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row>
    <row r="164" spans="1:145" outlineLevel="1" x14ac:dyDescent="0.2">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row>
    <row r="165" spans="1:145" x14ac:dyDescent="0.2">
      <c r="A165" s="72"/>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row>
    <row r="166" spans="1:145" x14ac:dyDescent="0.2">
      <c r="A166" s="11" t="s">
        <v>1040</v>
      </c>
      <c r="AR166" s="58" t="s">
        <v>1065</v>
      </c>
      <c r="AS166" s="58"/>
      <c r="AT166" s="58"/>
      <c r="AU166" s="58">
        <v>10</v>
      </c>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row>
    <row r="167" spans="1:145" outlineLevel="1" x14ac:dyDescent="0.2">
      <c r="E167" s="26" t="s">
        <v>1065</v>
      </c>
      <c r="F167" s="57">
        <f>$AU$166/20</f>
        <v>0.5</v>
      </c>
      <c r="AR167" s="58" t="s">
        <v>1042</v>
      </c>
      <c r="AS167" s="58">
        <v>0</v>
      </c>
      <c r="AT167" s="58">
        <v>0.01</v>
      </c>
      <c r="AU167" s="58">
        <v>0.02</v>
      </c>
      <c r="AV167" s="58">
        <v>0.03</v>
      </c>
      <c r="AW167" s="58">
        <v>0.04</v>
      </c>
      <c r="AX167" s="58">
        <v>0.05</v>
      </c>
      <c r="AY167" s="58">
        <v>6.0000000000000005E-2</v>
      </c>
      <c r="AZ167" s="58">
        <v>7.0000000000000007E-2</v>
      </c>
      <c r="BA167" s="58">
        <v>0.08</v>
      </c>
      <c r="BB167" s="58">
        <v>0.09</v>
      </c>
      <c r="BC167" s="58">
        <v>9.9999999999999992E-2</v>
      </c>
      <c r="BD167" s="58">
        <v>0.10999999999999999</v>
      </c>
      <c r="BE167" s="58">
        <v>0.11999999999999998</v>
      </c>
      <c r="BF167" s="58">
        <v>0.12999999999999998</v>
      </c>
      <c r="BG167" s="58">
        <v>0.13999999999999999</v>
      </c>
      <c r="BH167" s="58">
        <v>0.15</v>
      </c>
      <c r="BI167" s="58">
        <v>0.16</v>
      </c>
      <c r="BJ167" s="58">
        <v>0.17</v>
      </c>
      <c r="BK167" s="58">
        <v>0.18000000000000002</v>
      </c>
      <c r="BL167" s="58">
        <v>0.19000000000000003</v>
      </c>
      <c r="BM167" s="58">
        <v>0.20000000000000004</v>
      </c>
      <c r="BN167" s="58">
        <v>0.21000000000000005</v>
      </c>
      <c r="BO167" s="58">
        <v>0.22000000000000006</v>
      </c>
      <c r="BP167" s="58">
        <v>0.23000000000000007</v>
      </c>
      <c r="BQ167" s="58">
        <v>0.24000000000000007</v>
      </c>
      <c r="BR167" s="58">
        <v>0.25000000000000006</v>
      </c>
      <c r="BS167" s="58">
        <v>0.26000000000000006</v>
      </c>
      <c r="BT167" s="58">
        <v>0.27000000000000007</v>
      </c>
      <c r="BU167" s="58">
        <v>0.28000000000000008</v>
      </c>
      <c r="BV167" s="58">
        <v>0.29000000000000009</v>
      </c>
      <c r="BW167" s="58">
        <v>0.3000000000000001</v>
      </c>
      <c r="BX167" s="58">
        <v>0.31000000000000011</v>
      </c>
      <c r="BY167" s="58">
        <v>0.32000000000000012</v>
      </c>
      <c r="BZ167" s="58">
        <v>0.33000000000000013</v>
      </c>
      <c r="CA167" s="58">
        <v>0.34000000000000014</v>
      </c>
      <c r="CB167" s="58">
        <v>0.35000000000000014</v>
      </c>
      <c r="CC167" s="58">
        <v>0.36000000000000015</v>
      </c>
      <c r="CD167" s="58">
        <v>0.37000000000000016</v>
      </c>
      <c r="CE167" s="58">
        <v>0.38000000000000017</v>
      </c>
      <c r="CF167" s="58">
        <v>0.39000000000000018</v>
      </c>
      <c r="CG167" s="58">
        <v>0.40000000000000019</v>
      </c>
      <c r="CH167" s="58">
        <v>0.4100000000000002</v>
      </c>
      <c r="CI167" s="58">
        <v>0.42000000000000021</v>
      </c>
      <c r="CJ167" s="58">
        <v>0.43000000000000022</v>
      </c>
      <c r="CK167" s="58">
        <v>0.44000000000000022</v>
      </c>
      <c r="CL167" s="58">
        <v>0.45000000000000023</v>
      </c>
      <c r="CM167" s="58">
        <v>0.46000000000000024</v>
      </c>
      <c r="CN167" s="58">
        <v>0.47000000000000025</v>
      </c>
      <c r="CO167" s="58">
        <v>0.48000000000000026</v>
      </c>
      <c r="CP167" s="58">
        <v>0.49000000000000027</v>
      </c>
      <c r="CQ167" s="58">
        <v>0.50000000000000022</v>
      </c>
      <c r="CR167" s="58">
        <v>0.51000000000000023</v>
      </c>
      <c r="CS167" s="58">
        <v>0.52000000000000024</v>
      </c>
      <c r="CT167" s="58">
        <v>0.53000000000000025</v>
      </c>
      <c r="CU167" s="58">
        <v>0.54000000000000026</v>
      </c>
      <c r="CV167" s="58">
        <v>0.55000000000000027</v>
      </c>
      <c r="CW167" s="58">
        <v>0.56000000000000028</v>
      </c>
      <c r="CX167" s="58">
        <v>0.57000000000000028</v>
      </c>
      <c r="CY167" s="58">
        <v>0.58000000000000029</v>
      </c>
      <c r="CZ167" s="58">
        <v>0.5900000000000003</v>
      </c>
      <c r="DA167" s="58">
        <v>0.60000000000000031</v>
      </c>
      <c r="DB167" s="58">
        <v>0.61000000000000032</v>
      </c>
      <c r="DC167" s="58">
        <v>0.62000000000000033</v>
      </c>
      <c r="DD167" s="58">
        <v>0.63000000000000034</v>
      </c>
      <c r="DE167" s="58">
        <v>0.64000000000000035</v>
      </c>
      <c r="DF167" s="58">
        <v>0.65000000000000036</v>
      </c>
      <c r="DG167" s="58">
        <v>0.66000000000000036</v>
      </c>
      <c r="DH167" s="58">
        <v>0.67000000000000037</v>
      </c>
      <c r="DI167" s="58">
        <v>0.68000000000000038</v>
      </c>
      <c r="DJ167" s="58">
        <v>0.69000000000000039</v>
      </c>
      <c r="DK167" s="58">
        <v>0.7000000000000004</v>
      </c>
      <c r="DL167" s="58">
        <v>0.71000000000000041</v>
      </c>
      <c r="DM167" s="58">
        <v>0.72000000000000042</v>
      </c>
      <c r="DN167" s="58">
        <v>0.73000000000000043</v>
      </c>
      <c r="DO167" s="58">
        <v>0.74000000000000044</v>
      </c>
      <c r="DP167" s="58">
        <v>0.75000000000000044</v>
      </c>
      <c r="DQ167" s="58">
        <v>0.76000000000000045</v>
      </c>
      <c r="DR167" s="58">
        <v>0.77000000000000046</v>
      </c>
      <c r="DS167" s="58">
        <v>0.78000000000000047</v>
      </c>
      <c r="DT167" s="58">
        <v>0.79000000000000048</v>
      </c>
      <c r="DU167" s="58">
        <v>0.80000000000000049</v>
      </c>
      <c r="DV167" s="58">
        <v>0.8100000000000005</v>
      </c>
      <c r="DW167" s="58">
        <v>0.82000000000000051</v>
      </c>
      <c r="DX167" s="58">
        <v>0.83000000000000052</v>
      </c>
      <c r="DY167" s="58">
        <v>0.84000000000000052</v>
      </c>
      <c r="DZ167" s="58">
        <v>0.85000000000000053</v>
      </c>
      <c r="EA167" s="58">
        <v>0.86000000000000054</v>
      </c>
      <c r="EB167" s="58">
        <v>0.87000000000000055</v>
      </c>
      <c r="EC167" s="58">
        <v>0.88000000000000056</v>
      </c>
      <c r="ED167" s="58">
        <v>0.89000000000000057</v>
      </c>
      <c r="EE167" s="58">
        <v>0.90000000000000058</v>
      </c>
      <c r="EF167" s="58">
        <v>0.91000000000000059</v>
      </c>
      <c r="EG167" s="58">
        <v>0.9200000000000006</v>
      </c>
      <c r="EH167" s="58">
        <v>0.9300000000000006</v>
      </c>
      <c r="EI167" s="58">
        <v>0.94000000000000061</v>
      </c>
      <c r="EJ167" s="58">
        <v>0.95000000000000062</v>
      </c>
      <c r="EK167" s="58">
        <v>0.96000000000000063</v>
      </c>
      <c r="EL167" s="58">
        <v>0.97000000000000064</v>
      </c>
      <c r="EM167" s="58">
        <v>0.98000000000000065</v>
      </c>
      <c r="EN167" s="58">
        <v>0.99000000000000066</v>
      </c>
      <c r="EO167" s="58">
        <v>1.0000000000000007</v>
      </c>
    </row>
    <row r="168" spans="1:145" outlineLevel="1" x14ac:dyDescent="0.2">
      <c r="AR168" s="58" t="s">
        <v>1066</v>
      </c>
      <c r="AS168" s="58">
        <v>0.61499999999999999</v>
      </c>
      <c r="AT168" s="58">
        <v>0.61499999999999999</v>
      </c>
      <c r="AU168" s="58">
        <v>0.60650000000000004</v>
      </c>
      <c r="AV168" s="58">
        <v>0.59675</v>
      </c>
      <c r="AW168" s="58">
        <v>0.58550000000000002</v>
      </c>
      <c r="AX168" s="58">
        <v>0.57474999999999998</v>
      </c>
      <c r="AY168" s="58">
        <v>0.5605</v>
      </c>
      <c r="AZ168" s="58">
        <v>0.54349999999999998</v>
      </c>
      <c r="BA168" s="58">
        <v>0.52649999999999997</v>
      </c>
      <c r="BB168" s="58">
        <v>0.50224999999999997</v>
      </c>
      <c r="BC168" s="58">
        <v>0.45649999999999996</v>
      </c>
      <c r="BD168" s="58">
        <v>0.40475</v>
      </c>
      <c r="BE168" s="58">
        <v>0.34549999999999997</v>
      </c>
      <c r="BF168" s="58">
        <v>0.28575</v>
      </c>
      <c r="BG168" s="58">
        <v>0.23250000000000001</v>
      </c>
      <c r="BH168" s="58">
        <v>0.20225000000000001</v>
      </c>
      <c r="BI168" s="58">
        <v>0.182</v>
      </c>
      <c r="BJ168" s="58">
        <v>0.17274999999999999</v>
      </c>
      <c r="BK168" s="58">
        <v>0.17024999999999998</v>
      </c>
      <c r="BL168" s="58">
        <v>0.17</v>
      </c>
      <c r="BM168" s="58">
        <v>0.17</v>
      </c>
      <c r="BN168" s="58">
        <v>0.16949999999999998</v>
      </c>
      <c r="BO168" s="58">
        <v>0.16875000000000001</v>
      </c>
      <c r="BP168" s="58">
        <v>0.16800000000000001</v>
      </c>
      <c r="BQ168" s="58">
        <v>0.16625000000000001</v>
      </c>
      <c r="BR168" s="58">
        <v>0.16399999999999998</v>
      </c>
      <c r="BS168" s="58">
        <v>0.16149999999999998</v>
      </c>
      <c r="BT168" s="58">
        <v>0.15875</v>
      </c>
      <c r="BU168" s="58">
        <v>0.1555</v>
      </c>
      <c r="BV168" s="58">
        <v>0.152</v>
      </c>
      <c r="BW168" s="58">
        <v>0.14849999999999999</v>
      </c>
      <c r="BX168" s="58">
        <v>0.14499999999999999</v>
      </c>
      <c r="BY168" s="58">
        <v>0.14099999999999999</v>
      </c>
      <c r="BZ168" s="58">
        <v>0.13525000000000001</v>
      </c>
      <c r="CA168" s="58">
        <v>0.12925</v>
      </c>
      <c r="CB168" s="58">
        <v>0.12325</v>
      </c>
      <c r="CC168" s="58">
        <v>0.11724999999999999</v>
      </c>
      <c r="CD168" s="58">
        <v>0.1115</v>
      </c>
      <c r="CE168" s="58">
        <v>0.107</v>
      </c>
      <c r="CF168" s="58">
        <v>0.10349999999999999</v>
      </c>
      <c r="CG168" s="58">
        <v>0.10050000000000001</v>
      </c>
      <c r="CH168" s="58">
        <v>9.824999999999999E-2</v>
      </c>
      <c r="CI168" s="58">
        <v>9.0749999999999997E-2</v>
      </c>
      <c r="CJ168" s="58">
        <v>8.2750000000000004E-2</v>
      </c>
      <c r="CK168" s="58">
        <v>7.4249999999999997E-2</v>
      </c>
      <c r="CL168" s="58">
        <v>6.5250000000000002E-2</v>
      </c>
      <c r="CM168" s="58">
        <v>5.5500000000000001E-2</v>
      </c>
      <c r="CN168" s="58">
        <v>5.0750000000000003E-2</v>
      </c>
      <c r="CO168" s="58">
        <v>4.675E-2</v>
      </c>
      <c r="CP168" s="58">
        <v>4.2999999999999997E-2</v>
      </c>
      <c r="CQ168" s="58">
        <v>3.95E-2</v>
      </c>
      <c r="CR168" s="58">
        <v>3.6749999999999998E-2</v>
      </c>
      <c r="CS168" s="58">
        <v>3.4750000000000003E-2</v>
      </c>
      <c r="CT168" s="58">
        <v>3.3500000000000002E-2</v>
      </c>
      <c r="CU168" s="58">
        <v>3.2750000000000001E-2</v>
      </c>
      <c r="CV168" s="58">
        <v>3.2000000000000001E-2</v>
      </c>
      <c r="CW168" s="58">
        <v>3.125E-2</v>
      </c>
      <c r="CX168" s="58">
        <v>3.0750000000000003E-2</v>
      </c>
      <c r="CY168" s="58">
        <v>3.0249999999999999E-2</v>
      </c>
      <c r="CZ168" s="58">
        <v>2.9750000000000002E-2</v>
      </c>
      <c r="DA168" s="58">
        <v>2.9500000000000002E-2</v>
      </c>
      <c r="DB168" s="58">
        <v>2.9249999999999998E-2</v>
      </c>
      <c r="DC168" s="58">
        <v>2.8999999999999998E-2</v>
      </c>
      <c r="DD168" s="58">
        <v>2.8750000000000001E-2</v>
      </c>
      <c r="DE168" s="58">
        <v>2.8500000000000001E-2</v>
      </c>
      <c r="DF168" s="58">
        <v>2.8250000000000001E-2</v>
      </c>
      <c r="DG168" s="58">
        <v>2.7999999999999997E-2</v>
      </c>
      <c r="DH168" s="58">
        <v>2.775E-2</v>
      </c>
      <c r="DI168" s="58">
        <v>2.75E-2</v>
      </c>
      <c r="DJ168" s="58">
        <v>2.75E-2</v>
      </c>
      <c r="DK168" s="58">
        <v>2.75E-2</v>
      </c>
      <c r="DL168" s="58">
        <v>2.725E-2</v>
      </c>
      <c r="DM168" s="58">
        <v>2.5000000000000001E-2</v>
      </c>
      <c r="DN168" s="58">
        <v>2.2749999999999999E-2</v>
      </c>
      <c r="DO168" s="58">
        <v>2.0499999999999997E-2</v>
      </c>
      <c r="DP168" s="58">
        <v>1.8249999999999999E-2</v>
      </c>
      <c r="DQ168" s="58">
        <v>1.6E-2</v>
      </c>
      <c r="DR168" s="58">
        <v>1.525E-2</v>
      </c>
      <c r="DS168" s="58">
        <v>1.4250000000000001E-2</v>
      </c>
      <c r="DT168" s="58">
        <v>1.3000000000000001E-2</v>
      </c>
      <c r="DU168" s="58">
        <v>1.175E-2</v>
      </c>
      <c r="DV168" s="58">
        <v>1.0749999999999999E-2</v>
      </c>
      <c r="DW168" s="58">
        <v>1.0249999999999999E-2</v>
      </c>
      <c r="DX168" s="58">
        <v>0.01</v>
      </c>
      <c r="DY168" s="58">
        <v>0.01</v>
      </c>
      <c r="DZ168" s="58">
        <v>0.01</v>
      </c>
      <c r="EA168" s="58">
        <v>0.01</v>
      </c>
      <c r="EB168" s="58">
        <v>9.75E-3</v>
      </c>
      <c r="EC168" s="58">
        <v>9.4999999999999998E-3</v>
      </c>
      <c r="ED168" s="58">
        <v>9.2500000000000013E-3</v>
      </c>
      <c r="EE168" s="58">
        <v>8.7500000000000008E-3</v>
      </c>
      <c r="EF168" s="58">
        <v>8.0000000000000002E-3</v>
      </c>
      <c r="EG168" s="58">
        <v>6.9999999999999993E-3</v>
      </c>
      <c r="EH168" s="58">
        <v>5.7499999999999999E-3</v>
      </c>
      <c r="EI168" s="58">
        <v>4.2500000000000003E-3</v>
      </c>
      <c r="EJ168" s="58">
        <v>3.0000000000000001E-3</v>
      </c>
      <c r="EK168" s="58">
        <v>1.7499999999999998E-3</v>
      </c>
      <c r="EL168" s="58">
        <v>1E-3</v>
      </c>
      <c r="EM168" s="58">
        <v>5.0000000000000001E-4</v>
      </c>
      <c r="EN168" s="58">
        <v>0</v>
      </c>
      <c r="EO168" s="58">
        <v>0</v>
      </c>
    </row>
    <row r="169" spans="1:145" outlineLevel="1" x14ac:dyDescent="0.2">
      <c r="AR169" s="58" t="s">
        <v>1067</v>
      </c>
      <c r="AS169" s="58">
        <v>0</v>
      </c>
      <c r="AT169" s="58">
        <v>0</v>
      </c>
      <c r="AU169" s="58">
        <v>0</v>
      </c>
      <c r="AV169" s="58">
        <v>5.0000000000000001E-4</v>
      </c>
      <c r="AW169" s="58">
        <v>1.25E-3</v>
      </c>
      <c r="AX169" s="58">
        <v>2.2500000000000003E-3</v>
      </c>
      <c r="AY169" s="58">
        <v>3.2500000000000003E-3</v>
      </c>
      <c r="AZ169" s="58">
        <v>5.0000000000000001E-3</v>
      </c>
      <c r="BA169" s="58">
        <v>6.7500000000000008E-3</v>
      </c>
      <c r="BB169" s="58">
        <v>0.01</v>
      </c>
      <c r="BC169" s="58">
        <v>1.6250000000000001E-2</v>
      </c>
      <c r="BD169" s="58">
        <v>2.4249999999999997E-2</v>
      </c>
      <c r="BE169" s="58">
        <v>3.3000000000000002E-2</v>
      </c>
      <c r="BF169" s="58">
        <v>4.1749999999999995E-2</v>
      </c>
      <c r="BG169" s="58">
        <v>4.9000000000000002E-2</v>
      </c>
      <c r="BH169" s="58">
        <v>5.3249999999999999E-2</v>
      </c>
      <c r="BI169" s="58">
        <v>5.5750000000000001E-2</v>
      </c>
      <c r="BJ169" s="58">
        <v>5.6749999999999995E-2</v>
      </c>
      <c r="BK169" s="58">
        <v>5.7500000000000002E-2</v>
      </c>
      <c r="BL169" s="58">
        <v>5.7999999999999996E-2</v>
      </c>
      <c r="BM169" s="58">
        <v>5.8250000000000003E-2</v>
      </c>
      <c r="BN169" s="58">
        <v>5.8499999999999996E-2</v>
      </c>
      <c r="BO169" s="58">
        <v>5.8749999999999997E-2</v>
      </c>
      <c r="BP169" s="58">
        <v>5.8749999999999997E-2</v>
      </c>
      <c r="BQ169" s="58">
        <v>5.9000000000000004E-2</v>
      </c>
      <c r="BR169" s="58">
        <v>5.9249999999999997E-2</v>
      </c>
      <c r="BS169" s="58">
        <v>5.9749999999999998E-2</v>
      </c>
      <c r="BT169" s="58">
        <v>6.0250000000000005E-2</v>
      </c>
      <c r="BU169" s="58">
        <v>6.0999999999999999E-2</v>
      </c>
      <c r="BV169" s="58">
        <v>6.1500000000000006E-2</v>
      </c>
      <c r="BW169" s="58">
        <v>6.225E-2</v>
      </c>
      <c r="BX169" s="58">
        <v>6.3E-2</v>
      </c>
      <c r="BY169" s="58">
        <v>6.5250000000000002E-2</v>
      </c>
      <c r="BZ169" s="58">
        <v>6.724999999999999E-2</v>
      </c>
      <c r="CA169" s="58">
        <v>6.9500000000000006E-2</v>
      </c>
      <c r="CB169" s="58">
        <v>7.2000000000000008E-2</v>
      </c>
      <c r="CC169" s="58">
        <v>7.4249999999999997E-2</v>
      </c>
      <c r="CD169" s="58">
        <v>7.5499999999999998E-2</v>
      </c>
      <c r="CE169" s="58">
        <v>7.7249999999999999E-2</v>
      </c>
      <c r="CF169" s="58">
        <v>8.1000000000000003E-2</v>
      </c>
      <c r="CG169" s="58">
        <v>8.4499999999999992E-2</v>
      </c>
      <c r="CH169" s="58">
        <v>8.8249999999999995E-2</v>
      </c>
      <c r="CI169" s="58">
        <v>9.4E-2</v>
      </c>
      <c r="CJ169" s="58">
        <v>9.9250000000000005E-2</v>
      </c>
      <c r="CK169" s="58">
        <v>0.1045</v>
      </c>
      <c r="CL169" s="58">
        <v>0.11</v>
      </c>
      <c r="CM169" s="58">
        <v>0.11599999999999999</v>
      </c>
      <c r="CN169" s="58">
        <v>0.12075</v>
      </c>
      <c r="CO169" s="58">
        <v>0.1255</v>
      </c>
      <c r="CP169" s="58">
        <v>0.12875</v>
      </c>
      <c r="CQ169" s="58">
        <v>0.13175000000000001</v>
      </c>
      <c r="CR169" s="58">
        <v>0.13400000000000001</v>
      </c>
      <c r="CS169" s="58">
        <v>0.13500000000000001</v>
      </c>
      <c r="CT169" s="58">
        <v>0.13600000000000001</v>
      </c>
      <c r="CU169" s="58">
        <v>0.13625000000000001</v>
      </c>
      <c r="CV169" s="58">
        <v>0.13625000000000001</v>
      </c>
      <c r="CW169" s="58">
        <v>0.13625000000000001</v>
      </c>
      <c r="CX169" s="58">
        <v>0.13650000000000001</v>
      </c>
      <c r="CY169" s="58">
        <v>0.13750000000000001</v>
      </c>
      <c r="CZ169" s="58">
        <v>0.13900000000000001</v>
      </c>
      <c r="DA169" s="58">
        <v>0.14050000000000001</v>
      </c>
      <c r="DB169" s="58">
        <v>0.14199999999999999</v>
      </c>
      <c r="DC169" s="58">
        <v>0.14324999999999999</v>
      </c>
      <c r="DD169" s="58">
        <v>0.14374999999999999</v>
      </c>
      <c r="DE169" s="58">
        <v>0.14374999999999999</v>
      </c>
      <c r="DF169" s="58">
        <v>0.14374999999999999</v>
      </c>
      <c r="DG169" s="58">
        <v>0.14425000000000002</v>
      </c>
      <c r="DH169" s="58">
        <v>0.14474999999999999</v>
      </c>
      <c r="DI169" s="58">
        <v>0.14524999999999999</v>
      </c>
      <c r="DJ169" s="58">
        <v>0.14574999999999999</v>
      </c>
      <c r="DK169" s="58">
        <v>0.14624999999999999</v>
      </c>
      <c r="DL169" s="58">
        <v>0.14624999999999999</v>
      </c>
      <c r="DM169" s="58">
        <v>0.15225</v>
      </c>
      <c r="DN169" s="58">
        <v>0.15825</v>
      </c>
      <c r="DO169" s="58">
        <v>0.16425000000000001</v>
      </c>
      <c r="DP169" s="58">
        <v>0.17024999999999998</v>
      </c>
      <c r="DQ169" s="58">
        <v>0.17649999999999999</v>
      </c>
      <c r="DR169" s="58">
        <v>0.17699999999999999</v>
      </c>
      <c r="DS169" s="58">
        <v>0.17824999999999999</v>
      </c>
      <c r="DT169" s="58">
        <v>0.18074999999999999</v>
      </c>
      <c r="DU169" s="58">
        <v>0.18350000000000002</v>
      </c>
      <c r="DV169" s="58">
        <v>0.187</v>
      </c>
      <c r="DW169" s="58">
        <v>0.19175</v>
      </c>
      <c r="DX169" s="58">
        <v>0.19649999999999998</v>
      </c>
      <c r="DY169" s="58">
        <v>0.2</v>
      </c>
      <c r="DZ169" s="58">
        <v>0.20324999999999999</v>
      </c>
      <c r="EA169" s="58">
        <v>0.20550000000000002</v>
      </c>
      <c r="EB169" s="58">
        <v>0.20699999999999999</v>
      </c>
      <c r="EC169" s="58">
        <v>0.20949999999999999</v>
      </c>
      <c r="ED169" s="58">
        <v>0.21375</v>
      </c>
      <c r="EE169" s="58">
        <v>0.2205</v>
      </c>
      <c r="EF169" s="58">
        <v>0.23125000000000001</v>
      </c>
      <c r="EG169" s="58">
        <v>0.24875</v>
      </c>
      <c r="EH169" s="58">
        <v>0.27300000000000002</v>
      </c>
      <c r="EI169" s="58">
        <v>0.30175000000000002</v>
      </c>
      <c r="EJ169" s="58">
        <v>0.33075000000000004</v>
      </c>
      <c r="EK169" s="58">
        <v>0.35575000000000001</v>
      </c>
      <c r="EL169" s="58">
        <v>0.37325000000000003</v>
      </c>
      <c r="EM169" s="58">
        <v>0.38225000000000003</v>
      </c>
      <c r="EN169" s="58">
        <v>0.38500000000000001</v>
      </c>
      <c r="EO169" s="58">
        <v>0.38500000000000001</v>
      </c>
    </row>
    <row r="170" spans="1:145" outlineLevel="1" x14ac:dyDescent="0.2">
      <c r="AR170" s="58" t="s">
        <v>1068</v>
      </c>
      <c r="AS170" s="58">
        <v>0.61499999999999999</v>
      </c>
      <c r="AT170" s="58">
        <v>0.61499999999999999</v>
      </c>
      <c r="AU170" s="58">
        <v>0.60650000000000004</v>
      </c>
      <c r="AV170" s="58">
        <v>0.59724999999999995</v>
      </c>
      <c r="AW170" s="58">
        <v>0.58674999999999999</v>
      </c>
      <c r="AX170" s="58">
        <v>0.57699999999999996</v>
      </c>
      <c r="AY170" s="58">
        <v>0.56374999999999997</v>
      </c>
      <c r="AZ170" s="58">
        <v>0.54849999999999999</v>
      </c>
      <c r="BA170" s="58">
        <v>0.53325</v>
      </c>
      <c r="BB170" s="58">
        <v>0.51224999999999998</v>
      </c>
      <c r="BC170" s="58">
        <v>0.47274999999999995</v>
      </c>
      <c r="BD170" s="58">
        <v>0.42899999999999999</v>
      </c>
      <c r="BE170" s="58">
        <v>0.37849999999999995</v>
      </c>
      <c r="BF170" s="58">
        <v>0.32750000000000001</v>
      </c>
      <c r="BG170" s="58">
        <v>0.28150000000000003</v>
      </c>
      <c r="BH170" s="58">
        <v>0.2555</v>
      </c>
      <c r="BI170" s="58">
        <v>0.23774999999999999</v>
      </c>
      <c r="BJ170" s="58">
        <v>0.22949999999999998</v>
      </c>
      <c r="BK170" s="58">
        <v>0.22774999999999998</v>
      </c>
      <c r="BL170" s="58">
        <v>0.22800000000000001</v>
      </c>
      <c r="BM170" s="58">
        <v>0.22825000000000001</v>
      </c>
      <c r="BN170" s="58">
        <v>0.22799999999999998</v>
      </c>
      <c r="BO170" s="58">
        <v>0.22750000000000001</v>
      </c>
      <c r="BP170" s="58">
        <v>0.22675000000000001</v>
      </c>
      <c r="BQ170" s="58">
        <v>0.22525000000000001</v>
      </c>
      <c r="BR170" s="58">
        <v>0.22324999999999998</v>
      </c>
      <c r="BS170" s="58">
        <v>0.22124999999999997</v>
      </c>
      <c r="BT170" s="58">
        <v>0.219</v>
      </c>
      <c r="BU170" s="58">
        <v>0.2165</v>
      </c>
      <c r="BV170" s="58">
        <v>0.2135</v>
      </c>
      <c r="BW170" s="58">
        <v>0.21074999999999999</v>
      </c>
      <c r="BX170" s="58">
        <v>0.20799999999999999</v>
      </c>
      <c r="BY170" s="58">
        <v>0.20624999999999999</v>
      </c>
      <c r="BZ170" s="58">
        <v>0.20250000000000001</v>
      </c>
      <c r="CA170" s="58">
        <v>0.19875000000000001</v>
      </c>
      <c r="CB170" s="58">
        <v>0.19525000000000001</v>
      </c>
      <c r="CC170" s="58">
        <v>0.1915</v>
      </c>
      <c r="CD170" s="58">
        <v>0.187</v>
      </c>
      <c r="CE170" s="58">
        <v>0.18425</v>
      </c>
      <c r="CF170" s="58">
        <v>0.1845</v>
      </c>
      <c r="CG170" s="58">
        <v>0.185</v>
      </c>
      <c r="CH170" s="58">
        <v>0.1865</v>
      </c>
      <c r="CI170" s="58">
        <v>0.18475</v>
      </c>
      <c r="CJ170" s="58">
        <v>0.182</v>
      </c>
      <c r="CK170" s="58">
        <v>0.17874999999999999</v>
      </c>
      <c r="CL170" s="58">
        <v>0.17525000000000002</v>
      </c>
      <c r="CM170" s="58">
        <v>0.17149999999999999</v>
      </c>
      <c r="CN170" s="58">
        <v>0.17149999999999999</v>
      </c>
      <c r="CO170" s="58">
        <v>0.17225000000000001</v>
      </c>
      <c r="CP170" s="58">
        <v>0.17175000000000001</v>
      </c>
      <c r="CQ170" s="58">
        <v>0.17125000000000001</v>
      </c>
      <c r="CR170" s="58">
        <v>0.17075000000000001</v>
      </c>
      <c r="CS170" s="58">
        <v>0.16975000000000001</v>
      </c>
      <c r="CT170" s="58">
        <v>0.16950000000000001</v>
      </c>
      <c r="CU170" s="58">
        <v>0.16900000000000001</v>
      </c>
      <c r="CV170" s="58">
        <v>0.16825000000000001</v>
      </c>
      <c r="CW170" s="58">
        <v>0.16750000000000001</v>
      </c>
      <c r="CX170" s="58">
        <v>0.16725000000000001</v>
      </c>
      <c r="CY170" s="58">
        <v>0.16775000000000001</v>
      </c>
      <c r="CZ170" s="58">
        <v>0.16875000000000001</v>
      </c>
      <c r="DA170" s="58">
        <v>0.17</v>
      </c>
      <c r="DB170" s="58">
        <v>0.17124999999999999</v>
      </c>
      <c r="DC170" s="58">
        <v>0.17224999999999999</v>
      </c>
      <c r="DD170" s="58">
        <v>0.17249999999999999</v>
      </c>
      <c r="DE170" s="58">
        <v>0.17224999999999999</v>
      </c>
      <c r="DF170" s="58">
        <v>0.17199999999999999</v>
      </c>
      <c r="DG170" s="58">
        <v>0.17225000000000001</v>
      </c>
      <c r="DH170" s="58">
        <v>0.17249999999999999</v>
      </c>
      <c r="DI170" s="58">
        <v>0.17274999999999999</v>
      </c>
      <c r="DJ170" s="58">
        <v>0.17324999999999999</v>
      </c>
      <c r="DK170" s="58">
        <v>0.17374999999999999</v>
      </c>
      <c r="DL170" s="58">
        <v>0.17349999999999999</v>
      </c>
      <c r="DM170" s="58">
        <v>0.17724999999999999</v>
      </c>
      <c r="DN170" s="58">
        <v>0.18099999999999999</v>
      </c>
      <c r="DO170" s="58">
        <v>0.18475</v>
      </c>
      <c r="DP170" s="58">
        <v>0.18849999999999997</v>
      </c>
      <c r="DQ170" s="58">
        <v>0.1925</v>
      </c>
      <c r="DR170" s="58">
        <v>0.19224999999999998</v>
      </c>
      <c r="DS170" s="58">
        <v>0.1925</v>
      </c>
      <c r="DT170" s="58">
        <v>0.19375000000000001</v>
      </c>
      <c r="DU170" s="58">
        <v>0.19525000000000003</v>
      </c>
      <c r="DV170" s="58">
        <v>0.19775000000000001</v>
      </c>
      <c r="DW170" s="58">
        <v>0.20200000000000001</v>
      </c>
      <c r="DX170" s="58">
        <v>0.20649999999999999</v>
      </c>
      <c r="DY170" s="58">
        <v>0.21000000000000002</v>
      </c>
      <c r="DZ170" s="58">
        <v>0.21325</v>
      </c>
      <c r="EA170" s="58">
        <v>0.21550000000000002</v>
      </c>
      <c r="EB170" s="58">
        <v>0.21675</v>
      </c>
      <c r="EC170" s="58">
        <v>0.219</v>
      </c>
      <c r="ED170" s="58">
        <v>0.223</v>
      </c>
      <c r="EE170" s="58">
        <v>0.22925000000000001</v>
      </c>
      <c r="EF170" s="58">
        <v>0.23925000000000002</v>
      </c>
      <c r="EG170" s="58">
        <v>0.25574999999999998</v>
      </c>
      <c r="EH170" s="58">
        <v>0.27875</v>
      </c>
      <c r="EI170" s="58">
        <v>0.30599999999999999</v>
      </c>
      <c r="EJ170" s="58">
        <v>0.33375000000000005</v>
      </c>
      <c r="EK170" s="58">
        <v>0.35749999999999998</v>
      </c>
      <c r="EL170" s="58">
        <v>0.37425000000000003</v>
      </c>
      <c r="EM170" s="58">
        <v>0.38275000000000003</v>
      </c>
      <c r="EN170" s="58">
        <v>0.38500000000000001</v>
      </c>
      <c r="EO170" s="58">
        <v>0.38500000000000001</v>
      </c>
    </row>
    <row r="171" spans="1:145" outlineLevel="1" x14ac:dyDescent="0.2">
      <c r="AR171" s="58" t="str">
        <f xml:space="preserve"> TEXT($F$167,"0%") &amp; " Wtd.Avg."</f>
        <v>50% Wtd.Avg.</v>
      </c>
      <c r="AS171" s="58">
        <f>$F$167*AS169+(1-$F$167)*AS168</f>
        <v>0.3075</v>
      </c>
      <c r="AT171" s="58">
        <f>$F$167*AT169+(1-$F$167)*AT168</f>
        <v>0.3075</v>
      </c>
      <c r="AU171" s="58">
        <f>$F$167*AU169+(1-$F$167)*AU168</f>
        <v>0.30325000000000002</v>
      </c>
      <c r="AV171" s="58">
        <f t="shared" ref="AV171:DG171" si="11">$F$167*AV169+(1-$F$167)*AV168</f>
        <v>0.29862499999999997</v>
      </c>
      <c r="AW171" s="58">
        <f t="shared" si="11"/>
        <v>0.293375</v>
      </c>
      <c r="AX171" s="58">
        <f t="shared" si="11"/>
        <v>0.28849999999999998</v>
      </c>
      <c r="AY171" s="58">
        <f t="shared" si="11"/>
        <v>0.28187499999999999</v>
      </c>
      <c r="AZ171" s="58">
        <f t="shared" si="11"/>
        <v>0.27424999999999999</v>
      </c>
      <c r="BA171" s="58">
        <f t="shared" si="11"/>
        <v>0.266625</v>
      </c>
      <c r="BB171" s="58">
        <f t="shared" si="11"/>
        <v>0.25612499999999999</v>
      </c>
      <c r="BC171" s="58">
        <f t="shared" si="11"/>
        <v>0.23637499999999997</v>
      </c>
      <c r="BD171" s="58">
        <f t="shared" si="11"/>
        <v>0.2145</v>
      </c>
      <c r="BE171" s="58">
        <f t="shared" si="11"/>
        <v>0.18924999999999997</v>
      </c>
      <c r="BF171" s="58">
        <f t="shared" si="11"/>
        <v>0.16375000000000001</v>
      </c>
      <c r="BG171" s="58">
        <f t="shared" si="11"/>
        <v>0.14075000000000001</v>
      </c>
      <c r="BH171" s="58">
        <f t="shared" si="11"/>
        <v>0.12775</v>
      </c>
      <c r="BI171" s="58">
        <f t="shared" si="11"/>
        <v>0.11887499999999999</v>
      </c>
      <c r="BJ171" s="58">
        <f t="shared" si="11"/>
        <v>0.11474999999999999</v>
      </c>
      <c r="BK171" s="58">
        <f t="shared" si="11"/>
        <v>0.11387499999999999</v>
      </c>
      <c r="BL171" s="58">
        <f t="shared" si="11"/>
        <v>0.114</v>
      </c>
      <c r="BM171" s="58">
        <f t="shared" si="11"/>
        <v>0.114125</v>
      </c>
      <c r="BN171" s="58">
        <f t="shared" si="11"/>
        <v>0.11399999999999999</v>
      </c>
      <c r="BO171" s="58">
        <f t="shared" si="11"/>
        <v>0.11375</v>
      </c>
      <c r="BP171" s="58">
        <f t="shared" si="11"/>
        <v>0.113375</v>
      </c>
      <c r="BQ171" s="58">
        <f t="shared" si="11"/>
        <v>0.112625</v>
      </c>
      <c r="BR171" s="58">
        <f t="shared" si="11"/>
        <v>0.11162499999999999</v>
      </c>
      <c r="BS171" s="58">
        <f t="shared" si="11"/>
        <v>0.11062499999999999</v>
      </c>
      <c r="BT171" s="58">
        <f t="shared" si="11"/>
        <v>0.1095</v>
      </c>
      <c r="BU171" s="58">
        <f t="shared" si="11"/>
        <v>0.10825</v>
      </c>
      <c r="BV171" s="58">
        <f t="shared" si="11"/>
        <v>0.10675</v>
      </c>
      <c r="BW171" s="58">
        <f t="shared" si="11"/>
        <v>0.105375</v>
      </c>
      <c r="BX171" s="58">
        <f t="shared" si="11"/>
        <v>0.104</v>
      </c>
      <c r="BY171" s="58">
        <f t="shared" si="11"/>
        <v>0.10312499999999999</v>
      </c>
      <c r="BZ171" s="58">
        <f t="shared" si="11"/>
        <v>0.10125000000000001</v>
      </c>
      <c r="CA171" s="58">
        <f t="shared" si="11"/>
        <v>9.9375000000000005E-2</v>
      </c>
      <c r="CB171" s="58">
        <f t="shared" si="11"/>
        <v>9.7625000000000003E-2</v>
      </c>
      <c r="CC171" s="58">
        <f t="shared" si="11"/>
        <v>9.5750000000000002E-2</v>
      </c>
      <c r="CD171" s="58">
        <f t="shared" si="11"/>
        <v>9.35E-2</v>
      </c>
      <c r="CE171" s="58">
        <f t="shared" si="11"/>
        <v>9.2124999999999999E-2</v>
      </c>
      <c r="CF171" s="58">
        <f t="shared" si="11"/>
        <v>9.2249999999999999E-2</v>
      </c>
      <c r="CG171" s="58">
        <f t="shared" si="11"/>
        <v>9.2499999999999999E-2</v>
      </c>
      <c r="CH171" s="58">
        <f t="shared" si="11"/>
        <v>9.325E-2</v>
      </c>
      <c r="CI171" s="58">
        <f t="shared" si="11"/>
        <v>9.2374999999999999E-2</v>
      </c>
      <c r="CJ171" s="58">
        <f t="shared" si="11"/>
        <v>9.0999999999999998E-2</v>
      </c>
      <c r="CK171" s="58">
        <f t="shared" si="11"/>
        <v>8.9374999999999996E-2</v>
      </c>
      <c r="CL171" s="58">
        <f t="shared" si="11"/>
        <v>8.7625000000000008E-2</v>
      </c>
      <c r="CM171" s="58">
        <f t="shared" si="11"/>
        <v>8.5749999999999993E-2</v>
      </c>
      <c r="CN171" s="58">
        <f t="shared" si="11"/>
        <v>8.5749999999999993E-2</v>
      </c>
      <c r="CO171" s="58">
        <f t="shared" si="11"/>
        <v>8.6125000000000007E-2</v>
      </c>
      <c r="CP171" s="58">
        <f t="shared" si="11"/>
        <v>8.5875000000000007E-2</v>
      </c>
      <c r="CQ171" s="58">
        <f t="shared" si="11"/>
        <v>8.5625000000000007E-2</v>
      </c>
      <c r="CR171" s="58">
        <f t="shared" si="11"/>
        <v>8.5375000000000006E-2</v>
      </c>
      <c r="CS171" s="58">
        <f t="shared" si="11"/>
        <v>8.4875000000000006E-2</v>
      </c>
      <c r="CT171" s="58">
        <f t="shared" si="11"/>
        <v>8.4750000000000006E-2</v>
      </c>
      <c r="CU171" s="58">
        <f t="shared" si="11"/>
        <v>8.4500000000000006E-2</v>
      </c>
      <c r="CV171" s="58">
        <f t="shared" si="11"/>
        <v>8.4125000000000005E-2</v>
      </c>
      <c r="CW171" s="58">
        <f t="shared" si="11"/>
        <v>8.3750000000000005E-2</v>
      </c>
      <c r="CX171" s="58">
        <f t="shared" si="11"/>
        <v>8.3625000000000005E-2</v>
      </c>
      <c r="CY171" s="58">
        <f t="shared" si="11"/>
        <v>8.3875000000000005E-2</v>
      </c>
      <c r="CZ171" s="58">
        <f t="shared" si="11"/>
        <v>8.4375000000000006E-2</v>
      </c>
      <c r="DA171" s="58">
        <f t="shared" si="11"/>
        <v>8.5000000000000006E-2</v>
      </c>
      <c r="DB171" s="58">
        <f t="shared" si="11"/>
        <v>8.5624999999999993E-2</v>
      </c>
      <c r="DC171" s="58">
        <f t="shared" si="11"/>
        <v>8.6124999999999993E-2</v>
      </c>
      <c r="DD171" s="58">
        <f t="shared" si="11"/>
        <v>8.6249999999999993E-2</v>
      </c>
      <c r="DE171" s="58">
        <f t="shared" si="11"/>
        <v>8.6124999999999993E-2</v>
      </c>
      <c r="DF171" s="58">
        <f t="shared" si="11"/>
        <v>8.5999999999999993E-2</v>
      </c>
      <c r="DG171" s="58">
        <f t="shared" si="11"/>
        <v>8.6125000000000007E-2</v>
      </c>
      <c r="DH171" s="58">
        <f t="shared" ref="DH171:EM171" si="12">$F$167*DH169+(1-$F$167)*DH168</f>
        <v>8.6249999999999993E-2</v>
      </c>
      <c r="DI171" s="58">
        <f t="shared" si="12"/>
        <v>8.6374999999999993E-2</v>
      </c>
      <c r="DJ171" s="58">
        <f t="shared" si="12"/>
        <v>8.6624999999999994E-2</v>
      </c>
      <c r="DK171" s="58">
        <f t="shared" si="12"/>
        <v>8.6874999999999994E-2</v>
      </c>
      <c r="DL171" s="58">
        <f t="shared" si="12"/>
        <v>8.6749999999999994E-2</v>
      </c>
      <c r="DM171" s="58">
        <f t="shared" si="12"/>
        <v>8.8624999999999995E-2</v>
      </c>
      <c r="DN171" s="58">
        <f t="shared" si="12"/>
        <v>9.0499999999999997E-2</v>
      </c>
      <c r="DO171" s="58">
        <f t="shared" si="12"/>
        <v>9.2374999999999999E-2</v>
      </c>
      <c r="DP171" s="58">
        <f t="shared" si="12"/>
        <v>9.4249999999999987E-2</v>
      </c>
      <c r="DQ171" s="58">
        <f t="shared" si="12"/>
        <v>9.6250000000000002E-2</v>
      </c>
      <c r="DR171" s="58">
        <f t="shared" si="12"/>
        <v>9.6124999999999988E-2</v>
      </c>
      <c r="DS171" s="58">
        <f t="shared" si="12"/>
        <v>9.6250000000000002E-2</v>
      </c>
      <c r="DT171" s="58">
        <f t="shared" si="12"/>
        <v>9.6875000000000003E-2</v>
      </c>
      <c r="DU171" s="58">
        <f t="shared" si="12"/>
        <v>9.7625000000000017E-2</v>
      </c>
      <c r="DV171" s="58">
        <f t="shared" si="12"/>
        <v>9.8875000000000005E-2</v>
      </c>
      <c r="DW171" s="58">
        <f t="shared" si="12"/>
        <v>0.10100000000000001</v>
      </c>
      <c r="DX171" s="58">
        <f t="shared" si="12"/>
        <v>0.10324999999999999</v>
      </c>
      <c r="DY171" s="58">
        <f t="shared" si="12"/>
        <v>0.10500000000000001</v>
      </c>
      <c r="DZ171" s="58">
        <f t="shared" si="12"/>
        <v>0.106625</v>
      </c>
      <c r="EA171" s="58">
        <f t="shared" si="12"/>
        <v>0.10775000000000001</v>
      </c>
      <c r="EB171" s="58">
        <f t="shared" si="12"/>
        <v>0.108375</v>
      </c>
      <c r="EC171" s="58">
        <f t="shared" si="12"/>
        <v>0.1095</v>
      </c>
      <c r="ED171" s="58">
        <f t="shared" si="12"/>
        <v>0.1115</v>
      </c>
      <c r="EE171" s="58">
        <f t="shared" si="12"/>
        <v>0.114625</v>
      </c>
      <c r="EF171" s="58">
        <f t="shared" si="12"/>
        <v>0.11962500000000001</v>
      </c>
      <c r="EG171" s="58">
        <f t="shared" si="12"/>
        <v>0.12787499999999999</v>
      </c>
      <c r="EH171" s="58">
        <f t="shared" si="12"/>
        <v>0.139375</v>
      </c>
      <c r="EI171" s="58">
        <f t="shared" si="12"/>
        <v>0.153</v>
      </c>
      <c r="EJ171" s="58">
        <f t="shared" si="12"/>
        <v>0.16687500000000002</v>
      </c>
      <c r="EK171" s="58">
        <f t="shared" si="12"/>
        <v>0.17874999999999999</v>
      </c>
      <c r="EL171" s="58">
        <f t="shared" si="12"/>
        <v>0.18712500000000001</v>
      </c>
      <c r="EM171" s="58">
        <f t="shared" si="12"/>
        <v>0.19137500000000002</v>
      </c>
      <c r="EN171" s="58">
        <f>$F$167*EN169+(1-$F$167)*EN168</f>
        <v>0.1925</v>
      </c>
      <c r="EO171" s="58">
        <f>$F$167*EO169+(1-$F$167)*EO168</f>
        <v>0.1925</v>
      </c>
    </row>
    <row r="172" spans="1:145" outlineLevel="1" x14ac:dyDescent="0.2">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row>
    <row r="173" spans="1:145" outlineLevel="1" x14ac:dyDescent="0.2">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row>
    <row r="174" spans="1:145" outlineLevel="1" x14ac:dyDescent="0.2">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row>
    <row r="175" spans="1:145" outlineLevel="1" x14ac:dyDescent="0.2">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row>
    <row r="176" spans="1:145" outlineLevel="1" x14ac:dyDescent="0.2">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row>
    <row r="177" spans="1:145" outlineLevel="1" x14ac:dyDescent="0.2">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row>
    <row r="178" spans="1:145" outlineLevel="1" x14ac:dyDescent="0.2">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row>
    <row r="179" spans="1:145" outlineLevel="1" x14ac:dyDescent="0.2">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row>
    <row r="180" spans="1:145" outlineLevel="1" x14ac:dyDescent="0.2">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row>
    <row r="181" spans="1:145" outlineLevel="1" x14ac:dyDescent="0.2">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row>
    <row r="182" spans="1:145" outlineLevel="1" x14ac:dyDescent="0.2">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row>
    <row r="183" spans="1:145" outlineLevel="1" x14ac:dyDescent="0.2">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row>
    <row r="184" spans="1:145" outlineLevel="1" x14ac:dyDescent="0.2">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row>
    <row r="185" spans="1:145" outlineLevel="1" x14ac:dyDescent="0.2">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row>
    <row r="186" spans="1:145" outlineLevel="1" x14ac:dyDescent="0.2">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row>
    <row r="187" spans="1:145" outlineLevel="1" x14ac:dyDescent="0.2">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row>
    <row r="188" spans="1:145" x14ac:dyDescent="0.2">
      <c r="A188" s="72"/>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row>
    <row r="189" spans="1:145" ht="15" x14ac:dyDescent="0.25">
      <c r="AR189" s="58"/>
      <c r="AS189"/>
      <c r="AT189"/>
      <c r="AU189"/>
      <c r="AV189"/>
      <c r="AW189"/>
      <c r="AX189"/>
      <c r="AY189"/>
      <c r="AZ189"/>
      <c r="BA189"/>
      <c r="BB189"/>
      <c r="BC189"/>
      <c r="BD189"/>
      <c r="BE189"/>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row>
  </sheetData>
  <autoFilter ref="A14:I24" xr:uid="{00000000-0009-0000-0000-000002000000}">
    <sortState ref="A15:I24">
      <sortCondition ref="E14:E24"/>
    </sortState>
  </autoFilter>
  <dataValidations count="1">
    <dataValidation type="decimal" allowBlank="1" showInputMessage="1" showErrorMessage="1" error="Please enter a confidence level between 0 and 1." prompt="Confidence level can be adjusted between 0 and 100% to dynamically change confidence limits on this sheet." sqref="I11" xr:uid="{00000000-0002-0000-0200-000000000000}">
      <formula1>0</formula1>
      <formula2>1</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37" r:id="rId3" name="Spinner 21">
              <controlPr defaultSize="0" autoPict="0">
                <anchor moveWithCells="1" sizeWithCells="1">
                  <from>
                    <xdr:col>9</xdr:col>
                    <xdr:colOff>0</xdr:colOff>
                    <xdr:row>9</xdr:row>
                    <xdr:rowOff>0</xdr:rowOff>
                  </from>
                  <to>
                    <xdr:col>10</xdr:col>
                    <xdr:colOff>0</xdr:colOff>
                    <xdr:row>11</xdr:row>
                    <xdr:rowOff>85725</xdr:rowOff>
                  </to>
                </anchor>
              </controlPr>
            </control>
          </mc:Choice>
        </mc:AlternateContent>
        <mc:AlternateContent xmlns:mc="http://schemas.openxmlformats.org/markup-compatibility/2006">
          <mc:Choice Requires="x14">
            <control shapeId="9238" r:id="rId4" name="Spinner 22">
              <controlPr defaultSize="0" autoPict="0">
                <anchor moveWithCells="1" sizeWithCells="1">
                  <from>
                    <xdr:col>9</xdr:col>
                    <xdr:colOff>0</xdr:colOff>
                    <xdr:row>79</xdr:row>
                    <xdr:rowOff>0</xdr:rowOff>
                  </from>
                  <to>
                    <xdr:col>10</xdr:col>
                    <xdr:colOff>0</xdr:colOff>
                    <xdr:row>81</xdr:row>
                    <xdr:rowOff>95250</xdr:rowOff>
                  </to>
                </anchor>
              </controlPr>
            </control>
          </mc:Choice>
        </mc:AlternateContent>
        <mc:AlternateContent xmlns:mc="http://schemas.openxmlformats.org/markup-compatibility/2006">
          <mc:Choice Requires="x14">
            <control shapeId="9239" r:id="rId5" name="Spinner 23">
              <controlPr defaultSize="0" autoPict="0">
                <anchor moveWithCells="1" sizeWithCells="1">
                  <from>
                    <xdr:col>9</xdr:col>
                    <xdr:colOff>66675</xdr:colOff>
                    <xdr:row>46</xdr:row>
                    <xdr:rowOff>0</xdr:rowOff>
                  </from>
                  <to>
                    <xdr:col>10</xdr:col>
                    <xdr:colOff>66675</xdr:colOff>
                    <xdr:row>48</xdr:row>
                    <xdr:rowOff>95250</xdr:rowOff>
                  </to>
                </anchor>
              </controlPr>
            </control>
          </mc:Choice>
        </mc:AlternateContent>
        <mc:AlternateContent xmlns:mc="http://schemas.openxmlformats.org/markup-compatibility/2006">
          <mc:Choice Requires="x14">
            <control shapeId="9240" r:id="rId6" name="Spinner 24">
              <controlPr defaultSize="0" autoPict="0">
                <anchor moveWithCells="1" sizeWithCells="1">
                  <from>
                    <xdr:col>9</xdr:col>
                    <xdr:colOff>66675</xdr:colOff>
                    <xdr:row>64</xdr:row>
                    <xdr:rowOff>0</xdr:rowOff>
                  </from>
                  <to>
                    <xdr:col>10</xdr:col>
                    <xdr:colOff>66675</xdr:colOff>
                    <xdr:row>66</xdr:row>
                    <xdr:rowOff>95250</xdr:rowOff>
                  </to>
                </anchor>
              </controlPr>
            </control>
          </mc:Choice>
        </mc:AlternateContent>
        <mc:AlternateContent xmlns:mc="http://schemas.openxmlformats.org/markup-compatibility/2006">
          <mc:Choice Requires="x14">
            <control shapeId="9241" r:id="rId7" name="Spinner 25">
              <controlPr defaultSize="0" autoPict="0">
                <anchor moveWithCells="1" sizeWithCells="1">
                  <from>
                    <xdr:col>9</xdr:col>
                    <xdr:colOff>0</xdr:colOff>
                    <xdr:row>153</xdr:row>
                    <xdr:rowOff>0</xdr:rowOff>
                  </from>
                  <to>
                    <xdr:col>10</xdr:col>
                    <xdr:colOff>0</xdr:colOff>
                    <xdr:row>155</xdr:row>
                    <xdr:rowOff>95250</xdr:rowOff>
                  </to>
                </anchor>
              </controlPr>
            </control>
          </mc:Choice>
        </mc:AlternateContent>
        <mc:AlternateContent xmlns:mc="http://schemas.openxmlformats.org/markup-compatibility/2006">
          <mc:Choice Requires="x14">
            <control shapeId="9242" r:id="rId8" name="Spinner 26">
              <controlPr defaultSize="0" autoPict="0">
                <anchor moveWithCells="1" sizeWithCells="1">
                  <from>
                    <xdr:col>9</xdr:col>
                    <xdr:colOff>0</xdr:colOff>
                    <xdr:row>176</xdr:row>
                    <xdr:rowOff>0</xdr:rowOff>
                  </from>
                  <to>
                    <xdr:col>10</xdr:col>
                    <xdr:colOff>0</xdr:colOff>
                    <xdr:row>178</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N186"/>
  <sheetViews>
    <sheetView showGridLines="0" showRowColHeaders="0" zoomScale="125" zoomScaleNormal="125" workbookViewId="0">
      <selection activeCell="B1" sqref="B1"/>
    </sheetView>
  </sheetViews>
  <sheetFormatPr defaultRowHeight="11.25" outlineLevelRow="1" x14ac:dyDescent="0.2"/>
  <cols>
    <col min="1" max="1" width="15.7109375" style="1" customWidth="1"/>
    <col min="2" max="9" width="9.7109375" style="1" customWidth="1"/>
    <col min="10" max="16384" width="9.140625" style="1"/>
  </cols>
  <sheetData>
    <row r="1" spans="1:144" x14ac:dyDescent="0.2">
      <c r="A1" s="2" t="s">
        <v>953</v>
      </c>
      <c r="B1" s="1" t="s">
        <v>1126</v>
      </c>
      <c r="F1" s="3"/>
      <c r="M1" s="3" t="s">
        <v>1103</v>
      </c>
      <c r="N1" s="3" t="s">
        <v>1104</v>
      </c>
      <c r="R1" s="3" t="s">
        <v>955</v>
      </c>
      <c r="U1" s="3"/>
      <c r="Z1" s="73" t="s">
        <v>1127</v>
      </c>
      <c r="BZ1" s="4" t="s">
        <v>1127</v>
      </c>
    </row>
    <row r="2" spans="1:144" x14ac:dyDescent="0.2">
      <c r="A2" s="2" t="s">
        <v>957</v>
      </c>
      <c r="C2" s="1" t="s">
        <v>3</v>
      </c>
      <c r="G2" s="6" t="s">
        <v>958</v>
      </c>
      <c r="H2" s="7" t="s">
        <v>959</v>
      </c>
      <c r="I2" s="10" t="s">
        <v>960</v>
      </c>
    </row>
    <row r="3" spans="1:144" hidden="1" outlineLevel="1" x14ac:dyDescent="0.2">
      <c r="A3" s="2" t="s">
        <v>961</v>
      </c>
    </row>
    <row r="4" spans="1:144" hidden="1" outlineLevel="1" x14ac:dyDescent="0.2">
      <c r="A4" s="1" t="s">
        <v>1128</v>
      </c>
    </row>
    <row r="5" spans="1:144" hidden="1" outlineLevel="1" x14ac:dyDescent="0.2">
      <c r="A5" s="2" t="s">
        <v>963</v>
      </c>
    </row>
    <row r="6" spans="1:144" hidden="1" outlineLevel="1" x14ac:dyDescent="0.2">
      <c r="A6" s="1" t="s">
        <v>964</v>
      </c>
    </row>
    <row r="7" spans="1:144" hidden="1" outlineLevel="1" x14ac:dyDescent="0.2">
      <c r="A7" s="1" t="s">
        <v>1129</v>
      </c>
    </row>
    <row r="8" spans="1:144" collapsed="1" x14ac:dyDescent="0.2">
      <c r="A8" s="71"/>
      <c r="J8" s="3" t="s">
        <v>1101</v>
      </c>
      <c r="K8" s="3" t="s">
        <v>1145</v>
      </c>
    </row>
    <row r="9" spans="1:144" x14ac:dyDescent="0.2">
      <c r="A9" s="11" t="s">
        <v>1130</v>
      </c>
      <c r="AQ9" s="58" t="s">
        <v>1069</v>
      </c>
      <c r="AR9" s="58" t="s">
        <v>1070</v>
      </c>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row>
    <row r="10" spans="1:144" ht="12" outlineLevel="1" thickBot="1" x14ac:dyDescent="0.25">
      <c r="A10" s="12"/>
      <c r="B10" s="13" t="s">
        <v>967</v>
      </c>
      <c r="C10" s="15" t="s">
        <v>968</v>
      </c>
      <c r="D10" s="15" t="s">
        <v>969</v>
      </c>
      <c r="E10" s="15" t="s">
        <v>970</v>
      </c>
      <c r="F10" s="15" t="s">
        <v>971</v>
      </c>
      <c r="G10" s="15" t="s">
        <v>972</v>
      </c>
      <c r="H10" s="15" t="s">
        <v>973</v>
      </c>
      <c r="I10" s="15" t="s">
        <v>974</v>
      </c>
      <c r="AQ10" s="58">
        <v>7</v>
      </c>
      <c r="AR10" s="58">
        <f>CHOOSE(AQ10,0,0.25,0.5,0.68,0.8,0.9,0.95,0.98,0.99,0.997,0.999)</f>
        <v>0.95</v>
      </c>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row>
    <row r="11" spans="1:144" outlineLevel="1" x14ac:dyDescent="0.2">
      <c r="B11" s="17">
        <f xml:space="preserve"> 1 - $C$28 / $C$29</f>
        <v>0.38934450527338638</v>
      </c>
      <c r="C11" s="17">
        <f xml:space="preserve"> MAX(0,1 - ($C$28 + 2*($B$27+1))/$C$29)</f>
        <v>0.37246424455482763</v>
      </c>
      <c r="D11" s="18">
        <v>0.35469009348745095</v>
      </c>
      <c r="E11" s="18">
        <v>0.38500000000000001</v>
      </c>
      <c r="F11" s="19">
        <v>800</v>
      </c>
      <c r="G11" s="20">
        <f>$AR$57</f>
        <v>0.86960854186463954</v>
      </c>
      <c r="H11" s="17">
        <f>_xlfn.NORM.S.INV(1-(1-I11)/2)</f>
        <v>1.9599639845400536</v>
      </c>
      <c r="I11" s="21">
        <f>$AR$10</f>
        <v>0.95</v>
      </c>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row>
    <row r="12" spans="1:144" x14ac:dyDescent="0.2">
      <c r="A12" s="71"/>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row>
    <row r="13" spans="1:144" x14ac:dyDescent="0.2">
      <c r="A13" s="11" t="s">
        <v>1131</v>
      </c>
      <c r="AQ13" s="58" t="s">
        <v>984</v>
      </c>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row>
    <row r="14" spans="1:144" ht="12" outlineLevel="1" thickBot="1" x14ac:dyDescent="0.25">
      <c r="A14" s="15" t="s">
        <v>976</v>
      </c>
      <c r="B14" s="15" t="s">
        <v>977</v>
      </c>
      <c r="C14" s="15" t="s">
        <v>978</v>
      </c>
      <c r="D14" s="15" t="s">
        <v>979</v>
      </c>
      <c r="E14" s="15" t="s">
        <v>980</v>
      </c>
      <c r="F14" s="15" t="str">
        <f>IF($I$11&gt;99%,("Lower"&amp;TEXT($I$11,"0.0%")),("Lower"&amp;TEXT($I$11,"0%")))</f>
        <v>Lower95%</v>
      </c>
      <c r="G14" s="15" t="str">
        <f>IF($I$11&gt;99%,("Upper"&amp;TEXT($I$11,"0.0%")),("Upper"&amp;TEXT($I$11,"0%")))</f>
        <v>Upper95%</v>
      </c>
      <c r="H14" s="15" t="s">
        <v>982</v>
      </c>
      <c r="I14" s="15" t="s">
        <v>981</v>
      </c>
      <c r="AQ14" s="58" t="s">
        <v>15</v>
      </c>
      <c r="AR14" s="58" t="s">
        <v>27</v>
      </c>
      <c r="AS14" s="58" t="s">
        <v>28</v>
      </c>
      <c r="AT14" s="58" t="s">
        <v>6</v>
      </c>
      <c r="AU14" s="58" t="s">
        <v>8</v>
      </c>
      <c r="AV14" s="58" t="s">
        <v>12</v>
      </c>
      <c r="AW14" s="58" t="s">
        <v>9</v>
      </c>
      <c r="AX14" s="58" t="s">
        <v>38</v>
      </c>
      <c r="AY14" s="58" t="s">
        <v>983</v>
      </c>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row>
    <row r="15" spans="1:144" ht="11.25" customHeight="1" outlineLevel="1" x14ac:dyDescent="0.2">
      <c r="A15" s="22" t="s">
        <v>983</v>
      </c>
      <c r="B15" s="14">
        <v>-1.3865279534815926</v>
      </c>
      <c r="C15" s="14">
        <v>0.31552391823320114</v>
      </c>
      <c r="D15" s="14">
        <f t="shared" ref="D15:D23" si="0">B15 / C15</f>
        <v>-4.3943671885337743</v>
      </c>
      <c r="E15" s="14">
        <f t="shared" ref="E15:E23" si="1">2*(1-_xlfn.NORM.S.DIST(ABS(B15)/C15,1))</f>
        <v>1.1109589835411882E-5</v>
      </c>
      <c r="F15" s="14">
        <f t="shared" ref="F15:F23" si="2">B15 - $H$11 * C15</f>
        <v>-2.0049434694796275</v>
      </c>
      <c r="G15" s="14">
        <f t="shared" ref="G15:G23" si="3">B15 + $H$11 * C15</f>
        <v>-0.76811243748355762</v>
      </c>
      <c r="H15" s="14"/>
      <c r="I15" s="14"/>
      <c r="AQ15" s="58">
        <v>8.6484792454313128E-5</v>
      </c>
      <c r="AR15" s="58">
        <v>-9.8629050136364691E-4</v>
      </c>
      <c r="AS15" s="58">
        <v>-5.857626407956445E-4</v>
      </c>
      <c r="AT15" s="58">
        <v>2.1311716506136914E-4</v>
      </c>
      <c r="AU15" s="58">
        <v>-1.1888104342211654E-5</v>
      </c>
      <c r="AV15" s="58">
        <v>1.7762645333630513E-3</v>
      </c>
      <c r="AW15" s="58">
        <v>3.7817468179317406E-4</v>
      </c>
      <c r="AX15" s="58">
        <v>5.8818093246849564E-4</v>
      </c>
      <c r="AY15" s="58">
        <v>-2.4166345352477957E-3</v>
      </c>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row>
    <row r="16" spans="1:144" ht="11.25" customHeight="1" outlineLevel="1" x14ac:dyDescent="0.2">
      <c r="A16" s="22" t="s">
        <v>15</v>
      </c>
      <c r="B16" s="14">
        <v>-2.5010095911886836E-2</v>
      </c>
      <c r="C16" s="23">
        <v>9.2997200202109918E-3</v>
      </c>
      <c r="D16" s="80">
        <f t="shared" si="0"/>
        <v>-2.6893385884233756</v>
      </c>
      <c r="E16" s="14">
        <f t="shared" si="1"/>
        <v>7.1593761217780827E-3</v>
      </c>
      <c r="F16" s="14">
        <f t="shared" si="2"/>
        <v>-4.3237212217806478E-2</v>
      </c>
      <c r="G16" s="23">
        <f t="shared" si="3"/>
        <v>-6.7829796059671946E-3</v>
      </c>
      <c r="H16" s="14">
        <v>1.3829141682929298</v>
      </c>
      <c r="I16" s="14">
        <f>(B16*12.9762197499164)/(PI()/SQRT(3))</f>
        <v>-0.17892635035526544</v>
      </c>
      <c r="AQ16" s="58">
        <v>-9.8629050136364734E-4</v>
      </c>
      <c r="AR16" s="58">
        <v>7.1306309349292121E-2</v>
      </c>
      <c r="AS16" s="58">
        <v>2.7389824371724523E-2</v>
      </c>
      <c r="AT16" s="58">
        <v>5.1528245997042631E-3</v>
      </c>
      <c r="AU16" s="58">
        <v>2.0842396191508027E-2</v>
      </c>
      <c r="AV16" s="58">
        <v>8.1572324359793986E-4</v>
      </c>
      <c r="AW16" s="58">
        <v>9.1313781032297155E-4</v>
      </c>
      <c r="AX16" s="58">
        <v>-6.6032523091529537E-3</v>
      </c>
      <c r="AY16" s="58">
        <v>-7.3881620668312027E-4</v>
      </c>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row>
    <row r="17" spans="1:144" ht="12.75" customHeight="1" outlineLevel="1" x14ac:dyDescent="0.25">
      <c r="A17" s="22" t="s">
        <v>27</v>
      </c>
      <c r="B17" s="14">
        <v>1.8874790091900819</v>
      </c>
      <c r="C17" s="14">
        <v>0.26703241254441779</v>
      </c>
      <c r="D17" s="152">
        <f t="shared" si="0"/>
        <v>7.0683517075895104</v>
      </c>
      <c r="E17" s="14">
        <f t="shared" si="1"/>
        <v>1.5678569553756461E-12</v>
      </c>
      <c r="F17" s="14">
        <f t="shared" si="2"/>
        <v>1.3641050978981815</v>
      </c>
      <c r="G17" s="14">
        <f t="shared" si="3"/>
        <v>2.4108529204819824</v>
      </c>
      <c r="H17" s="14">
        <v>1.4698339616569882</v>
      </c>
      <c r="I17" s="14">
        <f>(B17*0.429612203978494)/(PI()/SQRT(3))</f>
        <v>0.44706378946364261</v>
      </c>
      <c r="AQ17" s="58">
        <v>-5.8576264079564623E-4</v>
      </c>
      <c r="AR17" s="58">
        <v>2.7389824371724509E-2</v>
      </c>
      <c r="AS17" s="58">
        <v>0.30409774547659657</v>
      </c>
      <c r="AT17" s="58">
        <v>-6.8641999878651522E-2</v>
      </c>
      <c r="AU17" s="58">
        <v>7.7543567700120136E-2</v>
      </c>
      <c r="AV17" s="58">
        <v>-5.6469134221579518E-4</v>
      </c>
      <c r="AW17" s="58">
        <v>-0.29431967903404932</v>
      </c>
      <c r="AX17" s="58">
        <v>-1.1407216501499668E-2</v>
      </c>
      <c r="AY17" s="58">
        <v>6.7100610306712822E-3</v>
      </c>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row>
    <row r="18" spans="1:144" outlineLevel="1" x14ac:dyDescent="0.2">
      <c r="A18" s="22" t="s">
        <v>28</v>
      </c>
      <c r="B18" s="14">
        <v>1.65203087923009</v>
      </c>
      <c r="C18" s="14">
        <v>0.5514505829869043</v>
      </c>
      <c r="D18" s="137">
        <f t="shared" si="0"/>
        <v>2.9957913368809006</v>
      </c>
      <c r="E18" s="14">
        <f t="shared" si="1"/>
        <v>2.7373367622263167E-3</v>
      </c>
      <c r="F18" s="14">
        <f t="shared" si="2"/>
        <v>0.57120759732214155</v>
      </c>
      <c r="G18" s="14">
        <f t="shared" si="3"/>
        <v>2.7328541611380386</v>
      </c>
      <c r="H18" s="14">
        <v>3.3428793862888155</v>
      </c>
      <c r="I18" s="14">
        <f>(B18*0.405770331533049)/(PI()/SQRT(3))</f>
        <v>0.36958063322017221</v>
      </c>
      <c r="AQ18" s="58">
        <v>2.1311716506137003E-4</v>
      </c>
      <c r="AR18" s="58">
        <v>5.1528245997042744E-3</v>
      </c>
      <c r="AS18" s="58">
        <v>-6.8641999878651508E-2</v>
      </c>
      <c r="AT18" s="58">
        <v>9.0162681355536095E-2</v>
      </c>
      <c r="AU18" s="58">
        <v>-6.7075558218903431E-2</v>
      </c>
      <c r="AV18" s="58">
        <v>2.4730070817645992E-2</v>
      </c>
      <c r="AW18" s="58">
        <v>8.7982145460132277E-2</v>
      </c>
      <c r="AX18" s="58">
        <v>-4.1455742267093258E-3</v>
      </c>
      <c r="AY18" s="58">
        <v>-2.8089127974280124E-2</v>
      </c>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row>
    <row r="19" spans="1:144" ht="12.75" customHeight="1" outlineLevel="1" x14ac:dyDescent="0.25">
      <c r="A19" s="22" t="s">
        <v>6</v>
      </c>
      <c r="B19" s="14">
        <v>3.1349440717497647</v>
      </c>
      <c r="C19" s="14">
        <v>0.30027101317898819</v>
      </c>
      <c r="D19" s="138">
        <f t="shared" si="0"/>
        <v>10.44038196880849</v>
      </c>
      <c r="E19" s="14">
        <f t="shared" si="1"/>
        <v>0</v>
      </c>
      <c r="F19" s="14">
        <f t="shared" si="2"/>
        <v>2.5464237003175962</v>
      </c>
      <c r="G19" s="14">
        <f t="shared" si="3"/>
        <v>3.7234644431819333</v>
      </c>
      <c r="H19" s="14">
        <v>2.0773546047254494</v>
      </c>
      <c r="I19" s="14">
        <f>(B19*0.478431874798836)/(PI()/SQRT(3))</f>
        <v>0.82691459662627731</v>
      </c>
      <c r="AQ19" s="58">
        <v>-1.188810434221292E-5</v>
      </c>
      <c r="AR19" s="58">
        <v>2.084239619150802E-2</v>
      </c>
      <c r="AS19" s="58">
        <v>7.7543567700120164E-2</v>
      </c>
      <c r="AT19" s="58">
        <v>-6.7075558218903458E-2</v>
      </c>
      <c r="AU19" s="58">
        <v>0.13691437856427605</v>
      </c>
      <c r="AV19" s="58">
        <v>1.6097274373253506E-2</v>
      </c>
      <c r="AW19" s="58">
        <v>-6.9807420751693258E-2</v>
      </c>
      <c r="AX19" s="58">
        <v>-1.6166065586905962E-2</v>
      </c>
      <c r="AY19" s="58">
        <v>-9.2079131945218985E-3</v>
      </c>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row>
    <row r="20" spans="1:144" outlineLevel="1" x14ac:dyDescent="0.2">
      <c r="A20" s="22" t="s">
        <v>8</v>
      </c>
      <c r="B20" s="14">
        <v>-1.2526514951292693</v>
      </c>
      <c r="C20" s="14">
        <v>0.37001942998209708</v>
      </c>
      <c r="D20" s="153">
        <f t="shared" si="0"/>
        <v>-3.3853668040888483</v>
      </c>
      <c r="E20" s="14">
        <f t="shared" si="1"/>
        <v>7.1083197828736289E-4</v>
      </c>
      <c r="F20" s="14">
        <f t="shared" si="2"/>
        <v>-1.9778762514742196</v>
      </c>
      <c r="G20" s="14">
        <f t="shared" si="3"/>
        <v>-0.527426738784319</v>
      </c>
      <c r="H20" s="14">
        <v>1.7544066957638966</v>
      </c>
      <c r="I20" s="14">
        <f>(B20*0.300187675964556)/(PI()/SQRT(3))</f>
        <v>-0.20731650287855347</v>
      </c>
      <c r="AQ20" s="58">
        <v>1.7762645333630508E-3</v>
      </c>
      <c r="AR20" s="58">
        <v>8.1572324359794972E-4</v>
      </c>
      <c r="AS20" s="58">
        <v>-5.6469134221576915E-4</v>
      </c>
      <c r="AT20" s="58">
        <v>2.4730070817645968E-2</v>
      </c>
      <c r="AU20" s="58">
        <v>1.6097274373253534E-2</v>
      </c>
      <c r="AV20" s="58">
        <v>0.39385648527857703</v>
      </c>
      <c r="AW20" s="58">
        <v>-2.1717434641426617E-2</v>
      </c>
      <c r="AX20" s="58">
        <v>-0.16703796052878772</v>
      </c>
      <c r="AY20" s="58">
        <v>-7.1690497787501209E-2</v>
      </c>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row>
    <row r="21" spans="1:144" outlineLevel="1" x14ac:dyDescent="0.2">
      <c r="A21" s="22" t="s">
        <v>12</v>
      </c>
      <c r="B21" s="14">
        <v>2.9077652202655773</v>
      </c>
      <c r="C21" s="14">
        <v>0.62757986366563501</v>
      </c>
      <c r="D21" s="154">
        <f t="shared" si="0"/>
        <v>4.633299104406559</v>
      </c>
      <c r="E21" s="14">
        <f t="shared" si="1"/>
        <v>3.5988398712216707E-6</v>
      </c>
      <c r="F21" s="14">
        <f t="shared" si="2"/>
        <v>1.6777312900583756</v>
      </c>
      <c r="G21" s="14">
        <f t="shared" si="3"/>
        <v>4.1377991504727785</v>
      </c>
      <c r="H21" s="14">
        <v>1.338347703985123</v>
      </c>
      <c r="I21" s="14">
        <f>(B21*0.177434787682263)/(PI()/SQRT(3))</f>
        <v>0.28445191605054931</v>
      </c>
      <c r="AQ21" s="58">
        <v>3.7817468179317595E-4</v>
      </c>
      <c r="AR21" s="58">
        <v>9.1313781032298532E-4</v>
      </c>
      <c r="AS21" s="58">
        <v>-0.29431967903404926</v>
      </c>
      <c r="AT21" s="58">
        <v>8.7982145460132277E-2</v>
      </c>
      <c r="AU21" s="58">
        <v>-6.9807420751693217E-2</v>
      </c>
      <c r="AV21" s="58">
        <v>-2.171743464142659E-2</v>
      </c>
      <c r="AW21" s="58">
        <v>0.42418901542165194</v>
      </c>
      <c r="AX21" s="58">
        <v>3.4406752266373741E-2</v>
      </c>
      <c r="AY21" s="58">
        <v>-3.0463691868027772E-2</v>
      </c>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row>
    <row r="22" spans="1:144" outlineLevel="1" x14ac:dyDescent="0.2">
      <c r="A22" s="22" t="s">
        <v>9</v>
      </c>
      <c r="B22" s="14">
        <v>-1.60449601861291</v>
      </c>
      <c r="C22" s="14">
        <v>0.65129794673532626</v>
      </c>
      <c r="D22" s="155">
        <f t="shared" si="0"/>
        <v>-2.4635361229918682</v>
      </c>
      <c r="E22" s="14">
        <f t="shared" si="1"/>
        <v>1.3757403191477779E-2</v>
      </c>
      <c r="F22" s="14">
        <f t="shared" si="2"/>
        <v>-2.8810165374190357</v>
      </c>
      <c r="G22" s="14">
        <f t="shared" si="3"/>
        <v>-0.32797549980678431</v>
      </c>
      <c r="H22" s="14">
        <v>3.0261208839771934</v>
      </c>
      <c r="I22" s="14">
        <f>(B22*0.325164827751262)/(PI()/SQRT(3))</f>
        <v>-0.28764243819223301</v>
      </c>
      <c r="AQ22" s="58">
        <v>5.8818093246849575E-4</v>
      </c>
      <c r="AR22" s="58">
        <v>-6.6032523091529511E-3</v>
      </c>
      <c r="AS22" s="58">
        <v>-1.1407216501499636E-2</v>
      </c>
      <c r="AT22" s="58">
        <v>-4.1455742267093362E-3</v>
      </c>
      <c r="AU22" s="58">
        <v>-1.6166065586905948E-2</v>
      </c>
      <c r="AV22" s="58">
        <v>-0.16703796052878772</v>
      </c>
      <c r="AW22" s="58">
        <v>3.4406752266373714E-2</v>
      </c>
      <c r="AX22" s="58">
        <v>0.32222186334883335</v>
      </c>
      <c r="AY22" s="58">
        <v>-2.0760919526476875E-2</v>
      </c>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row>
    <row r="23" spans="1:144" outlineLevel="1" x14ac:dyDescent="0.2">
      <c r="A23" s="22" t="s">
        <v>38</v>
      </c>
      <c r="B23" s="14">
        <v>-2.3526515393804308</v>
      </c>
      <c r="C23" s="14">
        <v>0.56764589609089344</v>
      </c>
      <c r="D23" s="156">
        <f t="shared" si="0"/>
        <v>-4.1445759681907681</v>
      </c>
      <c r="E23" s="14">
        <f t="shared" si="1"/>
        <v>3.4044308305336557E-5</v>
      </c>
      <c r="F23" s="14">
        <f t="shared" si="2"/>
        <v>-3.4652170516905478</v>
      </c>
      <c r="G23" s="14">
        <f t="shared" si="3"/>
        <v>-1.240086027070314</v>
      </c>
      <c r="H23" s="14">
        <v>1.253419799600423</v>
      </c>
      <c r="I23" s="14">
        <f>(B23*0.218081290604306)/(PI()/SQRT(3))</f>
        <v>-0.28286992165029695</v>
      </c>
      <c r="AQ23" s="58">
        <v>-2.4166345352477953E-3</v>
      </c>
      <c r="AR23" s="58">
        <v>-7.3881620668313534E-4</v>
      </c>
      <c r="AS23" s="58">
        <v>6.710061030671211E-3</v>
      </c>
      <c r="AT23" s="58">
        <v>-2.8089127974280086E-2</v>
      </c>
      <c r="AU23" s="58">
        <v>-9.2079131945219557E-3</v>
      </c>
      <c r="AV23" s="58">
        <v>-7.1690497787501209E-2</v>
      </c>
      <c r="AW23" s="58">
        <v>-3.0463691868027706E-2</v>
      </c>
      <c r="AX23" s="58">
        <v>-2.0760919526476861E-2</v>
      </c>
      <c r="AY23" s="58">
        <v>9.95553429772318E-2</v>
      </c>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row>
    <row r="24" spans="1:144" x14ac:dyDescent="0.2">
      <c r="A24" s="71"/>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row>
    <row r="25" spans="1:144" x14ac:dyDescent="0.2">
      <c r="A25" s="11" t="s">
        <v>1132</v>
      </c>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row>
    <row r="26" spans="1:144" ht="12" hidden="1" outlineLevel="1" thickBot="1" x14ac:dyDescent="0.25">
      <c r="A26" s="25" t="s">
        <v>986</v>
      </c>
      <c r="B26" s="15" t="s">
        <v>987</v>
      </c>
      <c r="C26" s="15" t="s">
        <v>988</v>
      </c>
      <c r="D26" s="12"/>
      <c r="E26" s="15" t="s">
        <v>980</v>
      </c>
      <c r="F26" s="15" t="s">
        <v>989</v>
      </c>
      <c r="G26" s="15" t="s">
        <v>972</v>
      </c>
      <c r="H26" s="12"/>
      <c r="I26" s="15" t="s">
        <v>990</v>
      </c>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row>
    <row r="27" spans="1:144" hidden="1" outlineLevel="1" x14ac:dyDescent="0.2">
      <c r="A27" s="22" t="s">
        <v>991</v>
      </c>
      <c r="B27" s="19">
        <v>8</v>
      </c>
      <c r="C27" s="18">
        <f>C29 - C28</f>
        <v>415.17137749039068</v>
      </c>
      <c r="D27" s="5" t="s">
        <v>992</v>
      </c>
      <c r="E27" s="18">
        <f>_xlfn.CHISQ.DIST.RT(C27,B27)</f>
        <v>1.0627060898630449E-84</v>
      </c>
      <c r="F27" s="18">
        <f>C28+2*(1+B27)</f>
        <v>669.16286343813988</v>
      </c>
      <c r="G27" s="20">
        <f>$AR$57</f>
        <v>0.86960854186463954</v>
      </c>
      <c r="H27" s="18" t="s">
        <v>993</v>
      </c>
      <c r="I27" s="18">
        <f>1-C28/C29</f>
        <v>0.38934450527338638</v>
      </c>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row>
    <row r="28" spans="1:144" hidden="1" outlineLevel="1" x14ac:dyDescent="0.2">
      <c r="A28" s="22" t="s">
        <v>994</v>
      </c>
      <c r="B28" s="19">
        <v>791</v>
      </c>
      <c r="C28" s="18">
        <v>651.16286343813988</v>
      </c>
      <c r="D28" s="5" t="s">
        <v>995</v>
      </c>
      <c r="E28" s="18"/>
      <c r="F28" s="18"/>
      <c r="G28" s="18"/>
      <c r="H28" s="18" t="s">
        <v>996</v>
      </c>
      <c r="I28" s="18">
        <f>1-EXP(((C28/2)-(C29/2))*(2/$F$11))</f>
        <v>0.40486334162245119</v>
      </c>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row>
    <row r="29" spans="1:144" hidden="1" outlineLevel="1" x14ac:dyDescent="0.2">
      <c r="A29" s="22" t="s">
        <v>997</v>
      </c>
      <c r="B29" s="19">
        <v>799</v>
      </c>
      <c r="C29" s="18">
        <f>-2*(($F$11*(1-$E$11))*LN(1-$E$11)+$F$11*$E$11*LN($E$11))</f>
        <v>1066.3342409285306</v>
      </c>
      <c r="D29" s="5" t="s">
        <v>998</v>
      </c>
      <c r="E29" s="18"/>
      <c r="F29" s="18"/>
      <c r="G29" s="18"/>
      <c r="H29" s="18" t="s">
        <v>999</v>
      </c>
      <c r="I29" s="18">
        <f xml:space="preserve"> I28/(1-(($E$11^$E$11)*((1-$E$11)^(1-$E$11)))^2)</f>
        <v>0.54986693251923169</v>
      </c>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row>
    <row r="30" spans="1:144" collapsed="1" x14ac:dyDescent="0.2">
      <c r="A30" s="71"/>
      <c r="B30" s="16"/>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row>
    <row r="31" spans="1:144" x14ac:dyDescent="0.2">
      <c r="A31" s="11" t="s">
        <v>1133</v>
      </c>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row>
    <row r="32" spans="1:144" ht="12" hidden="1" outlineLevel="1" thickBot="1" x14ac:dyDescent="0.25">
      <c r="A32" s="27" t="s">
        <v>976</v>
      </c>
      <c r="B32" s="12" t="s">
        <v>1001</v>
      </c>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row>
    <row r="33" spans="1:144" ht="12" hidden="1" outlineLevel="1" thickBot="1" x14ac:dyDescent="0.25">
      <c r="A33" s="26" t="s">
        <v>983</v>
      </c>
      <c r="B33" s="28">
        <v>1</v>
      </c>
      <c r="C33" s="29" t="s">
        <v>1002</v>
      </c>
      <c r="D33" s="18"/>
      <c r="E33" s="18"/>
      <c r="F33" s="18"/>
      <c r="G33" s="18"/>
      <c r="H33" s="18"/>
      <c r="I33" s="18"/>
      <c r="J33" s="1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row>
    <row r="34" spans="1:144" ht="12" hidden="1" outlineLevel="1" thickBot="1" x14ac:dyDescent="0.25">
      <c r="A34" s="26" t="s">
        <v>15</v>
      </c>
      <c r="B34" s="28">
        <v>-0.82358573795446122</v>
      </c>
      <c r="C34" s="28">
        <v>1</v>
      </c>
      <c r="D34" s="29" t="s">
        <v>1003</v>
      </c>
      <c r="E34" s="18"/>
      <c r="F34" s="18"/>
      <c r="G34" s="18"/>
      <c r="H34" s="18"/>
      <c r="I34" s="18"/>
      <c r="J34" s="1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row>
    <row r="35" spans="1:144" ht="12" hidden="1" outlineLevel="1" thickBot="1" x14ac:dyDescent="0.25">
      <c r="A35" s="26" t="s">
        <v>27</v>
      </c>
      <c r="B35" s="28">
        <v>-8.7687996548651264E-3</v>
      </c>
      <c r="C35" s="83">
        <v>-0.39716502548506172</v>
      </c>
      <c r="D35" s="28">
        <v>1</v>
      </c>
      <c r="E35" s="29" t="s">
        <v>1004</v>
      </c>
      <c r="F35" s="18"/>
      <c r="G35" s="18"/>
      <c r="H35" s="18"/>
      <c r="I35" s="18"/>
      <c r="J35" s="1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row>
    <row r="36" spans="1:144" ht="12" hidden="1" outlineLevel="1" thickBot="1" x14ac:dyDescent="0.25">
      <c r="A36" s="26" t="s">
        <v>28</v>
      </c>
      <c r="B36" s="28">
        <v>3.8564489224895471E-2</v>
      </c>
      <c r="C36" s="84">
        <v>-0.11422079944431474</v>
      </c>
      <c r="D36" s="157">
        <v>0.18600245132944099</v>
      </c>
      <c r="E36" s="28">
        <v>1</v>
      </c>
      <c r="F36" s="29" t="s">
        <v>1007</v>
      </c>
      <c r="G36" s="18"/>
      <c r="H36" s="18"/>
      <c r="I36" s="18"/>
      <c r="J36" s="1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row>
    <row r="37" spans="1:144" ht="12" hidden="1" outlineLevel="1" thickBot="1" x14ac:dyDescent="0.25">
      <c r="A37" s="26" t="s">
        <v>6</v>
      </c>
      <c r="B37" s="28">
        <v>-0.29647806051648734</v>
      </c>
      <c r="C37" s="93">
        <v>7.6319435123925541E-2</v>
      </c>
      <c r="D37" s="107">
        <v>6.4264032063130083E-2</v>
      </c>
      <c r="E37" s="143">
        <v>-0.41454331744902428</v>
      </c>
      <c r="F37" s="28">
        <v>1</v>
      </c>
      <c r="G37" s="29" t="s">
        <v>1008</v>
      </c>
      <c r="H37" s="18"/>
      <c r="I37" s="18"/>
      <c r="J37" s="1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row>
    <row r="38" spans="1:144" ht="12" hidden="1" outlineLevel="1" thickBot="1" x14ac:dyDescent="0.25">
      <c r="A38" s="26" t="s">
        <v>8</v>
      </c>
      <c r="B38" s="28">
        <v>-7.8868648759610596E-2</v>
      </c>
      <c r="C38" s="118">
        <v>-3.4547625623389438E-3</v>
      </c>
      <c r="D38" s="123">
        <v>0.21094009528908575</v>
      </c>
      <c r="E38" s="158">
        <v>0.38002717091642979</v>
      </c>
      <c r="F38" s="159">
        <v>-0.60370720152224344</v>
      </c>
      <c r="G38" s="28">
        <v>1</v>
      </c>
      <c r="H38" s="29" t="s">
        <v>1009</v>
      </c>
      <c r="I38" s="18"/>
      <c r="J38" s="1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row>
    <row r="39" spans="1:144" ht="12" hidden="1" outlineLevel="1" thickBot="1" x14ac:dyDescent="0.25">
      <c r="A39" s="26" t="s">
        <v>12</v>
      </c>
      <c r="B39" s="28">
        <v>-0.36204312843859038</v>
      </c>
      <c r="C39" s="146">
        <v>0.30434682121307843</v>
      </c>
      <c r="D39" s="94">
        <v>4.8675436805804351E-3</v>
      </c>
      <c r="E39" s="118">
        <v>-1.6316820222795196E-3</v>
      </c>
      <c r="F39" s="104">
        <v>0.1312329677235228</v>
      </c>
      <c r="G39" s="107">
        <v>6.932004185423575E-2</v>
      </c>
      <c r="H39" s="28">
        <v>1</v>
      </c>
      <c r="I39" s="29" t="s">
        <v>1010</v>
      </c>
      <c r="J39" s="1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row>
    <row r="40" spans="1:144" ht="13.5" hidden="1" outlineLevel="1" thickBot="1" x14ac:dyDescent="0.3">
      <c r="A40" s="26" t="s">
        <v>9</v>
      </c>
      <c r="B40" s="28">
        <v>-0.14824175180132648</v>
      </c>
      <c r="C40" s="107">
        <v>6.2437120709427536E-2</v>
      </c>
      <c r="D40" s="94">
        <v>5.2504029769713393E-3</v>
      </c>
      <c r="E40" s="160">
        <v>-0.81946987337191957</v>
      </c>
      <c r="F40" s="148">
        <v>0.44988491348980963</v>
      </c>
      <c r="G40" s="149">
        <v>-0.28966588725295622</v>
      </c>
      <c r="H40" s="89">
        <v>-5.3132446506598117E-2</v>
      </c>
      <c r="I40" s="28">
        <v>1</v>
      </c>
      <c r="J40" s="29" t="s">
        <v>1014</v>
      </c>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row>
    <row r="41" spans="1:144" hidden="1" outlineLevel="1" x14ac:dyDescent="0.2">
      <c r="A41" s="26" t="s">
        <v>38</v>
      </c>
      <c r="B41" s="28">
        <v>-0.11591424110315869</v>
      </c>
      <c r="C41" s="106">
        <v>0.11142010550872383</v>
      </c>
      <c r="D41" s="89">
        <v>-4.356286256999161E-2</v>
      </c>
      <c r="E41" s="98">
        <v>-3.6441444337697755E-2</v>
      </c>
      <c r="F41" s="98">
        <v>-2.432169196702029E-2</v>
      </c>
      <c r="G41" s="113">
        <v>-7.6966600398597762E-2</v>
      </c>
      <c r="H41" s="103">
        <v>-0.46888752245175358</v>
      </c>
      <c r="I41" s="124">
        <v>9.3065018726873172E-2</v>
      </c>
      <c r="J41" s="28">
        <v>1</v>
      </c>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row>
    <row r="42" spans="1:144" collapsed="1" x14ac:dyDescent="0.2">
      <c r="A42" s="71"/>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row>
    <row r="43" spans="1:144" x14ac:dyDescent="0.2">
      <c r="A43" s="11" t="s">
        <v>1134</v>
      </c>
      <c r="AQ43" s="58" t="s">
        <v>1041</v>
      </c>
      <c r="AR43" s="58"/>
      <c r="AS43" s="58"/>
      <c r="AT43" s="58">
        <v>10</v>
      </c>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row>
    <row r="44" spans="1:144" outlineLevel="1" x14ac:dyDescent="0.2">
      <c r="A44" s="9"/>
      <c r="B44" s="30"/>
      <c r="C44" s="36" t="str">
        <f>"Cutoff value for prediction of "&amp;$I$2&amp;":"</f>
        <v>Cutoff value for prediction of Alive:</v>
      </c>
      <c r="D44" s="37">
        <f>$AT$43/20</f>
        <v>0.5</v>
      </c>
      <c r="E44" s="36" t="s">
        <v>1016</v>
      </c>
      <c r="F44" s="38">
        <v>0.35469009348745095</v>
      </c>
      <c r="G44" s="30"/>
      <c r="H44" s="30"/>
      <c r="I44" s="31"/>
      <c r="AQ44" s="58" t="s">
        <v>1042</v>
      </c>
      <c r="AR44" s="58">
        <v>-9.9999999999999995E-8</v>
      </c>
      <c r="AS44" s="58">
        <v>9.9999000000000008E-3</v>
      </c>
      <c r="AT44" s="58">
        <v>1.9999900000000001E-2</v>
      </c>
      <c r="AU44" s="58">
        <v>2.9999900000000003E-2</v>
      </c>
      <c r="AV44" s="58">
        <v>3.9999900000000005E-2</v>
      </c>
      <c r="AW44" s="58">
        <v>4.9999900000000007E-2</v>
      </c>
      <c r="AX44" s="58">
        <v>5.9999900000000009E-2</v>
      </c>
      <c r="AY44" s="58">
        <v>6.9999900000000004E-2</v>
      </c>
      <c r="AZ44" s="58">
        <v>7.9999899999999999E-2</v>
      </c>
      <c r="BA44" s="58">
        <v>8.9999899999999994E-2</v>
      </c>
      <c r="BB44" s="58">
        <v>9.9999899999999989E-2</v>
      </c>
      <c r="BC44" s="58">
        <v>0.10999989999999998</v>
      </c>
      <c r="BD44" s="58">
        <v>0.11999989999999998</v>
      </c>
      <c r="BE44" s="58">
        <v>0.12999989999999997</v>
      </c>
      <c r="BF44" s="58">
        <v>0.13999989999999998</v>
      </c>
      <c r="BG44" s="58">
        <v>0.14999989999999999</v>
      </c>
      <c r="BH44" s="58">
        <v>0.1599999</v>
      </c>
      <c r="BI44" s="58">
        <v>0.16999990000000001</v>
      </c>
      <c r="BJ44" s="58">
        <v>0.17999990000000002</v>
      </c>
      <c r="BK44" s="58">
        <v>0.18999990000000003</v>
      </c>
      <c r="BL44" s="58">
        <v>0.19999990000000004</v>
      </c>
      <c r="BM44" s="58">
        <v>0.20999990000000004</v>
      </c>
      <c r="BN44" s="58">
        <v>0.21999990000000005</v>
      </c>
      <c r="BO44" s="58">
        <v>0.22999990000000006</v>
      </c>
      <c r="BP44" s="58">
        <v>0.23999990000000007</v>
      </c>
      <c r="BQ44" s="58">
        <v>0.24999990000000008</v>
      </c>
      <c r="BR44" s="58">
        <v>0.25999990000000006</v>
      </c>
      <c r="BS44" s="58">
        <v>0.26999990000000007</v>
      </c>
      <c r="BT44" s="58">
        <v>0.27999990000000008</v>
      </c>
      <c r="BU44" s="58">
        <v>0.28999990000000009</v>
      </c>
      <c r="BV44" s="58">
        <v>0.2999999000000001</v>
      </c>
      <c r="BW44" s="58">
        <v>0.30999990000000011</v>
      </c>
      <c r="BX44" s="58">
        <v>0.31999990000000011</v>
      </c>
      <c r="BY44" s="58">
        <v>0.32999990000000012</v>
      </c>
      <c r="BZ44" s="58">
        <v>0.33999990000000013</v>
      </c>
      <c r="CA44" s="58">
        <v>0.34999990000000014</v>
      </c>
      <c r="CB44" s="58">
        <v>0.35999990000000015</v>
      </c>
      <c r="CC44" s="58">
        <v>0.36999990000000016</v>
      </c>
      <c r="CD44" s="58">
        <v>0.37999990000000017</v>
      </c>
      <c r="CE44" s="58">
        <v>0.38999990000000018</v>
      </c>
      <c r="CF44" s="58">
        <v>0.39999990000000019</v>
      </c>
      <c r="CG44" s="58">
        <v>0.40999990000000019</v>
      </c>
      <c r="CH44" s="58">
        <v>0.4199999000000002</v>
      </c>
      <c r="CI44" s="58">
        <v>0.42999990000000021</v>
      </c>
      <c r="CJ44" s="58">
        <v>0.43999990000000022</v>
      </c>
      <c r="CK44" s="58">
        <v>0.44999990000000023</v>
      </c>
      <c r="CL44" s="58">
        <v>0.45999990000000024</v>
      </c>
      <c r="CM44" s="58">
        <v>0.46999990000000025</v>
      </c>
      <c r="CN44" s="58">
        <v>0.47999990000000026</v>
      </c>
      <c r="CO44" s="58">
        <v>0.48999990000000027</v>
      </c>
      <c r="CP44" s="58">
        <v>0.49999990000000027</v>
      </c>
      <c r="CQ44" s="58">
        <v>0.50999990000000028</v>
      </c>
      <c r="CR44" s="58">
        <v>0.51999990000000029</v>
      </c>
      <c r="CS44" s="58">
        <v>0.5299999000000003</v>
      </c>
      <c r="CT44" s="58">
        <v>0.53999990000000031</v>
      </c>
      <c r="CU44" s="58">
        <v>0.54999990000000032</v>
      </c>
      <c r="CV44" s="58">
        <v>0.55999990000000033</v>
      </c>
      <c r="CW44" s="58">
        <v>0.56999990000000034</v>
      </c>
      <c r="CX44" s="58">
        <v>0.57999990000000035</v>
      </c>
      <c r="CY44" s="58">
        <v>0.58999990000000035</v>
      </c>
      <c r="CZ44" s="58">
        <v>0.59999990000000036</v>
      </c>
      <c r="DA44" s="58">
        <v>0.60999990000000037</v>
      </c>
      <c r="DB44" s="58">
        <v>0.61999990000000038</v>
      </c>
      <c r="DC44" s="58">
        <v>0.62999990000000039</v>
      </c>
      <c r="DD44" s="58">
        <v>0.6399999000000004</v>
      </c>
      <c r="DE44" s="58">
        <v>0.64999990000000041</v>
      </c>
      <c r="DF44" s="58">
        <v>0.65999990000000042</v>
      </c>
      <c r="DG44" s="58">
        <v>0.66999990000000043</v>
      </c>
      <c r="DH44" s="58">
        <v>0.67999990000000043</v>
      </c>
      <c r="DI44" s="58">
        <v>0.68999990000000044</v>
      </c>
      <c r="DJ44" s="58">
        <v>0.69999990000000045</v>
      </c>
      <c r="DK44" s="58">
        <v>0.70999990000000046</v>
      </c>
      <c r="DL44" s="58">
        <v>0.71999990000000047</v>
      </c>
      <c r="DM44" s="58">
        <v>0.72999990000000048</v>
      </c>
      <c r="DN44" s="58">
        <v>0.73999990000000049</v>
      </c>
      <c r="DO44" s="58">
        <v>0.7499999000000005</v>
      </c>
      <c r="DP44" s="58">
        <v>0.75999990000000051</v>
      </c>
      <c r="DQ44" s="58">
        <v>0.76999990000000051</v>
      </c>
      <c r="DR44" s="58">
        <v>0.77999990000000052</v>
      </c>
      <c r="DS44" s="58">
        <v>0.78999990000000053</v>
      </c>
      <c r="DT44" s="58">
        <v>0.79999990000000054</v>
      </c>
      <c r="DU44" s="58">
        <v>0.80999990000000055</v>
      </c>
      <c r="DV44" s="58">
        <v>0.81999990000000056</v>
      </c>
      <c r="DW44" s="58">
        <v>0.82999990000000057</v>
      </c>
      <c r="DX44" s="58">
        <v>0.83999990000000058</v>
      </c>
      <c r="DY44" s="58">
        <v>0.84999990000000059</v>
      </c>
      <c r="DZ44" s="58">
        <v>0.85999990000000059</v>
      </c>
      <c r="EA44" s="58">
        <v>0.8699999000000006</v>
      </c>
      <c r="EB44" s="58">
        <v>0.87999990000000061</v>
      </c>
      <c r="EC44" s="58">
        <v>0.88999990000000062</v>
      </c>
      <c r="ED44" s="58">
        <v>0.89999990000000063</v>
      </c>
      <c r="EE44" s="58">
        <v>0.90999990000000064</v>
      </c>
      <c r="EF44" s="58">
        <v>0.91999990000000065</v>
      </c>
      <c r="EG44" s="58">
        <v>0.92999990000000066</v>
      </c>
      <c r="EH44" s="58">
        <v>0.93999990000000067</v>
      </c>
      <c r="EI44" s="58">
        <v>0.94999990000000067</v>
      </c>
      <c r="EJ44" s="58">
        <v>0.95999990000000068</v>
      </c>
      <c r="EK44" s="58">
        <v>0.96999990000000069</v>
      </c>
      <c r="EL44" s="58">
        <v>0.9799999000000007</v>
      </c>
      <c r="EM44" s="58">
        <v>0.98999990000000071</v>
      </c>
      <c r="EN44" s="58">
        <v>0.99999990000000072</v>
      </c>
    </row>
    <row r="45" spans="1:144" outlineLevel="1" x14ac:dyDescent="0.2">
      <c r="A45" s="8"/>
      <c r="B45" s="39" t="s">
        <v>1017</v>
      </c>
      <c r="C45" s="32"/>
      <c r="D45" s="32"/>
      <c r="E45" s="32"/>
      <c r="F45" s="32"/>
      <c r="G45" s="39" t="s">
        <v>1017</v>
      </c>
      <c r="H45" s="32"/>
      <c r="I45" s="33"/>
      <c r="AQ45" s="70" t="s">
        <v>1043</v>
      </c>
      <c r="AR45" s="58">
        <v>800</v>
      </c>
      <c r="AS45" s="58">
        <v>800</v>
      </c>
      <c r="AT45" s="58">
        <v>792</v>
      </c>
      <c r="AU45" s="58">
        <v>792</v>
      </c>
      <c r="AV45" s="58">
        <v>792</v>
      </c>
      <c r="AW45" s="58">
        <v>788</v>
      </c>
      <c r="AX45" s="58">
        <v>781</v>
      </c>
      <c r="AY45" s="58">
        <v>762</v>
      </c>
      <c r="AZ45" s="58">
        <v>750</v>
      </c>
      <c r="BA45" s="58">
        <v>726</v>
      </c>
      <c r="BB45" s="58">
        <v>697</v>
      </c>
      <c r="BC45" s="58">
        <v>573</v>
      </c>
      <c r="BD45" s="58">
        <v>516</v>
      </c>
      <c r="BE45" s="58">
        <v>460</v>
      </c>
      <c r="BF45" s="58">
        <v>428</v>
      </c>
      <c r="BG45" s="58">
        <v>405</v>
      </c>
      <c r="BH45" s="58">
        <v>403</v>
      </c>
      <c r="BI45" s="58">
        <v>403</v>
      </c>
      <c r="BJ45" s="58">
        <v>403</v>
      </c>
      <c r="BK45" s="58">
        <v>402</v>
      </c>
      <c r="BL45" s="58">
        <v>402</v>
      </c>
      <c r="BM45" s="58">
        <v>402</v>
      </c>
      <c r="BN45" s="58">
        <v>400</v>
      </c>
      <c r="BO45" s="58">
        <v>399</v>
      </c>
      <c r="BP45" s="58">
        <v>399</v>
      </c>
      <c r="BQ45" s="58">
        <v>395</v>
      </c>
      <c r="BR45" s="58">
        <v>390</v>
      </c>
      <c r="BS45" s="58">
        <v>383</v>
      </c>
      <c r="BT45" s="58">
        <v>381</v>
      </c>
      <c r="BU45" s="58">
        <v>375</v>
      </c>
      <c r="BV45" s="58">
        <v>368</v>
      </c>
      <c r="BW45" s="58">
        <v>368</v>
      </c>
      <c r="BX45" s="58">
        <v>365</v>
      </c>
      <c r="BY45" s="58">
        <v>359</v>
      </c>
      <c r="BZ45" s="58">
        <v>350</v>
      </c>
      <c r="CA45" s="58">
        <v>341</v>
      </c>
      <c r="CB45" s="58">
        <v>339</v>
      </c>
      <c r="CC45" s="58">
        <v>336</v>
      </c>
      <c r="CD45" s="58">
        <v>330</v>
      </c>
      <c r="CE45" s="58">
        <v>326</v>
      </c>
      <c r="CF45" s="58">
        <v>322</v>
      </c>
      <c r="CG45" s="58">
        <v>311</v>
      </c>
      <c r="CH45" s="58">
        <v>310</v>
      </c>
      <c r="CI45" s="58">
        <v>309</v>
      </c>
      <c r="CJ45" s="58">
        <v>275</v>
      </c>
      <c r="CK45" s="58">
        <v>269</v>
      </c>
      <c r="CL45" s="58">
        <v>259</v>
      </c>
      <c r="CM45" s="58">
        <v>252</v>
      </c>
      <c r="CN45" s="58">
        <v>247</v>
      </c>
      <c r="CO45" s="58">
        <v>240</v>
      </c>
      <c r="CP45" s="58">
        <v>234</v>
      </c>
      <c r="CQ45" s="58">
        <v>232</v>
      </c>
      <c r="CR45" s="58">
        <v>226</v>
      </c>
      <c r="CS45" s="58">
        <v>226</v>
      </c>
      <c r="CT45" s="58">
        <v>225</v>
      </c>
      <c r="CU45" s="58">
        <v>225</v>
      </c>
      <c r="CV45" s="58">
        <v>225</v>
      </c>
      <c r="CW45" s="58">
        <v>223</v>
      </c>
      <c r="CX45" s="58">
        <v>222</v>
      </c>
      <c r="CY45" s="58">
        <v>222</v>
      </c>
      <c r="CZ45" s="58">
        <v>219</v>
      </c>
      <c r="DA45" s="58">
        <v>217</v>
      </c>
      <c r="DB45" s="58">
        <v>216</v>
      </c>
      <c r="DC45" s="58">
        <v>216</v>
      </c>
      <c r="DD45" s="58">
        <v>216</v>
      </c>
      <c r="DE45" s="58">
        <v>216</v>
      </c>
      <c r="DF45" s="58">
        <v>215</v>
      </c>
      <c r="DG45" s="58">
        <v>213</v>
      </c>
      <c r="DH45" s="58">
        <v>213</v>
      </c>
      <c r="DI45" s="58">
        <v>213</v>
      </c>
      <c r="DJ45" s="58">
        <v>213</v>
      </c>
      <c r="DK45" s="58">
        <v>213</v>
      </c>
      <c r="DL45" s="58">
        <v>213</v>
      </c>
      <c r="DM45" s="58">
        <v>211</v>
      </c>
      <c r="DN45" s="58">
        <v>180</v>
      </c>
      <c r="DO45" s="58">
        <v>180</v>
      </c>
      <c r="DP45" s="58">
        <v>180</v>
      </c>
      <c r="DQ45" s="58">
        <v>179</v>
      </c>
      <c r="DR45" s="58">
        <v>178</v>
      </c>
      <c r="DS45" s="58">
        <v>172</v>
      </c>
      <c r="DT45" s="58">
        <v>166</v>
      </c>
      <c r="DU45" s="58">
        <v>163</v>
      </c>
      <c r="DV45" s="58">
        <v>160</v>
      </c>
      <c r="DW45" s="58">
        <v>156</v>
      </c>
      <c r="DX45" s="58">
        <v>154</v>
      </c>
      <c r="DY45" s="58">
        <v>151</v>
      </c>
      <c r="DZ45" s="58">
        <v>151</v>
      </c>
      <c r="EA45" s="58">
        <v>151</v>
      </c>
      <c r="EB45" s="58">
        <v>150</v>
      </c>
      <c r="EC45" s="58">
        <v>147</v>
      </c>
      <c r="ED45" s="58">
        <v>140</v>
      </c>
      <c r="EE45" s="58">
        <v>134</v>
      </c>
      <c r="EF45" s="58">
        <v>122</v>
      </c>
      <c r="EG45" s="58">
        <v>107</v>
      </c>
      <c r="EH45" s="58">
        <v>79</v>
      </c>
      <c r="EI45" s="58">
        <v>41</v>
      </c>
      <c r="EJ45" s="58">
        <v>20</v>
      </c>
      <c r="EK45" s="58">
        <v>1</v>
      </c>
      <c r="EL45" s="58">
        <v>0</v>
      </c>
      <c r="EM45" s="58">
        <v>0</v>
      </c>
      <c r="EN45" s="58">
        <v>0</v>
      </c>
    </row>
    <row r="46" spans="1:144" outlineLevel="1" x14ac:dyDescent="0.2">
      <c r="A46" s="40" t="s">
        <v>1018</v>
      </c>
      <c r="B46" s="32" t="str">
        <f>"# "&amp;$H$2</f>
        <v># Dead</v>
      </c>
      <c r="C46" s="32" t="str">
        <f>"# "&amp;$I$2</f>
        <v># Alive</v>
      </c>
      <c r="D46" s="32" t="s">
        <v>1019</v>
      </c>
      <c r="E46" s="32"/>
      <c r="F46" s="39" t="s">
        <v>1020</v>
      </c>
      <c r="G46" s="32" t="str">
        <f>"% "&amp;$H$2</f>
        <v>% Dead</v>
      </c>
      <c r="H46" s="32" t="str">
        <f>"% "&amp;$I$2</f>
        <v>% Alive</v>
      </c>
      <c r="I46" s="33" t="s">
        <v>1019</v>
      </c>
      <c r="AQ46" s="70" t="s">
        <v>1044</v>
      </c>
      <c r="AR46" s="58">
        <v>308</v>
      </c>
      <c r="AS46" s="58">
        <v>308</v>
      </c>
      <c r="AT46" s="58">
        <v>308</v>
      </c>
      <c r="AU46" s="58">
        <v>308</v>
      </c>
      <c r="AV46" s="58">
        <v>308</v>
      </c>
      <c r="AW46" s="58">
        <v>308</v>
      </c>
      <c r="AX46" s="58">
        <v>307</v>
      </c>
      <c r="AY46" s="58">
        <v>306</v>
      </c>
      <c r="AZ46" s="58">
        <v>304</v>
      </c>
      <c r="BA46" s="58">
        <v>302</v>
      </c>
      <c r="BB46" s="58">
        <v>301</v>
      </c>
      <c r="BC46" s="58">
        <v>281</v>
      </c>
      <c r="BD46" s="58">
        <v>274</v>
      </c>
      <c r="BE46" s="58">
        <v>270</v>
      </c>
      <c r="BF46" s="58">
        <v>265</v>
      </c>
      <c r="BG46" s="58">
        <v>263</v>
      </c>
      <c r="BH46" s="58">
        <v>262</v>
      </c>
      <c r="BI46" s="58">
        <v>262</v>
      </c>
      <c r="BJ46" s="58">
        <v>262</v>
      </c>
      <c r="BK46" s="58">
        <v>261</v>
      </c>
      <c r="BL46" s="58">
        <v>261</v>
      </c>
      <c r="BM46" s="58">
        <v>261</v>
      </c>
      <c r="BN46" s="58">
        <v>261</v>
      </c>
      <c r="BO46" s="58">
        <v>261</v>
      </c>
      <c r="BP46" s="58">
        <v>261</v>
      </c>
      <c r="BQ46" s="58">
        <v>261</v>
      </c>
      <c r="BR46" s="58">
        <v>260</v>
      </c>
      <c r="BS46" s="58">
        <v>259</v>
      </c>
      <c r="BT46" s="58">
        <v>259</v>
      </c>
      <c r="BU46" s="58">
        <v>257</v>
      </c>
      <c r="BV46" s="58">
        <v>257</v>
      </c>
      <c r="BW46" s="58">
        <v>257</v>
      </c>
      <c r="BX46" s="58">
        <v>256</v>
      </c>
      <c r="BY46" s="58">
        <v>253</v>
      </c>
      <c r="BZ46" s="58">
        <v>250</v>
      </c>
      <c r="CA46" s="58">
        <v>249</v>
      </c>
      <c r="CB46" s="58">
        <v>249</v>
      </c>
      <c r="CC46" s="58">
        <v>247</v>
      </c>
      <c r="CD46" s="58">
        <v>246</v>
      </c>
      <c r="CE46" s="58">
        <v>244</v>
      </c>
      <c r="CF46" s="58">
        <v>243</v>
      </c>
      <c r="CG46" s="58">
        <v>234</v>
      </c>
      <c r="CH46" s="58">
        <v>233</v>
      </c>
      <c r="CI46" s="58">
        <v>232</v>
      </c>
      <c r="CJ46" s="58">
        <v>222</v>
      </c>
      <c r="CK46" s="58">
        <v>222</v>
      </c>
      <c r="CL46" s="58">
        <v>215</v>
      </c>
      <c r="CM46" s="58">
        <v>211</v>
      </c>
      <c r="CN46" s="58">
        <v>209</v>
      </c>
      <c r="CO46" s="58">
        <v>204</v>
      </c>
      <c r="CP46" s="58">
        <v>203</v>
      </c>
      <c r="CQ46" s="58">
        <v>202</v>
      </c>
      <c r="CR46" s="58">
        <v>199</v>
      </c>
      <c r="CS46" s="58">
        <v>199</v>
      </c>
      <c r="CT46" s="58">
        <v>199</v>
      </c>
      <c r="CU46" s="58">
        <v>199</v>
      </c>
      <c r="CV46" s="58">
        <v>199</v>
      </c>
      <c r="CW46" s="58">
        <v>199</v>
      </c>
      <c r="CX46" s="58">
        <v>198</v>
      </c>
      <c r="CY46" s="58">
        <v>198</v>
      </c>
      <c r="CZ46" s="58">
        <v>195</v>
      </c>
      <c r="DA46" s="58">
        <v>194</v>
      </c>
      <c r="DB46" s="58">
        <v>193</v>
      </c>
      <c r="DC46" s="58">
        <v>193</v>
      </c>
      <c r="DD46" s="58">
        <v>193</v>
      </c>
      <c r="DE46" s="58">
        <v>193</v>
      </c>
      <c r="DF46" s="58">
        <v>193</v>
      </c>
      <c r="DG46" s="58">
        <v>191</v>
      </c>
      <c r="DH46" s="58">
        <v>191</v>
      </c>
      <c r="DI46" s="58">
        <v>191</v>
      </c>
      <c r="DJ46" s="58">
        <v>191</v>
      </c>
      <c r="DK46" s="58">
        <v>191</v>
      </c>
      <c r="DL46" s="58">
        <v>191</v>
      </c>
      <c r="DM46" s="58">
        <v>191</v>
      </c>
      <c r="DN46" s="58">
        <v>167</v>
      </c>
      <c r="DO46" s="58">
        <v>167</v>
      </c>
      <c r="DP46" s="58">
        <v>167</v>
      </c>
      <c r="DQ46" s="58">
        <v>166</v>
      </c>
      <c r="DR46" s="58">
        <v>166</v>
      </c>
      <c r="DS46" s="58">
        <v>163</v>
      </c>
      <c r="DT46" s="58">
        <v>158</v>
      </c>
      <c r="DU46" s="58">
        <v>155</v>
      </c>
      <c r="DV46" s="58">
        <v>152</v>
      </c>
      <c r="DW46" s="58">
        <v>148</v>
      </c>
      <c r="DX46" s="58">
        <v>146</v>
      </c>
      <c r="DY46" s="58">
        <v>143</v>
      </c>
      <c r="DZ46" s="58">
        <v>143</v>
      </c>
      <c r="EA46" s="58">
        <v>143</v>
      </c>
      <c r="EB46" s="58">
        <v>143</v>
      </c>
      <c r="EC46" s="58">
        <v>140</v>
      </c>
      <c r="ED46" s="58">
        <v>133</v>
      </c>
      <c r="EE46" s="58">
        <v>127</v>
      </c>
      <c r="EF46" s="58">
        <v>116</v>
      </c>
      <c r="EG46" s="58">
        <v>102</v>
      </c>
      <c r="EH46" s="58">
        <v>76</v>
      </c>
      <c r="EI46" s="58">
        <v>39</v>
      </c>
      <c r="EJ46" s="58">
        <v>19</v>
      </c>
      <c r="EK46" s="58">
        <v>0</v>
      </c>
      <c r="EL46" s="58">
        <v>0</v>
      </c>
      <c r="EM46" s="58">
        <v>0</v>
      </c>
      <c r="EN46" s="58">
        <v>0</v>
      </c>
    </row>
    <row r="47" spans="1:144" outlineLevel="1" x14ac:dyDescent="0.2">
      <c r="A47" s="41" t="str">
        <f>"# "&amp;$H$2</f>
        <v># Dead</v>
      </c>
      <c r="B47" s="46">
        <f>B49-B48</f>
        <v>461</v>
      </c>
      <c r="C47" s="47">
        <f>C49-C48</f>
        <v>31</v>
      </c>
      <c r="D47" s="48">
        <f>D49-D48</f>
        <v>492</v>
      </c>
      <c r="E47" s="32"/>
      <c r="F47" s="42" t="str">
        <f>"% "&amp;$H$2</f>
        <v>% Dead</v>
      </c>
      <c r="G47" s="51">
        <f>B47/D49</f>
        <v>0.57625000000000004</v>
      </c>
      <c r="H47" s="52">
        <f>C47/D49</f>
        <v>3.875E-2</v>
      </c>
      <c r="I47" s="53">
        <f>D47/D49</f>
        <v>0.61499999999999999</v>
      </c>
      <c r="AQ47" s="70" t="s">
        <v>1045</v>
      </c>
      <c r="AR47" s="58">
        <v>492</v>
      </c>
      <c r="AS47" s="58">
        <v>492</v>
      </c>
      <c r="AT47" s="58">
        <v>484</v>
      </c>
      <c r="AU47" s="58">
        <v>484</v>
      </c>
      <c r="AV47" s="58">
        <v>484</v>
      </c>
      <c r="AW47" s="58">
        <v>480</v>
      </c>
      <c r="AX47" s="58">
        <v>474</v>
      </c>
      <c r="AY47" s="58">
        <v>456</v>
      </c>
      <c r="AZ47" s="58">
        <v>446</v>
      </c>
      <c r="BA47" s="58">
        <v>424</v>
      </c>
      <c r="BB47" s="58">
        <v>396</v>
      </c>
      <c r="BC47" s="58">
        <v>292</v>
      </c>
      <c r="BD47" s="58">
        <v>242</v>
      </c>
      <c r="BE47" s="58">
        <v>190</v>
      </c>
      <c r="BF47" s="58">
        <v>163</v>
      </c>
      <c r="BG47" s="58">
        <v>142</v>
      </c>
      <c r="BH47" s="58">
        <v>141</v>
      </c>
      <c r="BI47" s="58">
        <v>141</v>
      </c>
      <c r="BJ47" s="58">
        <v>141</v>
      </c>
      <c r="BK47" s="58">
        <v>141</v>
      </c>
      <c r="BL47" s="58">
        <v>141</v>
      </c>
      <c r="BM47" s="58">
        <v>141</v>
      </c>
      <c r="BN47" s="58">
        <v>139</v>
      </c>
      <c r="BO47" s="58">
        <v>138</v>
      </c>
      <c r="BP47" s="58">
        <v>138</v>
      </c>
      <c r="BQ47" s="58">
        <v>134</v>
      </c>
      <c r="BR47" s="58">
        <v>130</v>
      </c>
      <c r="BS47" s="58">
        <v>124</v>
      </c>
      <c r="BT47" s="58">
        <v>122</v>
      </c>
      <c r="BU47" s="58">
        <v>118</v>
      </c>
      <c r="BV47" s="58">
        <v>111</v>
      </c>
      <c r="BW47" s="58">
        <v>111</v>
      </c>
      <c r="BX47" s="58">
        <v>109</v>
      </c>
      <c r="BY47" s="58">
        <v>106</v>
      </c>
      <c r="BZ47" s="58">
        <v>100</v>
      </c>
      <c r="CA47" s="58">
        <v>92</v>
      </c>
      <c r="CB47" s="58">
        <v>90</v>
      </c>
      <c r="CC47" s="58">
        <v>89</v>
      </c>
      <c r="CD47" s="58">
        <v>84</v>
      </c>
      <c r="CE47" s="58">
        <v>82</v>
      </c>
      <c r="CF47" s="58">
        <v>79</v>
      </c>
      <c r="CG47" s="58">
        <v>77</v>
      </c>
      <c r="CH47" s="58">
        <v>77</v>
      </c>
      <c r="CI47" s="58">
        <v>77</v>
      </c>
      <c r="CJ47" s="58">
        <v>53</v>
      </c>
      <c r="CK47" s="58">
        <v>47</v>
      </c>
      <c r="CL47" s="58">
        <v>44</v>
      </c>
      <c r="CM47" s="58">
        <v>41</v>
      </c>
      <c r="CN47" s="58">
        <v>38</v>
      </c>
      <c r="CO47" s="58">
        <v>36</v>
      </c>
      <c r="CP47" s="58">
        <v>31</v>
      </c>
      <c r="CQ47" s="58">
        <v>30</v>
      </c>
      <c r="CR47" s="58">
        <v>27</v>
      </c>
      <c r="CS47" s="58">
        <v>27</v>
      </c>
      <c r="CT47" s="58">
        <v>26</v>
      </c>
      <c r="CU47" s="58">
        <v>26</v>
      </c>
      <c r="CV47" s="58">
        <v>26</v>
      </c>
      <c r="CW47" s="58">
        <v>24</v>
      </c>
      <c r="CX47" s="58">
        <v>24</v>
      </c>
      <c r="CY47" s="58">
        <v>24</v>
      </c>
      <c r="CZ47" s="58">
        <v>24</v>
      </c>
      <c r="DA47" s="58">
        <v>23</v>
      </c>
      <c r="DB47" s="58">
        <v>23</v>
      </c>
      <c r="DC47" s="58">
        <v>23</v>
      </c>
      <c r="DD47" s="58">
        <v>23</v>
      </c>
      <c r="DE47" s="58">
        <v>23</v>
      </c>
      <c r="DF47" s="58">
        <v>22</v>
      </c>
      <c r="DG47" s="58">
        <v>22</v>
      </c>
      <c r="DH47" s="58">
        <v>22</v>
      </c>
      <c r="DI47" s="58">
        <v>22</v>
      </c>
      <c r="DJ47" s="58">
        <v>22</v>
      </c>
      <c r="DK47" s="58">
        <v>22</v>
      </c>
      <c r="DL47" s="58">
        <v>22</v>
      </c>
      <c r="DM47" s="58">
        <v>20</v>
      </c>
      <c r="DN47" s="58">
        <v>13</v>
      </c>
      <c r="DO47" s="58">
        <v>13</v>
      </c>
      <c r="DP47" s="58">
        <v>13</v>
      </c>
      <c r="DQ47" s="58">
        <v>13</v>
      </c>
      <c r="DR47" s="58">
        <v>12</v>
      </c>
      <c r="DS47" s="58">
        <v>9</v>
      </c>
      <c r="DT47" s="58">
        <v>8</v>
      </c>
      <c r="DU47" s="58">
        <v>8</v>
      </c>
      <c r="DV47" s="58">
        <v>8</v>
      </c>
      <c r="DW47" s="58">
        <v>8</v>
      </c>
      <c r="DX47" s="58">
        <v>8</v>
      </c>
      <c r="DY47" s="58">
        <v>8</v>
      </c>
      <c r="DZ47" s="58">
        <v>8</v>
      </c>
      <c r="EA47" s="58">
        <v>8</v>
      </c>
      <c r="EB47" s="58">
        <v>7</v>
      </c>
      <c r="EC47" s="58">
        <v>7</v>
      </c>
      <c r="ED47" s="58">
        <v>7</v>
      </c>
      <c r="EE47" s="58">
        <v>7</v>
      </c>
      <c r="EF47" s="58">
        <v>6</v>
      </c>
      <c r="EG47" s="58">
        <v>5</v>
      </c>
      <c r="EH47" s="58">
        <v>3</v>
      </c>
      <c r="EI47" s="58">
        <v>2</v>
      </c>
      <c r="EJ47" s="58">
        <v>1</v>
      </c>
      <c r="EK47" s="58">
        <v>1</v>
      </c>
      <c r="EL47" s="58">
        <v>0</v>
      </c>
      <c r="EM47" s="58">
        <v>0</v>
      </c>
      <c r="EN47" s="58">
        <v>0</v>
      </c>
    </row>
    <row r="48" spans="1:144" outlineLevel="1" x14ac:dyDescent="0.2">
      <c r="A48" s="41" t="str">
        <f>"# "&amp;$I$2</f>
        <v># Alive</v>
      </c>
      <c r="B48" s="49">
        <f>D48-C48</f>
        <v>105</v>
      </c>
      <c r="C48" s="50">
        <f>INDEX($AR$46:$EN$46,MATCH(D44,$AR$44:$EN$44,1))</f>
        <v>203</v>
      </c>
      <c r="D48" s="48">
        <f>$E$11 * $F$11</f>
        <v>308</v>
      </c>
      <c r="E48" s="32"/>
      <c r="F48" s="42" t="str">
        <f>"% "&amp;$I$2</f>
        <v>% Alive</v>
      </c>
      <c r="G48" s="54">
        <f>B48/D49</f>
        <v>0.13125000000000001</v>
      </c>
      <c r="H48" s="55">
        <f>C48/D49</f>
        <v>0.25374999999999998</v>
      </c>
      <c r="I48" s="53">
        <f>D48/D49</f>
        <v>0.38500000000000001</v>
      </c>
      <c r="AQ48" s="70" t="s">
        <v>1046</v>
      </c>
      <c r="AR48" s="58">
        <v>0</v>
      </c>
      <c r="AS48" s="58">
        <v>0</v>
      </c>
      <c r="AT48" s="58">
        <v>8</v>
      </c>
      <c r="AU48" s="58">
        <v>8</v>
      </c>
      <c r="AV48" s="58">
        <v>8</v>
      </c>
      <c r="AW48" s="58">
        <v>12</v>
      </c>
      <c r="AX48" s="58">
        <v>18</v>
      </c>
      <c r="AY48" s="58">
        <v>36</v>
      </c>
      <c r="AZ48" s="58">
        <v>46</v>
      </c>
      <c r="BA48" s="58">
        <v>68</v>
      </c>
      <c r="BB48" s="58">
        <v>96</v>
      </c>
      <c r="BC48" s="58">
        <v>200</v>
      </c>
      <c r="BD48" s="58">
        <v>250</v>
      </c>
      <c r="BE48" s="58">
        <v>302</v>
      </c>
      <c r="BF48" s="58">
        <v>329</v>
      </c>
      <c r="BG48" s="58">
        <v>350</v>
      </c>
      <c r="BH48" s="58">
        <v>351</v>
      </c>
      <c r="BI48" s="58">
        <v>351</v>
      </c>
      <c r="BJ48" s="58">
        <v>351</v>
      </c>
      <c r="BK48" s="58">
        <v>351</v>
      </c>
      <c r="BL48" s="58">
        <v>351</v>
      </c>
      <c r="BM48" s="58">
        <v>351</v>
      </c>
      <c r="BN48" s="58">
        <v>353</v>
      </c>
      <c r="BO48" s="58">
        <v>354</v>
      </c>
      <c r="BP48" s="58">
        <v>354</v>
      </c>
      <c r="BQ48" s="58">
        <v>358</v>
      </c>
      <c r="BR48" s="58">
        <v>362</v>
      </c>
      <c r="BS48" s="58">
        <v>368</v>
      </c>
      <c r="BT48" s="58">
        <v>370</v>
      </c>
      <c r="BU48" s="58">
        <v>374</v>
      </c>
      <c r="BV48" s="58">
        <v>381</v>
      </c>
      <c r="BW48" s="58">
        <v>381</v>
      </c>
      <c r="BX48" s="58">
        <v>383</v>
      </c>
      <c r="BY48" s="58">
        <v>386</v>
      </c>
      <c r="BZ48" s="58">
        <v>392</v>
      </c>
      <c r="CA48" s="58">
        <v>400</v>
      </c>
      <c r="CB48" s="58">
        <v>402</v>
      </c>
      <c r="CC48" s="58">
        <v>403</v>
      </c>
      <c r="CD48" s="58">
        <v>408</v>
      </c>
      <c r="CE48" s="58">
        <v>410</v>
      </c>
      <c r="CF48" s="58">
        <v>413</v>
      </c>
      <c r="CG48" s="58">
        <v>415</v>
      </c>
      <c r="CH48" s="58">
        <v>415</v>
      </c>
      <c r="CI48" s="58">
        <v>415</v>
      </c>
      <c r="CJ48" s="58">
        <v>439</v>
      </c>
      <c r="CK48" s="58">
        <v>445</v>
      </c>
      <c r="CL48" s="58">
        <v>448</v>
      </c>
      <c r="CM48" s="58">
        <v>451</v>
      </c>
      <c r="CN48" s="58">
        <v>454</v>
      </c>
      <c r="CO48" s="58">
        <v>456</v>
      </c>
      <c r="CP48" s="58">
        <v>461</v>
      </c>
      <c r="CQ48" s="58">
        <v>462</v>
      </c>
      <c r="CR48" s="58">
        <v>465</v>
      </c>
      <c r="CS48" s="58">
        <v>465</v>
      </c>
      <c r="CT48" s="58">
        <v>466</v>
      </c>
      <c r="CU48" s="58">
        <v>466</v>
      </c>
      <c r="CV48" s="58">
        <v>466</v>
      </c>
      <c r="CW48" s="58">
        <v>468</v>
      </c>
      <c r="CX48" s="58">
        <v>468</v>
      </c>
      <c r="CY48" s="58">
        <v>468</v>
      </c>
      <c r="CZ48" s="58">
        <v>468</v>
      </c>
      <c r="DA48" s="58">
        <v>469</v>
      </c>
      <c r="DB48" s="58">
        <v>469</v>
      </c>
      <c r="DC48" s="58">
        <v>469</v>
      </c>
      <c r="DD48" s="58">
        <v>469</v>
      </c>
      <c r="DE48" s="58">
        <v>469</v>
      </c>
      <c r="DF48" s="58">
        <v>470</v>
      </c>
      <c r="DG48" s="58">
        <v>470</v>
      </c>
      <c r="DH48" s="58">
        <v>470</v>
      </c>
      <c r="DI48" s="58">
        <v>470</v>
      </c>
      <c r="DJ48" s="58">
        <v>470</v>
      </c>
      <c r="DK48" s="58">
        <v>470</v>
      </c>
      <c r="DL48" s="58">
        <v>470</v>
      </c>
      <c r="DM48" s="58">
        <v>472</v>
      </c>
      <c r="DN48" s="58">
        <v>479</v>
      </c>
      <c r="DO48" s="58">
        <v>479</v>
      </c>
      <c r="DP48" s="58">
        <v>479</v>
      </c>
      <c r="DQ48" s="58">
        <v>479</v>
      </c>
      <c r="DR48" s="58">
        <v>480</v>
      </c>
      <c r="DS48" s="58">
        <v>483</v>
      </c>
      <c r="DT48" s="58">
        <v>484</v>
      </c>
      <c r="DU48" s="58">
        <v>484</v>
      </c>
      <c r="DV48" s="58">
        <v>484</v>
      </c>
      <c r="DW48" s="58">
        <v>484</v>
      </c>
      <c r="DX48" s="58">
        <v>484</v>
      </c>
      <c r="DY48" s="58">
        <v>484</v>
      </c>
      <c r="DZ48" s="58">
        <v>484</v>
      </c>
      <c r="EA48" s="58">
        <v>484</v>
      </c>
      <c r="EB48" s="58">
        <v>485</v>
      </c>
      <c r="EC48" s="58">
        <v>485</v>
      </c>
      <c r="ED48" s="58">
        <v>485</v>
      </c>
      <c r="EE48" s="58">
        <v>485</v>
      </c>
      <c r="EF48" s="58">
        <v>486</v>
      </c>
      <c r="EG48" s="58">
        <v>487</v>
      </c>
      <c r="EH48" s="58">
        <v>489</v>
      </c>
      <c r="EI48" s="58">
        <v>490</v>
      </c>
      <c r="EJ48" s="58">
        <v>491</v>
      </c>
      <c r="EK48" s="58">
        <v>491</v>
      </c>
      <c r="EL48" s="58">
        <v>492</v>
      </c>
      <c r="EM48" s="58">
        <v>492</v>
      </c>
      <c r="EN48" s="58">
        <v>492</v>
      </c>
    </row>
    <row r="49" spans="1:144" outlineLevel="1" x14ac:dyDescent="0.2">
      <c r="A49" s="41" t="s">
        <v>1019</v>
      </c>
      <c r="B49" s="48">
        <f>D49-C49</f>
        <v>566</v>
      </c>
      <c r="C49" s="48">
        <f>INDEX($AR$45:$EN$45,MATCH(D44,$AR$44:$EN$44,1))</f>
        <v>234</v>
      </c>
      <c r="D49" s="48">
        <f>$F$11</f>
        <v>800</v>
      </c>
      <c r="E49" s="32"/>
      <c r="F49" s="42" t="s">
        <v>1019</v>
      </c>
      <c r="G49" s="56">
        <f>B49/D49</f>
        <v>0.70750000000000002</v>
      </c>
      <c r="H49" s="56">
        <f>C49/D49</f>
        <v>0.29249999999999998</v>
      </c>
      <c r="I49" s="53">
        <f>D49/D49</f>
        <v>1</v>
      </c>
      <c r="AQ49" s="70" t="s">
        <v>1047</v>
      </c>
      <c r="AR49" s="58">
        <v>0</v>
      </c>
      <c r="AS49" s="58">
        <v>0</v>
      </c>
      <c r="AT49" s="58">
        <v>0</v>
      </c>
      <c r="AU49" s="58">
        <v>0</v>
      </c>
      <c r="AV49" s="58">
        <v>0</v>
      </c>
      <c r="AW49" s="58">
        <v>0</v>
      </c>
      <c r="AX49" s="58">
        <v>1</v>
      </c>
      <c r="AY49" s="58">
        <v>2</v>
      </c>
      <c r="AZ49" s="58">
        <v>4</v>
      </c>
      <c r="BA49" s="58">
        <v>6</v>
      </c>
      <c r="BB49" s="58">
        <v>7</v>
      </c>
      <c r="BC49" s="58">
        <v>27</v>
      </c>
      <c r="BD49" s="58">
        <v>34</v>
      </c>
      <c r="BE49" s="58">
        <v>38</v>
      </c>
      <c r="BF49" s="58">
        <v>43</v>
      </c>
      <c r="BG49" s="58">
        <v>45</v>
      </c>
      <c r="BH49" s="58">
        <v>46</v>
      </c>
      <c r="BI49" s="58">
        <v>46</v>
      </c>
      <c r="BJ49" s="58">
        <v>46</v>
      </c>
      <c r="BK49" s="58">
        <v>47</v>
      </c>
      <c r="BL49" s="58">
        <v>47</v>
      </c>
      <c r="BM49" s="58">
        <v>47</v>
      </c>
      <c r="BN49" s="58">
        <v>47</v>
      </c>
      <c r="BO49" s="58">
        <v>47</v>
      </c>
      <c r="BP49" s="58">
        <v>47</v>
      </c>
      <c r="BQ49" s="58">
        <v>47</v>
      </c>
      <c r="BR49" s="58">
        <v>48</v>
      </c>
      <c r="BS49" s="58">
        <v>49</v>
      </c>
      <c r="BT49" s="58">
        <v>49</v>
      </c>
      <c r="BU49" s="58">
        <v>51</v>
      </c>
      <c r="BV49" s="58">
        <v>51</v>
      </c>
      <c r="BW49" s="58">
        <v>51</v>
      </c>
      <c r="BX49" s="58">
        <v>52</v>
      </c>
      <c r="BY49" s="58">
        <v>55</v>
      </c>
      <c r="BZ49" s="58">
        <v>58</v>
      </c>
      <c r="CA49" s="58">
        <v>59</v>
      </c>
      <c r="CB49" s="58">
        <v>59</v>
      </c>
      <c r="CC49" s="58">
        <v>61</v>
      </c>
      <c r="CD49" s="58">
        <v>62</v>
      </c>
      <c r="CE49" s="58">
        <v>64</v>
      </c>
      <c r="CF49" s="58">
        <v>65</v>
      </c>
      <c r="CG49" s="58">
        <v>74</v>
      </c>
      <c r="CH49" s="58">
        <v>75</v>
      </c>
      <c r="CI49" s="58">
        <v>76</v>
      </c>
      <c r="CJ49" s="58">
        <v>86</v>
      </c>
      <c r="CK49" s="58">
        <v>86</v>
      </c>
      <c r="CL49" s="58">
        <v>93</v>
      </c>
      <c r="CM49" s="58">
        <v>97</v>
      </c>
      <c r="CN49" s="58">
        <v>99</v>
      </c>
      <c r="CO49" s="58">
        <v>104</v>
      </c>
      <c r="CP49" s="58">
        <v>105</v>
      </c>
      <c r="CQ49" s="58">
        <v>106</v>
      </c>
      <c r="CR49" s="58">
        <v>109</v>
      </c>
      <c r="CS49" s="58">
        <v>109</v>
      </c>
      <c r="CT49" s="58">
        <v>109</v>
      </c>
      <c r="CU49" s="58">
        <v>109</v>
      </c>
      <c r="CV49" s="58">
        <v>109</v>
      </c>
      <c r="CW49" s="58">
        <v>109</v>
      </c>
      <c r="CX49" s="58">
        <v>110</v>
      </c>
      <c r="CY49" s="58">
        <v>110</v>
      </c>
      <c r="CZ49" s="58">
        <v>113</v>
      </c>
      <c r="DA49" s="58">
        <v>114</v>
      </c>
      <c r="DB49" s="58">
        <v>115</v>
      </c>
      <c r="DC49" s="58">
        <v>115</v>
      </c>
      <c r="DD49" s="58">
        <v>115</v>
      </c>
      <c r="DE49" s="58">
        <v>115</v>
      </c>
      <c r="DF49" s="58">
        <v>115</v>
      </c>
      <c r="DG49" s="58">
        <v>117</v>
      </c>
      <c r="DH49" s="58">
        <v>117</v>
      </c>
      <c r="DI49" s="58">
        <v>117</v>
      </c>
      <c r="DJ49" s="58">
        <v>117</v>
      </c>
      <c r="DK49" s="58">
        <v>117</v>
      </c>
      <c r="DL49" s="58">
        <v>117</v>
      </c>
      <c r="DM49" s="58">
        <v>117</v>
      </c>
      <c r="DN49" s="58">
        <v>141</v>
      </c>
      <c r="DO49" s="58">
        <v>141</v>
      </c>
      <c r="DP49" s="58">
        <v>141</v>
      </c>
      <c r="DQ49" s="58">
        <v>142</v>
      </c>
      <c r="DR49" s="58">
        <v>142</v>
      </c>
      <c r="DS49" s="58">
        <v>145</v>
      </c>
      <c r="DT49" s="58">
        <v>150</v>
      </c>
      <c r="DU49" s="58">
        <v>153</v>
      </c>
      <c r="DV49" s="58">
        <v>156</v>
      </c>
      <c r="DW49" s="58">
        <v>160</v>
      </c>
      <c r="DX49" s="58">
        <v>162</v>
      </c>
      <c r="DY49" s="58">
        <v>165</v>
      </c>
      <c r="DZ49" s="58">
        <v>165</v>
      </c>
      <c r="EA49" s="58">
        <v>165</v>
      </c>
      <c r="EB49" s="58">
        <v>165</v>
      </c>
      <c r="EC49" s="58">
        <v>168</v>
      </c>
      <c r="ED49" s="58">
        <v>175</v>
      </c>
      <c r="EE49" s="58">
        <v>181</v>
      </c>
      <c r="EF49" s="58">
        <v>192</v>
      </c>
      <c r="EG49" s="58">
        <v>206</v>
      </c>
      <c r="EH49" s="58">
        <v>232</v>
      </c>
      <c r="EI49" s="58">
        <v>269</v>
      </c>
      <c r="EJ49" s="58">
        <v>289</v>
      </c>
      <c r="EK49" s="58">
        <v>308</v>
      </c>
      <c r="EL49" s="58">
        <v>308</v>
      </c>
      <c r="EM49" s="58">
        <v>308</v>
      </c>
      <c r="EN49" s="58">
        <v>308</v>
      </c>
    </row>
    <row r="50" spans="1:144" outlineLevel="1" x14ac:dyDescent="0.2">
      <c r="A50" s="43" t="s">
        <v>1021</v>
      </c>
      <c r="B50" s="44">
        <f>G47+H48</f>
        <v>0.83000000000000007</v>
      </c>
      <c r="C50" s="34"/>
      <c r="D50" s="45" t="s">
        <v>1022</v>
      </c>
      <c r="E50" s="44">
        <f>H48/I48</f>
        <v>0.65909090909090906</v>
      </c>
      <c r="F50" s="34"/>
      <c r="G50" s="45" t="s">
        <v>1023</v>
      </c>
      <c r="H50" s="44">
        <f>G47/I47</f>
        <v>0.93699186991869932</v>
      </c>
      <c r="I50" s="35"/>
      <c r="AQ50" s="70"/>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row>
    <row r="51" spans="1:144" x14ac:dyDescent="0.2">
      <c r="A51" s="71"/>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row>
    <row r="52" spans="1:144" x14ac:dyDescent="0.2">
      <c r="A52" s="11" t="s">
        <v>1024</v>
      </c>
      <c r="AQ52" s="58" t="s">
        <v>1048</v>
      </c>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row>
    <row r="53" spans="1:144" outlineLevel="1" x14ac:dyDescent="0.2">
      <c r="AQ53" s="58" t="s">
        <v>1042</v>
      </c>
      <c r="AR53" s="58">
        <v>0</v>
      </c>
      <c r="AS53" s="58">
        <v>0.01</v>
      </c>
      <c r="AT53" s="58">
        <v>0.02</v>
      </c>
      <c r="AU53" s="58">
        <v>0.03</v>
      </c>
      <c r="AV53" s="58">
        <v>0.04</v>
      </c>
      <c r="AW53" s="58">
        <v>0.05</v>
      </c>
      <c r="AX53" s="58">
        <v>6.0000000000000005E-2</v>
      </c>
      <c r="AY53" s="58">
        <v>7.0000000000000007E-2</v>
      </c>
      <c r="AZ53" s="58">
        <v>0.08</v>
      </c>
      <c r="BA53" s="58">
        <v>0.09</v>
      </c>
      <c r="BB53" s="58">
        <v>9.9999999999999992E-2</v>
      </c>
      <c r="BC53" s="58">
        <v>0.10999999999999999</v>
      </c>
      <c r="BD53" s="58">
        <v>0.11999999999999998</v>
      </c>
      <c r="BE53" s="58">
        <v>0.12999999999999998</v>
      </c>
      <c r="BF53" s="58">
        <v>0.13999999999999999</v>
      </c>
      <c r="BG53" s="58">
        <v>0.15</v>
      </c>
      <c r="BH53" s="58">
        <v>0.16</v>
      </c>
      <c r="BI53" s="58">
        <v>0.17</v>
      </c>
      <c r="BJ53" s="58">
        <v>0.18000000000000002</v>
      </c>
      <c r="BK53" s="58">
        <v>0.19000000000000003</v>
      </c>
      <c r="BL53" s="58">
        <v>0.20000000000000004</v>
      </c>
      <c r="BM53" s="58">
        <v>0.21000000000000005</v>
      </c>
      <c r="BN53" s="58">
        <v>0.22000000000000006</v>
      </c>
      <c r="BO53" s="58">
        <v>0.23000000000000007</v>
      </c>
      <c r="BP53" s="58">
        <v>0.24000000000000007</v>
      </c>
      <c r="BQ53" s="58">
        <v>0.25000000000000006</v>
      </c>
      <c r="BR53" s="58">
        <v>0.26000000000000006</v>
      </c>
      <c r="BS53" s="58">
        <v>0.27000000000000007</v>
      </c>
      <c r="BT53" s="58">
        <v>0.28000000000000008</v>
      </c>
      <c r="BU53" s="58">
        <v>0.29000000000000009</v>
      </c>
      <c r="BV53" s="58">
        <v>0.3000000000000001</v>
      </c>
      <c r="BW53" s="58">
        <v>0.31000000000000011</v>
      </c>
      <c r="BX53" s="58">
        <v>0.32000000000000012</v>
      </c>
      <c r="BY53" s="58">
        <v>0.33000000000000013</v>
      </c>
      <c r="BZ53" s="58">
        <v>0.34000000000000014</v>
      </c>
      <c r="CA53" s="58">
        <v>0.35000000000000014</v>
      </c>
      <c r="CB53" s="58">
        <v>0.36000000000000015</v>
      </c>
      <c r="CC53" s="58">
        <v>0.37000000000000016</v>
      </c>
      <c r="CD53" s="58">
        <v>0.38000000000000017</v>
      </c>
      <c r="CE53" s="58">
        <v>0.39000000000000018</v>
      </c>
      <c r="CF53" s="58">
        <v>0.40000000000000019</v>
      </c>
      <c r="CG53" s="58">
        <v>0.4100000000000002</v>
      </c>
      <c r="CH53" s="58">
        <v>0.42000000000000021</v>
      </c>
      <c r="CI53" s="58">
        <v>0.43000000000000022</v>
      </c>
      <c r="CJ53" s="58">
        <v>0.44000000000000022</v>
      </c>
      <c r="CK53" s="58">
        <v>0.45000000000000023</v>
      </c>
      <c r="CL53" s="58">
        <v>0.46000000000000024</v>
      </c>
      <c r="CM53" s="58">
        <v>0.47000000000000025</v>
      </c>
      <c r="CN53" s="58">
        <v>0.48000000000000026</v>
      </c>
      <c r="CO53" s="58">
        <v>0.49000000000000027</v>
      </c>
      <c r="CP53" s="58">
        <v>0.50000000000000022</v>
      </c>
      <c r="CQ53" s="58">
        <v>0.51000000000000023</v>
      </c>
      <c r="CR53" s="58">
        <v>0.52000000000000024</v>
      </c>
      <c r="CS53" s="58">
        <v>0.53000000000000025</v>
      </c>
      <c r="CT53" s="58">
        <v>0.54000000000000026</v>
      </c>
      <c r="CU53" s="58">
        <v>0.55000000000000027</v>
      </c>
      <c r="CV53" s="58">
        <v>0.56000000000000028</v>
      </c>
      <c r="CW53" s="58">
        <v>0.57000000000000028</v>
      </c>
      <c r="CX53" s="58">
        <v>0.58000000000000029</v>
      </c>
      <c r="CY53" s="58">
        <v>0.5900000000000003</v>
      </c>
      <c r="CZ53" s="58">
        <v>0.60000000000000031</v>
      </c>
      <c r="DA53" s="58">
        <v>0.61000000000000032</v>
      </c>
      <c r="DB53" s="58">
        <v>0.62000000000000033</v>
      </c>
      <c r="DC53" s="58">
        <v>0.63000000000000034</v>
      </c>
      <c r="DD53" s="58">
        <v>0.64000000000000035</v>
      </c>
      <c r="DE53" s="58">
        <v>0.65000000000000036</v>
      </c>
      <c r="DF53" s="58">
        <v>0.66000000000000036</v>
      </c>
      <c r="DG53" s="58">
        <v>0.67000000000000037</v>
      </c>
      <c r="DH53" s="58">
        <v>0.68000000000000038</v>
      </c>
      <c r="DI53" s="58">
        <v>0.69000000000000039</v>
      </c>
      <c r="DJ53" s="58">
        <v>0.7000000000000004</v>
      </c>
      <c r="DK53" s="58">
        <v>0.71000000000000041</v>
      </c>
      <c r="DL53" s="58">
        <v>0.72000000000000042</v>
      </c>
      <c r="DM53" s="58">
        <v>0.73000000000000043</v>
      </c>
      <c r="DN53" s="58">
        <v>0.74000000000000044</v>
      </c>
      <c r="DO53" s="58">
        <v>0.75000000000000044</v>
      </c>
      <c r="DP53" s="58">
        <v>0.76000000000000045</v>
      </c>
      <c r="DQ53" s="58">
        <v>0.77000000000000046</v>
      </c>
      <c r="DR53" s="58">
        <v>0.78000000000000047</v>
      </c>
      <c r="DS53" s="58">
        <v>0.79000000000000048</v>
      </c>
      <c r="DT53" s="58">
        <v>0.80000000000000049</v>
      </c>
      <c r="DU53" s="58">
        <v>0.8100000000000005</v>
      </c>
      <c r="DV53" s="58">
        <v>0.82000000000000051</v>
      </c>
      <c r="DW53" s="58">
        <v>0.83000000000000052</v>
      </c>
      <c r="DX53" s="58">
        <v>0.84000000000000052</v>
      </c>
      <c r="DY53" s="58">
        <v>0.85000000000000053</v>
      </c>
      <c r="DZ53" s="58">
        <v>0.86000000000000054</v>
      </c>
      <c r="EA53" s="58">
        <v>0.87000000000000055</v>
      </c>
      <c r="EB53" s="58">
        <v>0.88000000000000056</v>
      </c>
      <c r="EC53" s="58">
        <v>0.89000000000000057</v>
      </c>
      <c r="ED53" s="58">
        <v>0.90000000000000058</v>
      </c>
      <c r="EE53" s="58">
        <v>0.91000000000000059</v>
      </c>
      <c r="EF53" s="58">
        <v>0.9200000000000006</v>
      </c>
      <c r="EG53" s="58">
        <v>0.9300000000000006</v>
      </c>
      <c r="EH53" s="58">
        <v>0.94000000000000061</v>
      </c>
      <c r="EI53" s="58">
        <v>0.95000000000000062</v>
      </c>
      <c r="EJ53" s="58">
        <v>0.96000000000000063</v>
      </c>
      <c r="EK53" s="58">
        <v>0.97000000000000064</v>
      </c>
      <c r="EL53" s="58">
        <v>0.98000000000000065</v>
      </c>
      <c r="EM53" s="58">
        <v>0.99000000000000066</v>
      </c>
      <c r="EN53" s="58">
        <v>1.0000000000000007</v>
      </c>
    </row>
    <row r="54" spans="1:144" outlineLevel="1" x14ac:dyDescent="0.2">
      <c r="AQ54" s="58" t="s">
        <v>1049</v>
      </c>
      <c r="AR54" s="58">
        <v>1</v>
      </c>
      <c r="AS54" s="58">
        <v>1</v>
      </c>
      <c r="AT54" s="58">
        <v>1</v>
      </c>
      <c r="AU54" s="58">
        <v>1</v>
      </c>
      <c r="AV54" s="58">
        <v>1</v>
      </c>
      <c r="AW54" s="58">
        <v>1</v>
      </c>
      <c r="AX54" s="58">
        <v>0.99675324675324672</v>
      </c>
      <c r="AY54" s="58">
        <v>0.99350649350649356</v>
      </c>
      <c r="AZ54" s="58">
        <v>0.98701298701298701</v>
      </c>
      <c r="BA54" s="58">
        <v>0.98051948051948057</v>
      </c>
      <c r="BB54" s="58">
        <v>0.97727272727272729</v>
      </c>
      <c r="BC54" s="58">
        <v>0.91233766233766234</v>
      </c>
      <c r="BD54" s="58">
        <v>0.88961038961038963</v>
      </c>
      <c r="BE54" s="58">
        <v>0.87662337662337664</v>
      </c>
      <c r="BF54" s="58">
        <v>0.86038961038961037</v>
      </c>
      <c r="BG54" s="58">
        <v>0.85389610389610393</v>
      </c>
      <c r="BH54" s="58">
        <v>0.85064935064935066</v>
      </c>
      <c r="BI54" s="58">
        <v>0.85064935064935066</v>
      </c>
      <c r="BJ54" s="58">
        <v>0.85064935064935066</v>
      </c>
      <c r="BK54" s="58">
        <v>0.84740259740259738</v>
      </c>
      <c r="BL54" s="58">
        <v>0.84740259740259738</v>
      </c>
      <c r="BM54" s="58">
        <v>0.84740259740259738</v>
      </c>
      <c r="BN54" s="58">
        <v>0.84740259740259738</v>
      </c>
      <c r="BO54" s="58">
        <v>0.84740259740259738</v>
      </c>
      <c r="BP54" s="58">
        <v>0.84740259740259738</v>
      </c>
      <c r="BQ54" s="58">
        <v>0.84740259740259738</v>
      </c>
      <c r="BR54" s="58">
        <v>0.8441558441558441</v>
      </c>
      <c r="BS54" s="58">
        <v>0.84090909090909094</v>
      </c>
      <c r="BT54" s="58">
        <v>0.84090909090909094</v>
      </c>
      <c r="BU54" s="58">
        <v>0.83441558441558439</v>
      </c>
      <c r="BV54" s="58">
        <v>0.83441558441558439</v>
      </c>
      <c r="BW54" s="58">
        <v>0.83441558441558439</v>
      </c>
      <c r="BX54" s="58">
        <v>0.83116883116883122</v>
      </c>
      <c r="BY54" s="58">
        <v>0.8214285714285714</v>
      </c>
      <c r="BZ54" s="58">
        <v>0.81168831168831168</v>
      </c>
      <c r="CA54" s="58">
        <v>0.80844155844155841</v>
      </c>
      <c r="CB54" s="58">
        <v>0.80844155844155841</v>
      </c>
      <c r="CC54" s="58">
        <v>0.80194805194805197</v>
      </c>
      <c r="CD54" s="58">
        <v>0.79870129870129869</v>
      </c>
      <c r="CE54" s="58">
        <v>0.79220779220779225</v>
      </c>
      <c r="CF54" s="58">
        <v>0.78896103896103897</v>
      </c>
      <c r="CG54" s="58">
        <v>0.75974025974025972</v>
      </c>
      <c r="CH54" s="58">
        <v>0.75649350649350644</v>
      </c>
      <c r="CI54" s="58">
        <v>0.75324675324675328</v>
      </c>
      <c r="CJ54" s="58">
        <v>0.72077922077922074</v>
      </c>
      <c r="CK54" s="58">
        <v>0.72077922077922074</v>
      </c>
      <c r="CL54" s="58">
        <v>0.69805194805194803</v>
      </c>
      <c r="CM54" s="58">
        <v>0.68506493506493504</v>
      </c>
      <c r="CN54" s="58">
        <v>0.6785714285714286</v>
      </c>
      <c r="CO54" s="58">
        <v>0.66233766233766234</v>
      </c>
      <c r="CP54" s="58">
        <v>0.65909090909090906</v>
      </c>
      <c r="CQ54" s="58">
        <v>0.6558441558441559</v>
      </c>
      <c r="CR54" s="58">
        <v>0.64610389610389607</v>
      </c>
      <c r="CS54" s="58">
        <v>0.64610389610389607</v>
      </c>
      <c r="CT54" s="58">
        <v>0.64610389610389607</v>
      </c>
      <c r="CU54" s="58">
        <v>0.64610389610389607</v>
      </c>
      <c r="CV54" s="58">
        <v>0.64610389610389607</v>
      </c>
      <c r="CW54" s="58">
        <v>0.64610389610389607</v>
      </c>
      <c r="CX54" s="58">
        <v>0.6428571428571429</v>
      </c>
      <c r="CY54" s="58">
        <v>0.6428571428571429</v>
      </c>
      <c r="CZ54" s="58">
        <v>0.63311688311688308</v>
      </c>
      <c r="DA54" s="58">
        <v>0.62987012987012991</v>
      </c>
      <c r="DB54" s="58">
        <v>0.62662337662337664</v>
      </c>
      <c r="DC54" s="58">
        <v>0.62662337662337664</v>
      </c>
      <c r="DD54" s="58">
        <v>0.62662337662337664</v>
      </c>
      <c r="DE54" s="58">
        <v>0.62662337662337664</v>
      </c>
      <c r="DF54" s="58">
        <v>0.62662337662337664</v>
      </c>
      <c r="DG54" s="58">
        <v>0.62012987012987009</v>
      </c>
      <c r="DH54" s="58">
        <v>0.62012987012987009</v>
      </c>
      <c r="DI54" s="58">
        <v>0.62012987012987009</v>
      </c>
      <c r="DJ54" s="58">
        <v>0.62012987012987009</v>
      </c>
      <c r="DK54" s="58">
        <v>0.62012987012987009</v>
      </c>
      <c r="DL54" s="58">
        <v>0.62012987012987009</v>
      </c>
      <c r="DM54" s="58">
        <v>0.62012987012987009</v>
      </c>
      <c r="DN54" s="58">
        <v>0.54220779220779225</v>
      </c>
      <c r="DO54" s="58">
        <v>0.54220779220779225</v>
      </c>
      <c r="DP54" s="58">
        <v>0.54220779220779225</v>
      </c>
      <c r="DQ54" s="58">
        <v>0.53896103896103897</v>
      </c>
      <c r="DR54" s="58">
        <v>0.53896103896103897</v>
      </c>
      <c r="DS54" s="58">
        <v>0.52922077922077926</v>
      </c>
      <c r="DT54" s="58">
        <v>0.51298701298701299</v>
      </c>
      <c r="DU54" s="58">
        <v>0.50324675324675328</v>
      </c>
      <c r="DV54" s="58">
        <v>0.4935064935064935</v>
      </c>
      <c r="DW54" s="58">
        <v>0.48051948051948051</v>
      </c>
      <c r="DX54" s="58">
        <v>0.47402597402597402</v>
      </c>
      <c r="DY54" s="58">
        <v>0.4642857142857143</v>
      </c>
      <c r="DZ54" s="58">
        <v>0.4642857142857143</v>
      </c>
      <c r="EA54" s="58">
        <v>0.4642857142857143</v>
      </c>
      <c r="EB54" s="58">
        <v>0.4642857142857143</v>
      </c>
      <c r="EC54" s="58">
        <v>0.45454545454545453</v>
      </c>
      <c r="ED54" s="58">
        <v>0.43181818181818182</v>
      </c>
      <c r="EE54" s="58">
        <v>0.41233766233766234</v>
      </c>
      <c r="EF54" s="58">
        <v>0.37662337662337664</v>
      </c>
      <c r="EG54" s="58">
        <v>0.33116883116883117</v>
      </c>
      <c r="EH54" s="58">
        <v>0.24675324675324675</v>
      </c>
      <c r="EI54" s="58">
        <v>0.12662337662337661</v>
      </c>
      <c r="EJ54" s="58">
        <v>6.1688311688311688E-2</v>
      </c>
      <c r="EK54" s="58">
        <v>0</v>
      </c>
      <c r="EL54" s="58">
        <v>0</v>
      </c>
      <c r="EM54" s="58">
        <v>0</v>
      </c>
      <c r="EN54" s="58">
        <v>0</v>
      </c>
    </row>
    <row r="55" spans="1:144" outlineLevel="1" x14ac:dyDescent="0.2">
      <c r="B55" s="1" t="s">
        <v>1052</v>
      </c>
      <c r="C55" s="1">
        <f>$AR$57</f>
        <v>0.86960854186463954</v>
      </c>
      <c r="AQ55" s="58" t="s">
        <v>1050</v>
      </c>
      <c r="AR55" s="58">
        <v>1</v>
      </c>
      <c r="AS55" s="58">
        <v>1</v>
      </c>
      <c r="AT55" s="58">
        <v>0.98373983739837401</v>
      </c>
      <c r="AU55" s="58">
        <v>0.98373983739837401</v>
      </c>
      <c r="AV55" s="58">
        <v>0.98373983739837401</v>
      </c>
      <c r="AW55" s="58">
        <v>0.97560975609756095</v>
      </c>
      <c r="AX55" s="58">
        <v>0.96341463414634143</v>
      </c>
      <c r="AY55" s="58">
        <v>0.92682926829268297</v>
      </c>
      <c r="AZ55" s="58">
        <v>0.9065040650406504</v>
      </c>
      <c r="BA55" s="58">
        <v>0.86178861788617889</v>
      </c>
      <c r="BB55" s="58">
        <v>0.80487804878048785</v>
      </c>
      <c r="BC55" s="58">
        <v>0.5934959349593496</v>
      </c>
      <c r="BD55" s="58">
        <v>0.491869918699187</v>
      </c>
      <c r="BE55" s="58">
        <v>0.38617886178861788</v>
      </c>
      <c r="BF55" s="58">
        <v>0.33130081300813008</v>
      </c>
      <c r="BG55" s="58">
        <v>0.2886178861788618</v>
      </c>
      <c r="BH55" s="58">
        <v>0.28658536585365851</v>
      </c>
      <c r="BI55" s="58">
        <v>0.28658536585365851</v>
      </c>
      <c r="BJ55" s="58">
        <v>0.28658536585365851</v>
      </c>
      <c r="BK55" s="58">
        <v>0.28658536585365851</v>
      </c>
      <c r="BL55" s="58">
        <v>0.28658536585365851</v>
      </c>
      <c r="BM55" s="58">
        <v>0.28658536585365851</v>
      </c>
      <c r="BN55" s="58">
        <v>0.28252032520325204</v>
      </c>
      <c r="BO55" s="58">
        <v>0.28048780487804881</v>
      </c>
      <c r="BP55" s="58">
        <v>0.28048780487804881</v>
      </c>
      <c r="BQ55" s="58">
        <v>0.27235772357723576</v>
      </c>
      <c r="BR55" s="58">
        <v>0.26422764227642276</v>
      </c>
      <c r="BS55" s="58">
        <v>0.25203252032520324</v>
      </c>
      <c r="BT55" s="58">
        <v>0.24796747967479674</v>
      </c>
      <c r="BU55" s="58">
        <v>0.23983739837398374</v>
      </c>
      <c r="BV55" s="58">
        <v>0.22560975609756098</v>
      </c>
      <c r="BW55" s="58">
        <v>0.22560975609756098</v>
      </c>
      <c r="BX55" s="58">
        <v>0.22154471544715448</v>
      </c>
      <c r="BY55" s="58">
        <v>0.21544715447154472</v>
      </c>
      <c r="BZ55" s="58">
        <v>0.2032520325203252</v>
      </c>
      <c r="CA55" s="58">
        <v>0.18699186991869918</v>
      </c>
      <c r="CB55" s="58">
        <v>0.18292682926829268</v>
      </c>
      <c r="CC55" s="58">
        <v>0.18089430894308944</v>
      </c>
      <c r="CD55" s="58">
        <v>0.17073170731707318</v>
      </c>
      <c r="CE55" s="58">
        <v>0.16666666666666666</v>
      </c>
      <c r="CF55" s="58">
        <v>0.16056910569105692</v>
      </c>
      <c r="CG55" s="58">
        <v>0.1565040650406504</v>
      </c>
      <c r="CH55" s="58">
        <v>0.1565040650406504</v>
      </c>
      <c r="CI55" s="58">
        <v>0.1565040650406504</v>
      </c>
      <c r="CJ55" s="58">
        <v>0.10772357723577236</v>
      </c>
      <c r="CK55" s="58">
        <v>9.5528455284552852E-2</v>
      </c>
      <c r="CL55" s="58">
        <v>8.943089430894309E-2</v>
      </c>
      <c r="CM55" s="58">
        <v>8.3333333333333329E-2</v>
      </c>
      <c r="CN55" s="58">
        <v>7.7235772357723581E-2</v>
      </c>
      <c r="CO55" s="58">
        <v>7.3170731707317069E-2</v>
      </c>
      <c r="CP55" s="58">
        <v>6.3008130081300809E-2</v>
      </c>
      <c r="CQ55" s="58">
        <v>6.097560975609756E-2</v>
      </c>
      <c r="CR55" s="58">
        <v>5.4878048780487805E-2</v>
      </c>
      <c r="CS55" s="58">
        <v>5.4878048780487805E-2</v>
      </c>
      <c r="CT55" s="58">
        <v>5.2845528455284556E-2</v>
      </c>
      <c r="CU55" s="58">
        <v>5.2845528455284556E-2</v>
      </c>
      <c r="CV55" s="58">
        <v>5.2845528455284556E-2</v>
      </c>
      <c r="CW55" s="58">
        <v>4.878048780487805E-2</v>
      </c>
      <c r="CX55" s="58">
        <v>4.878048780487805E-2</v>
      </c>
      <c r="CY55" s="58">
        <v>4.878048780487805E-2</v>
      </c>
      <c r="CZ55" s="58">
        <v>4.878048780487805E-2</v>
      </c>
      <c r="DA55" s="58">
        <v>4.6747967479674794E-2</v>
      </c>
      <c r="DB55" s="58">
        <v>4.6747967479674794E-2</v>
      </c>
      <c r="DC55" s="58">
        <v>4.6747967479674794E-2</v>
      </c>
      <c r="DD55" s="58">
        <v>4.6747967479674794E-2</v>
      </c>
      <c r="DE55" s="58">
        <v>4.6747967479674794E-2</v>
      </c>
      <c r="DF55" s="58">
        <v>4.4715447154471545E-2</v>
      </c>
      <c r="DG55" s="58">
        <v>4.4715447154471545E-2</v>
      </c>
      <c r="DH55" s="58">
        <v>4.4715447154471545E-2</v>
      </c>
      <c r="DI55" s="58">
        <v>4.4715447154471545E-2</v>
      </c>
      <c r="DJ55" s="58">
        <v>4.4715447154471545E-2</v>
      </c>
      <c r="DK55" s="58">
        <v>4.4715447154471545E-2</v>
      </c>
      <c r="DL55" s="58">
        <v>4.4715447154471545E-2</v>
      </c>
      <c r="DM55" s="58">
        <v>4.065040650406504E-2</v>
      </c>
      <c r="DN55" s="58">
        <v>2.6422764227642278E-2</v>
      </c>
      <c r="DO55" s="58">
        <v>2.6422764227642278E-2</v>
      </c>
      <c r="DP55" s="58">
        <v>2.6422764227642278E-2</v>
      </c>
      <c r="DQ55" s="58">
        <v>2.6422764227642278E-2</v>
      </c>
      <c r="DR55" s="58">
        <v>2.4390243902439025E-2</v>
      </c>
      <c r="DS55" s="58">
        <v>1.8292682926829267E-2</v>
      </c>
      <c r="DT55" s="58">
        <v>1.6260162601626018E-2</v>
      </c>
      <c r="DU55" s="58">
        <v>1.6260162601626018E-2</v>
      </c>
      <c r="DV55" s="58">
        <v>1.6260162601626018E-2</v>
      </c>
      <c r="DW55" s="58">
        <v>1.6260162601626018E-2</v>
      </c>
      <c r="DX55" s="58">
        <v>1.6260162601626018E-2</v>
      </c>
      <c r="DY55" s="58">
        <v>1.6260162601626018E-2</v>
      </c>
      <c r="DZ55" s="58">
        <v>1.6260162601626018E-2</v>
      </c>
      <c r="EA55" s="58">
        <v>1.6260162601626018E-2</v>
      </c>
      <c r="EB55" s="58">
        <v>1.4227642276422764E-2</v>
      </c>
      <c r="EC55" s="58">
        <v>1.4227642276422764E-2</v>
      </c>
      <c r="ED55" s="58">
        <v>1.4227642276422764E-2</v>
      </c>
      <c r="EE55" s="58">
        <v>1.4227642276422764E-2</v>
      </c>
      <c r="EF55" s="58">
        <v>1.2195121951219513E-2</v>
      </c>
      <c r="EG55" s="58">
        <v>1.016260162601626E-2</v>
      </c>
      <c r="EH55" s="58">
        <v>6.0975609756097563E-3</v>
      </c>
      <c r="EI55" s="58">
        <v>4.0650406504065045E-3</v>
      </c>
      <c r="EJ55" s="58">
        <v>2.0325203252032522E-3</v>
      </c>
      <c r="EK55" s="58">
        <v>2.0325203252032522E-3</v>
      </c>
      <c r="EL55" s="58">
        <v>0</v>
      </c>
      <c r="EM55" s="58">
        <v>0</v>
      </c>
      <c r="EN55" s="58">
        <v>0</v>
      </c>
    </row>
    <row r="56" spans="1:144" outlineLevel="1" x14ac:dyDescent="0.2">
      <c r="B56" s="1" t="s">
        <v>1053</v>
      </c>
      <c r="C56" s="1" t="str">
        <f xml:space="preserve"> "Cutoff = " &amp; TEXT($D$44,"0.00")</f>
        <v>Cutoff = 0.50</v>
      </c>
      <c r="AQ56" s="58" t="s">
        <v>1051</v>
      </c>
      <c r="AR56" s="58">
        <v>0</v>
      </c>
      <c r="AS56" s="58">
        <v>1.6260162601625994E-2</v>
      </c>
      <c r="AT56" s="58">
        <v>0</v>
      </c>
      <c r="AU56" s="58">
        <v>0</v>
      </c>
      <c r="AV56" s="58">
        <v>8.1300813008130524E-3</v>
      </c>
      <c r="AW56" s="58">
        <v>1.2175324675324686E-2</v>
      </c>
      <c r="AX56" s="58">
        <v>3.6407190370604928E-2</v>
      </c>
      <c r="AY56" s="58">
        <v>2.0127230493084208E-2</v>
      </c>
      <c r="AZ56" s="58">
        <v>4.3989547038327498E-2</v>
      </c>
      <c r="BA56" s="58">
        <v>5.5709534368070933E-2</v>
      </c>
      <c r="BB56" s="58">
        <v>0.19971491922711437</v>
      </c>
      <c r="BC56" s="58">
        <v>9.1562401013620523E-2</v>
      </c>
      <c r="BD56" s="58">
        <v>9.3337556752190923E-2</v>
      </c>
      <c r="BE56" s="58">
        <v>4.7661941716819756E-2</v>
      </c>
      <c r="BF56" s="58">
        <v>3.6585365853658527E-2</v>
      </c>
      <c r="BG56" s="58">
        <v>1.7322616407982592E-3</v>
      </c>
      <c r="BH56" s="58">
        <v>0</v>
      </c>
      <c r="BI56" s="58">
        <v>0</v>
      </c>
      <c r="BJ56" s="58">
        <v>0</v>
      </c>
      <c r="BK56" s="58">
        <v>0</v>
      </c>
      <c r="BL56" s="58">
        <v>0</v>
      </c>
      <c r="BM56" s="58">
        <v>3.4447260057015872E-3</v>
      </c>
      <c r="BN56" s="58">
        <v>1.7223630028507936E-3</v>
      </c>
      <c r="BO56" s="58">
        <v>0</v>
      </c>
      <c r="BP56" s="58">
        <v>6.889452011403268E-3</v>
      </c>
      <c r="BQ56" s="58">
        <v>6.87625382747333E-3</v>
      </c>
      <c r="BR56" s="58">
        <v>1.0274786189420343E-2</v>
      </c>
      <c r="BS56" s="58">
        <v>3.4183296378418283E-3</v>
      </c>
      <c r="BT56" s="58">
        <v>6.8102629078238743E-3</v>
      </c>
      <c r="BU56" s="58">
        <v>1.1871766444937171E-2</v>
      </c>
      <c r="BV56" s="58">
        <v>0</v>
      </c>
      <c r="BW56" s="58">
        <v>3.3853341780171005E-3</v>
      </c>
      <c r="BX56" s="58">
        <v>5.0384067152359881E-3</v>
      </c>
      <c r="BY56" s="58">
        <v>9.9580297751029542E-3</v>
      </c>
      <c r="BZ56" s="58">
        <v>1.3171787562031469E-2</v>
      </c>
      <c r="CA56" s="58">
        <v>3.2863477985429156E-3</v>
      </c>
      <c r="CB56" s="58">
        <v>1.6365748073065012E-3</v>
      </c>
      <c r="CC56" s="58">
        <v>8.13338084679548E-3</v>
      </c>
      <c r="CD56" s="58">
        <v>3.2335550628233727E-3</v>
      </c>
      <c r="CE56" s="58">
        <v>4.82063668039276E-3</v>
      </c>
      <c r="CF56" s="58">
        <v>3.1477668672790795E-3</v>
      </c>
      <c r="CG56" s="58">
        <v>0</v>
      </c>
      <c r="CH56" s="58">
        <v>0</v>
      </c>
      <c r="CI56" s="58">
        <v>3.5951853025023746E-2</v>
      </c>
      <c r="CJ56" s="58">
        <v>8.7899904973075677E-3</v>
      </c>
      <c r="CK56" s="58">
        <v>4.3257047830218597E-3</v>
      </c>
      <c r="CL56" s="58">
        <v>4.2168197656002569E-3</v>
      </c>
      <c r="CM56" s="58">
        <v>4.1574279379157373E-3</v>
      </c>
      <c r="CN56" s="58">
        <v>2.7254249815225479E-3</v>
      </c>
      <c r="CO56" s="58">
        <v>6.7145760743321714E-3</v>
      </c>
      <c r="CP56" s="58">
        <v>1.3363161229014871E-3</v>
      </c>
      <c r="CQ56" s="58">
        <v>3.969353816914792E-3</v>
      </c>
      <c r="CR56" s="58">
        <v>0</v>
      </c>
      <c r="CS56" s="58">
        <v>1.3132193010241772E-3</v>
      </c>
      <c r="CT56" s="58">
        <v>0</v>
      </c>
      <c r="CU56" s="58">
        <v>0</v>
      </c>
      <c r="CV56" s="58">
        <v>2.6264386020483587E-3</v>
      </c>
      <c r="CW56" s="58">
        <v>0</v>
      </c>
      <c r="CX56" s="58">
        <v>0</v>
      </c>
      <c r="CY56" s="58">
        <v>0</v>
      </c>
      <c r="CZ56" s="58">
        <v>1.2835233871819264E-3</v>
      </c>
      <c r="DA56" s="58">
        <v>0</v>
      </c>
      <c r="DB56" s="58">
        <v>0</v>
      </c>
      <c r="DC56" s="58">
        <v>0</v>
      </c>
      <c r="DD56" s="58">
        <v>0</v>
      </c>
      <c r="DE56" s="58">
        <v>1.2736247492345035E-3</v>
      </c>
      <c r="DF56" s="58">
        <v>0</v>
      </c>
      <c r="DG56" s="58">
        <v>0</v>
      </c>
      <c r="DH56" s="58">
        <v>0</v>
      </c>
      <c r="DI56" s="58">
        <v>0</v>
      </c>
      <c r="DJ56" s="58">
        <v>0</v>
      </c>
      <c r="DK56" s="58">
        <v>0</v>
      </c>
      <c r="DL56" s="58">
        <v>2.5208531306092287E-3</v>
      </c>
      <c r="DM56" s="58">
        <v>8.2686622320768659E-3</v>
      </c>
      <c r="DN56" s="58">
        <v>0</v>
      </c>
      <c r="DO56" s="58">
        <v>0</v>
      </c>
      <c r="DP56" s="58">
        <v>0</v>
      </c>
      <c r="DQ56" s="58">
        <v>1.0954492661809738E-3</v>
      </c>
      <c r="DR56" s="58">
        <v>3.2566518847006666E-3</v>
      </c>
      <c r="DS56" s="58">
        <v>1.059154260373771E-3</v>
      </c>
      <c r="DT56" s="58">
        <v>0</v>
      </c>
      <c r="DU56" s="58">
        <v>0</v>
      </c>
      <c r="DV56" s="58">
        <v>0</v>
      </c>
      <c r="DW56" s="58">
        <v>0</v>
      </c>
      <c r="DX56" s="58">
        <v>0</v>
      </c>
      <c r="DY56" s="58">
        <v>0</v>
      </c>
      <c r="DZ56" s="58">
        <v>0</v>
      </c>
      <c r="EA56" s="58">
        <v>9.436701509872253E-4</v>
      </c>
      <c r="EB56" s="58">
        <v>0</v>
      </c>
      <c r="EC56" s="58">
        <v>0</v>
      </c>
      <c r="ED56" s="58">
        <v>0</v>
      </c>
      <c r="EE56" s="58">
        <v>8.0178967374089285E-4</v>
      </c>
      <c r="EF56" s="58">
        <v>7.1930102417907323E-4</v>
      </c>
      <c r="EG56" s="58">
        <v>1.1746383697603209E-3</v>
      </c>
      <c r="EH56" s="58">
        <v>3.7944778798437327E-4</v>
      </c>
      <c r="EI56" s="58">
        <v>1.9137366698342308E-4</v>
      </c>
      <c r="EJ56" s="58">
        <v>0</v>
      </c>
      <c r="EK56" s="58">
        <v>0</v>
      </c>
      <c r="EL56" s="58">
        <v>0</v>
      </c>
      <c r="EM56" s="58">
        <v>0</v>
      </c>
      <c r="EN56" s="58">
        <v>0</v>
      </c>
    </row>
    <row r="57" spans="1:144" outlineLevel="1" x14ac:dyDescent="0.2">
      <c r="B57" s="1" t="s">
        <v>1054</v>
      </c>
      <c r="C57" s="1" t="str">
        <f xml:space="preserve"> "ROC curve:  area under curve = " &amp; TEXT(C55,"0.00") &amp; " 
Model 3 for Survived1st800    (8 variables, n=800)"</f>
        <v>ROC curve:  area under curve = 0.87 
Model 3 for Survived1st800    (8 variables, n=800)</v>
      </c>
      <c r="AQ57" s="58" t="s">
        <v>1052</v>
      </c>
      <c r="AR57" s="58">
        <f>SUM(AR56:EN56)</f>
        <v>0.86960854186463954</v>
      </c>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row>
    <row r="58" spans="1:144" outlineLevel="1" x14ac:dyDescent="0.2">
      <c r="B58" s="1" t="s">
        <v>1055</v>
      </c>
      <c r="D58" s="1">
        <v>0</v>
      </c>
      <c r="E58" s="1">
        <v>1</v>
      </c>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row>
    <row r="59" spans="1:144" outlineLevel="1" x14ac:dyDescent="0.2">
      <c r="D59" s="1">
        <v>0</v>
      </c>
      <c r="E59" s="1">
        <v>1</v>
      </c>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row>
    <row r="60" spans="1:144" outlineLevel="1" x14ac:dyDescent="0.2">
      <c r="D60" s="1">
        <f>1-$H$50</f>
        <v>6.3008130081300684E-2</v>
      </c>
      <c r="E60" s="1">
        <f>$E$50</f>
        <v>0.65909090909090906</v>
      </c>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row>
    <row r="61" spans="1:144" outlineLevel="1" x14ac:dyDescent="0.2">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row>
    <row r="62" spans="1:144" outlineLevel="1" x14ac:dyDescent="0.2">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row>
    <row r="63" spans="1:144" outlineLevel="1" x14ac:dyDescent="0.2">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row>
    <row r="64" spans="1:144" outlineLevel="1" x14ac:dyDescent="0.2">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row>
    <row r="65" spans="1:144" outlineLevel="1" x14ac:dyDescent="0.2">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row>
    <row r="66" spans="1:144" outlineLevel="1" x14ac:dyDescent="0.2">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row>
    <row r="67" spans="1:144" outlineLevel="1" x14ac:dyDescent="0.2">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row>
    <row r="68" spans="1:144" outlineLevel="1" x14ac:dyDescent="0.2">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row>
    <row r="69" spans="1:144" outlineLevel="1" x14ac:dyDescent="0.2">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row>
    <row r="70" spans="1:144" outlineLevel="1" x14ac:dyDescent="0.2">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row>
    <row r="71" spans="1:144" outlineLevel="1" x14ac:dyDescent="0.2">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row>
    <row r="72" spans="1:144" outlineLevel="1" x14ac:dyDescent="0.2">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row>
    <row r="73" spans="1:144" x14ac:dyDescent="0.2">
      <c r="A73" s="72"/>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row>
    <row r="74" spans="1:144" x14ac:dyDescent="0.2">
      <c r="A74" s="11" t="s">
        <v>1025</v>
      </c>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row>
    <row r="75" spans="1:144" outlineLevel="1" x14ac:dyDescent="0.2">
      <c r="AQ75" s="70" t="s">
        <v>1028</v>
      </c>
      <c r="AR75" s="70">
        <v>1</v>
      </c>
      <c r="AS75" s="58" t="s">
        <v>55</v>
      </c>
      <c r="AT75" s="58" t="s">
        <v>15</v>
      </c>
      <c r="AU75" s="58" t="s">
        <v>27</v>
      </c>
      <c r="AV75" s="58" t="s">
        <v>28</v>
      </c>
      <c r="AW75" s="58" t="s">
        <v>6</v>
      </c>
      <c r="AX75" s="58" t="s">
        <v>8</v>
      </c>
      <c r="AY75" s="58" t="s">
        <v>12</v>
      </c>
      <c r="AZ75" s="58" t="s">
        <v>9</v>
      </c>
      <c r="BA75" s="58" t="s">
        <v>38</v>
      </c>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row>
    <row r="76" spans="1:144" outlineLevel="1" x14ac:dyDescent="0.2">
      <c r="J76" s="4" t="s">
        <v>1071</v>
      </c>
      <c r="AQ76" s="70" t="s">
        <v>1029</v>
      </c>
      <c r="AR76" s="70" t="str">
        <f>INDEX($AT$75:$BA$75,$AR$75)</f>
        <v>Age</v>
      </c>
      <c r="AS76" s="58" t="s">
        <v>970</v>
      </c>
      <c r="AT76" s="58">
        <v>29.877025000000049</v>
      </c>
      <c r="AU76" s="58">
        <v>0.24374999999999999</v>
      </c>
      <c r="AV76" s="58">
        <v>0.20749999999999999</v>
      </c>
      <c r="AW76" s="58">
        <v>0.35375000000000001</v>
      </c>
      <c r="AX76" s="58">
        <v>0.1</v>
      </c>
      <c r="AY76" s="58">
        <v>3.2500000000000001E-2</v>
      </c>
      <c r="AZ76" s="58">
        <v>0.12</v>
      </c>
      <c r="BA76" s="58">
        <v>0.05</v>
      </c>
      <c r="BB76" s="58">
        <v>1</v>
      </c>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row>
    <row r="77" spans="1:144" outlineLevel="1" x14ac:dyDescent="0.2">
      <c r="AQ77" s="70"/>
      <c r="AR77" s="70" t="s">
        <v>1030</v>
      </c>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row>
    <row r="78" spans="1:144" outlineLevel="1" x14ac:dyDescent="0.2">
      <c r="AQ78" s="70"/>
      <c r="AR78" s="70" t="str">
        <f xml:space="preserve"> "Logistic Regression Curve -vs- " &amp; $AR$76 &amp; " 
Model 3 for Survived1st800    (8 variables, n=800)"</f>
        <v>Logistic Regression Curve -vs- Age 
Model 3 for Survived1st800    (8 variables, n=800)</v>
      </c>
      <c r="AS78" s="58" t="s">
        <v>1033</v>
      </c>
      <c r="AT78" s="58">
        <v>0.67</v>
      </c>
      <c r="AU78" s="58">
        <v>0</v>
      </c>
      <c r="AV78" s="58">
        <v>0</v>
      </c>
      <c r="AW78" s="58">
        <v>0</v>
      </c>
      <c r="AX78" s="58">
        <v>0</v>
      </c>
      <c r="AY78" s="58">
        <v>0</v>
      </c>
      <c r="AZ78" s="58">
        <v>0</v>
      </c>
      <c r="BA78" s="58">
        <v>0</v>
      </c>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row>
    <row r="79" spans="1:144" outlineLevel="1" x14ac:dyDescent="0.2">
      <c r="A79" s="26" t="s">
        <v>970</v>
      </c>
      <c r="B79" s="1">
        <f>SUMPRODUCT($AT$76:$BA$76,$AT$95:$BA$95)</f>
        <v>29.877025000000049</v>
      </c>
      <c r="C79" s="1">
        <f>1/(1+EXP(-F79))</f>
        <v>0.36289193169569212</v>
      </c>
      <c r="D79" s="1">
        <f>1/(1+EXP(-(F79- $H$11*G79)))</f>
        <v>0.31685786304852859</v>
      </c>
      <c r="E79" s="1">
        <f>1/(1+EXP(-(F79+ $H$11*G79)))</f>
        <v>0.41158455196102151</v>
      </c>
      <c r="F79" s="1">
        <f>MMULT($AT$76:$BA$76,$B$16:$B$23) + B15</f>
        <v>-0.56283421203849548</v>
      </c>
      <c r="G79" s="1">
        <f t="array" ref="G79">SQRT(MMULT($AT$76:$BB$76,MMULT($AQ$15:$AY$23,TRANSPOSE($AT$76:$BB$76))))</f>
        <v>0.10480572221626958</v>
      </c>
      <c r="AQ79" s="70"/>
      <c r="AR79" s="70" t="str">
        <f xml:space="preserve"> $AR$76 &amp; " (min to max) " &amp; CHAR(10) &amp; "Other Variables = Means"</f>
        <v>Age (min to max) 
Other Variables = Means</v>
      </c>
      <c r="AS79" s="58" t="s">
        <v>1034</v>
      </c>
      <c r="AT79" s="58">
        <v>80</v>
      </c>
      <c r="AU79" s="58">
        <v>1</v>
      </c>
      <c r="AV79" s="58">
        <v>1</v>
      </c>
      <c r="AW79" s="58">
        <v>1</v>
      </c>
      <c r="AX79" s="58">
        <v>1</v>
      </c>
      <c r="AY79" s="58">
        <v>1</v>
      </c>
      <c r="AZ79" s="58">
        <v>1</v>
      </c>
      <c r="BA79" s="58">
        <v>1</v>
      </c>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row>
    <row r="80" spans="1:144" outlineLevel="1" x14ac:dyDescent="0.2">
      <c r="AQ80" s="70"/>
      <c r="AR80" s="70" t="s">
        <v>1031</v>
      </c>
      <c r="AS80" s="58" t="s">
        <v>1035</v>
      </c>
      <c r="AT80" s="58">
        <f t="shared" ref="AT80:BA80" si="4">AT78</f>
        <v>0.67</v>
      </c>
      <c r="AU80" s="58">
        <f t="shared" si="4"/>
        <v>0</v>
      </c>
      <c r="AV80" s="58">
        <f t="shared" si="4"/>
        <v>0</v>
      </c>
      <c r="AW80" s="58">
        <f t="shared" si="4"/>
        <v>0</v>
      </c>
      <c r="AX80" s="58">
        <f t="shared" si="4"/>
        <v>0</v>
      </c>
      <c r="AY80" s="58">
        <f t="shared" si="4"/>
        <v>0</v>
      </c>
      <c r="AZ80" s="58">
        <f t="shared" si="4"/>
        <v>0</v>
      </c>
      <c r="BA80" s="58">
        <f t="shared" si="4"/>
        <v>0</v>
      </c>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row>
    <row r="81" spans="1:144" outlineLevel="1" x14ac:dyDescent="0.2">
      <c r="B81" s="24" t="str">
        <f>$AR$76</f>
        <v>Age</v>
      </c>
      <c r="C81" s="24" t="s">
        <v>1026</v>
      </c>
      <c r="D81" s="24" t="str">
        <f>IF($I$11&gt;99%,("Lower "&amp;TEXT($I$11,"0.0%")),("Lower "&amp;TEXT($I$11,"0%")))</f>
        <v>Lower 95%</v>
      </c>
      <c r="E81" s="24" t="str">
        <f>IF($I$11&gt;99%,("Upper "&amp;TEXT($I$11,"0.0%")),("Upper "&amp;TEXT($I$11,"0%")))</f>
        <v>Upper 95%</v>
      </c>
      <c r="F81" s="24" t="s">
        <v>1027</v>
      </c>
      <c r="G81" s="24" t="s">
        <v>978</v>
      </c>
      <c r="AQ81" s="70"/>
      <c r="AR81" s="70" t="s">
        <v>1032</v>
      </c>
      <c r="AS81" s="58" t="s">
        <v>1036</v>
      </c>
      <c r="AT81" s="58">
        <f t="shared" ref="AT81:BA81" si="5">(AT79 - AT78)/12</f>
        <v>6.6108333333333329</v>
      </c>
      <c r="AU81" s="58">
        <f t="shared" si="5"/>
        <v>8.3333333333333329E-2</v>
      </c>
      <c r="AV81" s="58">
        <f t="shared" si="5"/>
        <v>8.3333333333333329E-2</v>
      </c>
      <c r="AW81" s="58">
        <f t="shared" si="5"/>
        <v>8.3333333333333329E-2</v>
      </c>
      <c r="AX81" s="58">
        <f t="shared" si="5"/>
        <v>8.3333333333333329E-2</v>
      </c>
      <c r="AY81" s="58">
        <f t="shared" si="5"/>
        <v>8.3333333333333329E-2</v>
      </c>
      <c r="AZ81" s="58">
        <f t="shared" si="5"/>
        <v>8.3333333333333329E-2</v>
      </c>
      <c r="BA81" s="58">
        <f t="shared" si="5"/>
        <v>8.3333333333333329E-2</v>
      </c>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row>
    <row r="82" spans="1:144" outlineLevel="1" x14ac:dyDescent="0.2">
      <c r="B82" s="1">
        <f>SUMPRODUCT($AT$82:$BA$82,$AT$95:$BA$95)</f>
        <v>0.67</v>
      </c>
      <c r="C82" s="1">
        <f t="shared" ref="C82:C94" si="6">1/(1+EXP(-F82))</f>
        <v>0.54181120235506708</v>
      </c>
      <c r="D82" s="1">
        <f t="shared" ref="D82:D94" si="7">1/(1+EXP(-(F82- $H$11*G82)))</f>
        <v>0.4011664211226918</v>
      </c>
      <c r="E82" s="1">
        <f t="shared" ref="E82:E94" si="8">1/(1+EXP(-(F82+ $H$11*G82)))</f>
        <v>0.67609425645548116</v>
      </c>
      <c r="F82" s="1">
        <f>MMULT($AT$82:$BA$82,$B$16:$B$23) + B15</f>
        <v>0.16763628451238244</v>
      </c>
      <c r="G82" s="1">
        <f t="array" ref="G82">SQRT(MMULT($AT$82:$BB$82,MMULT($AQ$15:$AY$23,TRANSPOSE($AT$82:$BB$82))))</f>
        <v>0.28992556008025572</v>
      </c>
      <c r="AQ82" s="58"/>
      <c r="AR82" s="58">
        <v>1</v>
      </c>
      <c r="AS82" s="58"/>
      <c r="AT82" s="58">
        <f>IF($AT$96=$AR$75,$AT$80+($AR$82-1)*$AT$81,$AT$76)</f>
        <v>0.67</v>
      </c>
      <c r="AU82" s="58">
        <f>IF($AU$96=$AR$75,$AU$80+($AR$82-1)*$AU$81,$AU$76)</f>
        <v>0.24374999999999999</v>
      </c>
      <c r="AV82" s="58">
        <f>IF($AV$96=$AR$75,$AV$80+($AR$82-1)*$AV$81,$AV$76)</f>
        <v>0.20749999999999999</v>
      </c>
      <c r="AW82" s="58">
        <f>IF($AW$96=$AR$75,$AW$80+($AR$82-1)*$AW$81,$AW$76)</f>
        <v>0.35375000000000001</v>
      </c>
      <c r="AX82" s="58">
        <f>IF($AX$96=$AR$75,$AX$80+($AR$82-1)*$AX$81,$AX$76)</f>
        <v>0.1</v>
      </c>
      <c r="AY82" s="58">
        <f>IF($AY$96=$AR$75,$AY$80+($AR$82-1)*$AY$81,$AY$76)</f>
        <v>3.2500000000000001E-2</v>
      </c>
      <c r="AZ82" s="58">
        <f>IF($AZ$96=$AR$75,$AZ$80+($AR$82-1)*$AZ$81,$AZ$76)</f>
        <v>0.12</v>
      </c>
      <c r="BA82" s="58">
        <f>IF($BA$96=$AR$75,$BA$80+($AR$82-1)*$BA$81,$BA$76)</f>
        <v>0.05</v>
      </c>
      <c r="BB82" s="58">
        <v>1</v>
      </c>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row>
    <row r="83" spans="1:144" outlineLevel="1" x14ac:dyDescent="0.2">
      <c r="B83" s="1">
        <f>SUMPRODUCT($AT$83:$BA$83,$AT$95:$BA$95)</f>
        <v>7.2808333333333328</v>
      </c>
      <c r="C83" s="1">
        <f t="shared" si="6"/>
        <v>0.50057467694400193</v>
      </c>
      <c r="D83" s="1">
        <f t="shared" si="7"/>
        <v>0.38801313592904113</v>
      </c>
      <c r="E83" s="1">
        <f t="shared" si="8"/>
        <v>0.61307799829311926</v>
      </c>
      <c r="F83" s="1">
        <f>MMULT($AT$83:$BA$83,$B$16:$B$23) + B15</f>
        <v>2.2987087882171409E-3</v>
      </c>
      <c r="G83" s="1">
        <f t="array" ref="G83">SQRT(MMULT($AT$83:$BB$83,MMULT($AQ$15:$AY$23,TRANSPOSE($AT$83:$BB$83))))</f>
        <v>0.23366262656296288</v>
      </c>
      <c r="AQ83" s="58"/>
      <c r="AR83" s="58">
        <v>2</v>
      </c>
      <c r="AS83" s="58"/>
      <c r="AT83" s="58">
        <f>IF($AT$96=$AR$75,$AT$80+($AR$83-1)*$AT$81,$AT$76)</f>
        <v>7.2808333333333328</v>
      </c>
      <c r="AU83" s="58">
        <f>IF($AU$96=$AR$75,$AU$80+($AR$83-1)*$AU$81,$AU$76)</f>
        <v>0.24374999999999999</v>
      </c>
      <c r="AV83" s="58">
        <f>IF($AV$96=$AR$75,$AV$80+($AR$83-1)*$AV$81,$AV$76)</f>
        <v>0.20749999999999999</v>
      </c>
      <c r="AW83" s="58">
        <f>IF($AW$96=$AR$75,$AW$80+($AR$83-1)*$AW$81,$AW$76)</f>
        <v>0.35375000000000001</v>
      </c>
      <c r="AX83" s="58">
        <f>IF($AX$96=$AR$75,$AX$80+($AR$83-1)*$AX$81,$AX$76)</f>
        <v>0.1</v>
      </c>
      <c r="AY83" s="58">
        <f>IF($AY$96=$AR$75,$AY$80+($AR$83-1)*$AY$81,$AY$76)</f>
        <v>3.2500000000000001E-2</v>
      </c>
      <c r="AZ83" s="58">
        <f>IF($AZ$96=$AR$75,$AZ$80+($AR$83-1)*$AZ$81,$AZ$76)</f>
        <v>0.12</v>
      </c>
      <c r="BA83" s="58">
        <f>IF($BA$96=$AR$75,$BA$80+($AR$83-1)*$BA$81,$BA$76)</f>
        <v>0.05</v>
      </c>
      <c r="BB83" s="58">
        <v>1</v>
      </c>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row>
    <row r="84" spans="1:144" outlineLevel="1" x14ac:dyDescent="0.2">
      <c r="B84" s="1">
        <f>SUMPRODUCT($AT$84:$BA$84,$AT$95:$BA$95)</f>
        <v>13.891666666666666</v>
      </c>
      <c r="C84" s="1">
        <f t="shared" si="6"/>
        <v>0.45933033236023607</v>
      </c>
      <c r="D84" s="1">
        <f t="shared" si="7"/>
        <v>0.37344727414226497</v>
      </c>
      <c r="E84" s="1">
        <f t="shared" si="8"/>
        <v>0.54769909663557459</v>
      </c>
      <c r="F84" s="1">
        <f>MMULT($AT$84:$BA$84,$B$16:$B$23) + B15</f>
        <v>-0.16303886693594816</v>
      </c>
      <c r="G84" s="1">
        <f t="array" ref="G84">SQRT(MMULT($AT$84:$BB$84,MMULT($AQ$15:$AY$23,TRANSPOSE($AT$84:$BB$84))))</f>
        <v>0.18082844296713854</v>
      </c>
      <c r="AQ84" s="58"/>
      <c r="AR84" s="58">
        <v>3</v>
      </c>
      <c r="AS84" s="58"/>
      <c r="AT84" s="58">
        <f>IF($AT$96=$AR$75,$AT$80+($AR$84-1)*$AT$81,$AT$76)</f>
        <v>13.891666666666666</v>
      </c>
      <c r="AU84" s="58">
        <f>IF($AU$96=$AR$75,$AU$80+($AR$84-1)*$AU$81,$AU$76)</f>
        <v>0.24374999999999999</v>
      </c>
      <c r="AV84" s="58">
        <f>IF($AV$96=$AR$75,$AV$80+($AR$84-1)*$AV$81,$AV$76)</f>
        <v>0.20749999999999999</v>
      </c>
      <c r="AW84" s="58">
        <f>IF($AW$96=$AR$75,$AW$80+($AR$84-1)*$AW$81,$AW$76)</f>
        <v>0.35375000000000001</v>
      </c>
      <c r="AX84" s="58">
        <f>IF($AX$96=$AR$75,$AX$80+($AR$84-1)*$AX$81,$AX$76)</f>
        <v>0.1</v>
      </c>
      <c r="AY84" s="58">
        <f>IF($AY$96=$AR$75,$AY$80+($AR$84-1)*$AY$81,$AY$76)</f>
        <v>3.2500000000000001E-2</v>
      </c>
      <c r="AZ84" s="58">
        <f>IF($AZ$96=$AR$75,$AZ$80+($AR$84-1)*$AZ$81,$AZ$76)</f>
        <v>0.12</v>
      </c>
      <c r="BA84" s="58">
        <f>IF($BA$96=$AR$75,$BA$80+($AR$84-1)*$BA$81,$BA$76)</f>
        <v>0.05</v>
      </c>
      <c r="BB84" s="58">
        <v>1</v>
      </c>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row>
    <row r="85" spans="1:144" outlineLevel="1" x14ac:dyDescent="0.2">
      <c r="B85" s="1">
        <f>SUMPRODUCT($AT$85:$BA$85,$AT$95:$BA$95)</f>
        <v>20.502500000000001</v>
      </c>
      <c r="C85" s="1">
        <f t="shared" si="6"/>
        <v>0.41863571202643995</v>
      </c>
      <c r="D85" s="1">
        <f t="shared" si="7"/>
        <v>0.35573087066526715</v>
      </c>
      <c r="E85" s="1">
        <f t="shared" si="8"/>
        <v>0.48430245861184079</v>
      </c>
      <c r="F85" s="1">
        <f>MMULT($AT$85:$BA$85,$B$16:$B$23) + B15</f>
        <v>-0.32837644266011345</v>
      </c>
      <c r="G85" s="1">
        <f t="array" ref="G85">SQRT(MMULT($AT$85:$BB$85,MMULT($AQ$15:$AY$23,TRANSPOSE($AT$85:$BB$85))))</f>
        <v>0.13549516075750123</v>
      </c>
      <c r="AQ85" s="58"/>
      <c r="AR85" s="58">
        <v>4</v>
      </c>
      <c r="AS85" s="58"/>
      <c r="AT85" s="58">
        <f>IF($AT$96=$AR$75,$AT$80+($AR$85-1)*$AT$81,$AT$76)</f>
        <v>20.502500000000001</v>
      </c>
      <c r="AU85" s="58">
        <f>IF($AU$96=$AR$75,$AU$80+($AR$85-1)*$AU$81,$AU$76)</f>
        <v>0.24374999999999999</v>
      </c>
      <c r="AV85" s="58">
        <f>IF($AV$96=$AR$75,$AV$80+($AR$85-1)*$AV$81,$AV$76)</f>
        <v>0.20749999999999999</v>
      </c>
      <c r="AW85" s="58">
        <f>IF($AW$96=$AR$75,$AW$80+($AR$85-1)*$AW$81,$AW$76)</f>
        <v>0.35375000000000001</v>
      </c>
      <c r="AX85" s="58">
        <f>IF($AX$96=$AR$75,$AX$80+($AR$85-1)*$AX$81,$AX$76)</f>
        <v>0.1</v>
      </c>
      <c r="AY85" s="58">
        <f>IF($AY$96=$AR$75,$AY$80+($AR$85-1)*$AY$81,$AY$76)</f>
        <v>3.2500000000000001E-2</v>
      </c>
      <c r="AZ85" s="58">
        <f>IF($AZ$96=$AR$75,$AZ$80+($AR$85-1)*$AZ$81,$AZ$76)</f>
        <v>0.12</v>
      </c>
      <c r="BA85" s="58">
        <f>IF($BA$96=$AR$75,$BA$80+($AR$85-1)*$BA$81,$BA$76)</f>
        <v>0.05</v>
      </c>
      <c r="BB85" s="58">
        <v>1</v>
      </c>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row>
    <row r="86" spans="1:144" outlineLevel="1" x14ac:dyDescent="0.2">
      <c r="B86" s="1">
        <f>SUMPRODUCT($AT$86:$BA$86,$AT$95:$BA$95)</f>
        <v>27.113333333333333</v>
      </c>
      <c r="C86" s="1">
        <f t="shared" si="6"/>
        <v>0.37901903095406753</v>
      </c>
      <c r="D86" s="1">
        <f t="shared" si="7"/>
        <v>0.33079076794283052</v>
      </c>
      <c r="E86" s="1">
        <f t="shared" si="8"/>
        <v>0.42976320667961992</v>
      </c>
      <c r="F86" s="1">
        <f>MMULT($AT$86:$BA$86,$B$16:$B$23) + B15</f>
        <v>-0.49371401838427864</v>
      </c>
      <c r="G86" s="1">
        <f t="array" ref="G86">SQRT(MMULT($AT$86:$BB$86,MMULT($AQ$15:$AY$23,TRANSPOSE($AT$86:$BB$86))))</f>
        <v>0.10760233018223579</v>
      </c>
      <c r="AQ86" s="58"/>
      <c r="AR86" s="58">
        <v>5</v>
      </c>
      <c r="AS86" s="58"/>
      <c r="AT86" s="58">
        <f>IF($AT$96=$AR$75,$AT$80+($AR$86-1)*$AT$81,$AT$76)</f>
        <v>27.113333333333333</v>
      </c>
      <c r="AU86" s="58">
        <f>IF($AU$96=$AR$75,$AU$80+($AR$86-1)*$AU$81,$AU$76)</f>
        <v>0.24374999999999999</v>
      </c>
      <c r="AV86" s="58">
        <f>IF($AV$96=$AR$75,$AV$80+($AR$86-1)*$AV$81,$AV$76)</f>
        <v>0.20749999999999999</v>
      </c>
      <c r="AW86" s="58">
        <f>IF($AW$96=$AR$75,$AW$80+($AR$86-1)*$AW$81,$AW$76)</f>
        <v>0.35375000000000001</v>
      </c>
      <c r="AX86" s="58">
        <f>IF($AX$96=$AR$75,$AX$80+($AR$86-1)*$AX$81,$AX$76)</f>
        <v>0.1</v>
      </c>
      <c r="AY86" s="58">
        <f>IF($AY$96=$AR$75,$AY$80+($AR$86-1)*$AY$81,$AY$76)</f>
        <v>3.2500000000000001E-2</v>
      </c>
      <c r="AZ86" s="58">
        <f>IF($AZ$96=$AR$75,$AZ$80+($AR$86-1)*$AZ$81,$AZ$76)</f>
        <v>0.12</v>
      </c>
      <c r="BA86" s="58">
        <f>IF($BA$96=$AR$75,$BA$80+($AR$86-1)*$BA$81,$BA$76)</f>
        <v>0.05</v>
      </c>
      <c r="BB86" s="58">
        <v>1</v>
      </c>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row>
    <row r="87" spans="1:144" outlineLevel="1" x14ac:dyDescent="0.2">
      <c r="B87" s="1">
        <f>SUMPRODUCT($AT$87:$BA$87,$AT$95:$BA$95)</f>
        <v>33.724166666666669</v>
      </c>
      <c r="C87" s="1">
        <f t="shared" si="6"/>
        <v>0.34095268994463507</v>
      </c>
      <c r="D87" s="1">
        <f t="shared" si="7"/>
        <v>0.29381555183900043</v>
      </c>
      <c r="E87" s="1">
        <f t="shared" si="8"/>
        <v>0.39146009148112076</v>
      </c>
      <c r="F87" s="1">
        <f>MMULT($AT$87:$BA$87,$B$16:$B$23) + B15</f>
        <v>-0.65905159410844383</v>
      </c>
      <c r="G87" s="1">
        <f t="array" ref="G87">SQRT(MMULT($AT$87:$BB$87,MMULT($AQ$15:$AY$23,TRANSPOSE($AT$87:$BB$87))))</f>
        <v>0.1111615689065112</v>
      </c>
      <c r="AQ87" s="58"/>
      <c r="AR87" s="58">
        <v>6</v>
      </c>
      <c r="AS87" s="58"/>
      <c r="AT87" s="58">
        <f>IF($AT$96=$AR$75,$AT$80+($AR$87-1)*$AT$81,$AT$76)</f>
        <v>33.724166666666669</v>
      </c>
      <c r="AU87" s="58">
        <f>IF($AU$96=$AR$75,$AU$80+($AR$87-1)*$AU$81,$AU$76)</f>
        <v>0.24374999999999999</v>
      </c>
      <c r="AV87" s="58">
        <f>IF($AV$96=$AR$75,$AV$80+($AR$87-1)*$AV$81,$AV$76)</f>
        <v>0.20749999999999999</v>
      </c>
      <c r="AW87" s="58">
        <f>IF($AW$96=$AR$75,$AW$80+($AR$87-1)*$AW$81,$AW$76)</f>
        <v>0.35375000000000001</v>
      </c>
      <c r="AX87" s="58">
        <f>IF($AX$96=$AR$75,$AX$80+($AR$87-1)*$AX$81,$AX$76)</f>
        <v>0.1</v>
      </c>
      <c r="AY87" s="58">
        <f>IF($AY$96=$AR$75,$AY$80+($AR$87-1)*$AY$81,$AY$76)</f>
        <v>3.2500000000000001E-2</v>
      </c>
      <c r="AZ87" s="58">
        <f>IF($AZ$96=$AR$75,$AZ$80+($AR$87-1)*$AZ$81,$AZ$76)</f>
        <v>0.12</v>
      </c>
      <c r="BA87" s="58">
        <f>IF($BA$96=$AR$75,$BA$80+($AR$87-1)*$BA$81,$BA$76)</f>
        <v>0.05</v>
      </c>
      <c r="BB87" s="58">
        <v>1</v>
      </c>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row>
    <row r="88" spans="1:144" outlineLevel="1" x14ac:dyDescent="0.2">
      <c r="B88" s="1">
        <f>SUMPRODUCT($AT$88:$BA$88,$AT$95:$BA$95)</f>
        <v>40.335000000000001</v>
      </c>
      <c r="C88" s="1">
        <f t="shared" si="6"/>
        <v>0.30483275608525395</v>
      </c>
      <c r="D88" s="1">
        <f t="shared" si="7"/>
        <v>0.24855316124232824</v>
      </c>
      <c r="E88" s="1">
        <f t="shared" si="8"/>
        <v>0.36762140856293324</v>
      </c>
      <c r="F88" s="1">
        <f>MMULT($AT$88:$BA$88,$B$16:$B$23) + B15</f>
        <v>-0.82438916983260924</v>
      </c>
      <c r="G88" s="1">
        <f t="array" ref="G88">SQRT(MMULT($AT$88:$BB$88,MMULT($AQ$15:$AY$23,TRANSPOSE($AT$88:$BB$88))))</f>
        <v>0.14385700334718349</v>
      </c>
      <c r="AQ88" s="58"/>
      <c r="AR88" s="58">
        <v>7</v>
      </c>
      <c r="AS88" s="58"/>
      <c r="AT88" s="58">
        <f>IF($AT$96=$AR$75,$AT$80+($AR$88-1)*$AT$81,$AT$76)</f>
        <v>40.335000000000001</v>
      </c>
      <c r="AU88" s="58">
        <f>IF($AU$96=$AR$75,$AU$80+($AR$88-1)*$AU$81,$AU$76)</f>
        <v>0.24374999999999999</v>
      </c>
      <c r="AV88" s="58">
        <f>IF($AV$96=$AR$75,$AV$80+($AR$88-1)*$AV$81,$AV$76)</f>
        <v>0.20749999999999999</v>
      </c>
      <c r="AW88" s="58">
        <f>IF($AW$96=$AR$75,$AW$80+($AR$88-1)*$AW$81,$AW$76)</f>
        <v>0.35375000000000001</v>
      </c>
      <c r="AX88" s="58">
        <f>IF($AX$96=$AR$75,$AX$80+($AR$88-1)*$AX$81,$AX$76)</f>
        <v>0.1</v>
      </c>
      <c r="AY88" s="58">
        <f>IF($AY$96=$AR$75,$AY$80+($AR$88-1)*$AY$81,$AY$76)</f>
        <v>3.2500000000000001E-2</v>
      </c>
      <c r="AZ88" s="58">
        <f>IF($AZ$96=$AR$75,$AZ$80+($AR$88-1)*$AZ$81,$AZ$76)</f>
        <v>0.12</v>
      </c>
      <c r="BA88" s="58">
        <f>IF($BA$96=$AR$75,$BA$80+($AR$88-1)*$BA$81,$BA$76)</f>
        <v>0.05</v>
      </c>
      <c r="BB88" s="58">
        <v>1</v>
      </c>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row>
    <row r="89" spans="1:144" outlineLevel="1" x14ac:dyDescent="0.2">
      <c r="B89" s="1">
        <f>SUMPRODUCT($AT$89:$BA$89,$AT$95:$BA$95)</f>
        <v>46.945833333333333</v>
      </c>
      <c r="C89" s="1">
        <f t="shared" si="6"/>
        <v>0.27096605389814038</v>
      </c>
      <c r="D89" s="1">
        <f t="shared" si="7"/>
        <v>0.20348568940444345</v>
      </c>
      <c r="E89" s="1">
        <f t="shared" si="8"/>
        <v>0.35096410384133425</v>
      </c>
      <c r="F89" s="1">
        <f>MMULT($AT$89:$BA$89,$B$16:$B$23) + B15</f>
        <v>-0.98972674555677431</v>
      </c>
      <c r="G89" s="1">
        <f t="array" ref="G89">SQRT(MMULT($AT$89:$BB$89,MMULT($AQ$15:$AY$23,TRANSPOSE($AT$89:$BB$89))))</f>
        <v>0.19129059174844554</v>
      </c>
      <c r="AQ89" s="58"/>
      <c r="AR89" s="58">
        <v>8</v>
      </c>
      <c r="AS89" s="58"/>
      <c r="AT89" s="58">
        <f>IF($AT$96=$AR$75,$AT$80+($AR$89-1)*$AT$81,$AT$76)</f>
        <v>46.945833333333333</v>
      </c>
      <c r="AU89" s="58">
        <f>IF($AU$96=$AR$75,$AU$80+($AR$89-1)*$AU$81,$AU$76)</f>
        <v>0.24374999999999999</v>
      </c>
      <c r="AV89" s="58">
        <f>IF($AV$96=$AR$75,$AV$80+($AR$89-1)*$AV$81,$AV$76)</f>
        <v>0.20749999999999999</v>
      </c>
      <c r="AW89" s="58">
        <f>IF($AW$96=$AR$75,$AW$80+($AR$89-1)*$AW$81,$AW$76)</f>
        <v>0.35375000000000001</v>
      </c>
      <c r="AX89" s="58">
        <f>IF($AX$96=$AR$75,$AX$80+($AR$89-1)*$AX$81,$AX$76)</f>
        <v>0.1</v>
      </c>
      <c r="AY89" s="58">
        <f>IF($AY$96=$AR$75,$AY$80+($AR$89-1)*$AY$81,$AY$76)</f>
        <v>3.2500000000000001E-2</v>
      </c>
      <c r="AZ89" s="58">
        <f>IF($AZ$96=$AR$75,$AZ$80+($AR$89-1)*$AZ$81,$AZ$76)</f>
        <v>0.12</v>
      </c>
      <c r="BA89" s="58">
        <f>IF($BA$96=$AR$75,$BA$80+($AR$89-1)*$BA$81,$BA$76)</f>
        <v>0.05</v>
      </c>
      <c r="BB89" s="58">
        <v>1</v>
      </c>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row>
    <row r="90" spans="1:144" outlineLevel="1" x14ac:dyDescent="0.2">
      <c r="B90" s="1">
        <f>SUMPRODUCT($AT$90:$BA$90,$AT$95:$BA$95)</f>
        <v>53.556666666666665</v>
      </c>
      <c r="C90" s="1">
        <f t="shared" si="6"/>
        <v>0.23956528016559681</v>
      </c>
      <c r="D90" s="1">
        <f t="shared" si="7"/>
        <v>0.16309876857203762</v>
      </c>
      <c r="E90" s="1">
        <f t="shared" si="8"/>
        <v>0.33742767256210848</v>
      </c>
      <c r="F90" s="1">
        <f>MMULT($AT$90:$BA$90,$B$16:$B$23) + B15</f>
        <v>-1.1550643212809395</v>
      </c>
      <c r="G90" s="1">
        <f t="array" ref="G90">SQRT(MMULT($AT$90:$BB$90,MMULT($AQ$15:$AY$23,TRANSPOSE($AT$90:$BB$90))))</f>
        <v>0.24504826798015458</v>
      </c>
      <c r="AQ90" s="58"/>
      <c r="AR90" s="58">
        <v>9</v>
      </c>
      <c r="AS90" s="58"/>
      <c r="AT90" s="58">
        <f>IF($AT$96=$AR$75,$AT$80+($AR$90-1)*$AT$81,$AT$76)</f>
        <v>53.556666666666665</v>
      </c>
      <c r="AU90" s="58">
        <f>IF($AU$96=$AR$75,$AU$80+($AR$90-1)*$AU$81,$AU$76)</f>
        <v>0.24374999999999999</v>
      </c>
      <c r="AV90" s="58">
        <f>IF($AV$96=$AR$75,$AV$80+($AR$90-1)*$AV$81,$AV$76)</f>
        <v>0.20749999999999999</v>
      </c>
      <c r="AW90" s="58">
        <f>IF($AW$96=$AR$75,$AW$80+($AR$90-1)*$AW$81,$AW$76)</f>
        <v>0.35375000000000001</v>
      </c>
      <c r="AX90" s="58">
        <f>IF($AX$96=$AR$75,$AX$80+($AR$90-1)*$AX$81,$AX$76)</f>
        <v>0.1</v>
      </c>
      <c r="AY90" s="58">
        <f>IF($AY$96=$AR$75,$AY$80+($AR$90-1)*$AY$81,$AY$76)</f>
        <v>3.2500000000000001E-2</v>
      </c>
      <c r="AZ90" s="58">
        <f>IF($AZ$96=$AR$75,$AZ$80+($AR$90-1)*$AZ$81,$AZ$76)</f>
        <v>0.12</v>
      </c>
      <c r="BA90" s="58">
        <f>IF($BA$96=$AR$75,$BA$80+($AR$90-1)*$BA$81,$BA$76)</f>
        <v>0.05</v>
      </c>
      <c r="BB90" s="58">
        <v>1</v>
      </c>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row>
    <row r="91" spans="1:144" outlineLevel="1" x14ac:dyDescent="0.2">
      <c r="B91" s="1">
        <f>SUMPRODUCT($AT$91:$BA$91,$AT$95:$BA$95)</f>
        <v>60.167499999999997</v>
      </c>
      <c r="C91" s="1">
        <f t="shared" si="6"/>
        <v>0.21075143606044064</v>
      </c>
      <c r="D91" s="1">
        <f t="shared" si="7"/>
        <v>0.12877223014851943</v>
      </c>
      <c r="E91" s="1">
        <f t="shared" si="8"/>
        <v>0.3254261654752123</v>
      </c>
      <c r="F91" s="1">
        <f>MMULT($AT$91:$BA$91,$B$16:$B$23) + B15</f>
        <v>-1.3204018970051048</v>
      </c>
      <c r="G91" s="1">
        <f t="array" ref="G91">SQRT(MMULT($AT$91:$BB$91,MMULT($AQ$15:$AY$23,TRANSPOSE($AT$91:$BB$91))))</f>
        <v>0.30176899585252498</v>
      </c>
      <c r="AQ91" s="58"/>
      <c r="AR91" s="58">
        <v>10</v>
      </c>
      <c r="AS91" s="58"/>
      <c r="AT91" s="58">
        <f>IF($AT$96=$AR$75,$AT$80+($AR$91-1)*$AT$81,$AT$76)</f>
        <v>60.167499999999997</v>
      </c>
      <c r="AU91" s="58">
        <f>IF($AU$96=$AR$75,$AU$80+($AR$91-1)*$AU$81,$AU$76)</f>
        <v>0.24374999999999999</v>
      </c>
      <c r="AV91" s="58">
        <f>IF($AV$96=$AR$75,$AV$80+($AR$91-1)*$AV$81,$AV$76)</f>
        <v>0.20749999999999999</v>
      </c>
      <c r="AW91" s="58">
        <f>IF($AW$96=$AR$75,$AW$80+($AR$91-1)*$AW$81,$AW$76)</f>
        <v>0.35375000000000001</v>
      </c>
      <c r="AX91" s="58">
        <f>IF($AX$96=$AR$75,$AX$80+($AR$91-1)*$AX$81,$AX$76)</f>
        <v>0.1</v>
      </c>
      <c r="AY91" s="58">
        <f>IF($AY$96=$AR$75,$AY$80+($AR$91-1)*$AY$81,$AY$76)</f>
        <v>3.2500000000000001E-2</v>
      </c>
      <c r="AZ91" s="58">
        <f>IF($AZ$96=$AR$75,$AZ$80+($AR$91-1)*$AZ$81,$AZ$76)</f>
        <v>0.12</v>
      </c>
      <c r="BA91" s="58">
        <f>IF($BA$96=$AR$75,$BA$80+($AR$91-1)*$BA$81,$BA$76)</f>
        <v>0.05</v>
      </c>
      <c r="BB91" s="58">
        <v>1</v>
      </c>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row>
    <row r="92" spans="1:144" outlineLevel="1" x14ac:dyDescent="0.2">
      <c r="B92" s="1">
        <f>SUMPRODUCT($AT$92:$BA$92,$AT$95:$BA$95)</f>
        <v>66.778333333333336</v>
      </c>
      <c r="C92" s="1">
        <f t="shared" si="6"/>
        <v>0.18456207059499541</v>
      </c>
      <c r="D92" s="1">
        <f t="shared" si="7"/>
        <v>0.10052230645250325</v>
      </c>
      <c r="E92" s="1">
        <f t="shared" si="8"/>
        <v>0.31431032797552322</v>
      </c>
      <c r="F92" s="1">
        <f>MMULT($AT$92:$BA$92,$B$16:$B$23) + B15</f>
        <v>-1.4857394727292701</v>
      </c>
      <c r="G92" s="1">
        <f t="array" ref="G92">SQRT(MMULT($AT$92:$BB$92,MMULT($AQ$15:$AY$23,TRANSPOSE($AT$92:$BB$92))))</f>
        <v>0.36005514875470573</v>
      </c>
      <c r="AQ92" s="58"/>
      <c r="AR92" s="58">
        <v>11</v>
      </c>
      <c r="AS92" s="58"/>
      <c r="AT92" s="58">
        <f>IF($AT$96=$AR$75,$AT$80+($AR$92-1)*$AT$81,$AT$76)</f>
        <v>66.778333333333336</v>
      </c>
      <c r="AU92" s="58">
        <f>IF($AU$96=$AR$75,$AU$80+($AR$92-1)*$AU$81,$AU$76)</f>
        <v>0.24374999999999999</v>
      </c>
      <c r="AV92" s="58">
        <f>IF($AV$96=$AR$75,$AV$80+($AR$92-1)*$AV$81,$AV$76)</f>
        <v>0.20749999999999999</v>
      </c>
      <c r="AW92" s="58">
        <f>IF($AW$96=$AR$75,$AW$80+($AR$92-1)*$AW$81,$AW$76)</f>
        <v>0.35375000000000001</v>
      </c>
      <c r="AX92" s="58">
        <f>IF($AX$96=$AR$75,$AX$80+($AR$92-1)*$AX$81,$AX$76)</f>
        <v>0.1</v>
      </c>
      <c r="AY92" s="58">
        <f>IF($AY$96=$AR$75,$AY$80+($AR$92-1)*$AY$81,$AY$76)</f>
        <v>3.2500000000000001E-2</v>
      </c>
      <c r="AZ92" s="58">
        <f>IF($AZ$96=$AR$75,$AZ$80+($AR$92-1)*$AZ$81,$AZ$76)</f>
        <v>0.12</v>
      </c>
      <c r="BA92" s="58">
        <f>IF($BA$96=$AR$75,$BA$80+($AR$92-1)*$BA$81,$BA$76)</f>
        <v>0.05</v>
      </c>
      <c r="BB92" s="58">
        <v>1</v>
      </c>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row>
    <row r="93" spans="1:144" outlineLevel="1" x14ac:dyDescent="0.2">
      <c r="B93" s="1">
        <f>SUMPRODUCT($AT$93:$BA$93,$AT$95:$BA$95)</f>
        <v>73.389166666666668</v>
      </c>
      <c r="C93" s="1">
        <f t="shared" si="6"/>
        <v>0.16096343652874659</v>
      </c>
      <c r="D93" s="1">
        <f t="shared" si="7"/>
        <v>7.7787102916641232E-2</v>
      </c>
      <c r="E93" s="1">
        <f t="shared" si="8"/>
        <v>0.30378175751992142</v>
      </c>
      <c r="F93" s="1">
        <f>MMULT($AT$93:$BA$93,$B$16:$B$23) + B15</f>
        <v>-1.6510770484534354</v>
      </c>
      <c r="G93" s="1">
        <f t="array" ref="G93">SQRT(MMULT($AT$93:$BB$93,MMULT($AQ$15:$AY$23,TRANSPOSE($AT$93:$BB$93))))</f>
        <v>0.41925434225642744</v>
      </c>
      <c r="AQ93" s="58"/>
      <c r="AR93" s="58">
        <v>12</v>
      </c>
      <c r="AS93" s="58"/>
      <c r="AT93" s="58">
        <f>IF($AT$96=$AR$75,$AT$80+($AR$93-1)*$AT$81,$AT$76)</f>
        <v>73.389166666666668</v>
      </c>
      <c r="AU93" s="58">
        <f>IF($AU$96=$AR$75,$AU$80+($AR$93-1)*$AU$81,$AU$76)</f>
        <v>0.24374999999999999</v>
      </c>
      <c r="AV93" s="58">
        <f>IF($AV$96=$AR$75,$AV$80+($AR$93-1)*$AV$81,$AV$76)</f>
        <v>0.20749999999999999</v>
      </c>
      <c r="AW93" s="58">
        <f>IF($AW$96=$AR$75,$AW$80+($AR$93-1)*$AW$81,$AW$76)</f>
        <v>0.35375000000000001</v>
      </c>
      <c r="AX93" s="58">
        <f>IF($AX$96=$AR$75,$AX$80+($AR$93-1)*$AX$81,$AX$76)</f>
        <v>0.1</v>
      </c>
      <c r="AY93" s="58">
        <f>IF($AY$96=$AR$75,$AY$80+($AR$93-1)*$AY$81,$AY$76)</f>
        <v>3.2500000000000001E-2</v>
      </c>
      <c r="AZ93" s="58">
        <f>IF($AZ$96=$AR$75,$AZ$80+($AR$93-1)*$AZ$81,$AZ$76)</f>
        <v>0.12</v>
      </c>
      <c r="BA93" s="58">
        <f>IF($BA$96=$AR$75,$BA$80+($AR$93-1)*$BA$81,$BA$76)</f>
        <v>0.05</v>
      </c>
      <c r="BB93" s="58">
        <v>1</v>
      </c>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row>
    <row r="94" spans="1:144" outlineLevel="1" x14ac:dyDescent="0.2">
      <c r="B94" s="1">
        <f>SUMPRODUCT($AT$94:$BA$94,$AT$95:$BA$95)</f>
        <v>80</v>
      </c>
      <c r="C94" s="1">
        <f t="shared" si="6"/>
        <v>0.13986464604819226</v>
      </c>
      <c r="D94" s="1">
        <f t="shared" si="7"/>
        <v>5.978843764761866E-2</v>
      </c>
      <c r="E94" s="1">
        <f t="shared" si="8"/>
        <v>0.29368851089207954</v>
      </c>
      <c r="F94" s="1">
        <f>MMULT($AT$94:$BA$94,$B$16:$B$23) + B15</f>
        <v>-1.8164146241776007</v>
      </c>
      <c r="G94" s="1">
        <f t="array" ref="G94">SQRT(MMULT($AT$94:$BB$94,MMULT($AQ$15:$AY$23,TRANSPOSE($AT$94:$BB$94))))</f>
        <v>0.47902819011633357</v>
      </c>
      <c r="AQ94" s="58"/>
      <c r="AR94" s="58">
        <v>13</v>
      </c>
      <c r="AS94" s="58"/>
      <c r="AT94" s="58">
        <f>IF($AT$96=$AR$75,$AT$80+($AR$94-1)*$AT$81,$AT$76)</f>
        <v>80</v>
      </c>
      <c r="AU94" s="58">
        <f>IF($AU$96=$AR$75,$AU$80+($AR$94-1)*$AU$81,$AU$76)</f>
        <v>0.24374999999999999</v>
      </c>
      <c r="AV94" s="58">
        <f>IF($AV$96=$AR$75,$AV$80+($AR$94-1)*$AV$81,$AV$76)</f>
        <v>0.20749999999999999</v>
      </c>
      <c r="AW94" s="58">
        <f>IF($AW$96=$AR$75,$AW$80+($AR$94-1)*$AW$81,$AW$76)</f>
        <v>0.35375000000000001</v>
      </c>
      <c r="AX94" s="58">
        <f>IF($AX$96=$AR$75,$AX$80+($AR$94-1)*$AX$81,$AX$76)</f>
        <v>0.1</v>
      </c>
      <c r="AY94" s="58">
        <f>IF($AY$96=$AR$75,$AY$80+($AR$94-1)*$AY$81,$AY$76)</f>
        <v>3.2500000000000001E-2</v>
      </c>
      <c r="AZ94" s="58">
        <f>IF($AZ$96=$AR$75,$AZ$80+($AR$94-1)*$AZ$81,$AZ$76)</f>
        <v>0.12</v>
      </c>
      <c r="BA94" s="58">
        <f>IF($BA$96=$AR$75,$BA$80+($AR$94-1)*$BA$81,$BA$76)</f>
        <v>0.05</v>
      </c>
      <c r="BB94" s="58">
        <v>1</v>
      </c>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row>
    <row r="95" spans="1:144" outlineLevel="1" x14ac:dyDescent="0.2">
      <c r="AQ95" s="58"/>
      <c r="AR95" s="58"/>
      <c r="AS95" s="58"/>
      <c r="AT95" s="58">
        <f>IF($AR$75 = $AT$96,1,0)</f>
        <v>1</v>
      </c>
      <c r="AU95" s="58">
        <f>IF($AR$75 = $AU$96,1,0)</f>
        <v>0</v>
      </c>
      <c r="AV95" s="58">
        <f>IF($AR$75 = $AV$96,1,0)</f>
        <v>0</v>
      </c>
      <c r="AW95" s="58">
        <f>IF($AR$75 = $AW$96,1,0)</f>
        <v>0</v>
      </c>
      <c r="AX95" s="58">
        <f>IF($AR$75 = $AX$96,1,0)</f>
        <v>0</v>
      </c>
      <c r="AY95" s="58">
        <f>IF($AR$75 = $AY$96,1,0)</f>
        <v>0</v>
      </c>
      <c r="AZ95" s="58">
        <f>IF($AR$75 = $AZ$96,1,0)</f>
        <v>0</v>
      </c>
      <c r="BA95" s="58">
        <f>IF($AR$75 = $BA$96,1,0)</f>
        <v>0</v>
      </c>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row>
    <row r="96" spans="1:144" x14ac:dyDescent="0.2">
      <c r="A96" s="72"/>
      <c r="AQ96" s="58"/>
      <c r="AR96" s="58"/>
      <c r="AS96" s="58"/>
      <c r="AT96" s="58">
        <v>1</v>
      </c>
      <c r="AU96" s="58">
        <v>2</v>
      </c>
      <c r="AV96" s="58">
        <v>3</v>
      </c>
      <c r="AW96" s="58">
        <v>4</v>
      </c>
      <c r="AX96" s="58">
        <v>5</v>
      </c>
      <c r="AY96" s="58">
        <v>6</v>
      </c>
      <c r="AZ96" s="58">
        <v>7</v>
      </c>
      <c r="BA96" s="58">
        <v>8</v>
      </c>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row>
    <row r="97" spans="1:144" x14ac:dyDescent="0.2">
      <c r="A97" s="11" t="s">
        <v>1037</v>
      </c>
      <c r="AQ97" s="70" t="s">
        <v>1056</v>
      </c>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row>
    <row r="98" spans="1:144" outlineLevel="1" x14ac:dyDescent="0.2">
      <c r="AQ98" s="70" t="s">
        <v>1057</v>
      </c>
      <c r="AR98" s="58">
        <v>0</v>
      </c>
      <c r="AS98" s="58">
        <v>0.05</v>
      </c>
      <c r="AT98" s="58">
        <v>0.1</v>
      </c>
      <c r="AU98" s="58">
        <v>0.15000000000000002</v>
      </c>
      <c r="AV98" s="58">
        <v>0.2</v>
      </c>
      <c r="AW98" s="58">
        <v>0.25</v>
      </c>
      <c r="AX98" s="58">
        <v>0.3</v>
      </c>
      <c r="AY98" s="58">
        <v>0.35</v>
      </c>
      <c r="AZ98" s="58">
        <v>0.39999999999999997</v>
      </c>
      <c r="BA98" s="58">
        <v>0.44999999999999996</v>
      </c>
      <c r="BB98" s="58">
        <v>0.49999999999999994</v>
      </c>
      <c r="BC98" s="58">
        <v>0.54999999999999993</v>
      </c>
      <c r="BD98" s="58">
        <v>0.6</v>
      </c>
      <c r="BE98" s="58">
        <v>0.65</v>
      </c>
      <c r="BF98" s="58">
        <v>0.70000000000000007</v>
      </c>
      <c r="BG98" s="58">
        <v>0.75000000000000011</v>
      </c>
      <c r="BH98" s="58">
        <v>0.80000000000000016</v>
      </c>
      <c r="BI98" s="58">
        <v>0.8500000000000002</v>
      </c>
      <c r="BJ98" s="58">
        <v>0.90000000000000024</v>
      </c>
      <c r="BK98" s="58">
        <v>0.95000000000000029</v>
      </c>
      <c r="BL98" s="58">
        <v>1.0000000000000002</v>
      </c>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row>
    <row r="99" spans="1:144" outlineLevel="1" x14ac:dyDescent="0.2">
      <c r="AQ99" s="70" t="s">
        <v>1058</v>
      </c>
      <c r="AR99" s="58">
        <v>0</v>
      </c>
      <c r="AS99" s="58">
        <v>0</v>
      </c>
      <c r="AT99" s="58">
        <v>7</v>
      </c>
      <c r="AU99" s="58">
        <v>45</v>
      </c>
      <c r="AV99" s="58">
        <v>47</v>
      </c>
      <c r="AW99" s="58">
        <v>47</v>
      </c>
      <c r="AX99" s="58">
        <v>51</v>
      </c>
      <c r="AY99" s="58">
        <v>59</v>
      </c>
      <c r="AZ99" s="58">
        <v>65</v>
      </c>
      <c r="BA99" s="58">
        <v>86</v>
      </c>
      <c r="BB99" s="58">
        <v>105</v>
      </c>
      <c r="BC99" s="58">
        <v>109</v>
      </c>
      <c r="BD99" s="58">
        <v>113</v>
      </c>
      <c r="BE99" s="58">
        <v>115</v>
      </c>
      <c r="BF99" s="58">
        <v>117</v>
      </c>
      <c r="BG99" s="58">
        <v>141</v>
      </c>
      <c r="BH99" s="58">
        <v>150</v>
      </c>
      <c r="BI99" s="58">
        <v>165</v>
      </c>
      <c r="BJ99" s="58">
        <v>175</v>
      </c>
      <c r="BK99" s="58">
        <v>269</v>
      </c>
      <c r="BL99" s="58">
        <v>308</v>
      </c>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row>
    <row r="100" spans="1:144" outlineLevel="1" x14ac:dyDescent="0.2">
      <c r="AQ100" s="70" t="s">
        <v>1059</v>
      </c>
      <c r="AR100" s="58">
        <v>0</v>
      </c>
      <c r="AS100" s="58">
        <v>12</v>
      </c>
      <c r="AT100" s="58">
        <v>96</v>
      </c>
      <c r="AU100" s="58">
        <v>350</v>
      </c>
      <c r="AV100" s="58">
        <v>351</v>
      </c>
      <c r="AW100" s="58">
        <v>358</v>
      </c>
      <c r="AX100" s="58">
        <v>381</v>
      </c>
      <c r="AY100" s="58">
        <v>400</v>
      </c>
      <c r="AZ100" s="58">
        <v>413</v>
      </c>
      <c r="BA100" s="58">
        <v>445</v>
      </c>
      <c r="BB100" s="58">
        <v>461</v>
      </c>
      <c r="BC100" s="58">
        <v>466</v>
      </c>
      <c r="BD100" s="58">
        <v>468</v>
      </c>
      <c r="BE100" s="58">
        <v>469</v>
      </c>
      <c r="BF100" s="58">
        <v>470</v>
      </c>
      <c r="BG100" s="58">
        <v>479</v>
      </c>
      <c r="BH100" s="58">
        <v>484</v>
      </c>
      <c r="BI100" s="58">
        <v>484</v>
      </c>
      <c r="BJ100" s="58">
        <v>485</v>
      </c>
      <c r="BK100" s="58">
        <v>490</v>
      </c>
      <c r="BL100" s="58">
        <v>492</v>
      </c>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row>
    <row r="101" spans="1:144" outlineLevel="1" x14ac:dyDescent="0.2">
      <c r="AQ101" s="70"/>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row>
    <row r="102" spans="1:144" outlineLevel="1" x14ac:dyDescent="0.2">
      <c r="AQ102" s="70" t="s">
        <v>1060</v>
      </c>
      <c r="AR102" s="58">
        <v>0.05</v>
      </c>
      <c r="AS102" s="58">
        <v>0.1</v>
      </c>
      <c r="AT102" s="58">
        <v>0.15000000000000002</v>
      </c>
      <c r="AU102" s="58">
        <v>0.2</v>
      </c>
      <c r="AV102" s="58">
        <v>0.25</v>
      </c>
      <c r="AW102" s="58">
        <v>0.3</v>
      </c>
      <c r="AX102" s="58">
        <v>0.35</v>
      </c>
      <c r="AY102" s="58">
        <v>0.39999999999999997</v>
      </c>
      <c r="AZ102" s="58">
        <v>0.44999999999999996</v>
      </c>
      <c r="BA102" s="58">
        <v>0.49999999999999994</v>
      </c>
      <c r="BB102" s="58">
        <v>0.54999999999999993</v>
      </c>
      <c r="BC102" s="58">
        <v>0.6</v>
      </c>
      <c r="BD102" s="58">
        <v>0.65</v>
      </c>
      <c r="BE102" s="58">
        <v>0.70000000000000007</v>
      </c>
      <c r="BF102" s="58">
        <v>0.75000000000000011</v>
      </c>
      <c r="BG102" s="58">
        <v>0.80000000000000016</v>
      </c>
      <c r="BH102" s="58">
        <v>0.8500000000000002</v>
      </c>
      <c r="BI102" s="58">
        <v>0.90000000000000024</v>
      </c>
      <c r="BJ102" s="58">
        <v>0.95000000000000029</v>
      </c>
      <c r="BK102" s="58">
        <v>1.0000000000000002</v>
      </c>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row>
    <row r="103" spans="1:144" outlineLevel="1" x14ac:dyDescent="0.2">
      <c r="AQ103" s="70" t="s">
        <v>1058</v>
      </c>
      <c r="AR103" s="58">
        <v>0</v>
      </c>
      <c r="AS103" s="58">
        <v>7</v>
      </c>
      <c r="AT103" s="58">
        <v>38</v>
      </c>
      <c r="AU103" s="58">
        <v>2</v>
      </c>
      <c r="AV103" s="58">
        <v>0</v>
      </c>
      <c r="AW103" s="58">
        <v>4</v>
      </c>
      <c r="AX103" s="58">
        <v>8</v>
      </c>
      <c r="AY103" s="58">
        <v>6</v>
      </c>
      <c r="AZ103" s="58">
        <v>21</v>
      </c>
      <c r="BA103" s="58">
        <v>19</v>
      </c>
      <c r="BB103" s="58">
        <v>4</v>
      </c>
      <c r="BC103" s="58">
        <v>4</v>
      </c>
      <c r="BD103" s="58">
        <v>2</v>
      </c>
      <c r="BE103" s="58">
        <v>2</v>
      </c>
      <c r="BF103" s="58">
        <v>24</v>
      </c>
      <c r="BG103" s="58">
        <v>9</v>
      </c>
      <c r="BH103" s="58">
        <v>15</v>
      </c>
      <c r="BI103" s="58">
        <v>10</v>
      </c>
      <c r="BJ103" s="58">
        <v>94</v>
      </c>
      <c r="BK103" s="58">
        <v>39</v>
      </c>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row>
    <row r="104" spans="1:144" outlineLevel="1" x14ac:dyDescent="0.2">
      <c r="AQ104" s="70" t="s">
        <v>1059</v>
      </c>
      <c r="AR104" s="58">
        <v>-12</v>
      </c>
      <c r="AS104" s="58">
        <v>-84</v>
      </c>
      <c r="AT104" s="58">
        <v>-254</v>
      </c>
      <c r="AU104" s="58">
        <v>-1</v>
      </c>
      <c r="AV104" s="58">
        <v>-7</v>
      </c>
      <c r="AW104" s="58">
        <v>-23</v>
      </c>
      <c r="AX104" s="58">
        <v>-19</v>
      </c>
      <c r="AY104" s="58">
        <v>-13</v>
      </c>
      <c r="AZ104" s="58">
        <v>-32</v>
      </c>
      <c r="BA104" s="58">
        <v>-16</v>
      </c>
      <c r="BB104" s="58">
        <v>-5</v>
      </c>
      <c r="BC104" s="58">
        <v>-2</v>
      </c>
      <c r="BD104" s="58">
        <v>-1</v>
      </c>
      <c r="BE104" s="58">
        <v>-1</v>
      </c>
      <c r="BF104" s="58">
        <v>-9</v>
      </c>
      <c r="BG104" s="58">
        <v>-5</v>
      </c>
      <c r="BH104" s="58">
        <v>0</v>
      </c>
      <c r="BI104" s="58">
        <v>-1</v>
      </c>
      <c r="BJ104" s="58">
        <v>-5</v>
      </c>
      <c r="BK104" s="58">
        <v>-2</v>
      </c>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row>
    <row r="105" spans="1:144" outlineLevel="1" x14ac:dyDescent="0.2">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row>
    <row r="106" spans="1:144" outlineLevel="1" x14ac:dyDescent="0.2">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row>
    <row r="107" spans="1:144" outlineLevel="1" x14ac:dyDescent="0.2">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row>
    <row r="108" spans="1:144" outlineLevel="1" x14ac:dyDescent="0.2">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row>
    <row r="109" spans="1:144" outlineLevel="1" x14ac:dyDescent="0.2">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row>
    <row r="110" spans="1:144" outlineLevel="1" x14ac:dyDescent="0.2">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row>
    <row r="111" spans="1:144" outlineLevel="1" x14ac:dyDescent="0.2">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row>
    <row r="112" spans="1:144" outlineLevel="1" x14ac:dyDescent="0.2">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row>
    <row r="113" spans="1:144" outlineLevel="1" x14ac:dyDescent="0.2">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row>
    <row r="114" spans="1:144" outlineLevel="1" x14ac:dyDescent="0.2">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row>
    <row r="115" spans="1:144" outlineLevel="1" x14ac:dyDescent="0.2">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row>
    <row r="116" spans="1:144" outlineLevel="1" x14ac:dyDescent="0.2">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row>
    <row r="117" spans="1:144" outlineLevel="1" x14ac:dyDescent="0.2">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row>
    <row r="118" spans="1:144" x14ac:dyDescent="0.2">
      <c r="A118" s="72"/>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row>
    <row r="119" spans="1:144" x14ac:dyDescent="0.2">
      <c r="A119" s="11" t="s">
        <v>1038</v>
      </c>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row>
    <row r="120" spans="1:144" outlineLevel="1" x14ac:dyDescent="0.2">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row>
    <row r="121" spans="1:144" outlineLevel="1" x14ac:dyDescent="0.2">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row>
    <row r="122" spans="1:144" outlineLevel="1" x14ac:dyDescent="0.2">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row>
    <row r="123" spans="1:144" outlineLevel="1" x14ac:dyDescent="0.2">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row>
    <row r="124" spans="1:144" outlineLevel="1" x14ac:dyDescent="0.2">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row>
    <row r="125" spans="1:144" outlineLevel="1" x14ac:dyDescent="0.2">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row>
    <row r="126" spans="1:144" outlineLevel="1" x14ac:dyDescent="0.2">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row>
    <row r="127" spans="1:144" outlineLevel="1" x14ac:dyDescent="0.2">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row>
    <row r="128" spans="1:144" outlineLevel="1" x14ac:dyDescent="0.2">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row>
    <row r="129" spans="1:144" outlineLevel="1" x14ac:dyDescent="0.2">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row>
    <row r="130" spans="1:144" outlineLevel="1" x14ac:dyDescent="0.2">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row>
    <row r="131" spans="1:144" outlineLevel="1" x14ac:dyDescent="0.2">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row>
    <row r="132" spans="1:144" outlineLevel="1" x14ac:dyDescent="0.2">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row>
    <row r="133" spans="1:144" outlineLevel="1" x14ac:dyDescent="0.2">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row>
    <row r="134" spans="1:144" outlineLevel="1" x14ac:dyDescent="0.2">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row>
    <row r="135" spans="1:144" outlineLevel="1" x14ac:dyDescent="0.2">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row>
    <row r="136" spans="1:144" outlineLevel="1" x14ac:dyDescent="0.2">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row>
    <row r="137" spans="1:144" outlineLevel="1" x14ac:dyDescent="0.2">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row>
    <row r="138" spans="1:144" outlineLevel="1" x14ac:dyDescent="0.2">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row>
    <row r="139" spans="1:144" outlineLevel="1" x14ac:dyDescent="0.2">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row>
    <row r="140" spans="1:144" x14ac:dyDescent="0.2">
      <c r="A140" s="72"/>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row>
    <row r="141" spans="1:144" x14ac:dyDescent="0.2">
      <c r="A141" s="11" t="s">
        <v>1039</v>
      </c>
      <c r="AQ141" s="58" t="s">
        <v>1062</v>
      </c>
      <c r="AR141" s="58"/>
      <c r="AS141" s="58"/>
      <c r="AT141" s="58">
        <v>10</v>
      </c>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row>
    <row r="142" spans="1:144" outlineLevel="1" x14ac:dyDescent="0.2">
      <c r="E142" s="26" t="s">
        <v>1061</v>
      </c>
      <c r="F142" s="57">
        <f>$AT$141/20</f>
        <v>0.5</v>
      </c>
      <c r="AQ142" s="58" t="s">
        <v>1042</v>
      </c>
      <c r="AR142" s="58">
        <v>0</v>
      </c>
      <c r="AS142" s="58">
        <v>0.01</v>
      </c>
      <c r="AT142" s="58">
        <v>0.02</v>
      </c>
      <c r="AU142" s="58">
        <v>0.03</v>
      </c>
      <c r="AV142" s="58">
        <v>0.04</v>
      </c>
      <c r="AW142" s="58">
        <v>0.05</v>
      </c>
      <c r="AX142" s="58">
        <v>6.0000000000000005E-2</v>
      </c>
      <c r="AY142" s="58">
        <v>7.0000000000000007E-2</v>
      </c>
      <c r="AZ142" s="58">
        <v>0.08</v>
      </c>
      <c r="BA142" s="58">
        <v>0.09</v>
      </c>
      <c r="BB142" s="58">
        <v>9.9999999999999992E-2</v>
      </c>
      <c r="BC142" s="58">
        <v>0.10999999999999999</v>
      </c>
      <c r="BD142" s="58">
        <v>0.11999999999999998</v>
      </c>
      <c r="BE142" s="58">
        <v>0.12999999999999998</v>
      </c>
      <c r="BF142" s="58">
        <v>0.13999999999999999</v>
      </c>
      <c r="BG142" s="58">
        <v>0.15</v>
      </c>
      <c r="BH142" s="58">
        <v>0.16</v>
      </c>
      <c r="BI142" s="58">
        <v>0.17</v>
      </c>
      <c r="BJ142" s="58">
        <v>0.18000000000000002</v>
      </c>
      <c r="BK142" s="58">
        <v>0.19000000000000003</v>
      </c>
      <c r="BL142" s="58">
        <v>0.20000000000000004</v>
      </c>
      <c r="BM142" s="58">
        <v>0.21000000000000005</v>
      </c>
      <c r="BN142" s="58">
        <v>0.22000000000000006</v>
      </c>
      <c r="BO142" s="58">
        <v>0.23000000000000007</v>
      </c>
      <c r="BP142" s="58">
        <v>0.24000000000000007</v>
      </c>
      <c r="BQ142" s="58">
        <v>0.25000000000000006</v>
      </c>
      <c r="BR142" s="58">
        <v>0.26000000000000006</v>
      </c>
      <c r="BS142" s="58">
        <v>0.27000000000000007</v>
      </c>
      <c r="BT142" s="58">
        <v>0.28000000000000008</v>
      </c>
      <c r="BU142" s="58">
        <v>0.29000000000000009</v>
      </c>
      <c r="BV142" s="58">
        <v>0.3000000000000001</v>
      </c>
      <c r="BW142" s="58">
        <v>0.31000000000000011</v>
      </c>
      <c r="BX142" s="58">
        <v>0.32000000000000012</v>
      </c>
      <c r="BY142" s="58">
        <v>0.33000000000000013</v>
      </c>
      <c r="BZ142" s="58">
        <v>0.34000000000000014</v>
      </c>
      <c r="CA142" s="58">
        <v>0.35000000000000014</v>
      </c>
      <c r="CB142" s="58">
        <v>0.36000000000000015</v>
      </c>
      <c r="CC142" s="58">
        <v>0.37000000000000016</v>
      </c>
      <c r="CD142" s="58">
        <v>0.38000000000000017</v>
      </c>
      <c r="CE142" s="58">
        <v>0.39000000000000018</v>
      </c>
      <c r="CF142" s="58">
        <v>0.40000000000000019</v>
      </c>
      <c r="CG142" s="58">
        <v>0.4100000000000002</v>
      </c>
      <c r="CH142" s="58">
        <v>0.42000000000000021</v>
      </c>
      <c r="CI142" s="58">
        <v>0.43000000000000022</v>
      </c>
      <c r="CJ142" s="58">
        <v>0.44000000000000022</v>
      </c>
      <c r="CK142" s="58">
        <v>0.45000000000000023</v>
      </c>
      <c r="CL142" s="58">
        <v>0.46000000000000024</v>
      </c>
      <c r="CM142" s="58">
        <v>0.47000000000000025</v>
      </c>
      <c r="CN142" s="58">
        <v>0.48000000000000026</v>
      </c>
      <c r="CO142" s="58">
        <v>0.49000000000000027</v>
      </c>
      <c r="CP142" s="58">
        <v>0.50000000000000022</v>
      </c>
      <c r="CQ142" s="58">
        <v>0.51000000000000023</v>
      </c>
      <c r="CR142" s="58">
        <v>0.52000000000000024</v>
      </c>
      <c r="CS142" s="58">
        <v>0.53000000000000025</v>
      </c>
      <c r="CT142" s="58">
        <v>0.54000000000000026</v>
      </c>
      <c r="CU142" s="58">
        <v>0.55000000000000027</v>
      </c>
      <c r="CV142" s="58">
        <v>0.56000000000000028</v>
      </c>
      <c r="CW142" s="58">
        <v>0.57000000000000028</v>
      </c>
      <c r="CX142" s="58">
        <v>0.58000000000000029</v>
      </c>
      <c r="CY142" s="58">
        <v>0.5900000000000003</v>
      </c>
      <c r="CZ142" s="58">
        <v>0.60000000000000031</v>
      </c>
      <c r="DA142" s="58">
        <v>0.61000000000000032</v>
      </c>
      <c r="DB142" s="58">
        <v>0.62000000000000033</v>
      </c>
      <c r="DC142" s="58">
        <v>0.63000000000000034</v>
      </c>
      <c r="DD142" s="58">
        <v>0.64000000000000035</v>
      </c>
      <c r="DE142" s="58">
        <v>0.65000000000000036</v>
      </c>
      <c r="DF142" s="58">
        <v>0.66000000000000036</v>
      </c>
      <c r="DG142" s="58">
        <v>0.67000000000000037</v>
      </c>
      <c r="DH142" s="58">
        <v>0.68000000000000038</v>
      </c>
      <c r="DI142" s="58">
        <v>0.69000000000000039</v>
      </c>
      <c r="DJ142" s="58">
        <v>0.7000000000000004</v>
      </c>
      <c r="DK142" s="58">
        <v>0.71000000000000041</v>
      </c>
      <c r="DL142" s="58">
        <v>0.72000000000000042</v>
      </c>
      <c r="DM142" s="58">
        <v>0.73000000000000043</v>
      </c>
      <c r="DN142" s="58">
        <v>0.74000000000000044</v>
      </c>
      <c r="DO142" s="58">
        <v>0.75000000000000044</v>
      </c>
      <c r="DP142" s="58">
        <v>0.76000000000000045</v>
      </c>
      <c r="DQ142" s="58">
        <v>0.77000000000000046</v>
      </c>
      <c r="DR142" s="58">
        <v>0.78000000000000047</v>
      </c>
      <c r="DS142" s="58">
        <v>0.79000000000000048</v>
      </c>
      <c r="DT142" s="58">
        <v>0.80000000000000049</v>
      </c>
      <c r="DU142" s="58">
        <v>0.8100000000000005</v>
      </c>
      <c r="DV142" s="58">
        <v>0.82000000000000051</v>
      </c>
      <c r="DW142" s="58">
        <v>0.83000000000000052</v>
      </c>
      <c r="DX142" s="58">
        <v>0.84000000000000052</v>
      </c>
      <c r="DY142" s="58">
        <v>0.85000000000000053</v>
      </c>
      <c r="DZ142" s="58">
        <v>0.86000000000000054</v>
      </c>
      <c r="EA142" s="58">
        <v>0.87000000000000055</v>
      </c>
      <c r="EB142" s="58">
        <v>0.88000000000000056</v>
      </c>
      <c r="EC142" s="58">
        <v>0.89000000000000057</v>
      </c>
      <c r="ED142" s="58">
        <v>0.90000000000000058</v>
      </c>
      <c r="EE142" s="58">
        <v>0.91000000000000059</v>
      </c>
      <c r="EF142" s="58">
        <v>0.9200000000000006</v>
      </c>
      <c r="EG142" s="58">
        <v>0.9300000000000006</v>
      </c>
      <c r="EH142" s="58">
        <v>0.94000000000000061</v>
      </c>
      <c r="EI142" s="58">
        <v>0.95000000000000062</v>
      </c>
      <c r="EJ142" s="58">
        <v>0.96000000000000063</v>
      </c>
      <c r="EK142" s="58">
        <v>0.97000000000000064</v>
      </c>
      <c r="EL142" s="58">
        <v>0.98000000000000065</v>
      </c>
      <c r="EM142" s="58">
        <v>0.99000000000000066</v>
      </c>
      <c r="EN142" s="58">
        <v>1.0000000000000007</v>
      </c>
    </row>
    <row r="143" spans="1:144" outlineLevel="1" x14ac:dyDescent="0.2">
      <c r="AQ143" s="58" t="s">
        <v>1063</v>
      </c>
      <c r="AR143" s="58">
        <v>1</v>
      </c>
      <c r="AS143" s="58">
        <v>1</v>
      </c>
      <c r="AT143" s="58">
        <v>1</v>
      </c>
      <c r="AU143" s="58">
        <v>1</v>
      </c>
      <c r="AV143" s="58">
        <v>0.99935064935064943</v>
      </c>
      <c r="AW143" s="58">
        <v>0.99805194805194797</v>
      </c>
      <c r="AX143" s="58">
        <v>0.99545454545454548</v>
      </c>
      <c r="AY143" s="58">
        <v>0.99155844155844153</v>
      </c>
      <c r="AZ143" s="58">
        <v>0.98701298701298701</v>
      </c>
      <c r="BA143" s="58">
        <v>0.97012987012987018</v>
      </c>
      <c r="BB143" s="58">
        <v>0.94935064935064928</v>
      </c>
      <c r="BC143" s="58">
        <v>0.92727272727272736</v>
      </c>
      <c r="BD143" s="58">
        <v>0.90324675324675319</v>
      </c>
      <c r="BE143" s="58">
        <v>0.87857142857142867</v>
      </c>
      <c r="BF143" s="58">
        <v>0.86623376623376624</v>
      </c>
      <c r="BG143" s="58">
        <v>0.85844155844155834</v>
      </c>
      <c r="BH143" s="58">
        <v>0.85324675324675325</v>
      </c>
      <c r="BI143" s="58">
        <v>0.85064935064935066</v>
      </c>
      <c r="BJ143" s="58">
        <v>0.84935064935064941</v>
      </c>
      <c r="BK143" s="58">
        <v>0.84870129870129862</v>
      </c>
      <c r="BL143" s="58">
        <v>0.84805194805194806</v>
      </c>
      <c r="BM143" s="58">
        <v>0.84740259740259738</v>
      </c>
      <c r="BN143" s="58">
        <v>0.84740259740259738</v>
      </c>
      <c r="BO143" s="58">
        <v>0.84740259740259738</v>
      </c>
      <c r="BP143" s="58">
        <v>0.84675324675324681</v>
      </c>
      <c r="BQ143" s="58">
        <v>0.84545454545454535</v>
      </c>
      <c r="BR143" s="58">
        <v>0.8441558441558441</v>
      </c>
      <c r="BS143" s="58">
        <v>0.84155844155844151</v>
      </c>
      <c r="BT143" s="58">
        <v>0.83896103896103891</v>
      </c>
      <c r="BU143" s="58">
        <v>0.8370129870129871</v>
      </c>
      <c r="BV143" s="58">
        <v>0.83506493506493507</v>
      </c>
      <c r="BW143" s="58">
        <v>0.83116883116883122</v>
      </c>
      <c r="BX143" s="58">
        <v>0.82662337662337659</v>
      </c>
      <c r="BY143" s="58">
        <v>0.8214285714285714</v>
      </c>
      <c r="BZ143" s="58">
        <v>0.8162337662337662</v>
      </c>
      <c r="CA143" s="58">
        <v>0.81038961038961033</v>
      </c>
      <c r="CB143" s="58">
        <v>0.80584415584415581</v>
      </c>
      <c r="CC143" s="58">
        <v>0.80194805194805197</v>
      </c>
      <c r="CD143" s="58">
        <v>0.79805194805194812</v>
      </c>
      <c r="CE143" s="58">
        <v>0.7883116883116883</v>
      </c>
      <c r="CF143" s="58">
        <v>0.77922077922077926</v>
      </c>
      <c r="CG143" s="58">
        <v>0.77012987012987011</v>
      </c>
      <c r="CH143" s="58">
        <v>0.75584415584415587</v>
      </c>
      <c r="CI143" s="58">
        <v>0.74220779220779221</v>
      </c>
      <c r="CJ143" s="58">
        <v>0.72987012987012989</v>
      </c>
      <c r="CK143" s="58">
        <v>0.71558441558441566</v>
      </c>
      <c r="CL143" s="58">
        <v>0.70064935064935063</v>
      </c>
      <c r="CM143" s="58">
        <v>0.68896103896103889</v>
      </c>
      <c r="CN143" s="58">
        <v>0.67662337662337668</v>
      </c>
      <c r="CO143" s="58">
        <v>0.66818181818181821</v>
      </c>
      <c r="CP143" s="58">
        <v>0.66038961038961042</v>
      </c>
      <c r="CQ143" s="58">
        <v>0.65389610389610386</v>
      </c>
      <c r="CR143" s="58">
        <v>0.6506493506493507</v>
      </c>
      <c r="CS143" s="58">
        <v>0.64805194805194799</v>
      </c>
      <c r="CT143" s="58">
        <v>0.64610389610389607</v>
      </c>
      <c r="CU143" s="58">
        <v>0.64610389610389607</v>
      </c>
      <c r="CV143" s="58">
        <v>0.6454545454545455</v>
      </c>
      <c r="CW143" s="58">
        <v>0.64480519480519483</v>
      </c>
      <c r="CX143" s="58">
        <v>0.64220779220779223</v>
      </c>
      <c r="CY143" s="58">
        <v>0.63896103896103895</v>
      </c>
      <c r="CZ143" s="58">
        <v>0.635064935064935</v>
      </c>
      <c r="DA143" s="58">
        <v>0.63181818181818183</v>
      </c>
      <c r="DB143" s="58">
        <v>0.62857142857142856</v>
      </c>
      <c r="DC143" s="58">
        <v>0.6272727272727272</v>
      </c>
      <c r="DD143" s="58">
        <v>0.62662337662337664</v>
      </c>
      <c r="DE143" s="58">
        <v>0.62532467532467528</v>
      </c>
      <c r="DF143" s="58">
        <v>0.62402597402597404</v>
      </c>
      <c r="DG143" s="58">
        <v>0.6227272727272728</v>
      </c>
      <c r="DH143" s="58">
        <v>0.62142857142857144</v>
      </c>
      <c r="DI143" s="58">
        <v>0.62012987012987009</v>
      </c>
      <c r="DJ143" s="58">
        <v>0.62012987012987009</v>
      </c>
      <c r="DK143" s="58">
        <v>0.62012987012987009</v>
      </c>
      <c r="DL143" s="58">
        <v>0.6045454545454545</v>
      </c>
      <c r="DM143" s="58">
        <v>0.58896103896103902</v>
      </c>
      <c r="DN143" s="58">
        <v>0.57337662337662332</v>
      </c>
      <c r="DO143" s="58">
        <v>0.55714285714285716</v>
      </c>
      <c r="DP143" s="58">
        <v>0.54090909090909089</v>
      </c>
      <c r="DQ143" s="58">
        <v>0.5383116883116883</v>
      </c>
      <c r="DR143" s="58">
        <v>0.53246753246753242</v>
      </c>
      <c r="DS143" s="58">
        <v>0.52467532467532463</v>
      </c>
      <c r="DT143" s="58">
        <v>0.51558441558441559</v>
      </c>
      <c r="DU143" s="58">
        <v>0.50389610389610384</v>
      </c>
      <c r="DV143" s="58">
        <v>0.49285714285714288</v>
      </c>
      <c r="DW143" s="58">
        <v>0.48311688311688317</v>
      </c>
      <c r="DX143" s="58">
        <v>0.47532467532467532</v>
      </c>
      <c r="DY143" s="58">
        <v>0.46948051948051944</v>
      </c>
      <c r="DZ143" s="58">
        <v>0.46623376623376622</v>
      </c>
      <c r="EA143" s="58">
        <v>0.46233766233766238</v>
      </c>
      <c r="EB143" s="58">
        <v>0.45584415584415588</v>
      </c>
      <c r="EC143" s="58">
        <v>0.44545454545454544</v>
      </c>
      <c r="ED143" s="58">
        <v>0.42792207792207798</v>
      </c>
      <c r="EE143" s="58">
        <v>0.40129870129870127</v>
      </c>
      <c r="EF143" s="58">
        <v>0.35974025974025975</v>
      </c>
      <c r="EG143" s="58">
        <v>0.29870129870129869</v>
      </c>
      <c r="EH143" s="58">
        <v>0.22857142857142859</v>
      </c>
      <c r="EI143" s="58">
        <v>0.15324675324675324</v>
      </c>
      <c r="EJ143" s="58">
        <v>8.7012987012987014E-2</v>
      </c>
      <c r="EK143" s="58">
        <v>3.7662337662337661E-2</v>
      </c>
      <c r="EL143" s="58">
        <v>1.2337662337662337E-2</v>
      </c>
      <c r="EM143" s="58">
        <v>0</v>
      </c>
      <c r="EN143" s="58">
        <v>0</v>
      </c>
    </row>
    <row r="144" spans="1:144" outlineLevel="1" x14ac:dyDescent="0.2">
      <c r="AQ144" s="58" t="s">
        <v>1064</v>
      </c>
      <c r="AR144" s="58">
        <v>0</v>
      </c>
      <c r="AS144" s="58">
        <v>0</v>
      </c>
      <c r="AT144" s="58">
        <v>9.7560975609756097E-3</v>
      </c>
      <c r="AU144" s="58">
        <v>1.4634146341463415E-2</v>
      </c>
      <c r="AV144" s="58">
        <v>2.1951219512195124E-2</v>
      </c>
      <c r="AW144" s="58">
        <v>3.3333333333333333E-2</v>
      </c>
      <c r="AX144" s="58">
        <v>4.878048780487805E-2</v>
      </c>
      <c r="AY144" s="58">
        <v>7.3170731707317069E-2</v>
      </c>
      <c r="AZ144" s="58">
        <v>0.10731707317073171</v>
      </c>
      <c r="BA144" s="58">
        <v>0.18130081300813009</v>
      </c>
      <c r="BB144" s="58">
        <v>0.26829268292682928</v>
      </c>
      <c r="BC144" s="58">
        <v>0.37235772357723573</v>
      </c>
      <c r="BD144" s="58">
        <v>0.47845528455284553</v>
      </c>
      <c r="BE144" s="58">
        <v>0.58170731707317069</v>
      </c>
      <c r="BF144" s="58">
        <v>0.64308943089430892</v>
      </c>
      <c r="BG144" s="58">
        <v>0.68414634146341469</v>
      </c>
      <c r="BH144" s="58">
        <v>0.70406504065040643</v>
      </c>
      <c r="BI144" s="58">
        <v>0.71300813008130082</v>
      </c>
      <c r="BJ144" s="58">
        <v>0.71341463414634143</v>
      </c>
      <c r="BK144" s="58">
        <v>0.71341463414634143</v>
      </c>
      <c r="BL144" s="58">
        <v>0.71422764227642277</v>
      </c>
      <c r="BM144" s="58">
        <v>0.71544715447154472</v>
      </c>
      <c r="BN144" s="58">
        <v>0.71666666666666667</v>
      </c>
      <c r="BO144" s="58">
        <v>0.71951219512195119</v>
      </c>
      <c r="BP144" s="58">
        <v>0.72398373983739839</v>
      </c>
      <c r="BQ144" s="58">
        <v>0.73008130081300815</v>
      </c>
      <c r="BR144" s="58">
        <v>0.73658536585365852</v>
      </c>
      <c r="BS144" s="58">
        <v>0.74471544715447147</v>
      </c>
      <c r="BT144" s="58">
        <v>0.75406504065040647</v>
      </c>
      <c r="BU144" s="58">
        <v>0.76178861788617891</v>
      </c>
      <c r="BV144" s="58">
        <v>0.76788617886178867</v>
      </c>
      <c r="BW144" s="58">
        <v>0.77439024390243905</v>
      </c>
      <c r="BX144" s="58">
        <v>0.78170731707317076</v>
      </c>
      <c r="BY144" s="58">
        <v>0.78943089430894309</v>
      </c>
      <c r="BZ144" s="58">
        <v>0.79796747967479675</v>
      </c>
      <c r="CA144" s="58">
        <v>0.80609756097560981</v>
      </c>
      <c r="CB144" s="58">
        <v>0.81504065040650409</v>
      </c>
      <c r="CC144" s="58">
        <v>0.8223577235772358</v>
      </c>
      <c r="CD144" s="58">
        <v>0.82764227642276422</v>
      </c>
      <c r="CE144" s="58">
        <v>0.83292682926829276</v>
      </c>
      <c r="CF144" s="58">
        <v>0.83780487804878045</v>
      </c>
      <c r="CG144" s="58">
        <v>0.84065040650406508</v>
      </c>
      <c r="CH144" s="58">
        <v>0.85243902439024388</v>
      </c>
      <c r="CI144" s="58">
        <v>0.86544715447154474</v>
      </c>
      <c r="CJ144" s="58">
        <v>0.87886178861788611</v>
      </c>
      <c r="CK144" s="58">
        <v>0.89349593495934965</v>
      </c>
      <c r="CL144" s="58">
        <v>0.90934959349593492</v>
      </c>
      <c r="CM144" s="58">
        <v>0.91626016260162602</v>
      </c>
      <c r="CN144" s="58">
        <v>0.92276422764227639</v>
      </c>
      <c r="CO144" s="58">
        <v>0.92845528455284554</v>
      </c>
      <c r="CP144" s="58">
        <v>0.93414634146341469</v>
      </c>
      <c r="CQ144" s="58">
        <v>0.93861788617886177</v>
      </c>
      <c r="CR144" s="58">
        <v>0.94268292682926835</v>
      </c>
      <c r="CS144" s="58">
        <v>0.94471544715447153</v>
      </c>
      <c r="CT144" s="58">
        <v>0.94634146341463421</v>
      </c>
      <c r="CU144" s="58">
        <v>0.94756097560975605</v>
      </c>
      <c r="CV144" s="58">
        <v>0.94878048780487811</v>
      </c>
      <c r="CW144" s="58">
        <v>0.94959349593495934</v>
      </c>
      <c r="CX144" s="58">
        <v>0.95040650406504068</v>
      </c>
      <c r="CY144" s="58">
        <v>0.95162601626016263</v>
      </c>
      <c r="CZ144" s="58">
        <v>0.95203252032520325</v>
      </c>
      <c r="DA144" s="58">
        <v>0.95243902439024397</v>
      </c>
      <c r="DB144" s="58">
        <v>0.95284552845528458</v>
      </c>
      <c r="DC144" s="58">
        <v>0.9532520325203252</v>
      </c>
      <c r="DD144" s="58">
        <v>0.95365853658536581</v>
      </c>
      <c r="DE144" s="58">
        <v>0.95406504065040643</v>
      </c>
      <c r="DF144" s="58">
        <v>0.95447154471544715</v>
      </c>
      <c r="DG144" s="58">
        <v>0.95487804878048788</v>
      </c>
      <c r="DH144" s="58">
        <v>0.95528455284552849</v>
      </c>
      <c r="DI144" s="58">
        <v>0.95528455284552849</v>
      </c>
      <c r="DJ144" s="58">
        <v>0.95528455284552849</v>
      </c>
      <c r="DK144" s="58">
        <v>0.95609756097560972</v>
      </c>
      <c r="DL144" s="58">
        <v>0.95975609756097557</v>
      </c>
      <c r="DM144" s="58">
        <v>0.96341463414634143</v>
      </c>
      <c r="DN144" s="58">
        <v>0.96707317073170729</v>
      </c>
      <c r="DO144" s="58">
        <v>0.97073170731707326</v>
      </c>
      <c r="DP144" s="58">
        <v>0.97398373983739839</v>
      </c>
      <c r="DQ144" s="58">
        <v>0.97560975609756095</v>
      </c>
      <c r="DR144" s="58">
        <v>0.97764227642276424</v>
      </c>
      <c r="DS144" s="58">
        <v>0.97967479674796742</v>
      </c>
      <c r="DT144" s="58">
        <v>0.98170731707317072</v>
      </c>
      <c r="DU144" s="58">
        <v>0.98333333333333339</v>
      </c>
      <c r="DV144" s="58">
        <v>0.98373983739837401</v>
      </c>
      <c r="DW144" s="58">
        <v>0.98373983739837401</v>
      </c>
      <c r="DX144" s="58">
        <v>0.98373983739837401</v>
      </c>
      <c r="DY144" s="58">
        <v>0.98373983739837401</v>
      </c>
      <c r="DZ144" s="58">
        <v>0.98414634146341462</v>
      </c>
      <c r="EA144" s="58">
        <v>0.98455284552845523</v>
      </c>
      <c r="EB144" s="58">
        <v>0.98495934959349596</v>
      </c>
      <c r="EC144" s="58">
        <v>0.98536585365853657</v>
      </c>
      <c r="ED144" s="58">
        <v>0.98617886178861791</v>
      </c>
      <c r="EE144" s="58">
        <v>0.98699186991869925</v>
      </c>
      <c r="EF144" s="58">
        <v>0.9886178861788617</v>
      </c>
      <c r="EG144" s="58">
        <v>0.990650406504065</v>
      </c>
      <c r="EH144" s="58">
        <v>0.99308943089430901</v>
      </c>
      <c r="EI144" s="58">
        <v>0.99512195121951219</v>
      </c>
      <c r="EJ144" s="58">
        <v>0.99715447154471548</v>
      </c>
      <c r="EK144" s="58">
        <v>0.99837398373983732</v>
      </c>
      <c r="EL144" s="58">
        <v>0.99918699186991877</v>
      </c>
      <c r="EM144" s="58">
        <v>1</v>
      </c>
      <c r="EN144" s="58">
        <v>1</v>
      </c>
    </row>
    <row r="145" spans="43:144" outlineLevel="1" x14ac:dyDescent="0.2">
      <c r="AQ145" s="58" t="str">
        <f xml:space="preserve"> TEXT($F$142,"0%") &amp; " Wtd.Avg."</f>
        <v>50% Wtd.Avg.</v>
      </c>
      <c r="AR145" s="58">
        <f>$F$142*AR143+(1-$F$142)*AR144</f>
        <v>0.5</v>
      </c>
      <c r="AS145" s="58">
        <f>$F$142*AS143+(1-$F$142)*AS144</f>
        <v>0.5</v>
      </c>
      <c r="AT145" s="58">
        <f>$F$142*AT143+(1-$F$142)*AT144</f>
        <v>0.50487804878048781</v>
      </c>
      <c r="AU145" s="58">
        <f t="shared" ref="AU145:DF145" si="9">$F$142*AU143+(1-$F$142)*AU144</f>
        <v>0.50731707317073171</v>
      </c>
      <c r="AV145" s="58">
        <f t="shared" si="9"/>
        <v>0.51065093443142229</v>
      </c>
      <c r="AW145" s="58">
        <f t="shared" si="9"/>
        <v>0.51569264069264065</v>
      </c>
      <c r="AX145" s="58">
        <f t="shared" si="9"/>
        <v>0.52211751662971173</v>
      </c>
      <c r="AY145" s="58">
        <f t="shared" si="9"/>
        <v>0.53236458663287933</v>
      </c>
      <c r="AZ145" s="58">
        <f t="shared" si="9"/>
        <v>0.54716503009185935</v>
      </c>
      <c r="BA145" s="58">
        <f t="shared" si="9"/>
        <v>0.57571534156900017</v>
      </c>
      <c r="BB145" s="58">
        <f t="shared" si="9"/>
        <v>0.60882166613873934</v>
      </c>
      <c r="BC145" s="58">
        <f t="shared" si="9"/>
        <v>0.6498152254249816</v>
      </c>
      <c r="BD145" s="58">
        <f t="shared" si="9"/>
        <v>0.69085101889979939</v>
      </c>
      <c r="BE145" s="58">
        <f t="shared" si="9"/>
        <v>0.73013937282229968</v>
      </c>
      <c r="BF145" s="58">
        <f t="shared" si="9"/>
        <v>0.75466159856403758</v>
      </c>
      <c r="BG145" s="58">
        <f t="shared" si="9"/>
        <v>0.77129394995248646</v>
      </c>
      <c r="BH145" s="58">
        <f t="shared" si="9"/>
        <v>0.77865589694857984</v>
      </c>
      <c r="BI145" s="58">
        <f t="shared" si="9"/>
        <v>0.78182874036532568</v>
      </c>
      <c r="BJ145" s="58">
        <f t="shared" si="9"/>
        <v>0.78138264174849548</v>
      </c>
      <c r="BK145" s="58">
        <f t="shared" si="9"/>
        <v>0.78105796642381997</v>
      </c>
      <c r="BL145" s="58">
        <f t="shared" si="9"/>
        <v>0.78113979516418541</v>
      </c>
      <c r="BM145" s="58">
        <f t="shared" si="9"/>
        <v>0.781424875937071</v>
      </c>
      <c r="BN145" s="58">
        <f t="shared" si="9"/>
        <v>0.78203463203463208</v>
      </c>
      <c r="BO145" s="58">
        <f t="shared" si="9"/>
        <v>0.78345739626227429</v>
      </c>
      <c r="BP145" s="58">
        <f t="shared" si="9"/>
        <v>0.78536849329532266</v>
      </c>
      <c r="BQ145" s="58">
        <f t="shared" si="9"/>
        <v>0.78776792313377675</v>
      </c>
      <c r="BR145" s="58">
        <f t="shared" si="9"/>
        <v>0.79037060500475131</v>
      </c>
      <c r="BS145" s="58">
        <f t="shared" si="9"/>
        <v>0.79313694435645643</v>
      </c>
      <c r="BT145" s="58">
        <f t="shared" si="9"/>
        <v>0.79651303980572274</v>
      </c>
      <c r="BU145" s="58">
        <f t="shared" si="9"/>
        <v>0.799400802449583</v>
      </c>
      <c r="BV145" s="58">
        <f t="shared" si="9"/>
        <v>0.80147555696336181</v>
      </c>
      <c r="BW145" s="58">
        <f t="shared" si="9"/>
        <v>0.80277953753563513</v>
      </c>
      <c r="BX145" s="58">
        <f t="shared" si="9"/>
        <v>0.80416534684827368</v>
      </c>
      <c r="BY145" s="58">
        <f t="shared" si="9"/>
        <v>0.80542973286875719</v>
      </c>
      <c r="BZ145" s="58">
        <f t="shared" si="9"/>
        <v>0.80710062295428142</v>
      </c>
      <c r="CA145" s="58">
        <f t="shared" si="9"/>
        <v>0.80824358568261001</v>
      </c>
      <c r="CB145" s="58">
        <f t="shared" si="9"/>
        <v>0.81044240312532989</v>
      </c>
      <c r="CC145" s="58">
        <f t="shared" si="9"/>
        <v>0.81215288776264383</v>
      </c>
      <c r="CD145" s="58">
        <f t="shared" si="9"/>
        <v>0.81284711223735617</v>
      </c>
      <c r="CE145" s="58">
        <f t="shared" si="9"/>
        <v>0.81061925878999053</v>
      </c>
      <c r="CF145" s="58">
        <f t="shared" si="9"/>
        <v>0.8085128286347798</v>
      </c>
      <c r="CG145" s="58">
        <f t="shared" si="9"/>
        <v>0.8053901383169676</v>
      </c>
      <c r="CH145" s="58">
        <f t="shared" si="9"/>
        <v>0.80414159011719988</v>
      </c>
      <c r="CI145" s="58">
        <f t="shared" si="9"/>
        <v>0.80382747333966842</v>
      </c>
      <c r="CJ145" s="58">
        <f t="shared" si="9"/>
        <v>0.804365959244008</v>
      </c>
      <c r="CK145" s="58">
        <f t="shared" si="9"/>
        <v>0.8045401752718826</v>
      </c>
      <c r="CL145" s="58">
        <f t="shared" si="9"/>
        <v>0.80499947207264277</v>
      </c>
      <c r="CM145" s="58">
        <f t="shared" si="9"/>
        <v>0.80261060078133251</v>
      </c>
      <c r="CN145" s="58">
        <f t="shared" si="9"/>
        <v>0.79969380213282659</v>
      </c>
      <c r="CO145" s="58">
        <f t="shared" si="9"/>
        <v>0.79831855136733187</v>
      </c>
      <c r="CP145" s="58">
        <f t="shared" si="9"/>
        <v>0.79726797592651255</v>
      </c>
      <c r="CQ145" s="58">
        <f t="shared" si="9"/>
        <v>0.79625699503748282</v>
      </c>
      <c r="CR145" s="58">
        <f t="shared" si="9"/>
        <v>0.79666613873930947</v>
      </c>
      <c r="CS145" s="58">
        <f t="shared" si="9"/>
        <v>0.79638369760320971</v>
      </c>
      <c r="CT145" s="58">
        <f t="shared" si="9"/>
        <v>0.79622267975926508</v>
      </c>
      <c r="CU145" s="58">
        <f t="shared" si="9"/>
        <v>0.79683243585682606</v>
      </c>
      <c r="CV145" s="58">
        <f t="shared" si="9"/>
        <v>0.79711751662971175</v>
      </c>
      <c r="CW145" s="58">
        <f t="shared" si="9"/>
        <v>0.79719934537007708</v>
      </c>
      <c r="CX145" s="58">
        <f t="shared" si="9"/>
        <v>0.79630714813641645</v>
      </c>
      <c r="CY145" s="58">
        <f t="shared" si="9"/>
        <v>0.79529352761060079</v>
      </c>
      <c r="CZ145" s="58">
        <f t="shared" si="9"/>
        <v>0.79354872769506912</v>
      </c>
      <c r="DA145" s="58">
        <f t="shared" si="9"/>
        <v>0.79212860310421296</v>
      </c>
      <c r="DB145" s="58">
        <f t="shared" si="9"/>
        <v>0.79070847851335657</v>
      </c>
      <c r="DC145" s="58">
        <f t="shared" si="9"/>
        <v>0.79026237989652626</v>
      </c>
      <c r="DD145" s="58">
        <f t="shared" si="9"/>
        <v>0.79014095660437123</v>
      </c>
      <c r="DE145" s="58">
        <f t="shared" si="9"/>
        <v>0.78969485798754091</v>
      </c>
      <c r="DF145" s="58">
        <f t="shared" si="9"/>
        <v>0.7892487593707106</v>
      </c>
      <c r="DG145" s="58">
        <f t="shared" ref="DG145:EL145" si="10">$F$142*DG143+(1-$F$142)*DG144</f>
        <v>0.78880266075388028</v>
      </c>
      <c r="DH145" s="58">
        <f t="shared" si="10"/>
        <v>0.78835656213704997</v>
      </c>
      <c r="DI145" s="58">
        <f t="shared" si="10"/>
        <v>0.78770721148769929</v>
      </c>
      <c r="DJ145" s="58">
        <f t="shared" si="10"/>
        <v>0.78770721148769929</v>
      </c>
      <c r="DK145" s="58">
        <f t="shared" si="10"/>
        <v>0.7881137155527399</v>
      </c>
      <c r="DL145" s="58">
        <f t="shared" si="10"/>
        <v>0.78215077605321504</v>
      </c>
      <c r="DM145" s="58">
        <f t="shared" si="10"/>
        <v>0.77618783655369028</v>
      </c>
      <c r="DN145" s="58">
        <f t="shared" si="10"/>
        <v>0.7702248970541653</v>
      </c>
      <c r="DO145" s="58">
        <f t="shared" si="10"/>
        <v>0.76393728222996526</v>
      </c>
      <c r="DP145" s="58">
        <f t="shared" si="10"/>
        <v>0.75744641537324464</v>
      </c>
      <c r="DQ145" s="58">
        <f t="shared" si="10"/>
        <v>0.75696072220462463</v>
      </c>
      <c r="DR145" s="58">
        <f t="shared" si="10"/>
        <v>0.75505490444514833</v>
      </c>
      <c r="DS145" s="58">
        <f t="shared" si="10"/>
        <v>0.75217506071164597</v>
      </c>
      <c r="DT145" s="58">
        <f t="shared" si="10"/>
        <v>0.74864586632879315</v>
      </c>
      <c r="DU145" s="58">
        <f t="shared" si="10"/>
        <v>0.74361471861471862</v>
      </c>
      <c r="DV145" s="58">
        <f t="shared" si="10"/>
        <v>0.7382984901277585</v>
      </c>
      <c r="DW145" s="58">
        <f t="shared" si="10"/>
        <v>0.73342836025762859</v>
      </c>
      <c r="DX145" s="58">
        <f t="shared" si="10"/>
        <v>0.72953225636152463</v>
      </c>
      <c r="DY145" s="58">
        <f t="shared" si="10"/>
        <v>0.72661017843944675</v>
      </c>
      <c r="DZ145" s="58">
        <f t="shared" si="10"/>
        <v>0.72519005384859048</v>
      </c>
      <c r="EA145" s="58">
        <f t="shared" si="10"/>
        <v>0.72344525393305881</v>
      </c>
      <c r="EB145" s="58">
        <f t="shared" si="10"/>
        <v>0.72040175271882589</v>
      </c>
      <c r="EC145" s="58">
        <f t="shared" si="10"/>
        <v>0.71541019955654095</v>
      </c>
      <c r="ED145" s="58">
        <f t="shared" si="10"/>
        <v>0.70705046985534792</v>
      </c>
      <c r="EE145" s="58">
        <f t="shared" si="10"/>
        <v>0.69414528560870026</v>
      </c>
      <c r="EF145" s="58">
        <f t="shared" si="10"/>
        <v>0.6741790729595607</v>
      </c>
      <c r="EG145" s="58">
        <f t="shared" si="10"/>
        <v>0.6446758526026819</v>
      </c>
      <c r="EH145" s="58">
        <f t="shared" si="10"/>
        <v>0.61083042973286883</v>
      </c>
      <c r="EI145" s="58">
        <f t="shared" si="10"/>
        <v>0.57418435223313269</v>
      </c>
      <c r="EJ145" s="58">
        <f t="shared" si="10"/>
        <v>0.54208372927885129</v>
      </c>
      <c r="EK145" s="58">
        <f t="shared" si="10"/>
        <v>0.51801816070108753</v>
      </c>
      <c r="EL145" s="58">
        <f t="shared" si="10"/>
        <v>0.50576232710379054</v>
      </c>
      <c r="EM145" s="58">
        <f>$F$142*EM143+(1-$F$142)*EM144</f>
        <v>0.5</v>
      </c>
      <c r="EN145" s="58">
        <f>$F$142*EN143+(1-$F$142)*EN144</f>
        <v>0.5</v>
      </c>
    </row>
    <row r="146" spans="43:144" outlineLevel="1" x14ac:dyDescent="0.2">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row>
    <row r="147" spans="43:144" outlineLevel="1" x14ac:dyDescent="0.2">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row>
    <row r="148" spans="43:144" outlineLevel="1" x14ac:dyDescent="0.2">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row>
    <row r="149" spans="43:144" outlineLevel="1" x14ac:dyDescent="0.2">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row>
    <row r="150" spans="43:144" outlineLevel="1" x14ac:dyDescent="0.2">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row>
    <row r="151" spans="43:144" outlineLevel="1" x14ac:dyDescent="0.2">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row>
    <row r="152" spans="43:144" outlineLevel="1" x14ac:dyDescent="0.2">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row>
    <row r="153" spans="43:144" outlineLevel="1" x14ac:dyDescent="0.2">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row>
    <row r="154" spans="43:144" outlineLevel="1" x14ac:dyDescent="0.2">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row>
    <row r="155" spans="43:144" outlineLevel="1" x14ac:dyDescent="0.2">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row>
    <row r="156" spans="43:144" outlineLevel="1" x14ac:dyDescent="0.2">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row>
    <row r="157" spans="43:144" outlineLevel="1" x14ac:dyDescent="0.2">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row>
    <row r="158" spans="43:144" outlineLevel="1" x14ac:dyDescent="0.2">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row>
    <row r="159" spans="43:144" outlineLevel="1" x14ac:dyDescent="0.2">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row>
    <row r="160" spans="43:144" outlineLevel="1" x14ac:dyDescent="0.2">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row>
    <row r="161" spans="1:144" outlineLevel="1" x14ac:dyDescent="0.2">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row>
    <row r="162" spans="1:144" outlineLevel="1" x14ac:dyDescent="0.2">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row>
    <row r="163" spans="1:144" x14ac:dyDescent="0.2">
      <c r="A163" s="72"/>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row>
    <row r="164" spans="1:144" x14ac:dyDescent="0.2">
      <c r="A164" s="11" t="s">
        <v>1040</v>
      </c>
      <c r="AQ164" s="58" t="s">
        <v>1065</v>
      </c>
      <c r="AR164" s="58"/>
      <c r="AS164" s="58"/>
      <c r="AT164" s="58">
        <v>10</v>
      </c>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row>
    <row r="165" spans="1:144" outlineLevel="1" x14ac:dyDescent="0.2">
      <c r="E165" s="26" t="s">
        <v>1065</v>
      </c>
      <c r="F165" s="57">
        <f>$AT$164/20</f>
        <v>0.5</v>
      </c>
      <c r="AQ165" s="58" t="s">
        <v>1042</v>
      </c>
      <c r="AR165" s="58">
        <v>0</v>
      </c>
      <c r="AS165" s="58">
        <v>0.01</v>
      </c>
      <c r="AT165" s="58">
        <v>0.02</v>
      </c>
      <c r="AU165" s="58">
        <v>0.03</v>
      </c>
      <c r="AV165" s="58">
        <v>0.04</v>
      </c>
      <c r="AW165" s="58">
        <v>0.05</v>
      </c>
      <c r="AX165" s="58">
        <v>6.0000000000000005E-2</v>
      </c>
      <c r="AY165" s="58">
        <v>7.0000000000000007E-2</v>
      </c>
      <c r="AZ165" s="58">
        <v>0.08</v>
      </c>
      <c r="BA165" s="58">
        <v>0.09</v>
      </c>
      <c r="BB165" s="58">
        <v>9.9999999999999992E-2</v>
      </c>
      <c r="BC165" s="58">
        <v>0.10999999999999999</v>
      </c>
      <c r="BD165" s="58">
        <v>0.11999999999999998</v>
      </c>
      <c r="BE165" s="58">
        <v>0.12999999999999998</v>
      </c>
      <c r="BF165" s="58">
        <v>0.13999999999999999</v>
      </c>
      <c r="BG165" s="58">
        <v>0.15</v>
      </c>
      <c r="BH165" s="58">
        <v>0.16</v>
      </c>
      <c r="BI165" s="58">
        <v>0.17</v>
      </c>
      <c r="BJ165" s="58">
        <v>0.18000000000000002</v>
      </c>
      <c r="BK165" s="58">
        <v>0.19000000000000003</v>
      </c>
      <c r="BL165" s="58">
        <v>0.20000000000000004</v>
      </c>
      <c r="BM165" s="58">
        <v>0.21000000000000005</v>
      </c>
      <c r="BN165" s="58">
        <v>0.22000000000000006</v>
      </c>
      <c r="BO165" s="58">
        <v>0.23000000000000007</v>
      </c>
      <c r="BP165" s="58">
        <v>0.24000000000000007</v>
      </c>
      <c r="BQ165" s="58">
        <v>0.25000000000000006</v>
      </c>
      <c r="BR165" s="58">
        <v>0.26000000000000006</v>
      </c>
      <c r="BS165" s="58">
        <v>0.27000000000000007</v>
      </c>
      <c r="BT165" s="58">
        <v>0.28000000000000008</v>
      </c>
      <c r="BU165" s="58">
        <v>0.29000000000000009</v>
      </c>
      <c r="BV165" s="58">
        <v>0.3000000000000001</v>
      </c>
      <c r="BW165" s="58">
        <v>0.31000000000000011</v>
      </c>
      <c r="BX165" s="58">
        <v>0.32000000000000012</v>
      </c>
      <c r="BY165" s="58">
        <v>0.33000000000000013</v>
      </c>
      <c r="BZ165" s="58">
        <v>0.34000000000000014</v>
      </c>
      <c r="CA165" s="58">
        <v>0.35000000000000014</v>
      </c>
      <c r="CB165" s="58">
        <v>0.36000000000000015</v>
      </c>
      <c r="CC165" s="58">
        <v>0.37000000000000016</v>
      </c>
      <c r="CD165" s="58">
        <v>0.38000000000000017</v>
      </c>
      <c r="CE165" s="58">
        <v>0.39000000000000018</v>
      </c>
      <c r="CF165" s="58">
        <v>0.40000000000000019</v>
      </c>
      <c r="CG165" s="58">
        <v>0.4100000000000002</v>
      </c>
      <c r="CH165" s="58">
        <v>0.42000000000000021</v>
      </c>
      <c r="CI165" s="58">
        <v>0.43000000000000022</v>
      </c>
      <c r="CJ165" s="58">
        <v>0.44000000000000022</v>
      </c>
      <c r="CK165" s="58">
        <v>0.45000000000000023</v>
      </c>
      <c r="CL165" s="58">
        <v>0.46000000000000024</v>
      </c>
      <c r="CM165" s="58">
        <v>0.47000000000000025</v>
      </c>
      <c r="CN165" s="58">
        <v>0.48000000000000026</v>
      </c>
      <c r="CO165" s="58">
        <v>0.49000000000000027</v>
      </c>
      <c r="CP165" s="58">
        <v>0.50000000000000022</v>
      </c>
      <c r="CQ165" s="58">
        <v>0.51000000000000023</v>
      </c>
      <c r="CR165" s="58">
        <v>0.52000000000000024</v>
      </c>
      <c r="CS165" s="58">
        <v>0.53000000000000025</v>
      </c>
      <c r="CT165" s="58">
        <v>0.54000000000000026</v>
      </c>
      <c r="CU165" s="58">
        <v>0.55000000000000027</v>
      </c>
      <c r="CV165" s="58">
        <v>0.56000000000000028</v>
      </c>
      <c r="CW165" s="58">
        <v>0.57000000000000028</v>
      </c>
      <c r="CX165" s="58">
        <v>0.58000000000000029</v>
      </c>
      <c r="CY165" s="58">
        <v>0.5900000000000003</v>
      </c>
      <c r="CZ165" s="58">
        <v>0.60000000000000031</v>
      </c>
      <c r="DA165" s="58">
        <v>0.61000000000000032</v>
      </c>
      <c r="DB165" s="58">
        <v>0.62000000000000033</v>
      </c>
      <c r="DC165" s="58">
        <v>0.63000000000000034</v>
      </c>
      <c r="DD165" s="58">
        <v>0.64000000000000035</v>
      </c>
      <c r="DE165" s="58">
        <v>0.65000000000000036</v>
      </c>
      <c r="DF165" s="58">
        <v>0.66000000000000036</v>
      </c>
      <c r="DG165" s="58">
        <v>0.67000000000000037</v>
      </c>
      <c r="DH165" s="58">
        <v>0.68000000000000038</v>
      </c>
      <c r="DI165" s="58">
        <v>0.69000000000000039</v>
      </c>
      <c r="DJ165" s="58">
        <v>0.7000000000000004</v>
      </c>
      <c r="DK165" s="58">
        <v>0.71000000000000041</v>
      </c>
      <c r="DL165" s="58">
        <v>0.72000000000000042</v>
      </c>
      <c r="DM165" s="58">
        <v>0.73000000000000043</v>
      </c>
      <c r="DN165" s="58">
        <v>0.74000000000000044</v>
      </c>
      <c r="DO165" s="58">
        <v>0.75000000000000044</v>
      </c>
      <c r="DP165" s="58">
        <v>0.76000000000000045</v>
      </c>
      <c r="DQ165" s="58">
        <v>0.77000000000000046</v>
      </c>
      <c r="DR165" s="58">
        <v>0.78000000000000047</v>
      </c>
      <c r="DS165" s="58">
        <v>0.79000000000000048</v>
      </c>
      <c r="DT165" s="58">
        <v>0.80000000000000049</v>
      </c>
      <c r="DU165" s="58">
        <v>0.8100000000000005</v>
      </c>
      <c r="DV165" s="58">
        <v>0.82000000000000051</v>
      </c>
      <c r="DW165" s="58">
        <v>0.83000000000000052</v>
      </c>
      <c r="DX165" s="58">
        <v>0.84000000000000052</v>
      </c>
      <c r="DY165" s="58">
        <v>0.85000000000000053</v>
      </c>
      <c r="DZ165" s="58">
        <v>0.86000000000000054</v>
      </c>
      <c r="EA165" s="58">
        <v>0.87000000000000055</v>
      </c>
      <c r="EB165" s="58">
        <v>0.88000000000000056</v>
      </c>
      <c r="EC165" s="58">
        <v>0.89000000000000057</v>
      </c>
      <c r="ED165" s="58">
        <v>0.90000000000000058</v>
      </c>
      <c r="EE165" s="58">
        <v>0.91000000000000059</v>
      </c>
      <c r="EF165" s="58">
        <v>0.9200000000000006</v>
      </c>
      <c r="EG165" s="58">
        <v>0.9300000000000006</v>
      </c>
      <c r="EH165" s="58">
        <v>0.94000000000000061</v>
      </c>
      <c r="EI165" s="58">
        <v>0.95000000000000062</v>
      </c>
      <c r="EJ165" s="58">
        <v>0.96000000000000063</v>
      </c>
      <c r="EK165" s="58">
        <v>0.97000000000000064</v>
      </c>
      <c r="EL165" s="58">
        <v>0.98000000000000065</v>
      </c>
      <c r="EM165" s="58">
        <v>0.99000000000000066</v>
      </c>
      <c r="EN165" s="58">
        <v>1.0000000000000007</v>
      </c>
    </row>
    <row r="166" spans="1:144" outlineLevel="1" x14ac:dyDescent="0.2">
      <c r="AQ166" s="58" t="s">
        <v>1066</v>
      </c>
      <c r="AR166" s="58">
        <v>0.61499999999999999</v>
      </c>
      <c r="AS166" s="58">
        <v>0.61499999999999999</v>
      </c>
      <c r="AT166" s="58">
        <v>0.60899999999999999</v>
      </c>
      <c r="AU166" s="58">
        <v>0.60599999999999998</v>
      </c>
      <c r="AV166" s="58">
        <v>0.60150000000000003</v>
      </c>
      <c r="AW166" s="58">
        <v>0.59450000000000003</v>
      </c>
      <c r="AX166" s="58">
        <v>0.58499999999999996</v>
      </c>
      <c r="AY166" s="58">
        <v>0.56999999999999995</v>
      </c>
      <c r="AZ166" s="58">
        <v>0.54899999999999993</v>
      </c>
      <c r="BA166" s="58">
        <v>0.50350000000000006</v>
      </c>
      <c r="BB166" s="58">
        <v>0.45</v>
      </c>
      <c r="BC166" s="58">
        <v>0.38600000000000001</v>
      </c>
      <c r="BD166" s="58">
        <v>0.32075000000000004</v>
      </c>
      <c r="BE166" s="58">
        <v>0.25725000000000003</v>
      </c>
      <c r="BF166" s="58">
        <v>0.2195</v>
      </c>
      <c r="BG166" s="58">
        <v>0.19425000000000001</v>
      </c>
      <c r="BH166" s="58">
        <v>0.182</v>
      </c>
      <c r="BI166" s="58">
        <v>0.17649999999999999</v>
      </c>
      <c r="BJ166" s="58">
        <v>0.17624999999999999</v>
      </c>
      <c r="BK166" s="58">
        <v>0.17624999999999999</v>
      </c>
      <c r="BL166" s="58">
        <v>0.17574999999999999</v>
      </c>
      <c r="BM166" s="58">
        <v>0.17499999999999999</v>
      </c>
      <c r="BN166" s="58">
        <v>0.17425000000000002</v>
      </c>
      <c r="BO166" s="58">
        <v>0.17249999999999999</v>
      </c>
      <c r="BP166" s="58">
        <v>0.16975000000000001</v>
      </c>
      <c r="BQ166" s="58">
        <v>0.16600000000000001</v>
      </c>
      <c r="BR166" s="58">
        <v>0.16200000000000001</v>
      </c>
      <c r="BS166" s="58">
        <v>0.157</v>
      </c>
      <c r="BT166" s="58">
        <v>0.15125</v>
      </c>
      <c r="BU166" s="58">
        <v>0.14649999999999999</v>
      </c>
      <c r="BV166" s="58">
        <v>0.14275000000000002</v>
      </c>
      <c r="BW166" s="58">
        <v>0.13875000000000001</v>
      </c>
      <c r="BX166" s="58">
        <v>0.13425000000000001</v>
      </c>
      <c r="BY166" s="58">
        <v>0.1295</v>
      </c>
      <c r="BZ166" s="58">
        <v>0.12425000000000001</v>
      </c>
      <c r="CA166" s="58">
        <v>0.11925000000000001</v>
      </c>
      <c r="CB166" s="58">
        <v>0.11375</v>
      </c>
      <c r="CC166" s="58">
        <v>0.10925000000000001</v>
      </c>
      <c r="CD166" s="58">
        <v>0.106</v>
      </c>
      <c r="CE166" s="58">
        <v>0.10275000000000001</v>
      </c>
      <c r="CF166" s="58">
        <v>9.9749999999999991E-2</v>
      </c>
      <c r="CG166" s="58">
        <v>9.8000000000000004E-2</v>
      </c>
      <c r="CH166" s="58">
        <v>9.0749999999999997E-2</v>
      </c>
      <c r="CI166" s="58">
        <v>8.2750000000000004E-2</v>
      </c>
      <c r="CJ166" s="58">
        <v>7.4499999999999997E-2</v>
      </c>
      <c r="CK166" s="58">
        <v>6.5500000000000003E-2</v>
      </c>
      <c r="CL166" s="58">
        <v>5.5750000000000001E-2</v>
      </c>
      <c r="CM166" s="58">
        <v>5.1500000000000004E-2</v>
      </c>
      <c r="CN166" s="58">
        <v>4.7500000000000001E-2</v>
      </c>
      <c r="CO166" s="58">
        <v>4.4000000000000004E-2</v>
      </c>
      <c r="CP166" s="58">
        <v>4.0500000000000001E-2</v>
      </c>
      <c r="CQ166" s="58">
        <v>3.7749999999999999E-2</v>
      </c>
      <c r="CR166" s="58">
        <v>3.5249999999999997E-2</v>
      </c>
      <c r="CS166" s="58">
        <v>3.4000000000000002E-2</v>
      </c>
      <c r="CT166" s="58">
        <v>3.3000000000000002E-2</v>
      </c>
      <c r="CU166" s="58">
        <v>3.2250000000000001E-2</v>
      </c>
      <c r="CV166" s="58">
        <v>3.15E-2</v>
      </c>
      <c r="CW166" s="58">
        <v>3.1E-2</v>
      </c>
      <c r="CX166" s="58">
        <v>3.0499999999999999E-2</v>
      </c>
      <c r="CY166" s="58">
        <v>2.9750000000000002E-2</v>
      </c>
      <c r="CZ166" s="58">
        <v>2.9500000000000002E-2</v>
      </c>
      <c r="DA166" s="58">
        <v>2.9249999999999998E-2</v>
      </c>
      <c r="DB166" s="58">
        <v>2.8999999999999998E-2</v>
      </c>
      <c r="DC166" s="58">
        <v>2.8750000000000001E-2</v>
      </c>
      <c r="DD166" s="58">
        <v>2.8500000000000001E-2</v>
      </c>
      <c r="DE166" s="58">
        <v>2.8250000000000001E-2</v>
      </c>
      <c r="DF166" s="58">
        <v>2.7999999999999997E-2</v>
      </c>
      <c r="DG166" s="58">
        <v>2.775E-2</v>
      </c>
      <c r="DH166" s="58">
        <v>2.75E-2</v>
      </c>
      <c r="DI166" s="58">
        <v>2.75E-2</v>
      </c>
      <c r="DJ166" s="58">
        <v>2.75E-2</v>
      </c>
      <c r="DK166" s="58">
        <v>2.7000000000000003E-2</v>
      </c>
      <c r="DL166" s="58">
        <v>2.4750000000000001E-2</v>
      </c>
      <c r="DM166" s="58">
        <v>2.2499999999999999E-2</v>
      </c>
      <c r="DN166" s="58">
        <v>2.0250000000000001E-2</v>
      </c>
      <c r="DO166" s="58">
        <v>1.8000000000000002E-2</v>
      </c>
      <c r="DP166" s="58">
        <v>1.6E-2</v>
      </c>
      <c r="DQ166" s="58">
        <v>1.4999999999999999E-2</v>
      </c>
      <c r="DR166" s="58">
        <v>1.375E-2</v>
      </c>
      <c r="DS166" s="58">
        <v>1.2500000000000001E-2</v>
      </c>
      <c r="DT166" s="58">
        <v>1.125E-2</v>
      </c>
      <c r="DU166" s="58">
        <v>1.0249999999999999E-2</v>
      </c>
      <c r="DV166" s="58">
        <v>0.01</v>
      </c>
      <c r="DW166" s="58">
        <v>0.01</v>
      </c>
      <c r="DX166" s="58">
        <v>0.01</v>
      </c>
      <c r="DY166" s="58">
        <v>0.01</v>
      </c>
      <c r="DZ166" s="58">
        <v>9.75E-3</v>
      </c>
      <c r="EA166" s="58">
        <v>9.4999999999999998E-3</v>
      </c>
      <c r="EB166" s="58">
        <v>9.2500000000000013E-3</v>
      </c>
      <c r="EC166" s="58">
        <v>9.0000000000000011E-3</v>
      </c>
      <c r="ED166" s="58">
        <v>8.5000000000000006E-3</v>
      </c>
      <c r="EE166" s="58">
        <v>8.0000000000000002E-3</v>
      </c>
      <c r="EF166" s="58">
        <v>6.9999999999999993E-3</v>
      </c>
      <c r="EG166" s="58">
        <v>5.7499999999999999E-3</v>
      </c>
      <c r="EH166" s="58">
        <v>4.2500000000000003E-3</v>
      </c>
      <c r="EI166" s="58">
        <v>3.0000000000000001E-3</v>
      </c>
      <c r="EJ166" s="58">
        <v>1.7499999999999998E-3</v>
      </c>
      <c r="EK166" s="58">
        <v>1E-3</v>
      </c>
      <c r="EL166" s="58">
        <v>5.0000000000000001E-4</v>
      </c>
      <c r="EM166" s="58">
        <v>0</v>
      </c>
      <c r="EN166" s="58">
        <v>0</v>
      </c>
    </row>
    <row r="167" spans="1:144" outlineLevel="1" x14ac:dyDescent="0.2">
      <c r="AQ167" s="58" t="s">
        <v>1067</v>
      </c>
      <c r="AR167" s="58">
        <v>0</v>
      </c>
      <c r="AS167" s="58">
        <v>0</v>
      </c>
      <c r="AT167" s="58">
        <v>0</v>
      </c>
      <c r="AU167" s="58">
        <v>0</v>
      </c>
      <c r="AV167" s="58">
        <v>2.5000000000000001E-4</v>
      </c>
      <c r="AW167" s="58">
        <v>7.5000000000000002E-4</v>
      </c>
      <c r="AX167" s="58">
        <v>1.7499999999999998E-3</v>
      </c>
      <c r="AY167" s="58">
        <v>3.2500000000000003E-3</v>
      </c>
      <c r="AZ167" s="58">
        <v>5.0000000000000001E-3</v>
      </c>
      <c r="BA167" s="58">
        <v>1.15E-2</v>
      </c>
      <c r="BB167" s="58">
        <v>1.95E-2</v>
      </c>
      <c r="BC167" s="58">
        <v>2.7999999999999997E-2</v>
      </c>
      <c r="BD167" s="58">
        <v>3.7249999999999998E-2</v>
      </c>
      <c r="BE167" s="58">
        <v>4.675E-2</v>
      </c>
      <c r="BF167" s="58">
        <v>5.1500000000000004E-2</v>
      </c>
      <c r="BG167" s="58">
        <v>5.45E-2</v>
      </c>
      <c r="BH167" s="58">
        <v>5.6500000000000002E-2</v>
      </c>
      <c r="BI167" s="58">
        <v>5.7500000000000002E-2</v>
      </c>
      <c r="BJ167" s="58">
        <v>5.7999999999999996E-2</v>
      </c>
      <c r="BK167" s="58">
        <v>5.8250000000000003E-2</v>
      </c>
      <c r="BL167" s="58">
        <v>5.8499999999999996E-2</v>
      </c>
      <c r="BM167" s="58">
        <v>5.8749999999999997E-2</v>
      </c>
      <c r="BN167" s="58">
        <v>5.8749999999999997E-2</v>
      </c>
      <c r="BO167" s="58">
        <v>5.8749999999999997E-2</v>
      </c>
      <c r="BP167" s="58">
        <v>5.9000000000000004E-2</v>
      </c>
      <c r="BQ167" s="58">
        <v>5.9500000000000004E-2</v>
      </c>
      <c r="BR167" s="58">
        <v>0.06</v>
      </c>
      <c r="BS167" s="58">
        <v>6.0999999999999999E-2</v>
      </c>
      <c r="BT167" s="58">
        <v>6.2E-2</v>
      </c>
      <c r="BU167" s="58">
        <v>6.275E-2</v>
      </c>
      <c r="BV167" s="58">
        <v>6.3500000000000001E-2</v>
      </c>
      <c r="BW167" s="58">
        <v>6.5000000000000002E-2</v>
      </c>
      <c r="BX167" s="58">
        <v>6.6750000000000004E-2</v>
      </c>
      <c r="BY167" s="58">
        <v>6.8750000000000006E-2</v>
      </c>
      <c r="BZ167" s="58">
        <v>7.0750000000000007E-2</v>
      </c>
      <c r="CA167" s="58">
        <v>7.2999999999999995E-2</v>
      </c>
      <c r="CB167" s="58">
        <v>7.4749999999999997E-2</v>
      </c>
      <c r="CC167" s="58">
        <v>7.6249999999999998E-2</v>
      </c>
      <c r="CD167" s="58">
        <v>7.775E-2</v>
      </c>
      <c r="CE167" s="58">
        <v>8.1500000000000003E-2</v>
      </c>
      <c r="CF167" s="58">
        <v>8.5000000000000006E-2</v>
      </c>
      <c r="CG167" s="58">
        <v>8.8499999999999995E-2</v>
      </c>
      <c r="CH167" s="58">
        <v>9.4E-2</v>
      </c>
      <c r="CI167" s="58">
        <v>9.9250000000000005E-2</v>
      </c>
      <c r="CJ167" s="58">
        <v>0.10400000000000001</v>
      </c>
      <c r="CK167" s="58">
        <v>0.10949999999999999</v>
      </c>
      <c r="CL167" s="58">
        <v>0.11525000000000001</v>
      </c>
      <c r="CM167" s="58">
        <v>0.11975</v>
      </c>
      <c r="CN167" s="58">
        <v>0.1245</v>
      </c>
      <c r="CO167" s="58">
        <v>0.12775</v>
      </c>
      <c r="CP167" s="58">
        <v>0.13075000000000001</v>
      </c>
      <c r="CQ167" s="58">
        <v>0.13324999999999998</v>
      </c>
      <c r="CR167" s="58">
        <v>0.13449999999999998</v>
      </c>
      <c r="CS167" s="58">
        <v>0.13550000000000001</v>
      </c>
      <c r="CT167" s="58">
        <v>0.13625000000000001</v>
      </c>
      <c r="CU167" s="58">
        <v>0.13625000000000001</v>
      </c>
      <c r="CV167" s="58">
        <v>0.13650000000000001</v>
      </c>
      <c r="CW167" s="58">
        <v>0.13675000000000001</v>
      </c>
      <c r="CX167" s="58">
        <v>0.13775000000000001</v>
      </c>
      <c r="CY167" s="58">
        <v>0.13900000000000001</v>
      </c>
      <c r="CZ167" s="58">
        <v>0.14050000000000001</v>
      </c>
      <c r="DA167" s="58">
        <v>0.14175000000000001</v>
      </c>
      <c r="DB167" s="58">
        <v>0.14300000000000002</v>
      </c>
      <c r="DC167" s="58">
        <v>0.14349999999999999</v>
      </c>
      <c r="DD167" s="58">
        <v>0.14374999999999999</v>
      </c>
      <c r="DE167" s="58">
        <v>0.14425000000000002</v>
      </c>
      <c r="DF167" s="58">
        <v>0.14474999999999999</v>
      </c>
      <c r="DG167" s="58">
        <v>0.14524999999999999</v>
      </c>
      <c r="DH167" s="58">
        <v>0.14574999999999999</v>
      </c>
      <c r="DI167" s="58">
        <v>0.14624999999999999</v>
      </c>
      <c r="DJ167" s="58">
        <v>0.14624999999999999</v>
      </c>
      <c r="DK167" s="58">
        <v>0.14624999999999999</v>
      </c>
      <c r="DL167" s="58">
        <v>0.15225</v>
      </c>
      <c r="DM167" s="58">
        <v>0.15825</v>
      </c>
      <c r="DN167" s="58">
        <v>0.16425000000000001</v>
      </c>
      <c r="DO167" s="58">
        <v>0.17050000000000001</v>
      </c>
      <c r="DP167" s="58">
        <v>0.17675000000000002</v>
      </c>
      <c r="DQ167" s="58">
        <v>0.17774999999999999</v>
      </c>
      <c r="DR167" s="58">
        <v>0.18</v>
      </c>
      <c r="DS167" s="58">
        <v>0.183</v>
      </c>
      <c r="DT167" s="58">
        <v>0.1865</v>
      </c>
      <c r="DU167" s="58">
        <v>0.191</v>
      </c>
      <c r="DV167" s="58">
        <v>0.19524999999999998</v>
      </c>
      <c r="DW167" s="58">
        <v>0.19899999999999998</v>
      </c>
      <c r="DX167" s="58">
        <v>0.20199999999999999</v>
      </c>
      <c r="DY167" s="58">
        <v>0.20425000000000001</v>
      </c>
      <c r="DZ167" s="58">
        <v>0.20550000000000002</v>
      </c>
      <c r="EA167" s="58">
        <v>0.20699999999999999</v>
      </c>
      <c r="EB167" s="58">
        <v>0.20949999999999999</v>
      </c>
      <c r="EC167" s="58">
        <v>0.21350000000000002</v>
      </c>
      <c r="ED167" s="58">
        <v>0.22024999999999997</v>
      </c>
      <c r="EE167" s="58">
        <v>0.23050000000000001</v>
      </c>
      <c r="EF167" s="58">
        <v>0.2465</v>
      </c>
      <c r="EG167" s="58">
        <v>0.27</v>
      </c>
      <c r="EH167" s="58">
        <v>0.29699999999999999</v>
      </c>
      <c r="EI167" s="58">
        <v>0.32600000000000001</v>
      </c>
      <c r="EJ167" s="58">
        <v>0.35149999999999998</v>
      </c>
      <c r="EK167" s="58">
        <v>0.3705</v>
      </c>
      <c r="EL167" s="58">
        <v>0.38024999999999998</v>
      </c>
      <c r="EM167" s="58">
        <v>0.38500000000000001</v>
      </c>
      <c r="EN167" s="58">
        <v>0.38500000000000001</v>
      </c>
    </row>
    <row r="168" spans="1:144" outlineLevel="1" x14ac:dyDescent="0.2">
      <c r="AQ168" s="58" t="s">
        <v>1068</v>
      </c>
      <c r="AR168" s="58">
        <v>0.61499999999999999</v>
      </c>
      <c r="AS168" s="58">
        <v>0.61499999999999999</v>
      </c>
      <c r="AT168" s="58">
        <v>0.60899999999999999</v>
      </c>
      <c r="AU168" s="58">
        <v>0.60599999999999998</v>
      </c>
      <c r="AV168" s="58">
        <v>0.60175000000000001</v>
      </c>
      <c r="AW168" s="58">
        <v>0.59525000000000006</v>
      </c>
      <c r="AX168" s="58">
        <v>0.58674999999999999</v>
      </c>
      <c r="AY168" s="58">
        <v>0.57324999999999993</v>
      </c>
      <c r="AZ168" s="58">
        <v>0.55399999999999994</v>
      </c>
      <c r="BA168" s="58">
        <v>0.51500000000000001</v>
      </c>
      <c r="BB168" s="58">
        <v>0.46950000000000003</v>
      </c>
      <c r="BC168" s="58">
        <v>0.41400000000000003</v>
      </c>
      <c r="BD168" s="58">
        <v>0.35800000000000004</v>
      </c>
      <c r="BE168" s="58">
        <v>0.30400000000000005</v>
      </c>
      <c r="BF168" s="58">
        <v>0.27100000000000002</v>
      </c>
      <c r="BG168" s="58">
        <v>0.24875</v>
      </c>
      <c r="BH168" s="58">
        <v>0.23849999999999999</v>
      </c>
      <c r="BI168" s="58">
        <v>0.23399999999999999</v>
      </c>
      <c r="BJ168" s="58">
        <v>0.23424999999999999</v>
      </c>
      <c r="BK168" s="58">
        <v>0.23449999999999999</v>
      </c>
      <c r="BL168" s="58">
        <v>0.23424999999999999</v>
      </c>
      <c r="BM168" s="58">
        <v>0.23374999999999999</v>
      </c>
      <c r="BN168" s="58">
        <v>0.23300000000000001</v>
      </c>
      <c r="BO168" s="58">
        <v>0.23124999999999998</v>
      </c>
      <c r="BP168" s="58">
        <v>0.22875000000000001</v>
      </c>
      <c r="BQ168" s="58">
        <v>0.22550000000000001</v>
      </c>
      <c r="BR168" s="58">
        <v>0.222</v>
      </c>
      <c r="BS168" s="58">
        <v>0.218</v>
      </c>
      <c r="BT168" s="58">
        <v>0.21325</v>
      </c>
      <c r="BU168" s="58">
        <v>0.20924999999999999</v>
      </c>
      <c r="BV168" s="58">
        <v>0.20625000000000002</v>
      </c>
      <c r="BW168" s="58">
        <v>0.20375000000000001</v>
      </c>
      <c r="BX168" s="58">
        <v>0.20100000000000001</v>
      </c>
      <c r="BY168" s="58">
        <v>0.19825000000000001</v>
      </c>
      <c r="BZ168" s="58">
        <v>0.19500000000000001</v>
      </c>
      <c r="CA168" s="58">
        <v>0.19225</v>
      </c>
      <c r="CB168" s="58">
        <v>0.1885</v>
      </c>
      <c r="CC168" s="58">
        <v>0.1855</v>
      </c>
      <c r="CD168" s="58">
        <v>0.18375</v>
      </c>
      <c r="CE168" s="58">
        <v>0.18425000000000002</v>
      </c>
      <c r="CF168" s="58">
        <v>0.18475</v>
      </c>
      <c r="CG168" s="58">
        <v>0.1865</v>
      </c>
      <c r="CH168" s="58">
        <v>0.18475</v>
      </c>
      <c r="CI168" s="58">
        <v>0.182</v>
      </c>
      <c r="CJ168" s="58">
        <v>0.17849999999999999</v>
      </c>
      <c r="CK168" s="58">
        <v>0.17499999999999999</v>
      </c>
      <c r="CL168" s="58">
        <v>0.17100000000000001</v>
      </c>
      <c r="CM168" s="58">
        <v>0.17125000000000001</v>
      </c>
      <c r="CN168" s="58">
        <v>0.17199999999999999</v>
      </c>
      <c r="CO168" s="58">
        <v>0.17175000000000001</v>
      </c>
      <c r="CP168" s="58">
        <v>0.17125000000000001</v>
      </c>
      <c r="CQ168" s="58">
        <v>0.17099999999999999</v>
      </c>
      <c r="CR168" s="58">
        <v>0.16974999999999998</v>
      </c>
      <c r="CS168" s="58">
        <v>0.16950000000000001</v>
      </c>
      <c r="CT168" s="58">
        <v>0.16925000000000001</v>
      </c>
      <c r="CU168" s="58">
        <v>0.16850000000000001</v>
      </c>
      <c r="CV168" s="58">
        <v>0.16800000000000001</v>
      </c>
      <c r="CW168" s="58">
        <v>0.16775000000000001</v>
      </c>
      <c r="CX168" s="58">
        <v>0.16825000000000001</v>
      </c>
      <c r="CY168" s="58">
        <v>0.16875000000000001</v>
      </c>
      <c r="CZ168" s="58">
        <v>0.17</v>
      </c>
      <c r="DA168" s="58">
        <v>0.17100000000000001</v>
      </c>
      <c r="DB168" s="58">
        <v>0.17200000000000001</v>
      </c>
      <c r="DC168" s="58">
        <v>0.17224999999999999</v>
      </c>
      <c r="DD168" s="58">
        <v>0.17224999999999999</v>
      </c>
      <c r="DE168" s="58">
        <v>0.17250000000000001</v>
      </c>
      <c r="DF168" s="58">
        <v>0.17274999999999999</v>
      </c>
      <c r="DG168" s="58">
        <v>0.17299999999999999</v>
      </c>
      <c r="DH168" s="58">
        <v>0.17324999999999999</v>
      </c>
      <c r="DI168" s="58">
        <v>0.17374999999999999</v>
      </c>
      <c r="DJ168" s="58">
        <v>0.17374999999999999</v>
      </c>
      <c r="DK168" s="58">
        <v>0.17324999999999999</v>
      </c>
      <c r="DL168" s="58">
        <v>0.17699999999999999</v>
      </c>
      <c r="DM168" s="58">
        <v>0.18074999999999999</v>
      </c>
      <c r="DN168" s="58">
        <v>0.1845</v>
      </c>
      <c r="DO168" s="58">
        <v>0.1885</v>
      </c>
      <c r="DP168" s="58">
        <v>0.19275000000000003</v>
      </c>
      <c r="DQ168" s="58">
        <v>0.19274999999999998</v>
      </c>
      <c r="DR168" s="58">
        <v>0.19375000000000001</v>
      </c>
      <c r="DS168" s="58">
        <v>0.19550000000000001</v>
      </c>
      <c r="DT168" s="58">
        <v>0.19775000000000001</v>
      </c>
      <c r="DU168" s="58">
        <v>0.20125000000000001</v>
      </c>
      <c r="DV168" s="58">
        <v>0.20524999999999999</v>
      </c>
      <c r="DW168" s="58">
        <v>0.20899999999999999</v>
      </c>
      <c r="DX168" s="58">
        <v>0.21199999999999999</v>
      </c>
      <c r="DY168" s="58">
        <v>0.21425000000000002</v>
      </c>
      <c r="DZ168" s="58">
        <v>0.21525000000000002</v>
      </c>
      <c r="EA168" s="58">
        <v>0.2165</v>
      </c>
      <c r="EB168" s="58">
        <v>0.21875</v>
      </c>
      <c r="EC168" s="58">
        <v>0.22250000000000003</v>
      </c>
      <c r="ED168" s="58">
        <v>0.22874999999999998</v>
      </c>
      <c r="EE168" s="58">
        <v>0.23850000000000002</v>
      </c>
      <c r="EF168" s="58">
        <v>0.2535</v>
      </c>
      <c r="EG168" s="58">
        <v>0.27575</v>
      </c>
      <c r="EH168" s="58">
        <v>0.30124999999999996</v>
      </c>
      <c r="EI168" s="58">
        <v>0.32900000000000001</v>
      </c>
      <c r="EJ168" s="58">
        <v>0.35324999999999995</v>
      </c>
      <c r="EK168" s="58">
        <v>0.3715</v>
      </c>
      <c r="EL168" s="58">
        <v>0.38074999999999998</v>
      </c>
      <c r="EM168" s="58">
        <v>0.38500000000000001</v>
      </c>
      <c r="EN168" s="58">
        <v>0.38500000000000001</v>
      </c>
    </row>
    <row r="169" spans="1:144" outlineLevel="1" x14ac:dyDescent="0.2">
      <c r="AQ169" s="58" t="str">
        <f xml:space="preserve"> TEXT($F$165,"0%") &amp; " Wtd.Avg."</f>
        <v>50% Wtd.Avg.</v>
      </c>
      <c r="AR169" s="58">
        <f>$F$165*AR167+(1-$F$165)*AR166</f>
        <v>0.3075</v>
      </c>
      <c r="AS169" s="58">
        <f>$F$165*AS167+(1-$F$165)*AS166</f>
        <v>0.3075</v>
      </c>
      <c r="AT169" s="58">
        <f>$F$165*AT167+(1-$F$165)*AT166</f>
        <v>0.30449999999999999</v>
      </c>
      <c r="AU169" s="58">
        <f t="shared" ref="AU169:DF169" si="11">$F$165*AU167+(1-$F$165)*AU166</f>
        <v>0.30299999999999999</v>
      </c>
      <c r="AV169" s="58">
        <f t="shared" si="11"/>
        <v>0.300875</v>
      </c>
      <c r="AW169" s="58">
        <f t="shared" si="11"/>
        <v>0.29762500000000003</v>
      </c>
      <c r="AX169" s="58">
        <f t="shared" si="11"/>
        <v>0.293375</v>
      </c>
      <c r="AY169" s="58">
        <f t="shared" si="11"/>
        <v>0.28662499999999996</v>
      </c>
      <c r="AZ169" s="58">
        <f t="shared" si="11"/>
        <v>0.27699999999999997</v>
      </c>
      <c r="BA169" s="58">
        <f t="shared" si="11"/>
        <v>0.25750000000000001</v>
      </c>
      <c r="BB169" s="58">
        <f t="shared" si="11"/>
        <v>0.23475000000000001</v>
      </c>
      <c r="BC169" s="58">
        <f t="shared" si="11"/>
        <v>0.20700000000000002</v>
      </c>
      <c r="BD169" s="58">
        <f t="shared" si="11"/>
        <v>0.17900000000000002</v>
      </c>
      <c r="BE169" s="58">
        <f t="shared" si="11"/>
        <v>0.15200000000000002</v>
      </c>
      <c r="BF169" s="58">
        <f t="shared" si="11"/>
        <v>0.13550000000000001</v>
      </c>
      <c r="BG169" s="58">
        <f t="shared" si="11"/>
        <v>0.124375</v>
      </c>
      <c r="BH169" s="58">
        <f t="shared" si="11"/>
        <v>0.11924999999999999</v>
      </c>
      <c r="BI169" s="58">
        <f t="shared" si="11"/>
        <v>0.11699999999999999</v>
      </c>
      <c r="BJ169" s="58">
        <f t="shared" si="11"/>
        <v>0.11712499999999999</v>
      </c>
      <c r="BK169" s="58">
        <f t="shared" si="11"/>
        <v>0.11724999999999999</v>
      </c>
      <c r="BL169" s="58">
        <f t="shared" si="11"/>
        <v>0.11712499999999999</v>
      </c>
      <c r="BM169" s="58">
        <f t="shared" si="11"/>
        <v>0.11687499999999999</v>
      </c>
      <c r="BN169" s="58">
        <f t="shared" si="11"/>
        <v>0.11650000000000001</v>
      </c>
      <c r="BO169" s="58">
        <f t="shared" si="11"/>
        <v>0.11562499999999999</v>
      </c>
      <c r="BP169" s="58">
        <f t="shared" si="11"/>
        <v>0.114375</v>
      </c>
      <c r="BQ169" s="58">
        <f t="shared" si="11"/>
        <v>0.11275</v>
      </c>
      <c r="BR169" s="58">
        <f t="shared" si="11"/>
        <v>0.111</v>
      </c>
      <c r="BS169" s="58">
        <f t="shared" si="11"/>
        <v>0.109</v>
      </c>
      <c r="BT169" s="58">
        <f t="shared" si="11"/>
        <v>0.106625</v>
      </c>
      <c r="BU169" s="58">
        <f t="shared" si="11"/>
        <v>0.104625</v>
      </c>
      <c r="BV169" s="58">
        <f t="shared" si="11"/>
        <v>0.10312500000000001</v>
      </c>
      <c r="BW169" s="58">
        <f t="shared" si="11"/>
        <v>0.10187500000000001</v>
      </c>
      <c r="BX169" s="58">
        <f t="shared" si="11"/>
        <v>0.10050000000000001</v>
      </c>
      <c r="BY169" s="58">
        <f t="shared" si="11"/>
        <v>9.9125000000000005E-2</v>
      </c>
      <c r="BZ169" s="58">
        <f t="shared" si="11"/>
        <v>9.7500000000000003E-2</v>
      </c>
      <c r="CA169" s="58">
        <f t="shared" si="11"/>
        <v>9.6125000000000002E-2</v>
      </c>
      <c r="CB169" s="58">
        <f t="shared" si="11"/>
        <v>9.425E-2</v>
      </c>
      <c r="CC169" s="58">
        <f t="shared" si="11"/>
        <v>9.2749999999999999E-2</v>
      </c>
      <c r="CD169" s="58">
        <f t="shared" si="11"/>
        <v>9.1874999999999998E-2</v>
      </c>
      <c r="CE169" s="58">
        <f t="shared" si="11"/>
        <v>9.2125000000000012E-2</v>
      </c>
      <c r="CF169" s="58">
        <f t="shared" si="11"/>
        <v>9.2374999999999999E-2</v>
      </c>
      <c r="CG169" s="58">
        <f t="shared" si="11"/>
        <v>9.325E-2</v>
      </c>
      <c r="CH169" s="58">
        <f t="shared" si="11"/>
        <v>9.2374999999999999E-2</v>
      </c>
      <c r="CI169" s="58">
        <f t="shared" si="11"/>
        <v>9.0999999999999998E-2</v>
      </c>
      <c r="CJ169" s="58">
        <f t="shared" si="11"/>
        <v>8.9249999999999996E-2</v>
      </c>
      <c r="CK169" s="58">
        <f t="shared" si="11"/>
        <v>8.7499999999999994E-2</v>
      </c>
      <c r="CL169" s="58">
        <f t="shared" si="11"/>
        <v>8.5500000000000007E-2</v>
      </c>
      <c r="CM169" s="58">
        <f t="shared" si="11"/>
        <v>8.5625000000000007E-2</v>
      </c>
      <c r="CN169" s="58">
        <f t="shared" si="11"/>
        <v>8.5999999999999993E-2</v>
      </c>
      <c r="CO169" s="58">
        <f t="shared" si="11"/>
        <v>8.5875000000000007E-2</v>
      </c>
      <c r="CP169" s="58">
        <f t="shared" si="11"/>
        <v>8.5625000000000007E-2</v>
      </c>
      <c r="CQ169" s="58">
        <f t="shared" si="11"/>
        <v>8.5499999999999993E-2</v>
      </c>
      <c r="CR169" s="58">
        <f t="shared" si="11"/>
        <v>8.4874999999999992E-2</v>
      </c>
      <c r="CS169" s="58">
        <f t="shared" si="11"/>
        <v>8.4750000000000006E-2</v>
      </c>
      <c r="CT169" s="58">
        <f t="shared" si="11"/>
        <v>8.4625000000000006E-2</v>
      </c>
      <c r="CU169" s="58">
        <f t="shared" si="11"/>
        <v>8.4250000000000005E-2</v>
      </c>
      <c r="CV169" s="58">
        <f t="shared" si="11"/>
        <v>8.4000000000000005E-2</v>
      </c>
      <c r="CW169" s="58">
        <f t="shared" si="11"/>
        <v>8.3875000000000005E-2</v>
      </c>
      <c r="CX169" s="58">
        <f t="shared" si="11"/>
        <v>8.4125000000000005E-2</v>
      </c>
      <c r="CY169" s="58">
        <f t="shared" si="11"/>
        <v>8.4375000000000006E-2</v>
      </c>
      <c r="CZ169" s="58">
        <f t="shared" si="11"/>
        <v>8.5000000000000006E-2</v>
      </c>
      <c r="DA169" s="58">
        <f t="shared" si="11"/>
        <v>8.5500000000000007E-2</v>
      </c>
      <c r="DB169" s="58">
        <f t="shared" si="11"/>
        <v>8.6000000000000007E-2</v>
      </c>
      <c r="DC169" s="58">
        <f t="shared" si="11"/>
        <v>8.6124999999999993E-2</v>
      </c>
      <c r="DD169" s="58">
        <f t="shared" si="11"/>
        <v>8.6124999999999993E-2</v>
      </c>
      <c r="DE169" s="58">
        <f t="shared" si="11"/>
        <v>8.6250000000000007E-2</v>
      </c>
      <c r="DF169" s="58">
        <f t="shared" si="11"/>
        <v>8.6374999999999993E-2</v>
      </c>
      <c r="DG169" s="58">
        <f t="shared" ref="DG169:EL169" si="12">$F$165*DG167+(1-$F$165)*DG166</f>
        <v>8.6499999999999994E-2</v>
      </c>
      <c r="DH169" s="58">
        <f t="shared" si="12"/>
        <v>8.6624999999999994E-2</v>
      </c>
      <c r="DI169" s="58">
        <f t="shared" si="12"/>
        <v>8.6874999999999994E-2</v>
      </c>
      <c r="DJ169" s="58">
        <f t="shared" si="12"/>
        <v>8.6874999999999994E-2</v>
      </c>
      <c r="DK169" s="58">
        <f t="shared" si="12"/>
        <v>8.6624999999999994E-2</v>
      </c>
      <c r="DL169" s="58">
        <f t="shared" si="12"/>
        <v>8.8499999999999995E-2</v>
      </c>
      <c r="DM169" s="58">
        <f t="shared" si="12"/>
        <v>9.0374999999999997E-2</v>
      </c>
      <c r="DN169" s="58">
        <f t="shared" si="12"/>
        <v>9.2249999999999999E-2</v>
      </c>
      <c r="DO169" s="58">
        <f t="shared" si="12"/>
        <v>9.425E-2</v>
      </c>
      <c r="DP169" s="58">
        <f t="shared" si="12"/>
        <v>9.6375000000000016E-2</v>
      </c>
      <c r="DQ169" s="58">
        <f t="shared" si="12"/>
        <v>9.6374999999999988E-2</v>
      </c>
      <c r="DR169" s="58">
        <f t="shared" si="12"/>
        <v>9.6875000000000003E-2</v>
      </c>
      <c r="DS169" s="58">
        <f t="shared" si="12"/>
        <v>9.7750000000000004E-2</v>
      </c>
      <c r="DT169" s="58">
        <f t="shared" si="12"/>
        <v>9.8875000000000005E-2</v>
      </c>
      <c r="DU169" s="58">
        <f t="shared" si="12"/>
        <v>0.10062500000000001</v>
      </c>
      <c r="DV169" s="58">
        <f t="shared" si="12"/>
        <v>0.10262499999999999</v>
      </c>
      <c r="DW169" s="58">
        <f t="shared" si="12"/>
        <v>0.1045</v>
      </c>
      <c r="DX169" s="58">
        <f t="shared" si="12"/>
        <v>0.106</v>
      </c>
      <c r="DY169" s="58">
        <f t="shared" si="12"/>
        <v>0.10712500000000001</v>
      </c>
      <c r="DZ169" s="58">
        <f t="shared" si="12"/>
        <v>0.10762500000000001</v>
      </c>
      <c r="EA169" s="58">
        <f t="shared" si="12"/>
        <v>0.10825</v>
      </c>
      <c r="EB169" s="58">
        <f t="shared" si="12"/>
        <v>0.109375</v>
      </c>
      <c r="EC169" s="58">
        <f t="shared" si="12"/>
        <v>0.11125000000000002</v>
      </c>
      <c r="ED169" s="58">
        <f t="shared" si="12"/>
        <v>0.11437499999999999</v>
      </c>
      <c r="EE169" s="58">
        <f t="shared" si="12"/>
        <v>0.11925000000000001</v>
      </c>
      <c r="EF169" s="58">
        <f t="shared" si="12"/>
        <v>0.12675</v>
      </c>
      <c r="EG169" s="58">
        <f t="shared" si="12"/>
        <v>0.137875</v>
      </c>
      <c r="EH169" s="58">
        <f t="shared" si="12"/>
        <v>0.15062499999999998</v>
      </c>
      <c r="EI169" s="58">
        <f t="shared" si="12"/>
        <v>0.16450000000000001</v>
      </c>
      <c r="EJ169" s="58">
        <f t="shared" si="12"/>
        <v>0.17662499999999998</v>
      </c>
      <c r="EK169" s="58">
        <f t="shared" si="12"/>
        <v>0.18575</v>
      </c>
      <c r="EL169" s="58">
        <f t="shared" si="12"/>
        <v>0.19037499999999999</v>
      </c>
      <c r="EM169" s="58">
        <f>$F$165*EM167+(1-$F$165)*EM166</f>
        <v>0.1925</v>
      </c>
      <c r="EN169" s="58">
        <f>$F$165*EN167+(1-$F$165)*EN166</f>
        <v>0.1925</v>
      </c>
    </row>
    <row r="170" spans="1:144" outlineLevel="1" x14ac:dyDescent="0.2">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row>
    <row r="171" spans="1:144" outlineLevel="1" x14ac:dyDescent="0.2">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row>
    <row r="172" spans="1:144" outlineLevel="1" x14ac:dyDescent="0.2">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row>
    <row r="173" spans="1:144" outlineLevel="1" x14ac:dyDescent="0.2">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row>
    <row r="174" spans="1:144" outlineLevel="1" x14ac:dyDescent="0.2">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row>
    <row r="175" spans="1:144" outlineLevel="1" x14ac:dyDescent="0.2">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row>
    <row r="176" spans="1:144" outlineLevel="1" x14ac:dyDescent="0.2">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row>
    <row r="177" spans="1:144" outlineLevel="1" x14ac:dyDescent="0.2">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row>
    <row r="178" spans="1:144" outlineLevel="1" x14ac:dyDescent="0.2">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row>
    <row r="179" spans="1:144" outlineLevel="1" x14ac:dyDescent="0.2">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row>
    <row r="180" spans="1:144" outlineLevel="1" x14ac:dyDescent="0.2">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row>
    <row r="181" spans="1:144" outlineLevel="1" x14ac:dyDescent="0.2">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row>
    <row r="182" spans="1:144" outlineLevel="1" x14ac:dyDescent="0.2">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row>
    <row r="183" spans="1:144" outlineLevel="1" x14ac:dyDescent="0.2">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row>
    <row r="184" spans="1:144" outlineLevel="1" x14ac:dyDescent="0.2">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row>
    <row r="185" spans="1:144" outlineLevel="1" x14ac:dyDescent="0.2">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row>
    <row r="186" spans="1:144" x14ac:dyDescent="0.2">
      <c r="A186" s="72"/>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row>
  </sheetData>
  <autoFilter ref="A14:I23" xr:uid="{00000000-0009-0000-0000-000003000000}">
    <sortState ref="A15:I23">
      <sortCondition ref="A14:A23"/>
    </sortState>
  </autoFilter>
  <dataValidations count="1">
    <dataValidation type="decimal" allowBlank="1" showInputMessage="1" showErrorMessage="1" error="Please enter a confidence level between 0 and 1." prompt="Confidence level can be adjusted between 0 and 100% to dynamically change confidence limits on this sheet." sqref="I11" xr:uid="{00000000-0002-0000-0300-000000000000}">
      <formula1>0</formula1>
      <formula2>1</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29" r:id="rId3" name="Spinner 21">
              <controlPr defaultSize="0" autoPict="0">
                <anchor moveWithCells="1" sizeWithCells="1">
                  <from>
                    <xdr:col>9</xdr:col>
                    <xdr:colOff>0</xdr:colOff>
                    <xdr:row>9</xdr:row>
                    <xdr:rowOff>0</xdr:rowOff>
                  </from>
                  <to>
                    <xdr:col>10</xdr:col>
                    <xdr:colOff>0</xdr:colOff>
                    <xdr:row>11</xdr:row>
                    <xdr:rowOff>85725</xdr:rowOff>
                  </to>
                </anchor>
              </controlPr>
            </control>
          </mc:Choice>
        </mc:AlternateContent>
        <mc:AlternateContent xmlns:mc="http://schemas.openxmlformats.org/markup-compatibility/2006">
          <mc:Choice Requires="x14">
            <control shapeId="17430" r:id="rId4" name="Spinner 22">
              <controlPr defaultSize="0" autoPict="0">
                <anchor moveWithCells="1" sizeWithCells="1">
                  <from>
                    <xdr:col>9</xdr:col>
                    <xdr:colOff>0</xdr:colOff>
                    <xdr:row>77</xdr:row>
                    <xdr:rowOff>0</xdr:rowOff>
                  </from>
                  <to>
                    <xdr:col>10</xdr:col>
                    <xdr:colOff>0</xdr:colOff>
                    <xdr:row>79</xdr:row>
                    <xdr:rowOff>95250</xdr:rowOff>
                  </to>
                </anchor>
              </controlPr>
            </control>
          </mc:Choice>
        </mc:AlternateContent>
        <mc:AlternateContent xmlns:mc="http://schemas.openxmlformats.org/markup-compatibility/2006">
          <mc:Choice Requires="x14">
            <control shapeId="17431" r:id="rId5" name="Spinner 23">
              <controlPr defaultSize="0" autoPict="0">
                <anchor moveWithCells="1" sizeWithCells="1">
                  <from>
                    <xdr:col>9</xdr:col>
                    <xdr:colOff>66675</xdr:colOff>
                    <xdr:row>44</xdr:row>
                    <xdr:rowOff>0</xdr:rowOff>
                  </from>
                  <to>
                    <xdr:col>10</xdr:col>
                    <xdr:colOff>66675</xdr:colOff>
                    <xdr:row>46</xdr:row>
                    <xdr:rowOff>95250</xdr:rowOff>
                  </to>
                </anchor>
              </controlPr>
            </control>
          </mc:Choice>
        </mc:AlternateContent>
        <mc:AlternateContent xmlns:mc="http://schemas.openxmlformats.org/markup-compatibility/2006">
          <mc:Choice Requires="x14">
            <control shapeId="17432" r:id="rId6" name="Spinner 24">
              <controlPr defaultSize="0" autoPict="0">
                <anchor moveWithCells="1" sizeWithCells="1">
                  <from>
                    <xdr:col>9</xdr:col>
                    <xdr:colOff>66675</xdr:colOff>
                    <xdr:row>62</xdr:row>
                    <xdr:rowOff>0</xdr:rowOff>
                  </from>
                  <to>
                    <xdr:col>10</xdr:col>
                    <xdr:colOff>66675</xdr:colOff>
                    <xdr:row>64</xdr:row>
                    <xdr:rowOff>95250</xdr:rowOff>
                  </to>
                </anchor>
              </controlPr>
            </control>
          </mc:Choice>
        </mc:AlternateContent>
        <mc:AlternateContent xmlns:mc="http://schemas.openxmlformats.org/markup-compatibility/2006">
          <mc:Choice Requires="x14">
            <control shapeId="17433" r:id="rId7" name="Spinner 25">
              <controlPr defaultSize="0" autoPict="0">
                <anchor moveWithCells="1" sizeWithCells="1">
                  <from>
                    <xdr:col>9</xdr:col>
                    <xdr:colOff>0</xdr:colOff>
                    <xdr:row>151</xdr:row>
                    <xdr:rowOff>0</xdr:rowOff>
                  </from>
                  <to>
                    <xdr:col>10</xdr:col>
                    <xdr:colOff>0</xdr:colOff>
                    <xdr:row>153</xdr:row>
                    <xdr:rowOff>95250</xdr:rowOff>
                  </to>
                </anchor>
              </controlPr>
            </control>
          </mc:Choice>
        </mc:AlternateContent>
        <mc:AlternateContent xmlns:mc="http://schemas.openxmlformats.org/markup-compatibility/2006">
          <mc:Choice Requires="x14">
            <control shapeId="17434" r:id="rId8" name="Spinner 26">
              <controlPr defaultSize="0" autoPict="0">
                <anchor moveWithCells="1" sizeWithCells="1">
                  <from>
                    <xdr:col>9</xdr:col>
                    <xdr:colOff>0</xdr:colOff>
                    <xdr:row>174</xdr:row>
                    <xdr:rowOff>0</xdr:rowOff>
                  </from>
                  <to>
                    <xdr:col>10</xdr:col>
                    <xdr:colOff>0</xdr:colOff>
                    <xdr:row>176</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M1099"/>
  <sheetViews>
    <sheetView showGridLines="0" showRowColHeaders="0" zoomScale="125" zoomScaleNormal="125" workbookViewId="0">
      <selection activeCell="B1" sqref="B1"/>
    </sheetView>
  </sheetViews>
  <sheetFormatPr defaultRowHeight="11.25" outlineLevelRow="1" x14ac:dyDescent="0.2"/>
  <cols>
    <col min="1" max="1" width="15.7109375" style="1" customWidth="1"/>
    <col min="2" max="9" width="9.7109375" style="1" customWidth="1"/>
    <col min="10" max="16384" width="9.140625" style="1"/>
  </cols>
  <sheetData>
    <row r="1" spans="1:143" x14ac:dyDescent="0.2">
      <c r="A1" s="2" t="s">
        <v>953</v>
      </c>
      <c r="B1" s="1" t="s">
        <v>1146</v>
      </c>
      <c r="F1" s="3"/>
      <c r="M1" s="3" t="s">
        <v>1103</v>
      </c>
      <c r="N1" s="3" t="s">
        <v>1104</v>
      </c>
      <c r="R1" s="3" t="s">
        <v>955</v>
      </c>
      <c r="U1" s="3"/>
      <c r="Z1" s="73" t="s">
        <v>1198</v>
      </c>
      <c r="BZ1" s="4" t="s">
        <v>1198</v>
      </c>
    </row>
    <row r="2" spans="1:143" x14ac:dyDescent="0.2">
      <c r="A2" s="2" t="s">
        <v>957</v>
      </c>
      <c r="C2" s="1" t="s">
        <v>3</v>
      </c>
      <c r="G2" s="6" t="s">
        <v>958</v>
      </c>
      <c r="H2" s="7" t="s">
        <v>959</v>
      </c>
      <c r="I2" s="10" t="s">
        <v>960</v>
      </c>
    </row>
    <row r="3" spans="1:143" hidden="1" outlineLevel="1" x14ac:dyDescent="0.2">
      <c r="A3" s="2" t="s">
        <v>961</v>
      </c>
    </row>
    <row r="4" spans="1:143" hidden="1" outlineLevel="1" x14ac:dyDescent="0.2">
      <c r="A4" s="1" t="s">
        <v>1147</v>
      </c>
    </row>
    <row r="5" spans="1:143" hidden="1" outlineLevel="1" x14ac:dyDescent="0.2">
      <c r="A5" s="2" t="s">
        <v>963</v>
      </c>
    </row>
    <row r="6" spans="1:143" hidden="1" outlineLevel="1" x14ac:dyDescent="0.2">
      <c r="A6" s="1" t="s">
        <v>964</v>
      </c>
    </row>
    <row r="7" spans="1:143" hidden="1" outlineLevel="1" x14ac:dyDescent="0.2">
      <c r="A7" s="1" t="s">
        <v>1148</v>
      </c>
    </row>
    <row r="8" spans="1:143" collapsed="1" x14ac:dyDescent="0.2">
      <c r="A8" s="71"/>
      <c r="J8" s="3" t="s">
        <v>1101</v>
      </c>
      <c r="K8" s="3" t="s">
        <v>1191</v>
      </c>
    </row>
    <row r="9" spans="1:143" x14ac:dyDescent="0.2">
      <c r="A9" s="11" t="s">
        <v>1149</v>
      </c>
      <c r="AP9" s="58" t="s">
        <v>1069</v>
      </c>
      <c r="AQ9" s="58" t="s">
        <v>1070</v>
      </c>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row>
    <row r="10" spans="1:143" ht="12" outlineLevel="1" thickBot="1" x14ac:dyDescent="0.25">
      <c r="A10" s="12"/>
      <c r="B10" s="13" t="s">
        <v>967</v>
      </c>
      <c r="C10" s="15" t="s">
        <v>968</v>
      </c>
      <c r="D10" s="15" t="s">
        <v>969</v>
      </c>
      <c r="E10" s="15" t="s">
        <v>970</v>
      </c>
      <c r="F10" s="15" t="s">
        <v>971</v>
      </c>
      <c r="G10" s="15" t="s">
        <v>972</v>
      </c>
      <c r="H10" s="15" t="s">
        <v>973</v>
      </c>
      <c r="I10" s="15" t="s">
        <v>974</v>
      </c>
      <c r="AP10" s="58">
        <v>7</v>
      </c>
      <c r="AQ10" s="58">
        <f>CHOOSE(AP10,0,0.25,0.5,0.68,0.8,0.9,0.95,0.98,0.99,0.997,0.999)</f>
        <v>0.95</v>
      </c>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row>
    <row r="11" spans="1:143" outlineLevel="1" x14ac:dyDescent="0.2">
      <c r="B11" s="17">
        <f xml:space="preserve"> 1 - $C$37 / $C$38</f>
        <v>0.38918692355981666</v>
      </c>
      <c r="C11" s="17">
        <f xml:space="preserve"> MAX(0,1 - ($C$37 + 2*($B$36+1))/$C$38)</f>
        <v>0.37418224736554229</v>
      </c>
      <c r="D11" s="18">
        <v>0.35465367739339643</v>
      </c>
      <c r="E11" s="18">
        <v>0.38500000000000001</v>
      </c>
      <c r="F11" s="19">
        <v>800</v>
      </c>
      <c r="G11" s="20">
        <f>$AQ$65</f>
        <v>0.86875065990919631</v>
      </c>
      <c r="H11" s="17">
        <f>_xlfn.NORM.S.INV(1-(1-I11)/2)</f>
        <v>1.9599639845400536</v>
      </c>
      <c r="I11" s="21">
        <f>$AQ$10</f>
        <v>0.95</v>
      </c>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row>
    <row r="12" spans="1:143" x14ac:dyDescent="0.2">
      <c r="A12" s="71"/>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row>
    <row r="13" spans="1:143" x14ac:dyDescent="0.2">
      <c r="A13" s="11" t="s">
        <v>1150</v>
      </c>
      <c r="AP13" s="58" t="s">
        <v>984</v>
      </c>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row>
    <row r="14" spans="1:143" ht="12" outlineLevel="1" thickBot="1" x14ac:dyDescent="0.25">
      <c r="A14" s="15" t="s">
        <v>976</v>
      </c>
      <c r="B14" s="15" t="s">
        <v>977</v>
      </c>
      <c r="C14" s="15" t="s">
        <v>978</v>
      </c>
      <c r="D14" s="15" t="s">
        <v>979</v>
      </c>
      <c r="E14" s="15" t="s">
        <v>980</v>
      </c>
      <c r="F14" s="15" t="str">
        <f>IF($I$11&gt;99%,("Lower"&amp;TEXT($I$11,"0.0%")),("Lower"&amp;TEXT($I$11,"0%")))</f>
        <v>Lower95%</v>
      </c>
      <c r="G14" s="15" t="str">
        <f>IF($I$11&gt;99%,("Upper"&amp;TEXT($I$11,"0.0%")),("Upper"&amp;TEXT($I$11,"0%")))</f>
        <v>Upper95%</v>
      </c>
      <c r="H14" s="15" t="s">
        <v>982</v>
      </c>
      <c r="I14" s="15" t="s">
        <v>981</v>
      </c>
      <c r="AP14" s="58" t="s">
        <v>15</v>
      </c>
      <c r="AQ14" s="58" t="s">
        <v>29</v>
      </c>
      <c r="AR14" s="58" t="s">
        <v>6</v>
      </c>
      <c r="AS14" s="58" t="s">
        <v>8</v>
      </c>
      <c r="AT14" s="58" t="s">
        <v>12</v>
      </c>
      <c r="AU14" s="58" t="s">
        <v>9</v>
      </c>
      <c r="AV14" s="58" t="s">
        <v>38</v>
      </c>
      <c r="AW14" s="58" t="s">
        <v>983</v>
      </c>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row>
    <row r="15" spans="1:143" outlineLevel="1" x14ac:dyDescent="0.2">
      <c r="A15" s="22" t="s">
        <v>983</v>
      </c>
      <c r="B15" s="14">
        <v>0.47560025864172439</v>
      </c>
      <c r="C15" s="14">
        <v>0.40719321215601256</v>
      </c>
      <c r="D15" s="14">
        <f t="shared" ref="D15:D22" si="0">B15 / C15</f>
        <v>1.1679965295185282</v>
      </c>
      <c r="E15" s="14">
        <f t="shared" ref="E15:E22" si="1">2*(1-_xlfn.NORM.S.DIST(ABS(B15)/C15,1))</f>
        <v>0.24280816477747402</v>
      </c>
      <c r="F15" s="14">
        <f t="shared" ref="F15:F22" si="2">B15 - $H$11 * C15</f>
        <v>-0.32248377193323741</v>
      </c>
      <c r="G15" s="14">
        <f t="shared" ref="G15:G22" si="3">B15 + $H$11 * C15</f>
        <v>1.2736842892166862</v>
      </c>
      <c r="H15" s="14"/>
      <c r="I15" s="14"/>
      <c r="AP15" s="58">
        <v>8.6171692807189261E-5</v>
      </c>
      <c r="AQ15" s="58">
        <v>9.375873071390614E-4</v>
      </c>
      <c r="AR15" s="58">
        <v>2.967778000364155E-4</v>
      </c>
      <c r="AS15" s="58">
        <v>-7.6297470670263836E-5</v>
      </c>
      <c r="AT15" s="58">
        <v>1.7815955178187466E-3</v>
      </c>
      <c r="AU15" s="58">
        <v>7.491825432048312E-4</v>
      </c>
      <c r="AV15" s="58">
        <v>5.9583857456961683E-4</v>
      </c>
      <c r="AW15" s="58">
        <v>-3.3669234459085401E-3</v>
      </c>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row>
    <row r="16" spans="1:143" outlineLevel="1" x14ac:dyDescent="0.2">
      <c r="A16" s="22" t="s">
        <v>15</v>
      </c>
      <c r="B16" s="14">
        <v>-2.4732423610560553E-2</v>
      </c>
      <c r="C16" s="23">
        <v>9.2828709356098053E-3</v>
      </c>
      <c r="D16" s="80">
        <f t="shared" si="0"/>
        <v>-2.6643076029081776</v>
      </c>
      <c r="E16" s="14">
        <f t="shared" si="1"/>
        <v>7.7146982774702888E-3</v>
      </c>
      <c r="F16" s="14">
        <f t="shared" si="2"/>
        <v>-4.2926516317489408E-2</v>
      </c>
      <c r="G16" s="23">
        <f t="shared" si="3"/>
        <v>-6.5383309036317026E-3</v>
      </c>
      <c r="H16" s="14">
        <v>1.363772693812608</v>
      </c>
      <c r="I16" s="14">
        <f>(B16*12.9762197499164)/(PI()/SQRT(3))</f>
        <v>-0.17693983692300602</v>
      </c>
      <c r="AP16" s="58">
        <v>9.375873071390601E-4</v>
      </c>
      <c r="AQ16" s="58">
        <v>6.5378621524073921E-2</v>
      </c>
      <c r="AR16" s="58">
        <v>4.324276171479167E-3</v>
      </c>
      <c r="AS16" s="58">
        <v>-2.7815902104706462E-2</v>
      </c>
      <c r="AT16" s="58">
        <v>-4.1726105244331151E-4</v>
      </c>
      <c r="AU16" s="58">
        <v>3.9747455604435877E-2</v>
      </c>
      <c r="AV16" s="58">
        <v>7.481044743619567E-3</v>
      </c>
      <c r="AW16" s="58">
        <v>-6.6001481018851352E-2</v>
      </c>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row>
    <row r="17" spans="1:143" ht="12.75" outlineLevel="1" x14ac:dyDescent="0.25">
      <c r="A17" s="22" t="s">
        <v>29</v>
      </c>
      <c r="B17" s="14">
        <v>-1.8569655361099411</v>
      </c>
      <c r="C17" s="14">
        <v>0.25569243540643499</v>
      </c>
      <c r="D17" s="175">
        <f t="shared" si="0"/>
        <v>-7.2624969649892384</v>
      </c>
      <c r="E17" s="14">
        <f t="shared" si="1"/>
        <v>3.7991831902672857E-13</v>
      </c>
      <c r="F17" s="14">
        <f t="shared" si="2"/>
        <v>-2.3581135006258878</v>
      </c>
      <c r="G17" s="14">
        <f t="shared" si="3"/>
        <v>-1.3558175715939944</v>
      </c>
      <c r="H17" s="14">
        <v>1.8398222274808909</v>
      </c>
      <c r="I17" s="14">
        <f>(B17*0.497929065422718)/(PI()/SQRT(3))</f>
        <v>-0.50977915868208457</v>
      </c>
      <c r="AP17" s="58">
        <v>2.9677780003641534E-4</v>
      </c>
      <c r="AQ17" s="58">
        <v>4.3242761714791696E-3</v>
      </c>
      <c r="AR17" s="58">
        <v>7.3382984362700507E-2</v>
      </c>
      <c r="AS17" s="58">
        <v>-5.406127452026694E-2</v>
      </c>
      <c r="AT17" s="58">
        <v>2.4449844685039478E-2</v>
      </c>
      <c r="AU17" s="58">
        <v>1.9566166757228106E-2</v>
      </c>
      <c r="AV17" s="58">
        <v>-5.4626213971305064E-3</v>
      </c>
      <c r="AW17" s="58">
        <v>-3.0642511311808236E-2</v>
      </c>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row>
    <row r="18" spans="1:143" ht="12.75" outlineLevel="1" x14ac:dyDescent="0.25">
      <c r="A18" s="22" t="s">
        <v>6</v>
      </c>
      <c r="B18" s="14">
        <v>3.0840262424810501</v>
      </c>
      <c r="C18" s="14">
        <v>0.27089293893104799</v>
      </c>
      <c r="D18" s="138">
        <f t="shared" si="0"/>
        <v>11.384668255476551</v>
      </c>
      <c r="E18" s="14">
        <f t="shared" si="1"/>
        <v>0</v>
      </c>
      <c r="F18" s="14">
        <f t="shared" si="2"/>
        <v>2.5530858385099879</v>
      </c>
      <c r="G18" s="14">
        <f t="shared" si="3"/>
        <v>3.6149666464521122</v>
      </c>
      <c r="H18" s="14">
        <v>1.7934973059029344</v>
      </c>
      <c r="I18" s="14">
        <f>(B18*0.478431874798836)/(PI()/SQRT(3))</f>
        <v>0.81348383190219598</v>
      </c>
      <c r="AP18" s="58">
        <v>-7.6297470670263592E-5</v>
      </c>
      <c r="AQ18" s="58">
        <v>-2.7815902104706455E-2</v>
      </c>
      <c r="AR18" s="58">
        <v>-5.4061274520266933E-2</v>
      </c>
      <c r="AS18" s="58">
        <v>0.12649387294978098</v>
      </c>
      <c r="AT18" s="58">
        <v>1.6028440289504835E-2</v>
      </c>
      <c r="AU18" s="58">
        <v>-1.719618019298658E-2</v>
      </c>
      <c r="AV18" s="58">
        <v>-1.5088701459044163E-2</v>
      </c>
      <c r="AW18" s="58">
        <v>1.7532868322542253E-2</v>
      </c>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row>
    <row r="19" spans="1:143" outlineLevel="1" x14ac:dyDescent="0.2">
      <c r="A19" s="22" t="s">
        <v>8</v>
      </c>
      <c r="B19" s="14">
        <v>-1.2135220049599313</v>
      </c>
      <c r="C19" s="14">
        <v>0.35565977134022481</v>
      </c>
      <c r="D19" s="153">
        <f t="shared" si="0"/>
        <v>-3.4120305492719725</v>
      </c>
      <c r="E19" s="14">
        <f t="shared" si="1"/>
        <v>6.4480886445150709E-4</v>
      </c>
      <c r="F19" s="14">
        <f t="shared" si="2"/>
        <v>-1.9106023475365226</v>
      </c>
      <c r="G19" s="14">
        <f t="shared" si="3"/>
        <v>-0.51644166238333999</v>
      </c>
      <c r="H19" s="14">
        <v>1.6661292430772916</v>
      </c>
      <c r="I19" s="14">
        <f>(B19*0.300187675964556)/(PI()/SQRT(3))</f>
        <v>-0.20084048852590167</v>
      </c>
      <c r="AP19" s="58">
        <v>1.7815955178187462E-3</v>
      </c>
      <c r="AQ19" s="58">
        <v>-4.1726105244328939E-4</v>
      </c>
      <c r="AR19" s="58">
        <v>2.4449844685039471E-2</v>
      </c>
      <c r="AS19" s="58">
        <v>1.6028440289504835E-2</v>
      </c>
      <c r="AT19" s="58">
        <v>0.39359412449601899</v>
      </c>
      <c r="AU19" s="58">
        <v>-2.31311148933784E-2</v>
      </c>
      <c r="AV19" s="58">
        <v>-0.16722427078826047</v>
      </c>
      <c r="AW19" s="58">
        <v>-7.1134720398716877E-2</v>
      </c>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row>
    <row r="20" spans="1:143" outlineLevel="1" x14ac:dyDescent="0.2">
      <c r="A20" s="22" t="s">
        <v>12</v>
      </c>
      <c r="B20" s="14">
        <v>2.9072645162592137</v>
      </c>
      <c r="C20" s="14">
        <v>0.62737080303120496</v>
      </c>
      <c r="D20" s="154">
        <f t="shared" si="0"/>
        <v>4.6340449734231708</v>
      </c>
      <c r="E20" s="14">
        <f t="shared" si="1"/>
        <v>3.5858903848495771E-6</v>
      </c>
      <c r="F20" s="14">
        <f t="shared" si="2"/>
        <v>1.67764033736608</v>
      </c>
      <c r="G20" s="14">
        <f t="shared" si="3"/>
        <v>4.1368886951523471</v>
      </c>
      <c r="H20" s="14">
        <v>1.3370960718259497</v>
      </c>
      <c r="I20" s="14">
        <f>(B20*0.177434787682263)/(PI()/SQRT(3))</f>
        <v>0.28440293471842809</v>
      </c>
      <c r="AP20" s="58">
        <v>7.4918254320483022E-4</v>
      </c>
      <c r="AQ20" s="58">
        <v>3.9747455604435877E-2</v>
      </c>
      <c r="AR20" s="58">
        <v>1.9566166757228106E-2</v>
      </c>
      <c r="AS20" s="58">
        <v>-1.7196180192986587E-2</v>
      </c>
      <c r="AT20" s="58">
        <v>-2.3131114893378418E-2</v>
      </c>
      <c r="AU20" s="58">
        <v>0.15237467180994813</v>
      </c>
      <c r="AV20" s="58">
        <v>3.0183391102858566E-2</v>
      </c>
      <c r="AW20" s="58">
        <v>-6.335378051069708E-2</v>
      </c>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row>
    <row r="21" spans="1:143" outlineLevel="1" x14ac:dyDescent="0.2">
      <c r="A21" s="22" t="s">
        <v>9</v>
      </c>
      <c r="B21" s="14">
        <v>-1.8223246748677548</v>
      </c>
      <c r="C21" s="14">
        <v>0.39035198450878678</v>
      </c>
      <c r="D21" s="176">
        <f t="shared" si="0"/>
        <v>-4.6684140139852026</v>
      </c>
      <c r="E21" s="14">
        <f t="shared" si="1"/>
        <v>3.0353376359038009E-6</v>
      </c>
      <c r="F21" s="14">
        <f t="shared" si="2"/>
        <v>-2.5874005057987137</v>
      </c>
      <c r="G21" s="14">
        <f t="shared" si="3"/>
        <v>-1.057248843936796</v>
      </c>
      <c r="H21" s="14">
        <v>1.4995955444406588</v>
      </c>
      <c r="I21" s="14">
        <f>(B21*0.325164827751262)/(PI()/SQRT(3))</f>
        <v>-0.32669318376369805</v>
      </c>
      <c r="AP21" s="58">
        <v>5.958385745696177E-4</v>
      </c>
      <c r="AQ21" s="58">
        <v>7.4810447436195826E-3</v>
      </c>
      <c r="AR21" s="58">
        <v>-5.4626213971304977E-3</v>
      </c>
      <c r="AS21" s="58">
        <v>-1.5088701459044167E-2</v>
      </c>
      <c r="AT21" s="58">
        <v>-0.16722427078826047</v>
      </c>
      <c r="AU21" s="58">
        <v>3.0183391102858583E-2</v>
      </c>
      <c r="AV21" s="58">
        <v>0.32247788697515239</v>
      </c>
      <c r="AW21" s="58">
        <v>-2.8080904730337378E-2</v>
      </c>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row>
    <row r="22" spans="1:143" outlineLevel="1" x14ac:dyDescent="0.2">
      <c r="A22" s="22" t="s">
        <v>38</v>
      </c>
      <c r="B22" s="14">
        <v>-2.3567544223901549</v>
      </c>
      <c r="C22" s="14">
        <v>0.56787136481350453</v>
      </c>
      <c r="D22" s="156">
        <f t="shared" si="0"/>
        <v>-4.1501554197298542</v>
      </c>
      <c r="E22" s="14">
        <f t="shared" si="1"/>
        <v>3.3224959733235693E-5</v>
      </c>
      <c r="F22" s="14">
        <f t="shared" si="2"/>
        <v>-3.4697618452762296</v>
      </c>
      <c r="G22" s="14">
        <f t="shared" si="3"/>
        <v>-1.2437469995040802</v>
      </c>
      <c r="H22" s="14">
        <v>1.2533983142630305</v>
      </c>
      <c r="I22" s="14">
        <f>(B22*0.218081290604306)/(PI()/SQRT(3))</f>
        <v>-0.28336322980752898</v>
      </c>
      <c r="AP22" s="58">
        <v>-3.3669234459085397E-3</v>
      </c>
      <c r="AQ22" s="58">
        <v>-6.6001481018851393E-2</v>
      </c>
      <c r="AR22" s="58">
        <v>-3.064251131180824E-2</v>
      </c>
      <c r="AS22" s="58">
        <v>1.7532868322542271E-2</v>
      </c>
      <c r="AT22" s="58">
        <v>-7.1134720398716877E-2</v>
      </c>
      <c r="AU22" s="58">
        <v>-6.3353780510697122E-2</v>
      </c>
      <c r="AV22" s="58">
        <v>-2.8080904730337346E-2</v>
      </c>
      <c r="AW22" s="58">
        <v>0.16580631202593143</v>
      </c>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row>
    <row r="23" spans="1:143" x14ac:dyDescent="0.2">
      <c r="A23" s="71"/>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row>
    <row r="24" spans="1:143" x14ac:dyDescent="0.2">
      <c r="A24" s="11" t="s">
        <v>1199</v>
      </c>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row>
    <row r="25" spans="1:143" ht="12" outlineLevel="1" thickBot="1" x14ac:dyDescent="0.25">
      <c r="A25" s="13" t="s">
        <v>976</v>
      </c>
      <c r="B25" s="13" t="s">
        <v>1200</v>
      </c>
      <c r="C25" s="13" t="s">
        <v>1201</v>
      </c>
      <c r="D25" s="13" t="str">
        <f>IF($I$10&gt;99%,("Lower"&amp;TEXT($I$11,"0.0%")),("Lower"&amp;TEXT($I$11,"0%")))</f>
        <v>Lower95.0%</v>
      </c>
      <c r="E25" s="13" t="str">
        <f>IF($I$10&gt;99%,("Upper"&amp;TEXT($I$11,"0.0%")),("Upper"&amp;TEXT($I$11,"0%")))</f>
        <v>Upper95.0%</v>
      </c>
      <c r="F25" s="25" t="s">
        <v>1202</v>
      </c>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row>
    <row r="26" spans="1:143" outlineLevel="1" x14ac:dyDescent="0.2">
      <c r="A26" s="22" t="s">
        <v>15</v>
      </c>
      <c r="B26" s="14">
        <f t="shared" ref="B26:B32" si="4">EXP(B16)</f>
        <v>0.97557091685098452</v>
      </c>
      <c r="C26" s="14">
        <f t="shared" ref="C26:C32" si="5">EXP(C16*$H$11)</f>
        <v>1.018360613577324</v>
      </c>
      <c r="D26" s="14">
        <f t="shared" ref="D26:E32" si="6">EXP(F16)</f>
        <v>0.95798178350984464</v>
      </c>
      <c r="E26" s="14">
        <f t="shared" si="6"/>
        <v>0.99348299747256097</v>
      </c>
      <c r="F26" s="1">
        <f t="shared" ref="F26:F32" si="7">EXP(I16)</f>
        <v>0.83783018944891663</v>
      </c>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row>
    <row r="27" spans="1:143" outlineLevel="1" x14ac:dyDescent="0.2">
      <c r="A27" s="22" t="s">
        <v>29</v>
      </c>
      <c r="B27" s="14">
        <f t="shared" si="4"/>
        <v>0.15614573078355864</v>
      </c>
      <c r="C27" s="14">
        <f t="shared" si="5"/>
        <v>1.6506150309924168</v>
      </c>
      <c r="D27" s="14">
        <f t="shared" si="6"/>
        <v>9.4598515009085726E-2</v>
      </c>
      <c r="E27" s="14">
        <f t="shared" si="6"/>
        <v>0.25773649025663731</v>
      </c>
      <c r="F27" s="1">
        <f t="shared" si="7"/>
        <v>0.60062820769172243</v>
      </c>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row>
    <row r="28" spans="1:143" outlineLevel="1" x14ac:dyDescent="0.2">
      <c r="A28" s="22" t="s">
        <v>6</v>
      </c>
      <c r="B28" s="14">
        <f t="shared" si="4"/>
        <v>21.846183595859653</v>
      </c>
      <c r="C28" s="14">
        <f t="shared" si="5"/>
        <v>1.7005307427772574</v>
      </c>
      <c r="D28" s="14">
        <f t="shared" si="6"/>
        <v>12.846685476665421</v>
      </c>
      <c r="E28" s="14">
        <f t="shared" si="6"/>
        <v>37.150106817115542</v>
      </c>
      <c r="F28" s="1">
        <f t="shared" si="7"/>
        <v>2.2557529776138976</v>
      </c>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row>
    <row r="29" spans="1:143" outlineLevel="1" x14ac:dyDescent="0.2">
      <c r="A29" s="22" t="s">
        <v>8</v>
      </c>
      <c r="B29" s="14">
        <f t="shared" si="4"/>
        <v>0.29714887446019528</v>
      </c>
      <c r="C29" s="14">
        <f t="shared" si="5"/>
        <v>2.0078818140983952</v>
      </c>
      <c r="D29" s="14">
        <f t="shared" si="6"/>
        <v>0.14799121759744854</v>
      </c>
      <c r="E29" s="14">
        <f t="shared" si="6"/>
        <v>0.59663982110843317</v>
      </c>
      <c r="F29" s="1">
        <f t="shared" si="7"/>
        <v>0.81804290837749849</v>
      </c>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row>
    <row r="30" spans="1:143" outlineLevel="1" x14ac:dyDescent="0.2">
      <c r="A30" s="22" t="s">
        <v>12</v>
      </c>
      <c r="B30" s="14">
        <f t="shared" si="4"/>
        <v>18.30665246120325</v>
      </c>
      <c r="C30" s="14">
        <f t="shared" si="5"/>
        <v>3.4199440075980401</v>
      </c>
      <c r="D30" s="14">
        <f t="shared" si="6"/>
        <v>5.3529099951729107</v>
      </c>
      <c r="E30" s="14">
        <f t="shared" si="6"/>
        <v>62.607726383871956</v>
      </c>
      <c r="F30" s="1">
        <f t="shared" si="7"/>
        <v>1.3289683103559695</v>
      </c>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row>
    <row r="31" spans="1:143" outlineLevel="1" x14ac:dyDescent="0.2">
      <c r="A31" s="22" t="s">
        <v>9</v>
      </c>
      <c r="B31" s="14">
        <f t="shared" si="4"/>
        <v>0.16164953120645603</v>
      </c>
      <c r="C31" s="14">
        <f t="shared" si="5"/>
        <v>2.1491573410781455</v>
      </c>
      <c r="D31" s="14">
        <f t="shared" si="6"/>
        <v>7.5215307933370293E-2</v>
      </c>
      <c r="E31" s="14">
        <f t="shared" si="6"/>
        <v>0.34741027667419572</v>
      </c>
      <c r="F31" s="1">
        <f t="shared" si="7"/>
        <v>0.72130501717021511</v>
      </c>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row>
    <row r="32" spans="1:143" outlineLevel="1" x14ac:dyDescent="0.2">
      <c r="A32" s="22" t="s">
        <v>38</v>
      </c>
      <c r="B32" s="14">
        <f t="shared" si="4"/>
        <v>9.472716919771805E-2</v>
      </c>
      <c r="C32" s="14">
        <f t="shared" si="5"/>
        <v>3.0434977293496841</v>
      </c>
      <c r="D32" s="14">
        <f t="shared" si="6"/>
        <v>3.1124442211415342E-2</v>
      </c>
      <c r="E32" s="14">
        <f t="shared" si="6"/>
        <v>0.28830192436097818</v>
      </c>
      <c r="F32" s="1">
        <f t="shared" si="7"/>
        <v>0.75324613671433882</v>
      </c>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row>
    <row r="33" spans="1:143" x14ac:dyDescent="0.2">
      <c r="A33" s="71"/>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row>
    <row r="34" spans="1:143" x14ac:dyDescent="0.2">
      <c r="A34" s="11" t="s">
        <v>1151</v>
      </c>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row>
    <row r="35" spans="1:143" ht="12" outlineLevel="1" thickBot="1" x14ac:dyDescent="0.25">
      <c r="A35" s="25" t="s">
        <v>986</v>
      </c>
      <c r="B35" s="15" t="s">
        <v>987</v>
      </c>
      <c r="C35" s="15" t="s">
        <v>988</v>
      </c>
      <c r="D35" s="12"/>
      <c r="E35" s="15" t="s">
        <v>980</v>
      </c>
      <c r="F35" s="15" t="s">
        <v>989</v>
      </c>
      <c r="G35" s="15" t="s">
        <v>972</v>
      </c>
      <c r="H35" s="12"/>
      <c r="I35" s="15" t="s">
        <v>990</v>
      </c>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row>
    <row r="36" spans="1:143" outlineLevel="1" x14ac:dyDescent="0.2">
      <c r="A36" s="22" t="s">
        <v>991</v>
      </c>
      <c r="B36" s="19">
        <v>7</v>
      </c>
      <c r="C36" s="18">
        <f>C38 - C37</f>
        <v>415.00334271346719</v>
      </c>
      <c r="D36" s="5" t="s">
        <v>992</v>
      </c>
      <c r="E36" s="18">
        <f>_xlfn.CHISQ.DIST.RT(C36,B36)</f>
        <v>1.4433961679641947E-85</v>
      </c>
      <c r="F36" s="18">
        <f>C37+2*(1+B36)</f>
        <v>667.33089821506337</v>
      </c>
      <c r="G36" s="20">
        <f>$AQ$65</f>
        <v>0.86875065990919631</v>
      </c>
      <c r="H36" s="18" t="s">
        <v>993</v>
      </c>
      <c r="I36" s="18">
        <f>1-C37/C38</f>
        <v>0.38918692355981666</v>
      </c>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row>
    <row r="37" spans="1:143" outlineLevel="1" x14ac:dyDescent="0.2">
      <c r="A37" s="22" t="s">
        <v>994</v>
      </c>
      <c r="B37" s="19">
        <v>792</v>
      </c>
      <c r="C37" s="18">
        <v>651.33089821506337</v>
      </c>
      <c r="D37" s="5" t="s">
        <v>995</v>
      </c>
      <c r="E37" s="18"/>
      <c r="F37" s="18"/>
      <c r="G37" s="18"/>
      <c r="H37" s="18" t="s">
        <v>996</v>
      </c>
      <c r="I37" s="18">
        <f>1-EXP(((C37/2)-(C38/2))*(2/$F$11))</f>
        <v>0.40473832392379827</v>
      </c>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row>
    <row r="38" spans="1:143" outlineLevel="1" x14ac:dyDescent="0.2">
      <c r="A38" s="22" t="s">
        <v>997</v>
      </c>
      <c r="B38" s="19">
        <v>799</v>
      </c>
      <c r="C38" s="18">
        <f>-2*(($F$11*(1-$E$11))*LN(1-$E$11)+$F$11*$E$11*LN($E$11))</f>
        <v>1066.3342409285306</v>
      </c>
      <c r="D38" s="5" t="s">
        <v>998</v>
      </c>
      <c r="E38" s="18"/>
      <c r="F38" s="18"/>
      <c r="G38" s="18"/>
      <c r="H38" s="18" t="s">
        <v>999</v>
      </c>
      <c r="I38" s="18">
        <f xml:space="preserve"> I37/(1-(($E$11^$E$11)*((1-$E$11)^(1-$E$11)))^2)</f>
        <v>0.54969713918058705</v>
      </c>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row>
    <row r="39" spans="1:143" x14ac:dyDescent="0.2">
      <c r="A39" s="71"/>
      <c r="B39" s="16"/>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row>
    <row r="40" spans="1:143" x14ac:dyDescent="0.2">
      <c r="A40" s="11" t="s">
        <v>1152</v>
      </c>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row>
    <row r="41" spans="1:143" ht="12" outlineLevel="1" thickBot="1" x14ac:dyDescent="0.25">
      <c r="A41" s="27" t="s">
        <v>976</v>
      </c>
      <c r="B41" s="12" t="s">
        <v>1001</v>
      </c>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row>
    <row r="42" spans="1:143" ht="12" outlineLevel="1" thickBot="1" x14ac:dyDescent="0.25">
      <c r="A42" s="26" t="s">
        <v>983</v>
      </c>
      <c r="B42" s="28">
        <v>1</v>
      </c>
      <c r="C42" s="29" t="s">
        <v>1002</v>
      </c>
      <c r="D42" s="18"/>
      <c r="E42" s="18"/>
      <c r="F42" s="18"/>
      <c r="G42" s="18"/>
      <c r="H42" s="18"/>
      <c r="I42" s="1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row>
    <row r="43" spans="1:143" ht="12" outlineLevel="1" thickBot="1" x14ac:dyDescent="0.25">
      <c r="A43" s="26" t="s">
        <v>15</v>
      </c>
      <c r="B43" s="28">
        <v>-0.89073886057850449</v>
      </c>
      <c r="C43" s="28">
        <v>1</v>
      </c>
      <c r="D43" s="29" t="s">
        <v>1153</v>
      </c>
      <c r="E43" s="18"/>
      <c r="F43" s="18"/>
      <c r="G43" s="18"/>
      <c r="H43" s="18"/>
      <c r="I43" s="1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row>
    <row r="44" spans="1:143" ht="12" outlineLevel="1" thickBot="1" x14ac:dyDescent="0.25">
      <c r="A44" s="26" t="s">
        <v>29</v>
      </c>
      <c r="B44" s="28">
        <v>-0.63392119327408802</v>
      </c>
      <c r="C44" s="177">
        <v>0.39501312614395623</v>
      </c>
      <c r="D44" s="28">
        <v>1</v>
      </c>
      <c r="E44" s="29" t="s">
        <v>1007</v>
      </c>
      <c r="F44" s="18"/>
      <c r="G44" s="18"/>
      <c r="H44" s="18"/>
      <c r="I44" s="1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row>
    <row r="45" spans="1:143" ht="12" outlineLevel="1" thickBot="1" x14ac:dyDescent="0.25">
      <c r="A45" s="26" t="s">
        <v>6</v>
      </c>
      <c r="B45" s="28">
        <v>-0.27779609748293443</v>
      </c>
      <c r="C45" s="106">
        <v>0.11801885964724444</v>
      </c>
      <c r="D45" s="107">
        <v>6.2430650183571253E-2</v>
      </c>
      <c r="E45" s="28">
        <v>1</v>
      </c>
      <c r="F45" s="29" t="s">
        <v>1008</v>
      </c>
      <c r="G45" s="18"/>
      <c r="H45" s="18"/>
      <c r="I45" s="1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row>
    <row r="46" spans="1:143" ht="12" outlineLevel="1" thickBot="1" x14ac:dyDescent="0.25">
      <c r="A46" s="26" t="s">
        <v>8</v>
      </c>
      <c r="B46" s="28">
        <v>0.12106474634217526</v>
      </c>
      <c r="C46" s="98">
        <v>-2.3109634870042948E-2</v>
      </c>
      <c r="D46" s="178">
        <v>-0.3058725646687448</v>
      </c>
      <c r="E46" s="179">
        <v>-0.56111754748879095</v>
      </c>
      <c r="F46" s="28">
        <v>1</v>
      </c>
      <c r="G46" s="29" t="s">
        <v>1009</v>
      </c>
      <c r="H46" s="18"/>
      <c r="I46" s="1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row>
    <row r="47" spans="1:143" ht="12" outlineLevel="1" thickBot="1" x14ac:dyDescent="0.25">
      <c r="A47" s="26" t="s">
        <v>12</v>
      </c>
      <c r="B47" s="28">
        <v>-0.27845613813266507</v>
      </c>
      <c r="C47" s="146">
        <v>0.30591621395825686</v>
      </c>
      <c r="D47" s="118">
        <v>-2.6011516095957189E-3</v>
      </c>
      <c r="E47" s="115">
        <v>0.14386465758948153</v>
      </c>
      <c r="F47" s="107">
        <v>7.1834358106681914E-2</v>
      </c>
      <c r="G47" s="28">
        <v>1</v>
      </c>
      <c r="H47" s="29" t="s">
        <v>1010</v>
      </c>
      <c r="I47" s="1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row>
    <row r="48" spans="1:143" ht="12" outlineLevel="1" thickBot="1" x14ac:dyDescent="0.25">
      <c r="A48" s="26" t="s">
        <v>9</v>
      </c>
      <c r="B48" s="28">
        <v>-0.39858010227605783</v>
      </c>
      <c r="C48" s="123">
        <v>0.20675163153393847</v>
      </c>
      <c r="D48" s="177">
        <v>0.39823099747757557</v>
      </c>
      <c r="E48" s="157">
        <v>0.18503405824693814</v>
      </c>
      <c r="F48" s="84">
        <v>-0.12386278786399879</v>
      </c>
      <c r="G48" s="87">
        <v>-9.4453024864804225E-2</v>
      </c>
      <c r="H48" s="28">
        <v>1</v>
      </c>
      <c r="I48" s="29" t="s">
        <v>1014</v>
      </c>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row>
    <row r="49" spans="1:143" outlineLevel="1" x14ac:dyDescent="0.2">
      <c r="A49" s="26" t="s">
        <v>38</v>
      </c>
      <c r="B49" s="28">
        <v>-0.12143967508569058</v>
      </c>
      <c r="C49" s="106">
        <v>0.11303067834391266</v>
      </c>
      <c r="D49" s="86">
        <v>5.1522200432024212E-2</v>
      </c>
      <c r="E49" s="98">
        <v>-3.5510226863913884E-2</v>
      </c>
      <c r="F49" s="113">
        <v>-7.4708007055323961E-2</v>
      </c>
      <c r="G49" s="103">
        <v>-0.46938049401062648</v>
      </c>
      <c r="H49" s="104">
        <v>0.13616380213101781</v>
      </c>
      <c r="I49" s="28">
        <v>1</v>
      </c>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row>
    <row r="50" spans="1:143" x14ac:dyDescent="0.2">
      <c r="A50" s="71"/>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row>
    <row r="51" spans="1:143" x14ac:dyDescent="0.2">
      <c r="A51" s="11" t="s">
        <v>1154</v>
      </c>
      <c r="AP51" s="58" t="s">
        <v>1041</v>
      </c>
      <c r="AQ51" s="58"/>
      <c r="AR51" s="58"/>
      <c r="AS51" s="58">
        <v>10</v>
      </c>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row>
    <row r="52" spans="1:143" outlineLevel="1" x14ac:dyDescent="0.2">
      <c r="A52" s="9"/>
      <c r="B52" s="30"/>
      <c r="C52" s="36" t="str">
        <f>"Cutoff value for prediction of "&amp;$I$2&amp;":"</f>
        <v>Cutoff value for prediction of Alive:</v>
      </c>
      <c r="D52" s="37">
        <f>$AS$51/20</f>
        <v>0.5</v>
      </c>
      <c r="E52" s="36" t="s">
        <v>1016</v>
      </c>
      <c r="F52" s="38">
        <v>0.35465367739339643</v>
      </c>
      <c r="G52" s="30"/>
      <c r="H52" s="30"/>
      <c r="I52" s="31"/>
      <c r="AP52" s="58" t="s">
        <v>1042</v>
      </c>
      <c r="AQ52" s="58">
        <v>-9.9999999999999995E-8</v>
      </c>
      <c r="AR52" s="58">
        <v>9.9999000000000008E-3</v>
      </c>
      <c r="AS52" s="58">
        <v>1.9999900000000001E-2</v>
      </c>
      <c r="AT52" s="58">
        <v>2.9999900000000003E-2</v>
      </c>
      <c r="AU52" s="58">
        <v>3.9999900000000005E-2</v>
      </c>
      <c r="AV52" s="58">
        <v>4.9999900000000007E-2</v>
      </c>
      <c r="AW52" s="58">
        <v>5.9999900000000009E-2</v>
      </c>
      <c r="AX52" s="58">
        <v>6.9999900000000004E-2</v>
      </c>
      <c r="AY52" s="58">
        <v>7.9999899999999999E-2</v>
      </c>
      <c r="AZ52" s="58">
        <v>8.9999899999999994E-2</v>
      </c>
      <c r="BA52" s="58">
        <v>9.9999899999999989E-2</v>
      </c>
      <c r="BB52" s="58">
        <v>0.10999989999999998</v>
      </c>
      <c r="BC52" s="58">
        <v>0.11999989999999998</v>
      </c>
      <c r="BD52" s="58">
        <v>0.12999989999999997</v>
      </c>
      <c r="BE52" s="58">
        <v>0.13999989999999998</v>
      </c>
      <c r="BF52" s="58">
        <v>0.14999989999999999</v>
      </c>
      <c r="BG52" s="58">
        <v>0.1599999</v>
      </c>
      <c r="BH52" s="58">
        <v>0.16999990000000001</v>
      </c>
      <c r="BI52" s="58">
        <v>0.17999990000000002</v>
      </c>
      <c r="BJ52" s="58">
        <v>0.18999990000000003</v>
      </c>
      <c r="BK52" s="58">
        <v>0.19999990000000004</v>
      </c>
      <c r="BL52" s="58">
        <v>0.20999990000000004</v>
      </c>
      <c r="BM52" s="58">
        <v>0.21999990000000005</v>
      </c>
      <c r="BN52" s="58">
        <v>0.22999990000000006</v>
      </c>
      <c r="BO52" s="58">
        <v>0.23999990000000007</v>
      </c>
      <c r="BP52" s="58">
        <v>0.24999990000000008</v>
      </c>
      <c r="BQ52" s="58">
        <v>0.25999990000000006</v>
      </c>
      <c r="BR52" s="58">
        <v>0.26999990000000007</v>
      </c>
      <c r="BS52" s="58">
        <v>0.27999990000000008</v>
      </c>
      <c r="BT52" s="58">
        <v>0.28999990000000009</v>
      </c>
      <c r="BU52" s="58">
        <v>0.2999999000000001</v>
      </c>
      <c r="BV52" s="58">
        <v>0.30999990000000011</v>
      </c>
      <c r="BW52" s="58">
        <v>0.31999990000000011</v>
      </c>
      <c r="BX52" s="58">
        <v>0.32999990000000012</v>
      </c>
      <c r="BY52" s="58">
        <v>0.33999990000000013</v>
      </c>
      <c r="BZ52" s="58">
        <v>0.34999990000000014</v>
      </c>
      <c r="CA52" s="58">
        <v>0.35999990000000015</v>
      </c>
      <c r="CB52" s="58">
        <v>0.36999990000000016</v>
      </c>
      <c r="CC52" s="58">
        <v>0.37999990000000017</v>
      </c>
      <c r="CD52" s="58">
        <v>0.38999990000000018</v>
      </c>
      <c r="CE52" s="58">
        <v>0.39999990000000019</v>
      </c>
      <c r="CF52" s="58">
        <v>0.40999990000000019</v>
      </c>
      <c r="CG52" s="58">
        <v>0.4199999000000002</v>
      </c>
      <c r="CH52" s="58">
        <v>0.42999990000000021</v>
      </c>
      <c r="CI52" s="58">
        <v>0.43999990000000022</v>
      </c>
      <c r="CJ52" s="58">
        <v>0.44999990000000023</v>
      </c>
      <c r="CK52" s="58">
        <v>0.45999990000000024</v>
      </c>
      <c r="CL52" s="58">
        <v>0.46999990000000025</v>
      </c>
      <c r="CM52" s="58">
        <v>0.47999990000000026</v>
      </c>
      <c r="CN52" s="58">
        <v>0.48999990000000027</v>
      </c>
      <c r="CO52" s="58">
        <v>0.49999990000000027</v>
      </c>
      <c r="CP52" s="58">
        <v>0.50999990000000028</v>
      </c>
      <c r="CQ52" s="58">
        <v>0.51999990000000029</v>
      </c>
      <c r="CR52" s="58">
        <v>0.5299999000000003</v>
      </c>
      <c r="CS52" s="58">
        <v>0.53999990000000031</v>
      </c>
      <c r="CT52" s="58">
        <v>0.54999990000000032</v>
      </c>
      <c r="CU52" s="58">
        <v>0.55999990000000033</v>
      </c>
      <c r="CV52" s="58">
        <v>0.56999990000000034</v>
      </c>
      <c r="CW52" s="58">
        <v>0.57999990000000035</v>
      </c>
      <c r="CX52" s="58">
        <v>0.58999990000000035</v>
      </c>
      <c r="CY52" s="58">
        <v>0.59999990000000036</v>
      </c>
      <c r="CZ52" s="58">
        <v>0.60999990000000037</v>
      </c>
      <c r="DA52" s="58">
        <v>0.61999990000000038</v>
      </c>
      <c r="DB52" s="58">
        <v>0.62999990000000039</v>
      </c>
      <c r="DC52" s="58">
        <v>0.6399999000000004</v>
      </c>
      <c r="DD52" s="58">
        <v>0.64999990000000041</v>
      </c>
      <c r="DE52" s="58">
        <v>0.65999990000000042</v>
      </c>
      <c r="DF52" s="58">
        <v>0.66999990000000043</v>
      </c>
      <c r="DG52" s="58">
        <v>0.67999990000000043</v>
      </c>
      <c r="DH52" s="58">
        <v>0.68999990000000044</v>
      </c>
      <c r="DI52" s="58">
        <v>0.69999990000000045</v>
      </c>
      <c r="DJ52" s="58">
        <v>0.70999990000000046</v>
      </c>
      <c r="DK52" s="58">
        <v>0.71999990000000047</v>
      </c>
      <c r="DL52" s="58">
        <v>0.72999990000000048</v>
      </c>
      <c r="DM52" s="58">
        <v>0.73999990000000049</v>
      </c>
      <c r="DN52" s="58">
        <v>0.7499999000000005</v>
      </c>
      <c r="DO52" s="58">
        <v>0.75999990000000051</v>
      </c>
      <c r="DP52" s="58">
        <v>0.76999990000000051</v>
      </c>
      <c r="DQ52" s="58">
        <v>0.77999990000000052</v>
      </c>
      <c r="DR52" s="58">
        <v>0.78999990000000053</v>
      </c>
      <c r="DS52" s="58">
        <v>0.79999990000000054</v>
      </c>
      <c r="DT52" s="58">
        <v>0.80999990000000055</v>
      </c>
      <c r="DU52" s="58">
        <v>0.81999990000000056</v>
      </c>
      <c r="DV52" s="58">
        <v>0.82999990000000057</v>
      </c>
      <c r="DW52" s="58">
        <v>0.83999990000000058</v>
      </c>
      <c r="DX52" s="58">
        <v>0.84999990000000059</v>
      </c>
      <c r="DY52" s="58">
        <v>0.85999990000000059</v>
      </c>
      <c r="DZ52" s="58">
        <v>0.8699999000000006</v>
      </c>
      <c r="EA52" s="58">
        <v>0.87999990000000061</v>
      </c>
      <c r="EB52" s="58">
        <v>0.88999990000000062</v>
      </c>
      <c r="EC52" s="58">
        <v>0.89999990000000063</v>
      </c>
      <c r="ED52" s="58">
        <v>0.90999990000000064</v>
      </c>
      <c r="EE52" s="58">
        <v>0.91999990000000065</v>
      </c>
      <c r="EF52" s="58">
        <v>0.92999990000000066</v>
      </c>
      <c r="EG52" s="58">
        <v>0.93999990000000067</v>
      </c>
      <c r="EH52" s="58">
        <v>0.94999990000000067</v>
      </c>
      <c r="EI52" s="58">
        <v>0.95999990000000068</v>
      </c>
      <c r="EJ52" s="58">
        <v>0.96999990000000069</v>
      </c>
      <c r="EK52" s="58">
        <v>0.9799999000000007</v>
      </c>
      <c r="EL52" s="58">
        <v>0.98999990000000071</v>
      </c>
      <c r="EM52" s="58">
        <v>0.99999990000000072</v>
      </c>
    </row>
    <row r="53" spans="1:143" outlineLevel="1" x14ac:dyDescent="0.2">
      <c r="A53" s="8"/>
      <c r="B53" s="39" t="s">
        <v>1017</v>
      </c>
      <c r="C53" s="32"/>
      <c r="D53" s="32"/>
      <c r="E53" s="32"/>
      <c r="F53" s="32"/>
      <c r="G53" s="39" t="s">
        <v>1017</v>
      </c>
      <c r="H53" s="32"/>
      <c r="I53" s="33"/>
      <c r="AP53" s="70" t="s">
        <v>1043</v>
      </c>
      <c r="AQ53" s="58">
        <v>800</v>
      </c>
      <c r="AR53" s="58">
        <v>800</v>
      </c>
      <c r="AS53" s="58">
        <v>792</v>
      </c>
      <c r="AT53" s="58">
        <v>792</v>
      </c>
      <c r="AU53" s="58">
        <v>792</v>
      </c>
      <c r="AV53" s="58">
        <v>788</v>
      </c>
      <c r="AW53" s="58">
        <v>781</v>
      </c>
      <c r="AX53" s="58">
        <v>764</v>
      </c>
      <c r="AY53" s="58">
        <v>750</v>
      </c>
      <c r="AZ53" s="58">
        <v>728</v>
      </c>
      <c r="BA53" s="58">
        <v>697</v>
      </c>
      <c r="BB53" s="58">
        <v>575</v>
      </c>
      <c r="BC53" s="58">
        <v>517</v>
      </c>
      <c r="BD53" s="58">
        <v>472</v>
      </c>
      <c r="BE53" s="58">
        <v>424</v>
      </c>
      <c r="BF53" s="58">
        <v>405</v>
      </c>
      <c r="BG53" s="58">
        <v>404</v>
      </c>
      <c r="BH53" s="58">
        <v>403</v>
      </c>
      <c r="BI53" s="58">
        <v>403</v>
      </c>
      <c r="BJ53" s="58">
        <v>402</v>
      </c>
      <c r="BK53" s="58">
        <v>402</v>
      </c>
      <c r="BL53" s="58">
        <v>402</v>
      </c>
      <c r="BM53" s="58">
        <v>400</v>
      </c>
      <c r="BN53" s="58">
        <v>399</v>
      </c>
      <c r="BO53" s="58">
        <v>399</v>
      </c>
      <c r="BP53" s="58">
        <v>395</v>
      </c>
      <c r="BQ53" s="58">
        <v>390</v>
      </c>
      <c r="BR53" s="58">
        <v>383</v>
      </c>
      <c r="BS53" s="58">
        <v>381</v>
      </c>
      <c r="BT53" s="58">
        <v>375</v>
      </c>
      <c r="BU53" s="58">
        <v>368</v>
      </c>
      <c r="BV53" s="58">
        <v>366</v>
      </c>
      <c r="BW53" s="58">
        <v>362</v>
      </c>
      <c r="BX53" s="58">
        <v>356</v>
      </c>
      <c r="BY53" s="58">
        <v>350</v>
      </c>
      <c r="BZ53" s="58">
        <v>341</v>
      </c>
      <c r="CA53" s="58">
        <v>340</v>
      </c>
      <c r="CB53" s="58">
        <v>336</v>
      </c>
      <c r="CC53" s="58">
        <v>330</v>
      </c>
      <c r="CD53" s="58">
        <v>326</v>
      </c>
      <c r="CE53" s="58">
        <v>316</v>
      </c>
      <c r="CF53" s="58">
        <v>310</v>
      </c>
      <c r="CG53" s="58">
        <v>310</v>
      </c>
      <c r="CH53" s="58">
        <v>307</v>
      </c>
      <c r="CI53" s="58">
        <v>273</v>
      </c>
      <c r="CJ53" s="58">
        <v>265</v>
      </c>
      <c r="CK53" s="58">
        <v>259</v>
      </c>
      <c r="CL53" s="58">
        <v>252</v>
      </c>
      <c r="CM53" s="58">
        <v>246</v>
      </c>
      <c r="CN53" s="58">
        <v>239</v>
      </c>
      <c r="CO53" s="58">
        <v>234</v>
      </c>
      <c r="CP53" s="58">
        <v>231</v>
      </c>
      <c r="CQ53" s="58">
        <v>226</v>
      </c>
      <c r="CR53" s="58">
        <v>226</v>
      </c>
      <c r="CS53" s="58">
        <v>225</v>
      </c>
      <c r="CT53" s="58">
        <v>225</v>
      </c>
      <c r="CU53" s="58">
        <v>225</v>
      </c>
      <c r="CV53" s="58">
        <v>223</v>
      </c>
      <c r="CW53" s="58">
        <v>223</v>
      </c>
      <c r="CX53" s="58">
        <v>223</v>
      </c>
      <c r="CY53" s="58">
        <v>220</v>
      </c>
      <c r="CZ53" s="58">
        <v>218</v>
      </c>
      <c r="DA53" s="58">
        <v>216</v>
      </c>
      <c r="DB53" s="58">
        <v>216</v>
      </c>
      <c r="DC53" s="58">
        <v>216</v>
      </c>
      <c r="DD53" s="58">
        <v>214</v>
      </c>
      <c r="DE53" s="58">
        <v>213</v>
      </c>
      <c r="DF53" s="58">
        <v>213</v>
      </c>
      <c r="DG53" s="58">
        <v>213</v>
      </c>
      <c r="DH53" s="58">
        <v>213</v>
      </c>
      <c r="DI53" s="58">
        <v>213</v>
      </c>
      <c r="DJ53" s="58">
        <v>213</v>
      </c>
      <c r="DK53" s="58">
        <v>212</v>
      </c>
      <c r="DL53" s="58">
        <v>180</v>
      </c>
      <c r="DM53" s="58">
        <v>180</v>
      </c>
      <c r="DN53" s="58">
        <v>180</v>
      </c>
      <c r="DO53" s="58">
        <v>180</v>
      </c>
      <c r="DP53" s="58">
        <v>178</v>
      </c>
      <c r="DQ53" s="58">
        <v>175</v>
      </c>
      <c r="DR53" s="58">
        <v>170</v>
      </c>
      <c r="DS53" s="58">
        <v>164</v>
      </c>
      <c r="DT53" s="58">
        <v>164</v>
      </c>
      <c r="DU53" s="58">
        <v>159</v>
      </c>
      <c r="DV53" s="58">
        <v>155</v>
      </c>
      <c r="DW53" s="58">
        <v>154</v>
      </c>
      <c r="DX53" s="58">
        <v>151</v>
      </c>
      <c r="DY53" s="58">
        <v>151</v>
      </c>
      <c r="DZ53" s="58">
        <v>151</v>
      </c>
      <c r="EA53" s="58">
        <v>151</v>
      </c>
      <c r="EB53" s="58">
        <v>149</v>
      </c>
      <c r="EC53" s="58">
        <v>145</v>
      </c>
      <c r="ED53" s="58">
        <v>138</v>
      </c>
      <c r="EE53" s="58">
        <v>129</v>
      </c>
      <c r="EF53" s="58">
        <v>115</v>
      </c>
      <c r="EG53" s="58">
        <v>87</v>
      </c>
      <c r="EH53" s="58">
        <v>52</v>
      </c>
      <c r="EI53" s="58">
        <v>15</v>
      </c>
      <c r="EJ53" s="58">
        <v>3</v>
      </c>
      <c r="EK53" s="58">
        <v>0</v>
      </c>
      <c r="EL53" s="58">
        <v>0</v>
      </c>
      <c r="EM53" s="58">
        <v>0</v>
      </c>
    </row>
    <row r="54" spans="1:143" outlineLevel="1" x14ac:dyDescent="0.2">
      <c r="A54" s="40" t="s">
        <v>1018</v>
      </c>
      <c r="B54" s="32" t="str">
        <f>"# "&amp;$H$2</f>
        <v># Dead</v>
      </c>
      <c r="C54" s="32" t="str">
        <f>"# "&amp;$I$2</f>
        <v># Alive</v>
      </c>
      <c r="D54" s="32" t="s">
        <v>1019</v>
      </c>
      <c r="E54" s="32"/>
      <c r="F54" s="39" t="s">
        <v>1020</v>
      </c>
      <c r="G54" s="32" t="str">
        <f>"% "&amp;$H$2</f>
        <v>% Dead</v>
      </c>
      <c r="H54" s="32" t="str">
        <f>"% "&amp;$I$2</f>
        <v>% Alive</v>
      </c>
      <c r="I54" s="33" t="s">
        <v>1019</v>
      </c>
      <c r="AP54" s="70" t="s">
        <v>1044</v>
      </c>
      <c r="AQ54" s="58">
        <v>308</v>
      </c>
      <c r="AR54" s="58">
        <v>308</v>
      </c>
      <c r="AS54" s="58">
        <v>308</v>
      </c>
      <c r="AT54" s="58">
        <v>308</v>
      </c>
      <c r="AU54" s="58">
        <v>308</v>
      </c>
      <c r="AV54" s="58">
        <v>308</v>
      </c>
      <c r="AW54" s="58">
        <v>307</v>
      </c>
      <c r="AX54" s="58">
        <v>306</v>
      </c>
      <c r="AY54" s="58">
        <v>304</v>
      </c>
      <c r="AZ54" s="58">
        <v>302</v>
      </c>
      <c r="BA54" s="58">
        <v>301</v>
      </c>
      <c r="BB54" s="58">
        <v>281</v>
      </c>
      <c r="BC54" s="58">
        <v>274</v>
      </c>
      <c r="BD54" s="58">
        <v>271</v>
      </c>
      <c r="BE54" s="58">
        <v>264</v>
      </c>
      <c r="BF54" s="58">
        <v>263</v>
      </c>
      <c r="BG54" s="58">
        <v>262</v>
      </c>
      <c r="BH54" s="58">
        <v>262</v>
      </c>
      <c r="BI54" s="58">
        <v>262</v>
      </c>
      <c r="BJ54" s="58">
        <v>261</v>
      </c>
      <c r="BK54" s="58">
        <v>261</v>
      </c>
      <c r="BL54" s="58">
        <v>261</v>
      </c>
      <c r="BM54" s="58">
        <v>261</v>
      </c>
      <c r="BN54" s="58">
        <v>261</v>
      </c>
      <c r="BO54" s="58">
        <v>261</v>
      </c>
      <c r="BP54" s="58">
        <v>261</v>
      </c>
      <c r="BQ54" s="58">
        <v>260</v>
      </c>
      <c r="BR54" s="58">
        <v>259</v>
      </c>
      <c r="BS54" s="58">
        <v>259</v>
      </c>
      <c r="BT54" s="58">
        <v>257</v>
      </c>
      <c r="BU54" s="58">
        <v>257</v>
      </c>
      <c r="BV54" s="58">
        <v>256</v>
      </c>
      <c r="BW54" s="58">
        <v>255</v>
      </c>
      <c r="BX54" s="58">
        <v>250</v>
      </c>
      <c r="BY54" s="58">
        <v>250</v>
      </c>
      <c r="BZ54" s="58">
        <v>249</v>
      </c>
      <c r="CA54" s="58">
        <v>249</v>
      </c>
      <c r="CB54" s="58">
        <v>247</v>
      </c>
      <c r="CC54" s="58">
        <v>246</v>
      </c>
      <c r="CD54" s="58">
        <v>244</v>
      </c>
      <c r="CE54" s="58">
        <v>239</v>
      </c>
      <c r="CF54" s="58">
        <v>233</v>
      </c>
      <c r="CG54" s="58">
        <v>233</v>
      </c>
      <c r="CH54" s="58">
        <v>231</v>
      </c>
      <c r="CI54" s="58">
        <v>222</v>
      </c>
      <c r="CJ54" s="58">
        <v>220</v>
      </c>
      <c r="CK54" s="58">
        <v>215</v>
      </c>
      <c r="CL54" s="58">
        <v>211</v>
      </c>
      <c r="CM54" s="58">
        <v>208</v>
      </c>
      <c r="CN54" s="58">
        <v>204</v>
      </c>
      <c r="CO54" s="58">
        <v>203</v>
      </c>
      <c r="CP54" s="58">
        <v>202</v>
      </c>
      <c r="CQ54" s="58">
        <v>199</v>
      </c>
      <c r="CR54" s="58">
        <v>199</v>
      </c>
      <c r="CS54" s="58">
        <v>199</v>
      </c>
      <c r="CT54" s="58">
        <v>199</v>
      </c>
      <c r="CU54" s="58">
        <v>199</v>
      </c>
      <c r="CV54" s="58">
        <v>199</v>
      </c>
      <c r="CW54" s="58">
        <v>199</v>
      </c>
      <c r="CX54" s="58">
        <v>199</v>
      </c>
      <c r="CY54" s="58">
        <v>196</v>
      </c>
      <c r="CZ54" s="58">
        <v>195</v>
      </c>
      <c r="DA54" s="58">
        <v>193</v>
      </c>
      <c r="DB54" s="58">
        <v>193</v>
      </c>
      <c r="DC54" s="58">
        <v>193</v>
      </c>
      <c r="DD54" s="58">
        <v>192</v>
      </c>
      <c r="DE54" s="58">
        <v>191</v>
      </c>
      <c r="DF54" s="58">
        <v>191</v>
      </c>
      <c r="DG54" s="58">
        <v>191</v>
      </c>
      <c r="DH54" s="58">
        <v>191</v>
      </c>
      <c r="DI54" s="58">
        <v>191</v>
      </c>
      <c r="DJ54" s="58">
        <v>191</v>
      </c>
      <c r="DK54" s="58">
        <v>191</v>
      </c>
      <c r="DL54" s="58">
        <v>167</v>
      </c>
      <c r="DM54" s="58">
        <v>167</v>
      </c>
      <c r="DN54" s="58">
        <v>167</v>
      </c>
      <c r="DO54" s="58">
        <v>167</v>
      </c>
      <c r="DP54" s="58">
        <v>166</v>
      </c>
      <c r="DQ54" s="58">
        <v>165</v>
      </c>
      <c r="DR54" s="58">
        <v>161</v>
      </c>
      <c r="DS54" s="58">
        <v>156</v>
      </c>
      <c r="DT54" s="58">
        <v>156</v>
      </c>
      <c r="DU54" s="58">
        <v>151</v>
      </c>
      <c r="DV54" s="58">
        <v>147</v>
      </c>
      <c r="DW54" s="58">
        <v>146</v>
      </c>
      <c r="DX54" s="58">
        <v>143</v>
      </c>
      <c r="DY54" s="58">
        <v>143</v>
      </c>
      <c r="DZ54" s="58">
        <v>143</v>
      </c>
      <c r="EA54" s="58">
        <v>143</v>
      </c>
      <c r="EB54" s="58">
        <v>141</v>
      </c>
      <c r="EC54" s="58">
        <v>138</v>
      </c>
      <c r="ED54" s="58">
        <v>131</v>
      </c>
      <c r="EE54" s="58">
        <v>123</v>
      </c>
      <c r="EF54" s="58">
        <v>109</v>
      </c>
      <c r="EG54" s="58">
        <v>82</v>
      </c>
      <c r="EH54" s="58">
        <v>50</v>
      </c>
      <c r="EI54" s="58">
        <v>14</v>
      </c>
      <c r="EJ54" s="58">
        <v>2</v>
      </c>
      <c r="EK54" s="58">
        <v>0</v>
      </c>
      <c r="EL54" s="58">
        <v>0</v>
      </c>
      <c r="EM54" s="58">
        <v>0</v>
      </c>
    </row>
    <row r="55" spans="1:143" outlineLevel="1" x14ac:dyDescent="0.2">
      <c r="A55" s="41" t="str">
        <f>"# "&amp;$H$2</f>
        <v># Dead</v>
      </c>
      <c r="B55" s="46">
        <f>B57-B56</f>
        <v>461</v>
      </c>
      <c r="C55" s="47">
        <f>C57-C56</f>
        <v>31</v>
      </c>
      <c r="D55" s="48">
        <f>D57-D56</f>
        <v>492</v>
      </c>
      <c r="E55" s="32"/>
      <c r="F55" s="42" t="str">
        <f>"% "&amp;$H$2</f>
        <v>% Dead</v>
      </c>
      <c r="G55" s="51">
        <f>B55/D57</f>
        <v>0.57625000000000004</v>
      </c>
      <c r="H55" s="52">
        <f>C55/D57</f>
        <v>3.875E-2</v>
      </c>
      <c r="I55" s="53">
        <f>D55/D57</f>
        <v>0.61499999999999999</v>
      </c>
      <c r="AP55" s="70" t="s">
        <v>1045</v>
      </c>
      <c r="AQ55" s="58">
        <v>492</v>
      </c>
      <c r="AR55" s="58">
        <v>492</v>
      </c>
      <c r="AS55" s="58">
        <v>484</v>
      </c>
      <c r="AT55" s="58">
        <v>484</v>
      </c>
      <c r="AU55" s="58">
        <v>484</v>
      </c>
      <c r="AV55" s="58">
        <v>480</v>
      </c>
      <c r="AW55" s="58">
        <v>474</v>
      </c>
      <c r="AX55" s="58">
        <v>458</v>
      </c>
      <c r="AY55" s="58">
        <v>446</v>
      </c>
      <c r="AZ55" s="58">
        <v>426</v>
      </c>
      <c r="BA55" s="58">
        <v>396</v>
      </c>
      <c r="BB55" s="58">
        <v>294</v>
      </c>
      <c r="BC55" s="58">
        <v>243</v>
      </c>
      <c r="BD55" s="58">
        <v>201</v>
      </c>
      <c r="BE55" s="58">
        <v>160</v>
      </c>
      <c r="BF55" s="58">
        <v>142</v>
      </c>
      <c r="BG55" s="58">
        <v>142</v>
      </c>
      <c r="BH55" s="58">
        <v>141</v>
      </c>
      <c r="BI55" s="58">
        <v>141</v>
      </c>
      <c r="BJ55" s="58">
        <v>141</v>
      </c>
      <c r="BK55" s="58">
        <v>141</v>
      </c>
      <c r="BL55" s="58">
        <v>141</v>
      </c>
      <c r="BM55" s="58">
        <v>139</v>
      </c>
      <c r="BN55" s="58">
        <v>138</v>
      </c>
      <c r="BO55" s="58">
        <v>138</v>
      </c>
      <c r="BP55" s="58">
        <v>134</v>
      </c>
      <c r="BQ55" s="58">
        <v>130</v>
      </c>
      <c r="BR55" s="58">
        <v>124</v>
      </c>
      <c r="BS55" s="58">
        <v>122</v>
      </c>
      <c r="BT55" s="58">
        <v>118</v>
      </c>
      <c r="BU55" s="58">
        <v>111</v>
      </c>
      <c r="BV55" s="58">
        <v>110</v>
      </c>
      <c r="BW55" s="58">
        <v>107</v>
      </c>
      <c r="BX55" s="58">
        <v>106</v>
      </c>
      <c r="BY55" s="58">
        <v>100</v>
      </c>
      <c r="BZ55" s="58">
        <v>92</v>
      </c>
      <c r="CA55" s="58">
        <v>91</v>
      </c>
      <c r="CB55" s="58">
        <v>89</v>
      </c>
      <c r="CC55" s="58">
        <v>84</v>
      </c>
      <c r="CD55" s="58">
        <v>82</v>
      </c>
      <c r="CE55" s="58">
        <v>77</v>
      </c>
      <c r="CF55" s="58">
        <v>77</v>
      </c>
      <c r="CG55" s="58">
        <v>77</v>
      </c>
      <c r="CH55" s="58">
        <v>76</v>
      </c>
      <c r="CI55" s="58">
        <v>51</v>
      </c>
      <c r="CJ55" s="58">
        <v>45</v>
      </c>
      <c r="CK55" s="58">
        <v>44</v>
      </c>
      <c r="CL55" s="58">
        <v>41</v>
      </c>
      <c r="CM55" s="58">
        <v>38</v>
      </c>
      <c r="CN55" s="58">
        <v>35</v>
      </c>
      <c r="CO55" s="58">
        <v>31</v>
      </c>
      <c r="CP55" s="58">
        <v>29</v>
      </c>
      <c r="CQ55" s="58">
        <v>27</v>
      </c>
      <c r="CR55" s="58">
        <v>27</v>
      </c>
      <c r="CS55" s="58">
        <v>26</v>
      </c>
      <c r="CT55" s="58">
        <v>26</v>
      </c>
      <c r="CU55" s="58">
        <v>26</v>
      </c>
      <c r="CV55" s="58">
        <v>24</v>
      </c>
      <c r="CW55" s="58">
        <v>24</v>
      </c>
      <c r="CX55" s="58">
        <v>24</v>
      </c>
      <c r="CY55" s="58">
        <v>24</v>
      </c>
      <c r="CZ55" s="58">
        <v>23</v>
      </c>
      <c r="DA55" s="58">
        <v>23</v>
      </c>
      <c r="DB55" s="58">
        <v>23</v>
      </c>
      <c r="DC55" s="58">
        <v>23</v>
      </c>
      <c r="DD55" s="58">
        <v>22</v>
      </c>
      <c r="DE55" s="58">
        <v>22</v>
      </c>
      <c r="DF55" s="58">
        <v>22</v>
      </c>
      <c r="DG55" s="58">
        <v>22</v>
      </c>
      <c r="DH55" s="58">
        <v>22</v>
      </c>
      <c r="DI55" s="58">
        <v>22</v>
      </c>
      <c r="DJ55" s="58">
        <v>22</v>
      </c>
      <c r="DK55" s="58">
        <v>21</v>
      </c>
      <c r="DL55" s="58">
        <v>13</v>
      </c>
      <c r="DM55" s="58">
        <v>13</v>
      </c>
      <c r="DN55" s="58">
        <v>13</v>
      </c>
      <c r="DO55" s="58">
        <v>13</v>
      </c>
      <c r="DP55" s="58">
        <v>12</v>
      </c>
      <c r="DQ55" s="58">
        <v>10</v>
      </c>
      <c r="DR55" s="58">
        <v>9</v>
      </c>
      <c r="DS55" s="58">
        <v>8</v>
      </c>
      <c r="DT55" s="58">
        <v>8</v>
      </c>
      <c r="DU55" s="58">
        <v>8</v>
      </c>
      <c r="DV55" s="58">
        <v>8</v>
      </c>
      <c r="DW55" s="58">
        <v>8</v>
      </c>
      <c r="DX55" s="58">
        <v>8</v>
      </c>
      <c r="DY55" s="58">
        <v>8</v>
      </c>
      <c r="DZ55" s="58">
        <v>8</v>
      </c>
      <c r="EA55" s="58">
        <v>8</v>
      </c>
      <c r="EB55" s="58">
        <v>8</v>
      </c>
      <c r="EC55" s="58">
        <v>7</v>
      </c>
      <c r="ED55" s="58">
        <v>7</v>
      </c>
      <c r="EE55" s="58">
        <v>6</v>
      </c>
      <c r="EF55" s="58">
        <v>6</v>
      </c>
      <c r="EG55" s="58">
        <v>5</v>
      </c>
      <c r="EH55" s="58">
        <v>2</v>
      </c>
      <c r="EI55" s="58">
        <v>1</v>
      </c>
      <c r="EJ55" s="58">
        <v>1</v>
      </c>
      <c r="EK55" s="58">
        <v>0</v>
      </c>
      <c r="EL55" s="58">
        <v>0</v>
      </c>
      <c r="EM55" s="58">
        <v>0</v>
      </c>
    </row>
    <row r="56" spans="1:143" outlineLevel="1" x14ac:dyDescent="0.2">
      <c r="A56" s="41" t="str">
        <f>"# "&amp;$I$2</f>
        <v># Alive</v>
      </c>
      <c r="B56" s="49">
        <f>D56-C56</f>
        <v>105</v>
      </c>
      <c r="C56" s="50">
        <f>INDEX($AQ$54:$EM$54,MATCH(D52,$AQ$52:$EM$52,1))</f>
        <v>203</v>
      </c>
      <c r="D56" s="48">
        <f>$E$11 * $F$11</f>
        <v>308</v>
      </c>
      <c r="E56" s="32"/>
      <c r="F56" s="42" t="str">
        <f>"% "&amp;$I$2</f>
        <v>% Alive</v>
      </c>
      <c r="G56" s="54">
        <f>B56/D57</f>
        <v>0.13125000000000001</v>
      </c>
      <c r="H56" s="55">
        <f>C56/D57</f>
        <v>0.25374999999999998</v>
      </c>
      <c r="I56" s="53">
        <f>D56/D57</f>
        <v>0.38500000000000001</v>
      </c>
      <c r="AP56" s="70" t="s">
        <v>1046</v>
      </c>
      <c r="AQ56" s="58">
        <v>0</v>
      </c>
      <c r="AR56" s="58">
        <v>0</v>
      </c>
      <c r="AS56" s="58">
        <v>8</v>
      </c>
      <c r="AT56" s="58">
        <v>8</v>
      </c>
      <c r="AU56" s="58">
        <v>8</v>
      </c>
      <c r="AV56" s="58">
        <v>12</v>
      </c>
      <c r="AW56" s="58">
        <v>18</v>
      </c>
      <c r="AX56" s="58">
        <v>34</v>
      </c>
      <c r="AY56" s="58">
        <v>46</v>
      </c>
      <c r="AZ56" s="58">
        <v>66</v>
      </c>
      <c r="BA56" s="58">
        <v>96</v>
      </c>
      <c r="BB56" s="58">
        <v>198</v>
      </c>
      <c r="BC56" s="58">
        <v>249</v>
      </c>
      <c r="BD56" s="58">
        <v>291</v>
      </c>
      <c r="BE56" s="58">
        <v>332</v>
      </c>
      <c r="BF56" s="58">
        <v>350</v>
      </c>
      <c r="BG56" s="58">
        <v>350</v>
      </c>
      <c r="BH56" s="58">
        <v>351</v>
      </c>
      <c r="BI56" s="58">
        <v>351</v>
      </c>
      <c r="BJ56" s="58">
        <v>351</v>
      </c>
      <c r="BK56" s="58">
        <v>351</v>
      </c>
      <c r="BL56" s="58">
        <v>351</v>
      </c>
      <c r="BM56" s="58">
        <v>353</v>
      </c>
      <c r="BN56" s="58">
        <v>354</v>
      </c>
      <c r="BO56" s="58">
        <v>354</v>
      </c>
      <c r="BP56" s="58">
        <v>358</v>
      </c>
      <c r="BQ56" s="58">
        <v>362</v>
      </c>
      <c r="BR56" s="58">
        <v>368</v>
      </c>
      <c r="BS56" s="58">
        <v>370</v>
      </c>
      <c r="BT56" s="58">
        <v>374</v>
      </c>
      <c r="BU56" s="58">
        <v>381</v>
      </c>
      <c r="BV56" s="58">
        <v>382</v>
      </c>
      <c r="BW56" s="58">
        <v>385</v>
      </c>
      <c r="BX56" s="58">
        <v>386</v>
      </c>
      <c r="BY56" s="58">
        <v>392</v>
      </c>
      <c r="BZ56" s="58">
        <v>400</v>
      </c>
      <c r="CA56" s="58">
        <v>401</v>
      </c>
      <c r="CB56" s="58">
        <v>403</v>
      </c>
      <c r="CC56" s="58">
        <v>408</v>
      </c>
      <c r="CD56" s="58">
        <v>410</v>
      </c>
      <c r="CE56" s="58">
        <v>415</v>
      </c>
      <c r="CF56" s="58">
        <v>415</v>
      </c>
      <c r="CG56" s="58">
        <v>415</v>
      </c>
      <c r="CH56" s="58">
        <v>416</v>
      </c>
      <c r="CI56" s="58">
        <v>441</v>
      </c>
      <c r="CJ56" s="58">
        <v>447</v>
      </c>
      <c r="CK56" s="58">
        <v>448</v>
      </c>
      <c r="CL56" s="58">
        <v>451</v>
      </c>
      <c r="CM56" s="58">
        <v>454</v>
      </c>
      <c r="CN56" s="58">
        <v>457</v>
      </c>
      <c r="CO56" s="58">
        <v>461</v>
      </c>
      <c r="CP56" s="58">
        <v>463</v>
      </c>
      <c r="CQ56" s="58">
        <v>465</v>
      </c>
      <c r="CR56" s="58">
        <v>465</v>
      </c>
      <c r="CS56" s="58">
        <v>466</v>
      </c>
      <c r="CT56" s="58">
        <v>466</v>
      </c>
      <c r="CU56" s="58">
        <v>466</v>
      </c>
      <c r="CV56" s="58">
        <v>468</v>
      </c>
      <c r="CW56" s="58">
        <v>468</v>
      </c>
      <c r="CX56" s="58">
        <v>468</v>
      </c>
      <c r="CY56" s="58">
        <v>468</v>
      </c>
      <c r="CZ56" s="58">
        <v>469</v>
      </c>
      <c r="DA56" s="58">
        <v>469</v>
      </c>
      <c r="DB56" s="58">
        <v>469</v>
      </c>
      <c r="DC56" s="58">
        <v>469</v>
      </c>
      <c r="DD56" s="58">
        <v>470</v>
      </c>
      <c r="DE56" s="58">
        <v>470</v>
      </c>
      <c r="DF56" s="58">
        <v>470</v>
      </c>
      <c r="DG56" s="58">
        <v>470</v>
      </c>
      <c r="DH56" s="58">
        <v>470</v>
      </c>
      <c r="DI56" s="58">
        <v>470</v>
      </c>
      <c r="DJ56" s="58">
        <v>470</v>
      </c>
      <c r="DK56" s="58">
        <v>471</v>
      </c>
      <c r="DL56" s="58">
        <v>479</v>
      </c>
      <c r="DM56" s="58">
        <v>479</v>
      </c>
      <c r="DN56" s="58">
        <v>479</v>
      </c>
      <c r="DO56" s="58">
        <v>479</v>
      </c>
      <c r="DP56" s="58">
        <v>480</v>
      </c>
      <c r="DQ56" s="58">
        <v>482</v>
      </c>
      <c r="DR56" s="58">
        <v>483</v>
      </c>
      <c r="DS56" s="58">
        <v>484</v>
      </c>
      <c r="DT56" s="58">
        <v>484</v>
      </c>
      <c r="DU56" s="58">
        <v>484</v>
      </c>
      <c r="DV56" s="58">
        <v>484</v>
      </c>
      <c r="DW56" s="58">
        <v>484</v>
      </c>
      <c r="DX56" s="58">
        <v>484</v>
      </c>
      <c r="DY56" s="58">
        <v>484</v>
      </c>
      <c r="DZ56" s="58">
        <v>484</v>
      </c>
      <c r="EA56" s="58">
        <v>484</v>
      </c>
      <c r="EB56" s="58">
        <v>484</v>
      </c>
      <c r="EC56" s="58">
        <v>485</v>
      </c>
      <c r="ED56" s="58">
        <v>485</v>
      </c>
      <c r="EE56" s="58">
        <v>486</v>
      </c>
      <c r="EF56" s="58">
        <v>486</v>
      </c>
      <c r="EG56" s="58">
        <v>487</v>
      </c>
      <c r="EH56" s="58">
        <v>490</v>
      </c>
      <c r="EI56" s="58">
        <v>491</v>
      </c>
      <c r="EJ56" s="58">
        <v>491</v>
      </c>
      <c r="EK56" s="58">
        <v>492</v>
      </c>
      <c r="EL56" s="58">
        <v>492</v>
      </c>
      <c r="EM56" s="58">
        <v>492</v>
      </c>
    </row>
    <row r="57" spans="1:143" outlineLevel="1" x14ac:dyDescent="0.2">
      <c r="A57" s="41" t="s">
        <v>1019</v>
      </c>
      <c r="B57" s="48">
        <f>D57-C57</f>
        <v>566</v>
      </c>
      <c r="C57" s="48">
        <f>INDEX($AQ$53:$EM$53,MATCH(D52,$AQ$52:$EM$52,1))</f>
        <v>234</v>
      </c>
      <c r="D57" s="48">
        <f>$F$11</f>
        <v>800</v>
      </c>
      <c r="E57" s="32"/>
      <c r="F57" s="42" t="s">
        <v>1019</v>
      </c>
      <c r="G57" s="56">
        <f>B57/D57</f>
        <v>0.70750000000000002</v>
      </c>
      <c r="H57" s="56">
        <f>C57/D57</f>
        <v>0.29249999999999998</v>
      </c>
      <c r="I57" s="53">
        <f>D57/D57</f>
        <v>1</v>
      </c>
      <c r="AP57" s="70" t="s">
        <v>1047</v>
      </c>
      <c r="AQ57" s="58">
        <v>0</v>
      </c>
      <c r="AR57" s="58">
        <v>0</v>
      </c>
      <c r="AS57" s="58">
        <v>0</v>
      </c>
      <c r="AT57" s="58">
        <v>0</v>
      </c>
      <c r="AU57" s="58">
        <v>0</v>
      </c>
      <c r="AV57" s="58">
        <v>0</v>
      </c>
      <c r="AW57" s="58">
        <v>1</v>
      </c>
      <c r="AX57" s="58">
        <v>2</v>
      </c>
      <c r="AY57" s="58">
        <v>4</v>
      </c>
      <c r="AZ57" s="58">
        <v>6</v>
      </c>
      <c r="BA57" s="58">
        <v>7</v>
      </c>
      <c r="BB57" s="58">
        <v>27</v>
      </c>
      <c r="BC57" s="58">
        <v>34</v>
      </c>
      <c r="BD57" s="58">
        <v>37</v>
      </c>
      <c r="BE57" s="58">
        <v>44</v>
      </c>
      <c r="BF57" s="58">
        <v>45</v>
      </c>
      <c r="BG57" s="58">
        <v>46</v>
      </c>
      <c r="BH57" s="58">
        <v>46</v>
      </c>
      <c r="BI57" s="58">
        <v>46</v>
      </c>
      <c r="BJ57" s="58">
        <v>47</v>
      </c>
      <c r="BK57" s="58">
        <v>47</v>
      </c>
      <c r="BL57" s="58">
        <v>47</v>
      </c>
      <c r="BM57" s="58">
        <v>47</v>
      </c>
      <c r="BN57" s="58">
        <v>47</v>
      </c>
      <c r="BO57" s="58">
        <v>47</v>
      </c>
      <c r="BP57" s="58">
        <v>47</v>
      </c>
      <c r="BQ57" s="58">
        <v>48</v>
      </c>
      <c r="BR57" s="58">
        <v>49</v>
      </c>
      <c r="BS57" s="58">
        <v>49</v>
      </c>
      <c r="BT57" s="58">
        <v>51</v>
      </c>
      <c r="BU57" s="58">
        <v>51</v>
      </c>
      <c r="BV57" s="58">
        <v>52</v>
      </c>
      <c r="BW57" s="58">
        <v>53</v>
      </c>
      <c r="BX57" s="58">
        <v>58</v>
      </c>
      <c r="BY57" s="58">
        <v>58</v>
      </c>
      <c r="BZ57" s="58">
        <v>59</v>
      </c>
      <c r="CA57" s="58">
        <v>59</v>
      </c>
      <c r="CB57" s="58">
        <v>61</v>
      </c>
      <c r="CC57" s="58">
        <v>62</v>
      </c>
      <c r="CD57" s="58">
        <v>64</v>
      </c>
      <c r="CE57" s="58">
        <v>69</v>
      </c>
      <c r="CF57" s="58">
        <v>75</v>
      </c>
      <c r="CG57" s="58">
        <v>75</v>
      </c>
      <c r="CH57" s="58">
        <v>77</v>
      </c>
      <c r="CI57" s="58">
        <v>86</v>
      </c>
      <c r="CJ57" s="58">
        <v>88</v>
      </c>
      <c r="CK57" s="58">
        <v>93</v>
      </c>
      <c r="CL57" s="58">
        <v>97</v>
      </c>
      <c r="CM57" s="58">
        <v>100</v>
      </c>
      <c r="CN57" s="58">
        <v>104</v>
      </c>
      <c r="CO57" s="58">
        <v>105</v>
      </c>
      <c r="CP57" s="58">
        <v>106</v>
      </c>
      <c r="CQ57" s="58">
        <v>109</v>
      </c>
      <c r="CR57" s="58">
        <v>109</v>
      </c>
      <c r="CS57" s="58">
        <v>109</v>
      </c>
      <c r="CT57" s="58">
        <v>109</v>
      </c>
      <c r="CU57" s="58">
        <v>109</v>
      </c>
      <c r="CV57" s="58">
        <v>109</v>
      </c>
      <c r="CW57" s="58">
        <v>109</v>
      </c>
      <c r="CX57" s="58">
        <v>109</v>
      </c>
      <c r="CY57" s="58">
        <v>112</v>
      </c>
      <c r="CZ57" s="58">
        <v>113</v>
      </c>
      <c r="DA57" s="58">
        <v>115</v>
      </c>
      <c r="DB57" s="58">
        <v>115</v>
      </c>
      <c r="DC57" s="58">
        <v>115</v>
      </c>
      <c r="DD57" s="58">
        <v>116</v>
      </c>
      <c r="DE57" s="58">
        <v>117</v>
      </c>
      <c r="DF57" s="58">
        <v>117</v>
      </c>
      <c r="DG57" s="58">
        <v>117</v>
      </c>
      <c r="DH57" s="58">
        <v>117</v>
      </c>
      <c r="DI57" s="58">
        <v>117</v>
      </c>
      <c r="DJ57" s="58">
        <v>117</v>
      </c>
      <c r="DK57" s="58">
        <v>117</v>
      </c>
      <c r="DL57" s="58">
        <v>141</v>
      </c>
      <c r="DM57" s="58">
        <v>141</v>
      </c>
      <c r="DN57" s="58">
        <v>141</v>
      </c>
      <c r="DO57" s="58">
        <v>141</v>
      </c>
      <c r="DP57" s="58">
        <v>142</v>
      </c>
      <c r="DQ57" s="58">
        <v>143</v>
      </c>
      <c r="DR57" s="58">
        <v>147</v>
      </c>
      <c r="DS57" s="58">
        <v>152</v>
      </c>
      <c r="DT57" s="58">
        <v>152</v>
      </c>
      <c r="DU57" s="58">
        <v>157</v>
      </c>
      <c r="DV57" s="58">
        <v>161</v>
      </c>
      <c r="DW57" s="58">
        <v>162</v>
      </c>
      <c r="DX57" s="58">
        <v>165</v>
      </c>
      <c r="DY57" s="58">
        <v>165</v>
      </c>
      <c r="DZ57" s="58">
        <v>165</v>
      </c>
      <c r="EA57" s="58">
        <v>165</v>
      </c>
      <c r="EB57" s="58">
        <v>167</v>
      </c>
      <c r="EC57" s="58">
        <v>170</v>
      </c>
      <c r="ED57" s="58">
        <v>177</v>
      </c>
      <c r="EE57" s="58">
        <v>185</v>
      </c>
      <c r="EF57" s="58">
        <v>199</v>
      </c>
      <c r="EG57" s="58">
        <v>226</v>
      </c>
      <c r="EH57" s="58">
        <v>258</v>
      </c>
      <c r="EI57" s="58">
        <v>294</v>
      </c>
      <c r="EJ57" s="58">
        <v>306</v>
      </c>
      <c r="EK57" s="58">
        <v>308</v>
      </c>
      <c r="EL57" s="58">
        <v>308</v>
      </c>
      <c r="EM57" s="58">
        <v>308</v>
      </c>
    </row>
    <row r="58" spans="1:143" outlineLevel="1" x14ac:dyDescent="0.2">
      <c r="A58" s="43" t="s">
        <v>1021</v>
      </c>
      <c r="B58" s="44">
        <f>G55+H56</f>
        <v>0.83000000000000007</v>
      </c>
      <c r="C58" s="34"/>
      <c r="D58" s="45" t="s">
        <v>1022</v>
      </c>
      <c r="E58" s="44">
        <f>H56/I56</f>
        <v>0.65909090909090906</v>
      </c>
      <c r="F58" s="34"/>
      <c r="G58" s="45" t="s">
        <v>1023</v>
      </c>
      <c r="H58" s="44">
        <f>G55/I55</f>
        <v>0.93699186991869932</v>
      </c>
      <c r="I58" s="35"/>
      <c r="AP58" s="70"/>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row>
    <row r="59" spans="1:143" x14ac:dyDescent="0.2">
      <c r="A59" s="71"/>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row>
    <row r="60" spans="1:143" x14ac:dyDescent="0.2">
      <c r="A60" s="11" t="s">
        <v>1024</v>
      </c>
      <c r="AP60" s="58" t="s">
        <v>1048</v>
      </c>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row>
    <row r="61" spans="1:143" outlineLevel="1" x14ac:dyDescent="0.2">
      <c r="AP61" s="58" t="s">
        <v>1042</v>
      </c>
      <c r="AQ61" s="58">
        <v>0</v>
      </c>
      <c r="AR61" s="58">
        <v>0.01</v>
      </c>
      <c r="AS61" s="58">
        <v>0.02</v>
      </c>
      <c r="AT61" s="58">
        <v>0.03</v>
      </c>
      <c r="AU61" s="58">
        <v>0.04</v>
      </c>
      <c r="AV61" s="58">
        <v>0.05</v>
      </c>
      <c r="AW61" s="58">
        <v>6.0000000000000005E-2</v>
      </c>
      <c r="AX61" s="58">
        <v>7.0000000000000007E-2</v>
      </c>
      <c r="AY61" s="58">
        <v>0.08</v>
      </c>
      <c r="AZ61" s="58">
        <v>0.09</v>
      </c>
      <c r="BA61" s="58">
        <v>9.9999999999999992E-2</v>
      </c>
      <c r="BB61" s="58">
        <v>0.10999999999999999</v>
      </c>
      <c r="BC61" s="58">
        <v>0.11999999999999998</v>
      </c>
      <c r="BD61" s="58">
        <v>0.12999999999999998</v>
      </c>
      <c r="BE61" s="58">
        <v>0.13999999999999999</v>
      </c>
      <c r="BF61" s="58">
        <v>0.15</v>
      </c>
      <c r="BG61" s="58">
        <v>0.16</v>
      </c>
      <c r="BH61" s="58">
        <v>0.17</v>
      </c>
      <c r="BI61" s="58">
        <v>0.18000000000000002</v>
      </c>
      <c r="BJ61" s="58">
        <v>0.19000000000000003</v>
      </c>
      <c r="BK61" s="58">
        <v>0.20000000000000004</v>
      </c>
      <c r="BL61" s="58">
        <v>0.21000000000000005</v>
      </c>
      <c r="BM61" s="58">
        <v>0.22000000000000006</v>
      </c>
      <c r="BN61" s="58">
        <v>0.23000000000000007</v>
      </c>
      <c r="BO61" s="58">
        <v>0.24000000000000007</v>
      </c>
      <c r="BP61" s="58">
        <v>0.25000000000000006</v>
      </c>
      <c r="BQ61" s="58">
        <v>0.26000000000000006</v>
      </c>
      <c r="BR61" s="58">
        <v>0.27000000000000007</v>
      </c>
      <c r="BS61" s="58">
        <v>0.28000000000000008</v>
      </c>
      <c r="BT61" s="58">
        <v>0.29000000000000009</v>
      </c>
      <c r="BU61" s="58">
        <v>0.3000000000000001</v>
      </c>
      <c r="BV61" s="58">
        <v>0.31000000000000011</v>
      </c>
      <c r="BW61" s="58">
        <v>0.32000000000000012</v>
      </c>
      <c r="BX61" s="58">
        <v>0.33000000000000013</v>
      </c>
      <c r="BY61" s="58">
        <v>0.34000000000000014</v>
      </c>
      <c r="BZ61" s="58">
        <v>0.35000000000000014</v>
      </c>
      <c r="CA61" s="58">
        <v>0.36000000000000015</v>
      </c>
      <c r="CB61" s="58">
        <v>0.37000000000000016</v>
      </c>
      <c r="CC61" s="58">
        <v>0.38000000000000017</v>
      </c>
      <c r="CD61" s="58">
        <v>0.39000000000000018</v>
      </c>
      <c r="CE61" s="58">
        <v>0.40000000000000019</v>
      </c>
      <c r="CF61" s="58">
        <v>0.4100000000000002</v>
      </c>
      <c r="CG61" s="58">
        <v>0.42000000000000021</v>
      </c>
      <c r="CH61" s="58">
        <v>0.43000000000000022</v>
      </c>
      <c r="CI61" s="58">
        <v>0.44000000000000022</v>
      </c>
      <c r="CJ61" s="58">
        <v>0.45000000000000023</v>
      </c>
      <c r="CK61" s="58">
        <v>0.46000000000000024</v>
      </c>
      <c r="CL61" s="58">
        <v>0.47000000000000025</v>
      </c>
      <c r="CM61" s="58">
        <v>0.48000000000000026</v>
      </c>
      <c r="CN61" s="58">
        <v>0.49000000000000027</v>
      </c>
      <c r="CO61" s="58">
        <v>0.50000000000000022</v>
      </c>
      <c r="CP61" s="58">
        <v>0.51000000000000023</v>
      </c>
      <c r="CQ61" s="58">
        <v>0.52000000000000024</v>
      </c>
      <c r="CR61" s="58">
        <v>0.53000000000000025</v>
      </c>
      <c r="CS61" s="58">
        <v>0.54000000000000026</v>
      </c>
      <c r="CT61" s="58">
        <v>0.55000000000000027</v>
      </c>
      <c r="CU61" s="58">
        <v>0.56000000000000028</v>
      </c>
      <c r="CV61" s="58">
        <v>0.57000000000000028</v>
      </c>
      <c r="CW61" s="58">
        <v>0.58000000000000029</v>
      </c>
      <c r="CX61" s="58">
        <v>0.5900000000000003</v>
      </c>
      <c r="CY61" s="58">
        <v>0.60000000000000031</v>
      </c>
      <c r="CZ61" s="58">
        <v>0.61000000000000032</v>
      </c>
      <c r="DA61" s="58">
        <v>0.62000000000000033</v>
      </c>
      <c r="DB61" s="58">
        <v>0.63000000000000034</v>
      </c>
      <c r="DC61" s="58">
        <v>0.64000000000000035</v>
      </c>
      <c r="DD61" s="58">
        <v>0.65000000000000036</v>
      </c>
      <c r="DE61" s="58">
        <v>0.66000000000000036</v>
      </c>
      <c r="DF61" s="58">
        <v>0.67000000000000037</v>
      </c>
      <c r="DG61" s="58">
        <v>0.68000000000000038</v>
      </c>
      <c r="DH61" s="58">
        <v>0.69000000000000039</v>
      </c>
      <c r="DI61" s="58">
        <v>0.7000000000000004</v>
      </c>
      <c r="DJ61" s="58">
        <v>0.71000000000000041</v>
      </c>
      <c r="DK61" s="58">
        <v>0.72000000000000042</v>
      </c>
      <c r="DL61" s="58">
        <v>0.73000000000000043</v>
      </c>
      <c r="DM61" s="58">
        <v>0.74000000000000044</v>
      </c>
      <c r="DN61" s="58">
        <v>0.75000000000000044</v>
      </c>
      <c r="DO61" s="58">
        <v>0.76000000000000045</v>
      </c>
      <c r="DP61" s="58">
        <v>0.77000000000000046</v>
      </c>
      <c r="DQ61" s="58">
        <v>0.78000000000000047</v>
      </c>
      <c r="DR61" s="58">
        <v>0.79000000000000048</v>
      </c>
      <c r="DS61" s="58">
        <v>0.80000000000000049</v>
      </c>
      <c r="DT61" s="58">
        <v>0.8100000000000005</v>
      </c>
      <c r="DU61" s="58">
        <v>0.82000000000000051</v>
      </c>
      <c r="DV61" s="58">
        <v>0.83000000000000052</v>
      </c>
      <c r="DW61" s="58">
        <v>0.84000000000000052</v>
      </c>
      <c r="DX61" s="58">
        <v>0.85000000000000053</v>
      </c>
      <c r="DY61" s="58">
        <v>0.86000000000000054</v>
      </c>
      <c r="DZ61" s="58">
        <v>0.87000000000000055</v>
      </c>
      <c r="EA61" s="58">
        <v>0.88000000000000056</v>
      </c>
      <c r="EB61" s="58">
        <v>0.89000000000000057</v>
      </c>
      <c r="EC61" s="58">
        <v>0.90000000000000058</v>
      </c>
      <c r="ED61" s="58">
        <v>0.91000000000000059</v>
      </c>
      <c r="EE61" s="58">
        <v>0.9200000000000006</v>
      </c>
      <c r="EF61" s="58">
        <v>0.9300000000000006</v>
      </c>
      <c r="EG61" s="58">
        <v>0.94000000000000061</v>
      </c>
      <c r="EH61" s="58">
        <v>0.95000000000000062</v>
      </c>
      <c r="EI61" s="58">
        <v>0.96000000000000063</v>
      </c>
      <c r="EJ61" s="58">
        <v>0.97000000000000064</v>
      </c>
      <c r="EK61" s="58">
        <v>0.98000000000000065</v>
      </c>
      <c r="EL61" s="58">
        <v>0.99000000000000066</v>
      </c>
      <c r="EM61" s="58">
        <v>1.0000000000000007</v>
      </c>
    </row>
    <row r="62" spans="1:143" outlineLevel="1" x14ac:dyDescent="0.2">
      <c r="AP62" s="58" t="s">
        <v>1049</v>
      </c>
      <c r="AQ62" s="58">
        <v>1</v>
      </c>
      <c r="AR62" s="58">
        <v>1</v>
      </c>
      <c r="AS62" s="58">
        <v>1</v>
      </c>
      <c r="AT62" s="58">
        <v>1</v>
      </c>
      <c r="AU62" s="58">
        <v>1</v>
      </c>
      <c r="AV62" s="58">
        <v>1</v>
      </c>
      <c r="AW62" s="58">
        <v>0.99675324675324672</v>
      </c>
      <c r="AX62" s="58">
        <v>0.99350649350649356</v>
      </c>
      <c r="AY62" s="58">
        <v>0.98701298701298701</v>
      </c>
      <c r="AZ62" s="58">
        <v>0.98051948051948057</v>
      </c>
      <c r="BA62" s="58">
        <v>0.97727272727272729</v>
      </c>
      <c r="BB62" s="58">
        <v>0.91233766233766234</v>
      </c>
      <c r="BC62" s="58">
        <v>0.88961038961038963</v>
      </c>
      <c r="BD62" s="58">
        <v>0.87987012987012991</v>
      </c>
      <c r="BE62" s="58">
        <v>0.8571428571428571</v>
      </c>
      <c r="BF62" s="58">
        <v>0.85389610389610393</v>
      </c>
      <c r="BG62" s="58">
        <v>0.85064935064935066</v>
      </c>
      <c r="BH62" s="58">
        <v>0.85064935064935066</v>
      </c>
      <c r="BI62" s="58">
        <v>0.85064935064935066</v>
      </c>
      <c r="BJ62" s="58">
        <v>0.84740259740259738</v>
      </c>
      <c r="BK62" s="58">
        <v>0.84740259740259738</v>
      </c>
      <c r="BL62" s="58">
        <v>0.84740259740259738</v>
      </c>
      <c r="BM62" s="58">
        <v>0.84740259740259738</v>
      </c>
      <c r="BN62" s="58">
        <v>0.84740259740259738</v>
      </c>
      <c r="BO62" s="58">
        <v>0.84740259740259738</v>
      </c>
      <c r="BP62" s="58">
        <v>0.84740259740259738</v>
      </c>
      <c r="BQ62" s="58">
        <v>0.8441558441558441</v>
      </c>
      <c r="BR62" s="58">
        <v>0.84090909090909094</v>
      </c>
      <c r="BS62" s="58">
        <v>0.84090909090909094</v>
      </c>
      <c r="BT62" s="58">
        <v>0.83441558441558439</v>
      </c>
      <c r="BU62" s="58">
        <v>0.83441558441558439</v>
      </c>
      <c r="BV62" s="58">
        <v>0.83116883116883122</v>
      </c>
      <c r="BW62" s="58">
        <v>0.82792207792207795</v>
      </c>
      <c r="BX62" s="58">
        <v>0.81168831168831168</v>
      </c>
      <c r="BY62" s="58">
        <v>0.81168831168831168</v>
      </c>
      <c r="BZ62" s="58">
        <v>0.80844155844155841</v>
      </c>
      <c r="CA62" s="58">
        <v>0.80844155844155841</v>
      </c>
      <c r="CB62" s="58">
        <v>0.80194805194805197</v>
      </c>
      <c r="CC62" s="58">
        <v>0.79870129870129869</v>
      </c>
      <c r="CD62" s="58">
        <v>0.79220779220779225</v>
      </c>
      <c r="CE62" s="58">
        <v>0.77597402597402598</v>
      </c>
      <c r="CF62" s="58">
        <v>0.75649350649350644</v>
      </c>
      <c r="CG62" s="58">
        <v>0.75649350649350644</v>
      </c>
      <c r="CH62" s="58">
        <v>0.75</v>
      </c>
      <c r="CI62" s="58">
        <v>0.72077922077922074</v>
      </c>
      <c r="CJ62" s="58">
        <v>0.7142857142857143</v>
      </c>
      <c r="CK62" s="58">
        <v>0.69805194805194803</v>
      </c>
      <c r="CL62" s="58">
        <v>0.68506493506493504</v>
      </c>
      <c r="CM62" s="58">
        <v>0.67532467532467533</v>
      </c>
      <c r="CN62" s="58">
        <v>0.66233766233766234</v>
      </c>
      <c r="CO62" s="58">
        <v>0.65909090909090906</v>
      </c>
      <c r="CP62" s="58">
        <v>0.6558441558441559</v>
      </c>
      <c r="CQ62" s="58">
        <v>0.64610389610389607</v>
      </c>
      <c r="CR62" s="58">
        <v>0.64610389610389607</v>
      </c>
      <c r="CS62" s="58">
        <v>0.64610389610389607</v>
      </c>
      <c r="CT62" s="58">
        <v>0.64610389610389607</v>
      </c>
      <c r="CU62" s="58">
        <v>0.64610389610389607</v>
      </c>
      <c r="CV62" s="58">
        <v>0.64610389610389607</v>
      </c>
      <c r="CW62" s="58">
        <v>0.64610389610389607</v>
      </c>
      <c r="CX62" s="58">
        <v>0.64610389610389607</v>
      </c>
      <c r="CY62" s="58">
        <v>0.63636363636363635</v>
      </c>
      <c r="CZ62" s="58">
        <v>0.63311688311688308</v>
      </c>
      <c r="DA62" s="58">
        <v>0.62662337662337664</v>
      </c>
      <c r="DB62" s="58">
        <v>0.62662337662337664</v>
      </c>
      <c r="DC62" s="58">
        <v>0.62662337662337664</v>
      </c>
      <c r="DD62" s="58">
        <v>0.62337662337662336</v>
      </c>
      <c r="DE62" s="58">
        <v>0.62012987012987009</v>
      </c>
      <c r="DF62" s="58">
        <v>0.62012987012987009</v>
      </c>
      <c r="DG62" s="58">
        <v>0.62012987012987009</v>
      </c>
      <c r="DH62" s="58">
        <v>0.62012987012987009</v>
      </c>
      <c r="DI62" s="58">
        <v>0.62012987012987009</v>
      </c>
      <c r="DJ62" s="58">
        <v>0.62012987012987009</v>
      </c>
      <c r="DK62" s="58">
        <v>0.62012987012987009</v>
      </c>
      <c r="DL62" s="58">
        <v>0.54220779220779225</v>
      </c>
      <c r="DM62" s="58">
        <v>0.54220779220779225</v>
      </c>
      <c r="DN62" s="58">
        <v>0.54220779220779225</v>
      </c>
      <c r="DO62" s="58">
        <v>0.54220779220779225</v>
      </c>
      <c r="DP62" s="58">
        <v>0.53896103896103897</v>
      </c>
      <c r="DQ62" s="58">
        <v>0.5357142857142857</v>
      </c>
      <c r="DR62" s="58">
        <v>0.52272727272727271</v>
      </c>
      <c r="DS62" s="58">
        <v>0.50649350649350644</v>
      </c>
      <c r="DT62" s="58">
        <v>0.50649350649350644</v>
      </c>
      <c r="DU62" s="58">
        <v>0.49025974025974028</v>
      </c>
      <c r="DV62" s="58">
        <v>0.47727272727272729</v>
      </c>
      <c r="DW62" s="58">
        <v>0.47402597402597402</v>
      </c>
      <c r="DX62" s="58">
        <v>0.4642857142857143</v>
      </c>
      <c r="DY62" s="58">
        <v>0.4642857142857143</v>
      </c>
      <c r="DZ62" s="58">
        <v>0.4642857142857143</v>
      </c>
      <c r="EA62" s="58">
        <v>0.4642857142857143</v>
      </c>
      <c r="EB62" s="58">
        <v>0.45779220779220781</v>
      </c>
      <c r="EC62" s="58">
        <v>0.44805194805194803</v>
      </c>
      <c r="ED62" s="58">
        <v>0.42532467532467533</v>
      </c>
      <c r="EE62" s="58">
        <v>0.39935064935064934</v>
      </c>
      <c r="EF62" s="58">
        <v>0.35389610389610388</v>
      </c>
      <c r="EG62" s="58">
        <v>0.26623376623376621</v>
      </c>
      <c r="EH62" s="58">
        <v>0.16233766233766234</v>
      </c>
      <c r="EI62" s="58">
        <v>4.5454545454545456E-2</v>
      </c>
      <c r="EJ62" s="58">
        <v>6.4935064935064939E-3</v>
      </c>
      <c r="EK62" s="58">
        <v>0</v>
      </c>
      <c r="EL62" s="58">
        <v>0</v>
      </c>
      <c r="EM62" s="58">
        <v>0</v>
      </c>
    </row>
    <row r="63" spans="1:143" outlineLevel="1" x14ac:dyDescent="0.2">
      <c r="B63" s="1" t="s">
        <v>1052</v>
      </c>
      <c r="C63" s="1">
        <f>$AQ$65</f>
        <v>0.86875065990919631</v>
      </c>
      <c r="AP63" s="58" t="s">
        <v>1050</v>
      </c>
      <c r="AQ63" s="58">
        <v>1</v>
      </c>
      <c r="AR63" s="58">
        <v>1</v>
      </c>
      <c r="AS63" s="58">
        <v>0.98373983739837401</v>
      </c>
      <c r="AT63" s="58">
        <v>0.98373983739837401</v>
      </c>
      <c r="AU63" s="58">
        <v>0.98373983739837401</v>
      </c>
      <c r="AV63" s="58">
        <v>0.97560975609756095</v>
      </c>
      <c r="AW63" s="58">
        <v>0.96341463414634143</v>
      </c>
      <c r="AX63" s="58">
        <v>0.93089430894308944</v>
      </c>
      <c r="AY63" s="58">
        <v>0.9065040650406504</v>
      </c>
      <c r="AZ63" s="58">
        <v>0.86585365853658536</v>
      </c>
      <c r="BA63" s="58">
        <v>0.80487804878048785</v>
      </c>
      <c r="BB63" s="58">
        <v>0.59756097560975607</v>
      </c>
      <c r="BC63" s="58">
        <v>0.49390243902439024</v>
      </c>
      <c r="BD63" s="58">
        <v>0.40853658536585363</v>
      </c>
      <c r="BE63" s="58">
        <v>0.32520325203252032</v>
      </c>
      <c r="BF63" s="58">
        <v>0.2886178861788618</v>
      </c>
      <c r="BG63" s="58">
        <v>0.2886178861788618</v>
      </c>
      <c r="BH63" s="58">
        <v>0.28658536585365851</v>
      </c>
      <c r="BI63" s="58">
        <v>0.28658536585365851</v>
      </c>
      <c r="BJ63" s="58">
        <v>0.28658536585365851</v>
      </c>
      <c r="BK63" s="58">
        <v>0.28658536585365851</v>
      </c>
      <c r="BL63" s="58">
        <v>0.28658536585365851</v>
      </c>
      <c r="BM63" s="58">
        <v>0.28252032520325204</v>
      </c>
      <c r="BN63" s="58">
        <v>0.28048780487804881</v>
      </c>
      <c r="BO63" s="58">
        <v>0.28048780487804881</v>
      </c>
      <c r="BP63" s="58">
        <v>0.27235772357723576</v>
      </c>
      <c r="BQ63" s="58">
        <v>0.26422764227642276</v>
      </c>
      <c r="BR63" s="58">
        <v>0.25203252032520324</v>
      </c>
      <c r="BS63" s="58">
        <v>0.24796747967479674</v>
      </c>
      <c r="BT63" s="58">
        <v>0.23983739837398374</v>
      </c>
      <c r="BU63" s="58">
        <v>0.22560975609756098</v>
      </c>
      <c r="BV63" s="58">
        <v>0.22357723577235772</v>
      </c>
      <c r="BW63" s="58">
        <v>0.21747967479674796</v>
      </c>
      <c r="BX63" s="58">
        <v>0.21544715447154472</v>
      </c>
      <c r="BY63" s="58">
        <v>0.2032520325203252</v>
      </c>
      <c r="BZ63" s="58">
        <v>0.18699186991869918</v>
      </c>
      <c r="CA63" s="58">
        <v>0.18495934959349594</v>
      </c>
      <c r="CB63" s="58">
        <v>0.18089430894308944</v>
      </c>
      <c r="CC63" s="58">
        <v>0.17073170731707318</v>
      </c>
      <c r="CD63" s="58">
        <v>0.16666666666666666</v>
      </c>
      <c r="CE63" s="58">
        <v>0.1565040650406504</v>
      </c>
      <c r="CF63" s="58">
        <v>0.1565040650406504</v>
      </c>
      <c r="CG63" s="58">
        <v>0.1565040650406504</v>
      </c>
      <c r="CH63" s="58">
        <v>0.15447154471544716</v>
      </c>
      <c r="CI63" s="58">
        <v>0.10365853658536585</v>
      </c>
      <c r="CJ63" s="58">
        <v>9.1463414634146339E-2</v>
      </c>
      <c r="CK63" s="58">
        <v>8.943089430894309E-2</v>
      </c>
      <c r="CL63" s="58">
        <v>8.3333333333333329E-2</v>
      </c>
      <c r="CM63" s="58">
        <v>7.7235772357723581E-2</v>
      </c>
      <c r="CN63" s="58">
        <v>7.113821138211382E-2</v>
      </c>
      <c r="CO63" s="58">
        <v>6.3008130081300809E-2</v>
      </c>
      <c r="CP63" s="58">
        <v>5.894308943089431E-2</v>
      </c>
      <c r="CQ63" s="58">
        <v>5.4878048780487805E-2</v>
      </c>
      <c r="CR63" s="58">
        <v>5.4878048780487805E-2</v>
      </c>
      <c r="CS63" s="58">
        <v>5.2845528455284556E-2</v>
      </c>
      <c r="CT63" s="58">
        <v>5.2845528455284556E-2</v>
      </c>
      <c r="CU63" s="58">
        <v>5.2845528455284556E-2</v>
      </c>
      <c r="CV63" s="58">
        <v>4.878048780487805E-2</v>
      </c>
      <c r="CW63" s="58">
        <v>4.878048780487805E-2</v>
      </c>
      <c r="CX63" s="58">
        <v>4.878048780487805E-2</v>
      </c>
      <c r="CY63" s="58">
        <v>4.878048780487805E-2</v>
      </c>
      <c r="CZ63" s="58">
        <v>4.6747967479674794E-2</v>
      </c>
      <c r="DA63" s="58">
        <v>4.6747967479674794E-2</v>
      </c>
      <c r="DB63" s="58">
        <v>4.6747967479674794E-2</v>
      </c>
      <c r="DC63" s="58">
        <v>4.6747967479674794E-2</v>
      </c>
      <c r="DD63" s="58">
        <v>4.4715447154471545E-2</v>
      </c>
      <c r="DE63" s="58">
        <v>4.4715447154471545E-2</v>
      </c>
      <c r="DF63" s="58">
        <v>4.4715447154471545E-2</v>
      </c>
      <c r="DG63" s="58">
        <v>4.4715447154471545E-2</v>
      </c>
      <c r="DH63" s="58">
        <v>4.4715447154471545E-2</v>
      </c>
      <c r="DI63" s="58">
        <v>4.4715447154471545E-2</v>
      </c>
      <c r="DJ63" s="58">
        <v>4.4715447154471545E-2</v>
      </c>
      <c r="DK63" s="58">
        <v>4.2682926829268296E-2</v>
      </c>
      <c r="DL63" s="58">
        <v>2.6422764227642278E-2</v>
      </c>
      <c r="DM63" s="58">
        <v>2.6422764227642278E-2</v>
      </c>
      <c r="DN63" s="58">
        <v>2.6422764227642278E-2</v>
      </c>
      <c r="DO63" s="58">
        <v>2.6422764227642278E-2</v>
      </c>
      <c r="DP63" s="58">
        <v>2.4390243902439025E-2</v>
      </c>
      <c r="DQ63" s="58">
        <v>2.032520325203252E-2</v>
      </c>
      <c r="DR63" s="58">
        <v>1.8292682926829267E-2</v>
      </c>
      <c r="DS63" s="58">
        <v>1.6260162601626018E-2</v>
      </c>
      <c r="DT63" s="58">
        <v>1.6260162601626018E-2</v>
      </c>
      <c r="DU63" s="58">
        <v>1.6260162601626018E-2</v>
      </c>
      <c r="DV63" s="58">
        <v>1.6260162601626018E-2</v>
      </c>
      <c r="DW63" s="58">
        <v>1.6260162601626018E-2</v>
      </c>
      <c r="DX63" s="58">
        <v>1.6260162601626018E-2</v>
      </c>
      <c r="DY63" s="58">
        <v>1.6260162601626018E-2</v>
      </c>
      <c r="DZ63" s="58">
        <v>1.6260162601626018E-2</v>
      </c>
      <c r="EA63" s="58">
        <v>1.6260162601626018E-2</v>
      </c>
      <c r="EB63" s="58">
        <v>1.6260162601626018E-2</v>
      </c>
      <c r="EC63" s="58">
        <v>1.4227642276422764E-2</v>
      </c>
      <c r="ED63" s="58">
        <v>1.4227642276422764E-2</v>
      </c>
      <c r="EE63" s="58">
        <v>1.2195121951219513E-2</v>
      </c>
      <c r="EF63" s="58">
        <v>1.2195121951219513E-2</v>
      </c>
      <c r="EG63" s="58">
        <v>1.016260162601626E-2</v>
      </c>
      <c r="EH63" s="58">
        <v>4.0650406504065045E-3</v>
      </c>
      <c r="EI63" s="58">
        <v>2.0325203252032522E-3</v>
      </c>
      <c r="EJ63" s="58">
        <v>2.0325203252032522E-3</v>
      </c>
      <c r="EK63" s="58">
        <v>0</v>
      </c>
      <c r="EL63" s="58">
        <v>0</v>
      </c>
      <c r="EM63" s="58">
        <v>0</v>
      </c>
    </row>
    <row r="64" spans="1:143" outlineLevel="1" x14ac:dyDescent="0.2">
      <c r="B64" s="1" t="s">
        <v>1053</v>
      </c>
      <c r="C64" s="1" t="str">
        <f xml:space="preserve"> "Cutoff = " &amp; TEXT($D$52,"0.00")</f>
        <v>Cutoff = 0.50</v>
      </c>
      <c r="AP64" s="58" t="s">
        <v>1051</v>
      </c>
      <c r="AQ64" s="58">
        <v>0</v>
      </c>
      <c r="AR64" s="58">
        <v>1.6260162601625994E-2</v>
      </c>
      <c r="AS64" s="58">
        <v>0</v>
      </c>
      <c r="AT64" s="58">
        <v>0</v>
      </c>
      <c r="AU64" s="58">
        <v>8.1300813008130524E-3</v>
      </c>
      <c r="AV64" s="58">
        <v>1.2175324675324686E-2</v>
      </c>
      <c r="AW64" s="58">
        <v>3.2361946996093294E-2</v>
      </c>
      <c r="AX64" s="58">
        <v>2.4152676591701006E-2</v>
      </c>
      <c r="AY64" s="58">
        <v>3.9990497307570483E-2</v>
      </c>
      <c r="AZ64" s="58">
        <v>5.9688786822933111E-2</v>
      </c>
      <c r="BA64" s="58">
        <v>0.19587424770351605</v>
      </c>
      <c r="BB64" s="58">
        <v>9.3393649033892925E-2</v>
      </c>
      <c r="BC64" s="58">
        <v>7.5526607538802693E-2</v>
      </c>
      <c r="BD64" s="58">
        <v>7.2375541125541107E-2</v>
      </c>
      <c r="BE64" s="58">
        <v>3.1299493189737071E-2</v>
      </c>
      <c r="BF64" s="58">
        <v>0</v>
      </c>
      <c r="BG64" s="58">
        <v>1.7289620948157864E-3</v>
      </c>
      <c r="BH64" s="58">
        <v>0</v>
      </c>
      <c r="BI64" s="58">
        <v>0</v>
      </c>
      <c r="BJ64" s="58">
        <v>0</v>
      </c>
      <c r="BK64" s="58">
        <v>0</v>
      </c>
      <c r="BL64" s="58">
        <v>3.4447260057015872E-3</v>
      </c>
      <c r="BM64" s="58">
        <v>1.7223630028507936E-3</v>
      </c>
      <c r="BN64" s="58">
        <v>0</v>
      </c>
      <c r="BO64" s="58">
        <v>6.889452011403268E-3</v>
      </c>
      <c r="BP64" s="58">
        <v>6.87625382747333E-3</v>
      </c>
      <c r="BQ64" s="58">
        <v>1.0274786189420343E-2</v>
      </c>
      <c r="BR64" s="58">
        <v>3.4183296378418283E-3</v>
      </c>
      <c r="BS64" s="58">
        <v>6.8102629078238743E-3</v>
      </c>
      <c r="BT64" s="58">
        <v>1.1871766444937171E-2</v>
      </c>
      <c r="BU64" s="58">
        <v>1.6926670890085617E-3</v>
      </c>
      <c r="BV64" s="58">
        <v>5.0582039911308248E-3</v>
      </c>
      <c r="BW64" s="58">
        <v>1.6662707211487562E-3</v>
      </c>
      <c r="BX64" s="58">
        <v>9.8986379474184441E-3</v>
      </c>
      <c r="BY64" s="58">
        <v>1.3171787562031469E-2</v>
      </c>
      <c r="BZ64" s="58">
        <v>1.6431738992714467E-3</v>
      </c>
      <c r="CA64" s="58">
        <v>3.2731496146130249E-3</v>
      </c>
      <c r="CB64" s="58">
        <v>8.13338084679548E-3</v>
      </c>
      <c r="CC64" s="58">
        <v>3.2335550628233727E-3</v>
      </c>
      <c r="CD64" s="58">
        <v>7.9684035476718408E-3</v>
      </c>
      <c r="CE64" s="58">
        <v>0</v>
      </c>
      <c r="CF64" s="58">
        <v>0</v>
      </c>
      <c r="CG64" s="58">
        <v>1.5309893358673721E-3</v>
      </c>
      <c r="CH64" s="58">
        <v>3.7367358251504598E-2</v>
      </c>
      <c r="CI64" s="58">
        <v>8.7503959455178942E-3</v>
      </c>
      <c r="CJ64" s="58">
        <v>1.4353025023756713E-3</v>
      </c>
      <c r="CK64" s="58">
        <v>4.2168197656002569E-3</v>
      </c>
      <c r="CL64" s="58">
        <v>4.1475292999683189E-3</v>
      </c>
      <c r="CM64" s="58">
        <v>4.0782388343363982E-3</v>
      </c>
      <c r="CN64" s="58">
        <v>5.3716608594657394E-3</v>
      </c>
      <c r="CO64" s="58">
        <v>2.6726322458029742E-3</v>
      </c>
      <c r="CP64" s="58">
        <v>2.6462358779431958E-3</v>
      </c>
      <c r="CQ64" s="58">
        <v>0</v>
      </c>
      <c r="CR64" s="58">
        <v>1.3132193010241772E-3</v>
      </c>
      <c r="CS64" s="58">
        <v>0</v>
      </c>
      <c r="CT64" s="58">
        <v>0</v>
      </c>
      <c r="CU64" s="58">
        <v>2.6264386020483587E-3</v>
      </c>
      <c r="CV64" s="58">
        <v>0</v>
      </c>
      <c r="CW64" s="58">
        <v>0</v>
      </c>
      <c r="CX64" s="58">
        <v>0</v>
      </c>
      <c r="CY64" s="58">
        <v>1.290122479146872E-3</v>
      </c>
      <c r="CZ64" s="58">
        <v>0</v>
      </c>
      <c r="DA64" s="58">
        <v>0</v>
      </c>
      <c r="DB64" s="58">
        <v>0</v>
      </c>
      <c r="DC64" s="58">
        <v>1.2703252032520308E-3</v>
      </c>
      <c r="DD64" s="58">
        <v>0</v>
      </c>
      <c r="DE64" s="58">
        <v>0</v>
      </c>
      <c r="DF64" s="58">
        <v>0</v>
      </c>
      <c r="DG64" s="58">
        <v>0</v>
      </c>
      <c r="DH64" s="58">
        <v>0</v>
      </c>
      <c r="DI64" s="58">
        <v>0</v>
      </c>
      <c r="DJ64" s="58">
        <v>1.2604265653046122E-3</v>
      </c>
      <c r="DK64" s="58">
        <v>9.449899693802135E-3</v>
      </c>
      <c r="DL64" s="58">
        <v>0</v>
      </c>
      <c r="DM64" s="58">
        <v>0</v>
      </c>
      <c r="DN64" s="58">
        <v>0</v>
      </c>
      <c r="DO64" s="58">
        <v>1.0987488121634468E-3</v>
      </c>
      <c r="DP64" s="58">
        <v>2.1842994403970021E-3</v>
      </c>
      <c r="DQ64" s="58">
        <v>1.0756519902861371E-3</v>
      </c>
      <c r="DR64" s="58">
        <v>1.0459560764438797E-3</v>
      </c>
      <c r="DS64" s="58">
        <v>0</v>
      </c>
      <c r="DT64" s="58">
        <v>0</v>
      </c>
      <c r="DU64" s="58">
        <v>0</v>
      </c>
      <c r="DV64" s="58">
        <v>0</v>
      </c>
      <c r="DW64" s="58">
        <v>0</v>
      </c>
      <c r="DX64" s="58">
        <v>0</v>
      </c>
      <c r="DY64" s="58">
        <v>0</v>
      </c>
      <c r="DZ64" s="58">
        <v>0</v>
      </c>
      <c r="EA64" s="58">
        <v>0</v>
      </c>
      <c r="EB64" s="58">
        <v>9.2057332910991559E-4</v>
      </c>
      <c r="EC64" s="58">
        <v>0</v>
      </c>
      <c r="ED64" s="58">
        <v>8.3808467954809369E-4</v>
      </c>
      <c r="EE64" s="58">
        <v>0</v>
      </c>
      <c r="EF64" s="58">
        <v>6.3021328265230718E-4</v>
      </c>
      <c r="EG64" s="58">
        <v>1.3066202090592333E-3</v>
      </c>
      <c r="EH64" s="58">
        <v>2.1117094287825998E-4</v>
      </c>
      <c r="EI64" s="58">
        <v>0</v>
      </c>
      <c r="EJ64" s="58">
        <v>6.5990919649456243E-6</v>
      </c>
      <c r="EK64" s="58">
        <v>0</v>
      </c>
      <c r="EL64" s="58">
        <v>0</v>
      </c>
      <c r="EM64" s="58">
        <v>0</v>
      </c>
    </row>
    <row r="65" spans="2:143" outlineLevel="1" x14ac:dyDescent="0.2">
      <c r="B65" s="1" t="s">
        <v>1054</v>
      </c>
      <c r="C65" s="1" t="str">
        <f xml:space="preserve"> "ROC curve:  area under curve = " &amp; TEXT(C63,"0.00") &amp; " 
Titanic logistic model for Survived1st800    (7 variables, n=800)"</f>
        <v>ROC curve:  area under curve = 0.87 
Titanic logistic model for Survived1st800    (7 variables, n=800)</v>
      </c>
      <c r="AP65" s="58" t="s">
        <v>1052</v>
      </c>
      <c r="AQ65" s="58">
        <f>SUM(AQ64:EM64)</f>
        <v>0.86875065990919631</v>
      </c>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row>
    <row r="66" spans="2:143" outlineLevel="1" x14ac:dyDescent="0.2">
      <c r="B66" s="1" t="s">
        <v>1055</v>
      </c>
      <c r="D66" s="1">
        <v>0</v>
      </c>
      <c r="E66" s="1">
        <v>1</v>
      </c>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row>
    <row r="67" spans="2:143" outlineLevel="1" x14ac:dyDescent="0.2">
      <c r="D67" s="1">
        <v>0</v>
      </c>
      <c r="E67" s="1">
        <v>1</v>
      </c>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row>
    <row r="68" spans="2:143" outlineLevel="1" x14ac:dyDescent="0.2">
      <c r="D68" s="1">
        <f>1-$H$58</f>
        <v>6.3008130081300684E-2</v>
      </c>
      <c r="E68" s="1">
        <f>$E$58</f>
        <v>0.65909090909090906</v>
      </c>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row>
    <row r="69" spans="2:143" outlineLevel="1" x14ac:dyDescent="0.2">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row>
    <row r="70" spans="2:143" outlineLevel="1" x14ac:dyDescent="0.2">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row>
    <row r="71" spans="2:143" outlineLevel="1" x14ac:dyDescent="0.2">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row>
    <row r="72" spans="2:143" outlineLevel="1" x14ac:dyDescent="0.2">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row>
    <row r="73" spans="2:143" outlineLevel="1" x14ac:dyDescent="0.2">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row>
    <row r="74" spans="2:143" outlineLevel="1" x14ac:dyDescent="0.2">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row>
    <row r="75" spans="2:143" outlineLevel="1" x14ac:dyDescent="0.2">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row>
    <row r="76" spans="2:143" outlineLevel="1" x14ac:dyDescent="0.2">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row>
    <row r="77" spans="2:143" outlineLevel="1" x14ac:dyDescent="0.2">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row>
    <row r="78" spans="2:143" outlineLevel="1" x14ac:dyDescent="0.2">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row>
    <row r="79" spans="2:143" outlineLevel="1" x14ac:dyDescent="0.2">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row>
    <row r="80" spans="2:143" outlineLevel="1" x14ac:dyDescent="0.2">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row>
    <row r="81" spans="1:143" x14ac:dyDescent="0.2">
      <c r="A81" s="72"/>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row>
    <row r="82" spans="1:143" x14ac:dyDescent="0.2">
      <c r="A82" s="11" t="s">
        <v>1155</v>
      </c>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row>
    <row r="83" spans="1:143" outlineLevel="1" x14ac:dyDescent="0.2">
      <c r="A83" s="9"/>
      <c r="B83" s="30"/>
      <c r="C83" s="36" t="str">
        <f>"Cutoff value for prediction of "&amp;$I$2&amp;":"</f>
        <v>Cutoff value for prediction of Alive:</v>
      </c>
      <c r="D83" s="37">
        <f>I83/20</f>
        <v>0.5</v>
      </c>
      <c r="E83" s="165" t="str">
        <f>IF(ISBLANK(U93),"","RMSE =")</f>
        <v>RMSE =</v>
      </c>
      <c r="F83" s="166">
        <f>IF(ISBLANK(U93),"",SQRT(AVERAGE(S93:S183)))</f>
        <v>0.32746485918558166</v>
      </c>
      <c r="G83" s="30"/>
      <c r="H83" s="163">
        <v>1</v>
      </c>
      <c r="I83" s="164">
        <v>10</v>
      </c>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row>
    <row r="84" spans="1:143" outlineLevel="1" x14ac:dyDescent="0.2">
      <c r="A84" s="8"/>
      <c r="B84" s="39" t="s">
        <v>1017</v>
      </c>
      <c r="C84" s="32"/>
      <c r="D84" s="32"/>
      <c r="E84" s="32"/>
      <c r="F84" s="32"/>
      <c r="G84" s="39" t="s">
        <v>1017</v>
      </c>
      <c r="H84" s="32"/>
      <c r="I84" s="33"/>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row>
    <row r="85" spans="1:143" outlineLevel="1" x14ac:dyDescent="0.2">
      <c r="A85" s="40" t="str">
        <f>"           Actual:"</f>
        <v xml:space="preserve">           Actual:</v>
      </c>
      <c r="B85" s="32" t="str">
        <f>"# "&amp;$H$2</f>
        <v># Dead</v>
      </c>
      <c r="C85" s="32" t="str">
        <f>"# "&amp;$I$2</f>
        <v># Alive</v>
      </c>
      <c r="D85" s="32" t="s">
        <v>1019</v>
      </c>
      <c r="E85" s="32"/>
      <c r="F85" s="39" t="str">
        <f>"           Actual:"</f>
        <v xml:space="preserve">           Actual:</v>
      </c>
      <c r="G85" s="32" t="str">
        <f>"% "&amp;$H$2</f>
        <v>% Dead</v>
      </c>
      <c r="H85" s="32" t="str">
        <f>"% "&amp;$I$2</f>
        <v>% Alive</v>
      </c>
      <c r="I85" s="33" t="s">
        <v>1019</v>
      </c>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row>
    <row r="86" spans="1:143" outlineLevel="1" x14ac:dyDescent="0.2">
      <c r="A86" s="41" t="str">
        <f>"# "&amp;$H$2</f>
        <v># Dead</v>
      </c>
      <c r="B86" s="49">
        <f>D86-C86</f>
        <v>53</v>
      </c>
      <c r="C86" s="167">
        <f>SUM(R93:R183)</f>
        <v>4</v>
      </c>
      <c r="D86" s="48">
        <f>COUNTIF(G93:G183,"0")</f>
        <v>57</v>
      </c>
      <c r="E86" s="32"/>
      <c r="F86" s="42" t="str">
        <f>"% "&amp;$H$2</f>
        <v>% Dead</v>
      </c>
      <c r="G86" s="54">
        <f>B86/SUM(D86:D87)</f>
        <v>0.58241758241758246</v>
      </c>
      <c r="H86" s="55">
        <f>C86/SUM(D86:D87)</f>
        <v>4.3956043956043959E-2</v>
      </c>
      <c r="I86" s="53">
        <f>SUM(G86:H86)</f>
        <v>0.62637362637362637</v>
      </c>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row>
    <row r="87" spans="1:143" outlineLevel="1" x14ac:dyDescent="0.2">
      <c r="A87" s="41" t="str">
        <f>"#  "&amp;$I$2</f>
        <v>#  Alive</v>
      </c>
      <c r="B87" s="168">
        <f>SUM(Q93:Q183)</f>
        <v>8</v>
      </c>
      <c r="C87" s="169">
        <f>D87-B87</f>
        <v>26</v>
      </c>
      <c r="D87" s="169">
        <f>COUNTIF(G93:G183,"1")</f>
        <v>34</v>
      </c>
      <c r="E87" s="32"/>
      <c r="F87" s="42" t="str">
        <f>"%  "&amp;$I$2</f>
        <v>%  Alive</v>
      </c>
      <c r="G87" s="170">
        <f>B87/SUM(D86:D87)</f>
        <v>8.7912087912087919E-2</v>
      </c>
      <c r="H87" s="170">
        <f>C87/SUM(D86:D87)</f>
        <v>0.2857142857142857</v>
      </c>
      <c r="I87" s="53">
        <f>SUM(G87:H87)</f>
        <v>0.37362637362637363</v>
      </c>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row>
    <row r="88" spans="1:143" outlineLevel="1" x14ac:dyDescent="0.2">
      <c r="A88" s="41" t="str">
        <f>"Total"</f>
        <v>Total</v>
      </c>
      <c r="B88" s="169">
        <f>D88-C88</f>
        <v>61</v>
      </c>
      <c r="C88" s="169">
        <f>SUM(C86:C87)</f>
        <v>30</v>
      </c>
      <c r="D88" s="169">
        <f>COUNT(G93:G183)</f>
        <v>91</v>
      </c>
      <c r="E88" s="32"/>
      <c r="F88" s="42" t="str">
        <f>"Total"</f>
        <v>Total</v>
      </c>
      <c r="G88" s="56">
        <f>SUM(G86:G87)</f>
        <v>0.67032967032967039</v>
      </c>
      <c r="H88" s="56">
        <f>SUM(H86:H87)</f>
        <v>0.32967032967032966</v>
      </c>
      <c r="I88" s="53">
        <f>SUM(G88:H88)</f>
        <v>1</v>
      </c>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row>
    <row r="89" spans="1:143" outlineLevel="1" x14ac:dyDescent="0.2">
      <c r="A89" s="43" t="str">
        <f>"Percent correct ="</f>
        <v>Percent correct =</v>
      </c>
      <c r="B89" s="171">
        <f>G86+H87</f>
        <v>0.86813186813186816</v>
      </c>
      <c r="C89" s="34"/>
      <c r="D89" s="45" t="str">
        <f>IF(D87&gt;0,"True positive rate =","")</f>
        <v>True positive rate =</v>
      </c>
      <c r="E89" s="171">
        <f>IF(D87&gt;0,H87/I87,0)</f>
        <v>0.76470588235294112</v>
      </c>
      <c r="F89" s="34"/>
      <c r="G89" s="45" t="str">
        <f>IF(H83&gt;0,"True negative rate =","")</f>
        <v>True negative rate =</v>
      </c>
      <c r="H89" s="171">
        <f>G86/I86</f>
        <v>0.92982456140350889</v>
      </c>
      <c r="I89" s="35"/>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row>
    <row r="90" spans="1:143" x14ac:dyDescent="0.2">
      <c r="A90" s="71"/>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row>
    <row r="91" spans="1:143" x14ac:dyDescent="0.2">
      <c r="A91" s="11" t="s">
        <v>1156</v>
      </c>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row>
    <row r="92" spans="1:143" hidden="1" outlineLevel="1" x14ac:dyDescent="0.2">
      <c r="A92" s="24" t="s">
        <v>1157</v>
      </c>
      <c r="B92" s="161" t="s">
        <v>1158</v>
      </c>
      <c r="C92" s="161" t="str">
        <f>IF($I$11&gt;99%,("Lower "&amp;TEXT($I$11,"0.0%")),("Lower "&amp;TEXT($I$11,"0%")))</f>
        <v>Lower 95%</v>
      </c>
      <c r="D92" s="161" t="str">
        <f>IF($I$11&gt;99%,("Upper "&amp;TEXT($I$11,"0.0%")),("Upper "&amp;TEXT($I$11,"0%")))</f>
        <v>Upper 95%</v>
      </c>
      <c r="E92" s="161" t="s">
        <v>1026</v>
      </c>
      <c r="F92" s="161" t="s">
        <v>1159</v>
      </c>
      <c r="G92" s="161" t="s">
        <v>1160</v>
      </c>
      <c r="H92" s="162" t="s">
        <v>1161</v>
      </c>
      <c r="I92" s="162" t="s">
        <v>1162</v>
      </c>
      <c r="J92" s="162" t="s">
        <v>1163</v>
      </c>
      <c r="K92" s="162" t="s">
        <v>1164</v>
      </c>
      <c r="L92" s="162" t="s">
        <v>1165</v>
      </c>
      <c r="M92" s="162" t="s">
        <v>1166</v>
      </c>
      <c r="N92" s="162" t="s">
        <v>1167</v>
      </c>
      <c r="O92" s="161" t="s">
        <v>983</v>
      </c>
      <c r="P92" s="161" t="s">
        <v>1168</v>
      </c>
      <c r="Q92" s="161" t="str">
        <f>IF(ISBLANK($A93),"","False neg.")</f>
        <v>False neg.</v>
      </c>
      <c r="R92" s="161" t="str">
        <f>IF(ISBLANK($A93),"","False Pos.")</f>
        <v>False Pos.</v>
      </c>
      <c r="S92" s="161" t="str">
        <f>IF(ISBLANK($A93),"","SqErr")</f>
        <v>SqErr</v>
      </c>
      <c r="T92" s="161" t="s">
        <v>1169</v>
      </c>
      <c r="U92" s="161" t="s">
        <v>1170</v>
      </c>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row>
    <row r="93" spans="1:143" hidden="1" outlineLevel="1" x14ac:dyDescent="0.2">
      <c r="A93" s="16">
        <v>801</v>
      </c>
      <c r="B93" s="18">
        <f t="shared" ref="B93:B124" si="8">1/(1+EXP(-T93))</f>
        <v>0.10086712056067682</v>
      </c>
      <c r="C93" s="18">
        <f t="shared" ref="C93:C124" si="9">1/(1+EXP(-(T93-$H$11*U93)))</f>
        <v>5.4851341543494705E-2</v>
      </c>
      <c r="D93" s="18">
        <f t="shared" ref="D93:D124" si="10">1/(1+EXP(-(T93+$H$11*U93)))</f>
        <v>0.17820768617662999</v>
      </c>
      <c r="E93" s="18" t="str">
        <f t="shared" ref="E93:E124" si="11">IF(P93=0,$H$2,$I$2)</f>
        <v>Dead</v>
      </c>
      <c r="F93" s="18" t="str">
        <f t="shared" ref="F93:F124" si="12">IF(G93="","",IF(G93=0,$H$2,$I$2))</f>
        <v>Dead</v>
      </c>
      <c r="G93" s="19">
        <v>0</v>
      </c>
      <c r="H93" s="18">
        <v>34</v>
      </c>
      <c r="I93" s="18">
        <v>0</v>
      </c>
      <c r="J93" s="18">
        <v>0</v>
      </c>
      <c r="K93" s="18">
        <v>0</v>
      </c>
      <c r="L93" s="18">
        <v>0</v>
      </c>
      <c r="M93" s="18">
        <v>1</v>
      </c>
      <c r="N93" s="18">
        <v>0</v>
      </c>
      <c r="O93" s="19">
        <v>1</v>
      </c>
      <c r="P93" s="19">
        <f t="shared" ref="P93:P124" si="13">IF($B93&lt;$D$83,0,1)</f>
        <v>0</v>
      </c>
      <c r="Q93" s="19">
        <f t="shared" ref="Q93:Q124" si="14">IF(ISBLANK($G93),"",(IF(AND(P93=0,$G93=1),1,0)))</f>
        <v>0</v>
      </c>
      <c r="R93" s="19">
        <f t="shared" ref="R93:R124" si="15">IF(ISBLANK($G93),"",(IF(AND(P93=1,$G93=0),1,0)))</f>
        <v>0</v>
      </c>
      <c r="S93" s="18">
        <f t="shared" ref="S93:S124" si="16">IF(ISBLANK($G93),"",($B93-$G93)^2)</f>
        <v>1.0174176010202112E-2</v>
      </c>
      <c r="T93" s="18">
        <v>-2.1876268189850889</v>
      </c>
      <c r="U93" s="18">
        <v>0.33627595560156232</v>
      </c>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row>
    <row r="94" spans="1:143" hidden="1" outlineLevel="1" x14ac:dyDescent="0.2">
      <c r="A94" s="16">
        <v>802</v>
      </c>
      <c r="B94" s="18">
        <f t="shared" si="8"/>
        <v>0.94229210744864411</v>
      </c>
      <c r="C94" s="18">
        <f t="shared" si="9"/>
        <v>0.90661683812270055</v>
      </c>
      <c r="D94" s="18">
        <f t="shared" si="10"/>
        <v>0.96486647349049703</v>
      </c>
      <c r="E94" s="18" t="str">
        <f t="shared" si="11"/>
        <v>Alive</v>
      </c>
      <c r="F94" s="18" t="str">
        <f t="shared" si="12"/>
        <v>Alive</v>
      </c>
      <c r="G94" s="19">
        <v>1</v>
      </c>
      <c r="H94" s="18">
        <v>31</v>
      </c>
      <c r="I94" s="18">
        <v>0</v>
      </c>
      <c r="J94" s="18">
        <v>1</v>
      </c>
      <c r="K94" s="18">
        <v>0</v>
      </c>
      <c r="L94" s="18">
        <v>0</v>
      </c>
      <c r="M94" s="18">
        <v>0</v>
      </c>
      <c r="N94" s="18">
        <v>0</v>
      </c>
      <c r="O94" s="19">
        <v>1</v>
      </c>
      <c r="P94" s="19">
        <f t="shared" si="13"/>
        <v>1</v>
      </c>
      <c r="Q94" s="19">
        <f t="shared" si="14"/>
        <v>0</v>
      </c>
      <c r="R94" s="19">
        <f t="shared" si="15"/>
        <v>0</v>
      </c>
      <c r="S94" s="18">
        <f t="shared" si="16"/>
        <v>3.3302008627188362E-3</v>
      </c>
      <c r="T94" s="18">
        <v>2.7929213691953976</v>
      </c>
      <c r="U94" s="18">
        <v>0.26526635766461726</v>
      </c>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row>
    <row r="95" spans="1:143" hidden="1" outlineLevel="1" x14ac:dyDescent="0.2">
      <c r="A95" s="16">
        <v>803</v>
      </c>
      <c r="B95" s="18">
        <f t="shared" si="8"/>
        <v>0.55071094099496731</v>
      </c>
      <c r="C95" s="18">
        <f t="shared" si="9"/>
        <v>0.39582018696406535</v>
      </c>
      <c r="D95" s="18">
        <f t="shared" si="10"/>
        <v>0.69635472268701781</v>
      </c>
      <c r="E95" s="18" t="str">
        <f t="shared" si="11"/>
        <v>Alive</v>
      </c>
      <c r="F95" s="18" t="str">
        <f t="shared" si="12"/>
        <v>Alive</v>
      </c>
      <c r="G95" s="19">
        <v>1</v>
      </c>
      <c r="H95" s="18">
        <v>11</v>
      </c>
      <c r="I95" s="18">
        <v>0</v>
      </c>
      <c r="J95" s="18">
        <v>0</v>
      </c>
      <c r="K95" s="18">
        <v>0</v>
      </c>
      <c r="L95" s="18">
        <v>0</v>
      </c>
      <c r="M95" s="18">
        <v>0</v>
      </c>
      <c r="N95" s="18">
        <v>0</v>
      </c>
      <c r="O95" s="19">
        <v>1</v>
      </c>
      <c r="P95" s="19">
        <f t="shared" si="13"/>
        <v>1</v>
      </c>
      <c r="Q95" s="19">
        <f t="shared" si="14"/>
        <v>0</v>
      </c>
      <c r="R95" s="19">
        <f t="shared" si="15"/>
        <v>0</v>
      </c>
      <c r="S95" s="18">
        <f t="shared" si="16"/>
        <v>0.20186065854162774</v>
      </c>
      <c r="T95" s="18">
        <v>0.20354359892555829</v>
      </c>
      <c r="U95" s="18">
        <v>0.31962598618637605</v>
      </c>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row>
    <row r="96" spans="1:143" hidden="1" outlineLevel="1" x14ac:dyDescent="0.2">
      <c r="A96" s="16">
        <v>804</v>
      </c>
      <c r="B96" s="18">
        <f t="shared" si="8"/>
        <v>0.81987659280884206</v>
      </c>
      <c r="C96" s="18">
        <f t="shared" si="9"/>
        <v>0.58841123442938736</v>
      </c>
      <c r="D96" s="18">
        <f t="shared" si="10"/>
        <v>0.93545207047834955</v>
      </c>
      <c r="E96" s="18" t="str">
        <f t="shared" si="11"/>
        <v>Alive</v>
      </c>
      <c r="F96" s="18" t="str">
        <f t="shared" si="12"/>
        <v>Alive</v>
      </c>
      <c r="G96" s="19">
        <v>1</v>
      </c>
      <c r="H96" s="18">
        <v>0.42</v>
      </c>
      <c r="I96" s="18">
        <v>1</v>
      </c>
      <c r="J96" s="18">
        <v>0</v>
      </c>
      <c r="K96" s="18">
        <v>0</v>
      </c>
      <c r="L96" s="18">
        <v>1</v>
      </c>
      <c r="M96" s="18">
        <v>0</v>
      </c>
      <c r="N96" s="18">
        <v>0</v>
      </c>
      <c r="O96" s="19">
        <v>1</v>
      </c>
      <c r="P96" s="19">
        <f t="shared" si="13"/>
        <v>1</v>
      </c>
      <c r="Q96" s="19">
        <f t="shared" si="14"/>
        <v>0</v>
      </c>
      <c r="R96" s="19">
        <f t="shared" si="15"/>
        <v>0</v>
      </c>
      <c r="S96" s="18">
        <f t="shared" si="16"/>
        <v>3.244444181815169E-2</v>
      </c>
      <c r="T96" s="18">
        <v>1.5155116208745616</v>
      </c>
      <c r="U96" s="18">
        <v>0.59088343323452031</v>
      </c>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row>
    <row r="97" spans="1:143" hidden="1" outlineLevel="1" x14ac:dyDescent="0.2">
      <c r="A97" s="16">
        <v>805</v>
      </c>
      <c r="B97" s="18">
        <f t="shared" si="8"/>
        <v>0.11413923605143947</v>
      </c>
      <c r="C97" s="18">
        <f t="shared" si="9"/>
        <v>8.3692102420084472E-2</v>
      </c>
      <c r="D97" s="18">
        <f t="shared" si="10"/>
        <v>0.15380378401776251</v>
      </c>
      <c r="E97" s="18" t="str">
        <f t="shared" si="11"/>
        <v>Dead</v>
      </c>
      <c r="F97" s="18" t="str">
        <f t="shared" si="12"/>
        <v>Alive</v>
      </c>
      <c r="G97" s="19">
        <v>1</v>
      </c>
      <c r="H97" s="18">
        <v>27</v>
      </c>
      <c r="I97" s="18">
        <v>1</v>
      </c>
      <c r="J97" s="18">
        <v>0</v>
      </c>
      <c r="K97" s="18">
        <v>0</v>
      </c>
      <c r="L97" s="18">
        <v>0</v>
      </c>
      <c r="M97" s="18">
        <v>0</v>
      </c>
      <c r="N97" s="18">
        <v>0</v>
      </c>
      <c r="O97" s="19">
        <v>1</v>
      </c>
      <c r="P97" s="19">
        <f t="shared" si="13"/>
        <v>0</v>
      </c>
      <c r="Q97" s="19">
        <f t="shared" si="14"/>
        <v>1</v>
      </c>
      <c r="R97" s="19">
        <f t="shared" si="15"/>
        <v>0</v>
      </c>
      <c r="S97" s="18">
        <f t="shared" si="16"/>
        <v>0.78474929310352726</v>
      </c>
      <c r="T97" s="18">
        <v>-2.0491407149533516</v>
      </c>
      <c r="U97" s="18">
        <v>0.17554766895402429</v>
      </c>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row>
    <row r="98" spans="1:143" hidden="1" outlineLevel="1" x14ac:dyDescent="0.2">
      <c r="A98" s="16">
        <v>806</v>
      </c>
      <c r="B98" s="18">
        <f t="shared" si="8"/>
        <v>0.10451167377945973</v>
      </c>
      <c r="C98" s="18">
        <f t="shared" si="9"/>
        <v>7.6192984563367969E-2</v>
      </c>
      <c r="D98" s="18">
        <f t="shared" si="10"/>
        <v>0.14174068992979755</v>
      </c>
      <c r="E98" s="18" t="str">
        <f t="shared" si="11"/>
        <v>Dead</v>
      </c>
      <c r="F98" s="18" t="str">
        <f t="shared" si="12"/>
        <v>Dead</v>
      </c>
      <c r="G98" s="19">
        <v>0</v>
      </c>
      <c r="H98" s="18">
        <v>31</v>
      </c>
      <c r="I98" s="18">
        <v>1</v>
      </c>
      <c r="J98" s="18">
        <v>0</v>
      </c>
      <c r="K98" s="18">
        <v>0</v>
      </c>
      <c r="L98" s="18">
        <v>0</v>
      </c>
      <c r="M98" s="18">
        <v>0</v>
      </c>
      <c r="N98" s="18">
        <v>0</v>
      </c>
      <c r="O98" s="19">
        <v>1</v>
      </c>
      <c r="P98" s="19">
        <f t="shared" si="13"/>
        <v>0</v>
      </c>
      <c r="Q98" s="19">
        <f t="shared" si="14"/>
        <v>0</v>
      </c>
      <c r="R98" s="19">
        <f t="shared" si="15"/>
        <v>0</v>
      </c>
      <c r="S98" s="18">
        <f t="shared" si="16"/>
        <v>1.0922689956184211E-2</v>
      </c>
      <c r="T98" s="18">
        <v>-2.1480704093955936</v>
      </c>
      <c r="U98" s="18">
        <v>0.17712743349437374</v>
      </c>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row>
    <row r="99" spans="1:143" hidden="1" outlineLevel="1" x14ac:dyDescent="0.2">
      <c r="A99" s="16">
        <v>807</v>
      </c>
      <c r="B99" s="18">
        <f t="shared" si="8"/>
        <v>0.38013759135568648</v>
      </c>
      <c r="C99" s="18">
        <f t="shared" si="9"/>
        <v>0.29907465544552087</v>
      </c>
      <c r="D99" s="18">
        <f t="shared" si="10"/>
        <v>0.46848673504115701</v>
      </c>
      <c r="E99" s="18" t="str">
        <f t="shared" si="11"/>
        <v>Dead</v>
      </c>
      <c r="F99" s="18" t="str">
        <f t="shared" si="12"/>
        <v>Dead</v>
      </c>
      <c r="G99" s="19">
        <v>0</v>
      </c>
      <c r="H99" s="18">
        <v>39</v>
      </c>
      <c r="I99" s="18">
        <v>0</v>
      </c>
      <c r="J99" s="18">
        <v>0</v>
      </c>
      <c r="K99" s="18">
        <v>0</v>
      </c>
      <c r="L99" s="18">
        <v>0</v>
      </c>
      <c r="M99" s="18">
        <v>0</v>
      </c>
      <c r="N99" s="18">
        <v>0</v>
      </c>
      <c r="O99" s="19">
        <v>1</v>
      </c>
      <c r="P99" s="19">
        <f t="shared" si="13"/>
        <v>0</v>
      </c>
      <c r="Q99" s="19">
        <f t="shared" si="14"/>
        <v>0</v>
      </c>
      <c r="R99" s="19">
        <f t="shared" si="15"/>
        <v>0</v>
      </c>
      <c r="S99" s="18">
        <f t="shared" si="16"/>
        <v>0.14450458836170288</v>
      </c>
      <c r="T99" s="18">
        <v>-0.48896426217013722</v>
      </c>
      <c r="U99" s="18">
        <v>0.18507681649736735</v>
      </c>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row>
    <row r="100" spans="1:143" hidden="1" outlineLevel="1" x14ac:dyDescent="0.2">
      <c r="A100" s="16">
        <v>808</v>
      </c>
      <c r="B100" s="18">
        <f t="shared" si="8"/>
        <v>0.51098706483977785</v>
      </c>
      <c r="C100" s="18">
        <f t="shared" si="9"/>
        <v>0.38696647523170685</v>
      </c>
      <c r="D100" s="18">
        <f t="shared" si="10"/>
        <v>0.63366964822322358</v>
      </c>
      <c r="E100" s="18" t="str">
        <f t="shared" si="11"/>
        <v>Alive</v>
      </c>
      <c r="F100" s="18" t="str">
        <f t="shared" si="12"/>
        <v>Dead</v>
      </c>
      <c r="G100" s="19">
        <v>0</v>
      </c>
      <c r="H100" s="18">
        <v>18</v>
      </c>
      <c r="I100" s="18">
        <v>1</v>
      </c>
      <c r="J100" s="18">
        <v>1</v>
      </c>
      <c r="K100" s="18">
        <v>1</v>
      </c>
      <c r="L100" s="18">
        <v>0</v>
      </c>
      <c r="M100" s="18">
        <v>0</v>
      </c>
      <c r="N100" s="18">
        <v>0</v>
      </c>
      <c r="O100" s="19">
        <v>1</v>
      </c>
      <c r="P100" s="19">
        <f t="shared" si="13"/>
        <v>1</v>
      </c>
      <c r="Q100" s="19">
        <f t="shared" si="14"/>
        <v>0</v>
      </c>
      <c r="R100" s="19">
        <f t="shared" si="15"/>
        <v>1</v>
      </c>
      <c r="S100" s="18">
        <f t="shared" si="16"/>
        <v>0.26110778043357136</v>
      </c>
      <c r="T100" s="18">
        <v>4.3955335062812018E-2</v>
      </c>
      <c r="U100" s="18">
        <v>0.25716640774073357</v>
      </c>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row>
    <row r="101" spans="1:143" hidden="1" outlineLevel="1" x14ac:dyDescent="0.2">
      <c r="A101" s="16">
        <v>809</v>
      </c>
      <c r="B101" s="18">
        <f t="shared" si="8"/>
        <v>9.019232165417064E-2</v>
      </c>
      <c r="C101" s="18">
        <f t="shared" si="9"/>
        <v>4.8081783742957872E-2</v>
      </c>
      <c r="D101" s="18">
        <f t="shared" si="10"/>
        <v>0.16287339486438279</v>
      </c>
      <c r="E101" s="18" t="str">
        <f t="shared" si="11"/>
        <v>Dead</v>
      </c>
      <c r="F101" s="18" t="str">
        <f t="shared" si="12"/>
        <v>Dead</v>
      </c>
      <c r="G101" s="19">
        <v>0</v>
      </c>
      <c r="H101" s="18">
        <v>39</v>
      </c>
      <c r="I101" s="18">
        <v>0</v>
      </c>
      <c r="J101" s="18">
        <v>0</v>
      </c>
      <c r="K101" s="18">
        <v>0</v>
      </c>
      <c r="L101" s="18">
        <v>0</v>
      </c>
      <c r="M101" s="18">
        <v>1</v>
      </c>
      <c r="N101" s="18">
        <v>0</v>
      </c>
      <c r="O101" s="19">
        <v>1</v>
      </c>
      <c r="P101" s="19">
        <f t="shared" si="13"/>
        <v>0</v>
      </c>
      <c r="Q101" s="19">
        <f t="shared" si="14"/>
        <v>0</v>
      </c>
      <c r="R101" s="19">
        <f t="shared" si="15"/>
        <v>0</v>
      </c>
      <c r="S101" s="18">
        <f t="shared" si="16"/>
        <v>8.1346548853693783E-3</v>
      </c>
      <c r="T101" s="18">
        <v>-2.311288937037892</v>
      </c>
      <c r="U101" s="18">
        <v>0.34403019803983909</v>
      </c>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row>
    <row r="102" spans="1:143" hidden="1" outlineLevel="1" x14ac:dyDescent="0.2">
      <c r="A102" s="16">
        <v>810</v>
      </c>
      <c r="B102" s="18">
        <f t="shared" si="8"/>
        <v>0.93954273323925741</v>
      </c>
      <c r="C102" s="18">
        <f t="shared" si="9"/>
        <v>0.90275212483195877</v>
      </c>
      <c r="D102" s="18">
        <f t="shared" si="10"/>
        <v>0.96298548347325585</v>
      </c>
      <c r="E102" s="18" t="str">
        <f t="shared" si="11"/>
        <v>Alive</v>
      </c>
      <c r="F102" s="18" t="str">
        <f t="shared" si="12"/>
        <v>Alive</v>
      </c>
      <c r="G102" s="19">
        <v>1</v>
      </c>
      <c r="H102" s="18">
        <v>33</v>
      </c>
      <c r="I102" s="18">
        <v>0</v>
      </c>
      <c r="J102" s="18">
        <v>1</v>
      </c>
      <c r="K102" s="18">
        <v>0</v>
      </c>
      <c r="L102" s="18">
        <v>0</v>
      </c>
      <c r="M102" s="18">
        <v>0</v>
      </c>
      <c r="N102" s="18">
        <v>0</v>
      </c>
      <c r="O102" s="19">
        <v>1</v>
      </c>
      <c r="P102" s="19">
        <f t="shared" si="13"/>
        <v>1</v>
      </c>
      <c r="Q102" s="19">
        <f t="shared" si="14"/>
        <v>0</v>
      </c>
      <c r="R102" s="19">
        <f t="shared" si="15"/>
        <v>0</v>
      </c>
      <c r="S102" s="18">
        <f t="shared" si="16"/>
        <v>3.6550811041795909E-3</v>
      </c>
      <c r="T102" s="18">
        <v>2.7434565219742764</v>
      </c>
      <c r="U102" s="18">
        <v>0.26289852529918145</v>
      </c>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row>
    <row r="103" spans="1:143" hidden="1" outlineLevel="1" x14ac:dyDescent="0.2">
      <c r="A103" s="16">
        <v>811</v>
      </c>
      <c r="B103" s="18">
        <f t="shared" si="8"/>
        <v>0.11666393295561504</v>
      </c>
      <c r="C103" s="18">
        <f t="shared" si="9"/>
        <v>8.5481380271607926E-2</v>
      </c>
      <c r="D103" s="18">
        <f t="shared" si="10"/>
        <v>0.15726538996643039</v>
      </c>
      <c r="E103" s="18" t="str">
        <f t="shared" si="11"/>
        <v>Dead</v>
      </c>
      <c r="F103" s="18" t="str">
        <f t="shared" si="12"/>
        <v>Dead</v>
      </c>
      <c r="G103" s="19">
        <v>0</v>
      </c>
      <c r="H103" s="18">
        <v>26</v>
      </c>
      <c r="I103" s="18">
        <v>1</v>
      </c>
      <c r="J103" s="18">
        <v>0</v>
      </c>
      <c r="K103" s="18">
        <v>0</v>
      </c>
      <c r="L103" s="18">
        <v>0</v>
      </c>
      <c r="M103" s="18">
        <v>0</v>
      </c>
      <c r="N103" s="18">
        <v>0</v>
      </c>
      <c r="O103" s="19">
        <v>1</v>
      </c>
      <c r="P103" s="19">
        <f t="shared" si="13"/>
        <v>0</v>
      </c>
      <c r="Q103" s="19">
        <f t="shared" si="14"/>
        <v>0</v>
      </c>
      <c r="R103" s="19">
        <f t="shared" si="15"/>
        <v>0</v>
      </c>
      <c r="S103" s="18">
        <f t="shared" si="16"/>
        <v>1.3610473252672242E-2</v>
      </c>
      <c r="T103" s="18">
        <v>-2.024408291342791</v>
      </c>
      <c r="U103" s="18">
        <v>0.17637617932688546</v>
      </c>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row>
    <row r="104" spans="1:143" hidden="1" outlineLevel="1" x14ac:dyDescent="0.2">
      <c r="A104" s="16">
        <v>812</v>
      </c>
      <c r="B104" s="18">
        <f t="shared" si="8"/>
        <v>8.7389837959370942E-2</v>
      </c>
      <c r="C104" s="18">
        <f t="shared" si="9"/>
        <v>6.056090935140919E-2</v>
      </c>
      <c r="D104" s="18">
        <f t="shared" si="10"/>
        <v>0.12452869152812171</v>
      </c>
      <c r="E104" s="18" t="str">
        <f t="shared" si="11"/>
        <v>Dead</v>
      </c>
      <c r="F104" s="18" t="str">
        <f t="shared" si="12"/>
        <v>Dead</v>
      </c>
      <c r="G104" s="19">
        <v>0</v>
      </c>
      <c r="H104" s="18">
        <v>39</v>
      </c>
      <c r="I104" s="18">
        <v>1</v>
      </c>
      <c r="J104" s="18">
        <v>0</v>
      </c>
      <c r="K104" s="18">
        <v>0</v>
      </c>
      <c r="L104" s="18">
        <v>0</v>
      </c>
      <c r="M104" s="18">
        <v>0</v>
      </c>
      <c r="N104" s="18">
        <v>0</v>
      </c>
      <c r="O104" s="19">
        <v>1</v>
      </c>
      <c r="P104" s="19">
        <f t="shared" si="13"/>
        <v>0</v>
      </c>
      <c r="Q104" s="19">
        <f t="shared" si="14"/>
        <v>0</v>
      </c>
      <c r="R104" s="19">
        <f t="shared" si="15"/>
        <v>0</v>
      </c>
      <c r="S104" s="18">
        <f t="shared" si="16"/>
        <v>7.6369837785651108E-3</v>
      </c>
      <c r="T104" s="18">
        <v>-2.345929798280078</v>
      </c>
      <c r="U104" s="18">
        <v>0.20189328232513859</v>
      </c>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row>
    <row r="105" spans="1:143" hidden="1" outlineLevel="1" x14ac:dyDescent="0.2">
      <c r="A105" s="16">
        <v>813</v>
      </c>
      <c r="B105" s="18">
        <f t="shared" si="8"/>
        <v>9.8646102285470216E-2</v>
      </c>
      <c r="C105" s="18">
        <f t="shared" si="9"/>
        <v>5.3478452346367389E-2</v>
      </c>
      <c r="D105" s="18">
        <f t="shared" si="10"/>
        <v>0.17491250438097494</v>
      </c>
      <c r="E105" s="18" t="str">
        <f t="shared" si="11"/>
        <v>Dead</v>
      </c>
      <c r="F105" s="18" t="str">
        <f t="shared" si="12"/>
        <v>Dead</v>
      </c>
      <c r="G105" s="19">
        <v>0</v>
      </c>
      <c r="H105" s="18">
        <v>35</v>
      </c>
      <c r="I105" s="18">
        <v>0</v>
      </c>
      <c r="J105" s="18">
        <v>0</v>
      </c>
      <c r="K105" s="18">
        <v>0</v>
      </c>
      <c r="L105" s="18">
        <v>0</v>
      </c>
      <c r="M105" s="18">
        <v>1</v>
      </c>
      <c r="N105" s="18">
        <v>0</v>
      </c>
      <c r="O105" s="19">
        <v>1</v>
      </c>
      <c r="P105" s="19">
        <f t="shared" si="13"/>
        <v>0</v>
      </c>
      <c r="Q105" s="19">
        <f t="shared" si="14"/>
        <v>0</v>
      </c>
      <c r="R105" s="19">
        <f t="shared" si="15"/>
        <v>0</v>
      </c>
      <c r="S105" s="18">
        <f t="shared" si="16"/>
        <v>9.7310534961154525E-3</v>
      </c>
      <c r="T105" s="18">
        <v>-2.21235924259565</v>
      </c>
      <c r="U105" s="18">
        <v>0.33733052532202384</v>
      </c>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row>
    <row r="106" spans="1:143" hidden="1" outlineLevel="1" x14ac:dyDescent="0.2">
      <c r="A106" s="16">
        <v>814</v>
      </c>
      <c r="B106" s="18">
        <f t="shared" si="8"/>
        <v>0.11753219567436601</v>
      </c>
      <c r="C106" s="18">
        <f t="shared" si="9"/>
        <v>4.0635302606661518E-2</v>
      </c>
      <c r="D106" s="18">
        <f t="shared" si="10"/>
        <v>0.29517400490829437</v>
      </c>
      <c r="E106" s="18" t="str">
        <f t="shared" si="11"/>
        <v>Dead</v>
      </c>
      <c r="F106" s="18" t="str">
        <f t="shared" si="12"/>
        <v>Dead</v>
      </c>
      <c r="G106" s="19">
        <v>0</v>
      </c>
      <c r="H106" s="18">
        <v>6</v>
      </c>
      <c r="I106" s="18">
        <v>1</v>
      </c>
      <c r="J106" s="18">
        <v>1</v>
      </c>
      <c r="K106" s="18">
        <v>1</v>
      </c>
      <c r="L106" s="18">
        <v>0</v>
      </c>
      <c r="M106" s="18">
        <v>0</v>
      </c>
      <c r="N106" s="18">
        <v>1</v>
      </c>
      <c r="O106" s="19">
        <v>1</v>
      </c>
      <c r="P106" s="19">
        <f t="shared" si="13"/>
        <v>0</v>
      </c>
      <c r="Q106" s="19">
        <f t="shared" si="14"/>
        <v>0</v>
      </c>
      <c r="R106" s="19">
        <f t="shared" si="15"/>
        <v>0</v>
      </c>
      <c r="S106" s="18">
        <f t="shared" si="16"/>
        <v>1.381381702003746E-2</v>
      </c>
      <c r="T106" s="18">
        <v>-2.0160100040006159</v>
      </c>
      <c r="U106" s="18">
        <v>0.58451282051952069</v>
      </c>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row>
    <row r="107" spans="1:143" hidden="1" outlineLevel="1" x14ac:dyDescent="0.2">
      <c r="A107" s="16">
        <v>815</v>
      </c>
      <c r="B107" s="18">
        <f t="shared" si="8"/>
        <v>0.10567468810041886</v>
      </c>
      <c r="C107" s="18">
        <f t="shared" si="9"/>
        <v>7.7154935909486855E-2</v>
      </c>
      <c r="D107" s="18">
        <f t="shared" si="10"/>
        <v>0.14310183300240714</v>
      </c>
      <c r="E107" s="18" t="str">
        <f t="shared" si="11"/>
        <v>Dead</v>
      </c>
      <c r="F107" s="18" t="str">
        <f t="shared" si="12"/>
        <v>Dead</v>
      </c>
      <c r="G107" s="19">
        <v>0</v>
      </c>
      <c r="H107" s="18">
        <v>30.5</v>
      </c>
      <c r="I107" s="18">
        <v>1</v>
      </c>
      <c r="J107" s="18">
        <v>0</v>
      </c>
      <c r="K107" s="18">
        <v>0</v>
      </c>
      <c r="L107" s="18">
        <v>0</v>
      </c>
      <c r="M107" s="18">
        <v>0</v>
      </c>
      <c r="N107" s="18">
        <v>0</v>
      </c>
      <c r="O107" s="19">
        <v>1</v>
      </c>
      <c r="P107" s="19">
        <f t="shared" si="13"/>
        <v>0</v>
      </c>
      <c r="Q107" s="19">
        <f t="shared" si="14"/>
        <v>0</v>
      </c>
      <c r="R107" s="19">
        <f t="shared" si="15"/>
        <v>0</v>
      </c>
      <c r="S107" s="18">
        <f t="shared" si="16"/>
        <v>1.1167139705120807E-2</v>
      </c>
      <c r="T107" s="18">
        <v>-2.1357041975903135</v>
      </c>
      <c r="U107" s="18">
        <v>0.1765040630729281</v>
      </c>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row>
    <row r="108" spans="1:143" hidden="1" outlineLevel="1" x14ac:dyDescent="0.2">
      <c r="A108" s="16">
        <v>816</v>
      </c>
      <c r="B108" s="18">
        <f t="shared" si="8"/>
        <v>0.43440543939947479</v>
      </c>
      <c r="C108" s="18">
        <f t="shared" si="9"/>
        <v>0.34002407109652666</v>
      </c>
      <c r="D108" s="18">
        <f t="shared" si="10"/>
        <v>0.53379552692032028</v>
      </c>
      <c r="E108" s="18" t="str">
        <f t="shared" si="11"/>
        <v>Dead</v>
      </c>
      <c r="F108" s="18" t="str">
        <f t="shared" si="12"/>
        <v>Dead</v>
      </c>
      <c r="G108" s="19">
        <v>0</v>
      </c>
      <c r="H108" s="18">
        <v>29.9</v>
      </c>
      <c r="I108" s="18">
        <v>0</v>
      </c>
      <c r="J108" s="18">
        <v>0</v>
      </c>
      <c r="K108" s="18">
        <v>0</v>
      </c>
      <c r="L108" s="18">
        <v>0</v>
      </c>
      <c r="M108" s="18">
        <v>0</v>
      </c>
      <c r="N108" s="18">
        <v>0</v>
      </c>
      <c r="O108" s="19">
        <v>1</v>
      </c>
      <c r="P108" s="19">
        <f t="shared" si="13"/>
        <v>0</v>
      </c>
      <c r="Q108" s="19">
        <f t="shared" si="14"/>
        <v>0</v>
      </c>
      <c r="R108" s="19">
        <f t="shared" si="15"/>
        <v>0</v>
      </c>
      <c r="S108" s="18">
        <f t="shared" si="16"/>
        <v>0.18870808577985076</v>
      </c>
      <c r="T108" s="18">
        <v>-0.26389920731403615</v>
      </c>
      <c r="U108" s="18">
        <v>0.2037219797841068</v>
      </c>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row>
    <row r="109" spans="1:143" hidden="1" outlineLevel="1" x14ac:dyDescent="0.2">
      <c r="A109" s="16">
        <v>817</v>
      </c>
      <c r="B109" s="18">
        <f t="shared" si="8"/>
        <v>0.48008384736355264</v>
      </c>
      <c r="C109" s="18">
        <f t="shared" si="9"/>
        <v>0.36202266836970565</v>
      </c>
      <c r="D109" s="18">
        <f t="shared" si="10"/>
        <v>0.60041206879892017</v>
      </c>
      <c r="E109" s="18" t="str">
        <f t="shared" si="11"/>
        <v>Dead</v>
      </c>
      <c r="F109" s="18" t="str">
        <f t="shared" si="12"/>
        <v>Dead</v>
      </c>
      <c r="G109" s="19">
        <v>0</v>
      </c>
      <c r="H109" s="18">
        <v>23</v>
      </c>
      <c r="I109" s="18">
        <v>1</v>
      </c>
      <c r="J109" s="18">
        <v>1</v>
      </c>
      <c r="K109" s="18">
        <v>1</v>
      </c>
      <c r="L109" s="18">
        <v>0</v>
      </c>
      <c r="M109" s="18">
        <v>0</v>
      </c>
      <c r="N109" s="18">
        <v>0</v>
      </c>
      <c r="O109" s="19">
        <v>1</v>
      </c>
      <c r="P109" s="19">
        <f t="shared" si="13"/>
        <v>0</v>
      </c>
      <c r="Q109" s="19">
        <f t="shared" si="14"/>
        <v>0</v>
      </c>
      <c r="R109" s="19">
        <f t="shared" si="15"/>
        <v>0</v>
      </c>
      <c r="S109" s="18">
        <f t="shared" si="16"/>
        <v>0.23048050049939092</v>
      </c>
      <c r="T109" s="18">
        <v>-7.9706782989990566E-2</v>
      </c>
      <c r="U109" s="18">
        <v>0.24841739110157679</v>
      </c>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row>
    <row r="110" spans="1:143" hidden="1" outlineLevel="1" x14ac:dyDescent="0.2">
      <c r="A110" s="16">
        <v>818</v>
      </c>
      <c r="B110" s="18">
        <f t="shared" si="8"/>
        <v>0.10779837612815006</v>
      </c>
      <c r="C110" s="18">
        <f t="shared" si="9"/>
        <v>5.9005117797898701E-2</v>
      </c>
      <c r="D110" s="18">
        <f t="shared" si="10"/>
        <v>0.1888430097466893</v>
      </c>
      <c r="E110" s="18" t="str">
        <f t="shared" si="11"/>
        <v>Dead</v>
      </c>
      <c r="F110" s="18" t="str">
        <f t="shared" si="12"/>
        <v>Dead</v>
      </c>
      <c r="G110" s="19">
        <v>0</v>
      </c>
      <c r="H110" s="18">
        <v>31</v>
      </c>
      <c r="I110" s="18">
        <v>0</v>
      </c>
      <c r="J110" s="18">
        <v>0</v>
      </c>
      <c r="K110" s="18">
        <v>0</v>
      </c>
      <c r="L110" s="18">
        <v>0</v>
      </c>
      <c r="M110" s="18">
        <v>1</v>
      </c>
      <c r="N110" s="18">
        <v>0</v>
      </c>
      <c r="O110" s="19">
        <v>1</v>
      </c>
      <c r="P110" s="19">
        <f t="shared" si="13"/>
        <v>0</v>
      </c>
      <c r="Q110" s="19">
        <f t="shared" si="14"/>
        <v>0</v>
      </c>
      <c r="R110" s="19">
        <f t="shared" si="15"/>
        <v>0</v>
      </c>
      <c r="S110" s="18">
        <f t="shared" si="16"/>
        <v>1.1620489895866113E-2</v>
      </c>
      <c r="T110" s="18">
        <v>-2.1134295481534076</v>
      </c>
      <c r="U110" s="18">
        <v>0.33464082780581972</v>
      </c>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row>
    <row r="111" spans="1:143" hidden="1" outlineLevel="1" x14ac:dyDescent="0.2">
      <c r="A111" s="16">
        <v>819</v>
      </c>
      <c r="B111" s="18">
        <f t="shared" si="8"/>
        <v>7.9815278160393716E-2</v>
      </c>
      <c r="C111" s="18">
        <f t="shared" si="9"/>
        <v>5.308461960217134E-2</v>
      </c>
      <c r="D111" s="18">
        <f t="shared" si="10"/>
        <v>0.11832415949144146</v>
      </c>
      <c r="E111" s="18" t="str">
        <f t="shared" si="11"/>
        <v>Dead</v>
      </c>
      <c r="F111" s="18" t="str">
        <f t="shared" si="12"/>
        <v>Dead</v>
      </c>
      <c r="G111" s="19">
        <v>0</v>
      </c>
      <c r="H111" s="18">
        <v>43</v>
      </c>
      <c r="I111" s="18">
        <v>1</v>
      </c>
      <c r="J111" s="18">
        <v>0</v>
      </c>
      <c r="K111" s="18">
        <v>0</v>
      </c>
      <c r="L111" s="18">
        <v>0</v>
      </c>
      <c r="M111" s="18">
        <v>0</v>
      </c>
      <c r="N111" s="18">
        <v>0</v>
      </c>
      <c r="O111" s="19">
        <v>1</v>
      </c>
      <c r="P111" s="19">
        <f t="shared" si="13"/>
        <v>0</v>
      </c>
      <c r="Q111" s="19">
        <f t="shared" si="14"/>
        <v>0</v>
      </c>
      <c r="R111" s="19">
        <f t="shared" si="15"/>
        <v>0</v>
      </c>
      <c r="S111" s="18">
        <f t="shared" si="16"/>
        <v>6.3704786278210223E-3</v>
      </c>
      <c r="T111" s="18">
        <v>-2.4448594927223204</v>
      </c>
      <c r="U111" s="18">
        <v>0.22268929830286041</v>
      </c>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row>
    <row r="112" spans="1:143" hidden="1" outlineLevel="1" x14ac:dyDescent="0.2">
      <c r="A112" s="16">
        <v>820</v>
      </c>
      <c r="B112" s="18">
        <f t="shared" si="8"/>
        <v>1.8245121454225362E-2</v>
      </c>
      <c r="C112" s="18">
        <f t="shared" si="9"/>
        <v>5.7719584774904645E-3</v>
      </c>
      <c r="D112" s="18">
        <f t="shared" si="10"/>
        <v>5.6150416208081921E-2</v>
      </c>
      <c r="E112" s="18" t="str">
        <f t="shared" si="11"/>
        <v>Dead</v>
      </c>
      <c r="F112" s="18" t="str">
        <f t="shared" si="12"/>
        <v>Dead</v>
      </c>
      <c r="G112" s="19">
        <v>0</v>
      </c>
      <c r="H112" s="18">
        <v>10</v>
      </c>
      <c r="I112" s="18">
        <v>1</v>
      </c>
      <c r="J112" s="18">
        <v>0</v>
      </c>
      <c r="K112" s="18">
        <v>0</v>
      </c>
      <c r="L112" s="18">
        <v>0</v>
      </c>
      <c r="M112" s="18">
        <v>0</v>
      </c>
      <c r="N112" s="18">
        <v>1</v>
      </c>
      <c r="O112" s="19">
        <v>1</v>
      </c>
      <c r="P112" s="19">
        <f t="shared" si="13"/>
        <v>0</v>
      </c>
      <c r="Q112" s="19">
        <f t="shared" si="14"/>
        <v>0</v>
      </c>
      <c r="R112" s="19">
        <f t="shared" si="15"/>
        <v>0</v>
      </c>
      <c r="S112" s="18">
        <f t="shared" si="16"/>
        <v>3.328844568794346E-4</v>
      </c>
      <c r="T112" s="18">
        <v>-3.9854439359639771</v>
      </c>
      <c r="U112" s="18">
        <v>0.59363907933250248</v>
      </c>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row>
    <row r="113" spans="1:143" hidden="1" outlineLevel="1" x14ac:dyDescent="0.2">
      <c r="A113" s="16">
        <v>821</v>
      </c>
      <c r="B113" s="18">
        <f t="shared" si="8"/>
        <v>0.90666183608561668</v>
      </c>
      <c r="C113" s="18">
        <f t="shared" si="9"/>
        <v>0.84294311960075252</v>
      </c>
      <c r="D113" s="18">
        <f t="shared" si="10"/>
        <v>0.94618009265925107</v>
      </c>
      <c r="E113" s="18" t="str">
        <f t="shared" si="11"/>
        <v>Alive</v>
      </c>
      <c r="F113" s="18" t="str">
        <f t="shared" si="12"/>
        <v>Alive</v>
      </c>
      <c r="G113" s="19">
        <v>1</v>
      </c>
      <c r="H113" s="18">
        <v>52</v>
      </c>
      <c r="I113" s="18">
        <v>0</v>
      </c>
      <c r="J113" s="18">
        <v>1</v>
      </c>
      <c r="K113" s="18">
        <v>0</v>
      </c>
      <c r="L113" s="18">
        <v>0</v>
      </c>
      <c r="M113" s="18">
        <v>0</v>
      </c>
      <c r="N113" s="18">
        <v>0</v>
      </c>
      <c r="O113" s="19">
        <v>1</v>
      </c>
      <c r="P113" s="19">
        <f t="shared" si="13"/>
        <v>1</v>
      </c>
      <c r="Q113" s="19">
        <f t="shared" si="14"/>
        <v>0</v>
      </c>
      <c r="R113" s="19">
        <f t="shared" si="15"/>
        <v>0</v>
      </c>
      <c r="S113" s="18">
        <f t="shared" si="16"/>
        <v>8.7120128429082882E-3</v>
      </c>
      <c r="T113" s="18">
        <v>2.2735404733736257</v>
      </c>
      <c r="U113" s="18">
        <v>0.30268363673141346</v>
      </c>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row>
    <row r="114" spans="1:143" hidden="1" outlineLevel="1" x14ac:dyDescent="0.2">
      <c r="A114" s="16">
        <v>822</v>
      </c>
      <c r="B114" s="18">
        <f t="shared" si="8"/>
        <v>0.11413923605143947</v>
      </c>
      <c r="C114" s="18">
        <f t="shared" si="9"/>
        <v>8.3692102420084472E-2</v>
      </c>
      <c r="D114" s="18">
        <f t="shared" si="10"/>
        <v>0.15380378401776251</v>
      </c>
      <c r="E114" s="18" t="str">
        <f t="shared" si="11"/>
        <v>Dead</v>
      </c>
      <c r="F114" s="18" t="str">
        <f t="shared" si="12"/>
        <v>Alive</v>
      </c>
      <c r="G114" s="19">
        <v>1</v>
      </c>
      <c r="H114" s="18">
        <v>27</v>
      </c>
      <c r="I114" s="18">
        <v>1</v>
      </c>
      <c r="J114" s="18">
        <v>0</v>
      </c>
      <c r="K114" s="18">
        <v>0</v>
      </c>
      <c r="L114" s="18">
        <v>0</v>
      </c>
      <c r="M114" s="18">
        <v>0</v>
      </c>
      <c r="N114" s="18">
        <v>0</v>
      </c>
      <c r="O114" s="19">
        <v>1</v>
      </c>
      <c r="P114" s="19">
        <f t="shared" si="13"/>
        <v>0</v>
      </c>
      <c r="Q114" s="19">
        <f t="shared" si="14"/>
        <v>1</v>
      </c>
      <c r="R114" s="19">
        <f t="shared" si="15"/>
        <v>0</v>
      </c>
      <c r="S114" s="18">
        <f t="shared" si="16"/>
        <v>0.78474929310352726</v>
      </c>
      <c r="T114" s="18">
        <v>-2.0491407149533516</v>
      </c>
      <c r="U114" s="18">
        <v>0.17554766895402429</v>
      </c>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row>
    <row r="115" spans="1:143" hidden="1" outlineLevel="1" x14ac:dyDescent="0.2">
      <c r="A115" s="16">
        <v>823</v>
      </c>
      <c r="B115" s="18">
        <f t="shared" si="8"/>
        <v>0.3859823955210499</v>
      </c>
      <c r="C115" s="18">
        <f t="shared" si="9"/>
        <v>0.30417445238711893</v>
      </c>
      <c r="D115" s="18">
        <f t="shared" si="10"/>
        <v>0.47477989827230077</v>
      </c>
      <c r="E115" s="18" t="str">
        <f t="shared" si="11"/>
        <v>Dead</v>
      </c>
      <c r="F115" s="18" t="str">
        <f t="shared" si="12"/>
        <v>Dead</v>
      </c>
      <c r="G115" s="19">
        <v>0</v>
      </c>
      <c r="H115" s="18">
        <v>38</v>
      </c>
      <c r="I115" s="18">
        <v>0</v>
      </c>
      <c r="J115" s="18">
        <v>0</v>
      </c>
      <c r="K115" s="18">
        <v>0</v>
      </c>
      <c r="L115" s="18">
        <v>0</v>
      </c>
      <c r="M115" s="18">
        <v>0</v>
      </c>
      <c r="N115" s="18">
        <v>0</v>
      </c>
      <c r="O115" s="19">
        <v>1</v>
      </c>
      <c r="P115" s="19">
        <f t="shared" si="13"/>
        <v>0</v>
      </c>
      <c r="Q115" s="19">
        <f t="shared" si="14"/>
        <v>0</v>
      </c>
      <c r="R115" s="19">
        <f t="shared" si="15"/>
        <v>0</v>
      </c>
      <c r="S115" s="18">
        <f t="shared" si="16"/>
        <v>0.14898240965216822</v>
      </c>
      <c r="T115" s="18">
        <v>-0.46423183855957662</v>
      </c>
      <c r="U115" s="18">
        <v>0.18534307257209187</v>
      </c>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row>
    <row r="116" spans="1:143" hidden="1" outlineLevel="1" x14ac:dyDescent="0.2">
      <c r="A116" s="16">
        <v>824</v>
      </c>
      <c r="B116" s="18">
        <f t="shared" si="8"/>
        <v>0.45545926261758785</v>
      </c>
      <c r="C116" s="18">
        <f t="shared" si="9"/>
        <v>0.33988638126800957</v>
      </c>
      <c r="D116" s="18">
        <f t="shared" si="10"/>
        <v>0.576037468518794</v>
      </c>
      <c r="E116" s="18" t="str">
        <f t="shared" si="11"/>
        <v>Dead</v>
      </c>
      <c r="F116" s="18" t="str">
        <f t="shared" si="12"/>
        <v>Alive</v>
      </c>
      <c r="G116" s="19">
        <v>1</v>
      </c>
      <c r="H116" s="18">
        <v>27</v>
      </c>
      <c r="I116" s="18">
        <v>1</v>
      </c>
      <c r="J116" s="18">
        <v>1</v>
      </c>
      <c r="K116" s="18">
        <v>1</v>
      </c>
      <c r="L116" s="18">
        <v>0</v>
      </c>
      <c r="M116" s="18">
        <v>0</v>
      </c>
      <c r="N116" s="18">
        <v>0</v>
      </c>
      <c r="O116" s="19">
        <v>1</v>
      </c>
      <c r="P116" s="19">
        <f t="shared" si="13"/>
        <v>0</v>
      </c>
      <c r="Q116" s="19">
        <f t="shared" si="14"/>
        <v>1</v>
      </c>
      <c r="R116" s="19">
        <f t="shared" si="15"/>
        <v>0</v>
      </c>
      <c r="S116" s="18">
        <f t="shared" si="16"/>
        <v>0.29652461466898117</v>
      </c>
      <c r="T116" s="18">
        <v>-0.17863647743223299</v>
      </c>
      <c r="U116" s="18">
        <v>0.2475372543435129</v>
      </c>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row>
    <row r="117" spans="1:143" hidden="1" outlineLevel="1" x14ac:dyDescent="0.2">
      <c r="A117" s="16">
        <v>825</v>
      </c>
      <c r="B117" s="18">
        <f t="shared" si="8"/>
        <v>0.29311146504752372</v>
      </c>
      <c r="C117" s="18">
        <f t="shared" si="9"/>
        <v>0.12479281001289268</v>
      </c>
      <c r="D117" s="18">
        <f t="shared" si="10"/>
        <v>0.54665531662157807</v>
      </c>
      <c r="E117" s="18" t="str">
        <f t="shared" si="11"/>
        <v>Dead</v>
      </c>
      <c r="F117" s="18" t="str">
        <f t="shared" si="12"/>
        <v>Dead</v>
      </c>
      <c r="G117" s="19">
        <v>0</v>
      </c>
      <c r="H117" s="18">
        <v>2</v>
      </c>
      <c r="I117" s="18">
        <v>1</v>
      </c>
      <c r="J117" s="18">
        <v>0</v>
      </c>
      <c r="K117" s="18">
        <v>0</v>
      </c>
      <c r="L117" s="18">
        <v>1</v>
      </c>
      <c r="M117" s="18">
        <v>0</v>
      </c>
      <c r="N117" s="18">
        <v>1</v>
      </c>
      <c r="O117" s="19">
        <v>1</v>
      </c>
      <c r="P117" s="19">
        <f t="shared" si="13"/>
        <v>0</v>
      </c>
      <c r="Q117" s="19">
        <f t="shared" si="14"/>
        <v>0</v>
      </c>
      <c r="R117" s="19">
        <f t="shared" si="15"/>
        <v>0</v>
      </c>
      <c r="S117" s="18">
        <f t="shared" si="16"/>
        <v>8.5914330942305717E-2</v>
      </c>
      <c r="T117" s="18">
        <v>-0.8803200308202791</v>
      </c>
      <c r="U117" s="18">
        <v>0.54464560690131469</v>
      </c>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row>
    <row r="118" spans="1:143" hidden="1" outlineLevel="1" x14ac:dyDescent="0.2">
      <c r="A118" s="16">
        <v>826</v>
      </c>
      <c r="B118" s="18">
        <f t="shared" si="8"/>
        <v>0.10708535727923606</v>
      </c>
      <c r="C118" s="18">
        <f t="shared" si="9"/>
        <v>7.8301495652346051E-2</v>
      </c>
      <c r="D118" s="18">
        <f t="shared" si="10"/>
        <v>0.14478809471227577</v>
      </c>
      <c r="E118" s="18" t="str">
        <f t="shared" si="11"/>
        <v>Dead</v>
      </c>
      <c r="F118" s="18" t="str">
        <f t="shared" si="12"/>
        <v>Dead</v>
      </c>
      <c r="G118" s="19">
        <v>0</v>
      </c>
      <c r="H118" s="18">
        <v>29.9</v>
      </c>
      <c r="I118" s="18">
        <v>1</v>
      </c>
      <c r="J118" s="18">
        <v>0</v>
      </c>
      <c r="K118" s="18">
        <v>0</v>
      </c>
      <c r="L118" s="18">
        <v>0</v>
      </c>
      <c r="M118" s="18">
        <v>0</v>
      </c>
      <c r="N118" s="18">
        <v>0</v>
      </c>
      <c r="O118" s="19">
        <v>1</v>
      </c>
      <c r="P118" s="19">
        <f t="shared" si="13"/>
        <v>0</v>
      </c>
      <c r="Q118" s="19">
        <f t="shared" si="14"/>
        <v>0</v>
      </c>
      <c r="R118" s="19">
        <f t="shared" si="15"/>
        <v>0</v>
      </c>
      <c r="S118" s="18">
        <f t="shared" si="16"/>
        <v>1.1467273743621635E-2</v>
      </c>
      <c r="T118" s="18">
        <v>-2.1208647434239771</v>
      </c>
      <c r="U118" s="18">
        <v>0.17591482456132854</v>
      </c>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row>
    <row r="119" spans="1:143" hidden="1" outlineLevel="1" x14ac:dyDescent="0.2">
      <c r="A119" s="16">
        <v>827</v>
      </c>
      <c r="B119" s="18">
        <f t="shared" si="8"/>
        <v>0.10708535727923606</v>
      </c>
      <c r="C119" s="18">
        <f t="shared" si="9"/>
        <v>7.8301495652346051E-2</v>
      </c>
      <c r="D119" s="18">
        <f t="shared" si="10"/>
        <v>0.14478809471227577</v>
      </c>
      <c r="E119" s="18" t="str">
        <f t="shared" si="11"/>
        <v>Dead</v>
      </c>
      <c r="F119" s="18" t="str">
        <f t="shared" si="12"/>
        <v>Dead</v>
      </c>
      <c r="G119" s="19">
        <v>0</v>
      </c>
      <c r="H119" s="18">
        <v>29.9</v>
      </c>
      <c r="I119" s="18">
        <v>1</v>
      </c>
      <c r="J119" s="18">
        <v>0</v>
      </c>
      <c r="K119" s="18">
        <v>0</v>
      </c>
      <c r="L119" s="18">
        <v>0</v>
      </c>
      <c r="M119" s="18">
        <v>0</v>
      </c>
      <c r="N119" s="18">
        <v>0</v>
      </c>
      <c r="O119" s="19">
        <v>1</v>
      </c>
      <c r="P119" s="19">
        <f t="shared" si="13"/>
        <v>0</v>
      </c>
      <c r="Q119" s="19">
        <f t="shared" si="14"/>
        <v>0</v>
      </c>
      <c r="R119" s="19">
        <f t="shared" si="15"/>
        <v>0</v>
      </c>
      <c r="S119" s="18">
        <f t="shared" si="16"/>
        <v>1.1467273743621635E-2</v>
      </c>
      <c r="T119" s="18">
        <v>-2.1208647434239771</v>
      </c>
      <c r="U119" s="18">
        <v>0.17591482456132854</v>
      </c>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row>
    <row r="120" spans="1:143" hidden="1" outlineLevel="1" x14ac:dyDescent="0.2">
      <c r="A120" s="16">
        <v>828</v>
      </c>
      <c r="B120" s="18">
        <f t="shared" si="8"/>
        <v>0.82285445807595348</v>
      </c>
      <c r="C120" s="18">
        <f t="shared" si="9"/>
        <v>0.57543661130923796</v>
      </c>
      <c r="D120" s="18">
        <f t="shared" si="10"/>
        <v>0.94089675561029618</v>
      </c>
      <c r="E120" s="18" t="str">
        <f t="shared" si="11"/>
        <v>Alive</v>
      </c>
      <c r="F120" s="18" t="str">
        <f t="shared" si="12"/>
        <v>Alive</v>
      </c>
      <c r="G120" s="19">
        <v>1</v>
      </c>
      <c r="H120" s="18">
        <v>1</v>
      </c>
      <c r="I120" s="18">
        <v>0</v>
      </c>
      <c r="J120" s="18">
        <v>0</v>
      </c>
      <c r="K120" s="18">
        <v>0</v>
      </c>
      <c r="L120" s="18">
        <v>1</v>
      </c>
      <c r="M120" s="18">
        <v>1</v>
      </c>
      <c r="N120" s="18">
        <v>0</v>
      </c>
      <c r="O120" s="19">
        <v>1</v>
      </c>
      <c r="P120" s="19">
        <f t="shared" si="13"/>
        <v>1</v>
      </c>
      <c r="Q120" s="19">
        <f t="shared" si="14"/>
        <v>0</v>
      </c>
      <c r="R120" s="19">
        <f t="shared" si="15"/>
        <v>0</v>
      </c>
      <c r="S120" s="18">
        <f t="shared" si="16"/>
        <v>3.1380543023564127E-2</v>
      </c>
      <c r="T120" s="18">
        <v>1.5358076764226225</v>
      </c>
      <c r="U120" s="18">
        <v>0.62845028255968749</v>
      </c>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row>
    <row r="121" spans="1:143" hidden="1" outlineLevel="1" x14ac:dyDescent="0.2">
      <c r="A121" s="16">
        <v>829</v>
      </c>
      <c r="B121" s="18">
        <f t="shared" si="8"/>
        <v>0.10708535727923606</v>
      </c>
      <c r="C121" s="18">
        <f t="shared" si="9"/>
        <v>7.8301495652346051E-2</v>
      </c>
      <c r="D121" s="18">
        <f t="shared" si="10"/>
        <v>0.14478809471227577</v>
      </c>
      <c r="E121" s="18" t="str">
        <f t="shared" si="11"/>
        <v>Dead</v>
      </c>
      <c r="F121" s="18" t="str">
        <f t="shared" si="12"/>
        <v>Alive</v>
      </c>
      <c r="G121" s="19">
        <v>1</v>
      </c>
      <c r="H121" s="18">
        <v>29.9</v>
      </c>
      <c r="I121" s="18">
        <v>1</v>
      </c>
      <c r="J121" s="18">
        <v>0</v>
      </c>
      <c r="K121" s="18">
        <v>0</v>
      </c>
      <c r="L121" s="18">
        <v>0</v>
      </c>
      <c r="M121" s="18">
        <v>0</v>
      </c>
      <c r="N121" s="18">
        <v>0</v>
      </c>
      <c r="O121" s="19">
        <v>1</v>
      </c>
      <c r="P121" s="19">
        <f t="shared" si="13"/>
        <v>0</v>
      </c>
      <c r="Q121" s="19">
        <f t="shared" si="14"/>
        <v>1</v>
      </c>
      <c r="R121" s="19">
        <f t="shared" si="15"/>
        <v>0</v>
      </c>
      <c r="S121" s="18">
        <f t="shared" si="16"/>
        <v>0.79729655918514952</v>
      </c>
      <c r="T121" s="18">
        <v>-2.1208647434239771</v>
      </c>
      <c r="U121" s="18">
        <v>0.17591482456132854</v>
      </c>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row>
    <row r="122" spans="1:143" hidden="1" outlineLevel="1" x14ac:dyDescent="0.2">
      <c r="A122" s="16">
        <v>830</v>
      </c>
      <c r="B122" s="18">
        <f t="shared" si="8"/>
        <v>0.88352225303985255</v>
      </c>
      <c r="C122" s="18">
        <f t="shared" si="9"/>
        <v>0.78980760955480211</v>
      </c>
      <c r="D122" s="18">
        <f t="shared" si="10"/>
        <v>0.93869713725547499</v>
      </c>
      <c r="E122" s="18" t="str">
        <f t="shared" si="11"/>
        <v>Alive</v>
      </c>
      <c r="F122" s="18" t="str">
        <f t="shared" si="12"/>
        <v>Alive</v>
      </c>
      <c r="G122" s="19">
        <v>1</v>
      </c>
      <c r="H122" s="18">
        <v>62</v>
      </c>
      <c r="I122" s="18">
        <v>0</v>
      </c>
      <c r="J122" s="18">
        <v>1</v>
      </c>
      <c r="K122" s="18">
        <v>0</v>
      </c>
      <c r="L122" s="18">
        <v>0</v>
      </c>
      <c r="M122" s="18">
        <v>0</v>
      </c>
      <c r="N122" s="18">
        <v>0</v>
      </c>
      <c r="O122" s="19">
        <v>1</v>
      </c>
      <c r="P122" s="19">
        <f t="shared" si="13"/>
        <v>1</v>
      </c>
      <c r="Q122" s="19">
        <f t="shared" si="14"/>
        <v>0</v>
      </c>
      <c r="R122" s="19">
        <f t="shared" si="15"/>
        <v>0</v>
      </c>
      <c r="S122" s="18">
        <f t="shared" si="16"/>
        <v>1.3567065536912139E-2</v>
      </c>
      <c r="T122" s="18">
        <v>2.0262162372680201</v>
      </c>
      <c r="U122" s="18">
        <v>0.35839949892223283</v>
      </c>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row>
    <row r="123" spans="1:143" hidden="1" outlineLevel="1" x14ac:dyDescent="0.2">
      <c r="A123" s="16">
        <v>831</v>
      </c>
      <c r="B123" s="18">
        <f t="shared" si="8"/>
        <v>0.79111750014677473</v>
      </c>
      <c r="C123" s="18">
        <f t="shared" si="9"/>
        <v>0.68862519328208494</v>
      </c>
      <c r="D123" s="18">
        <f t="shared" si="10"/>
        <v>0.86641770932122575</v>
      </c>
      <c r="E123" s="18" t="str">
        <f t="shared" si="11"/>
        <v>Alive</v>
      </c>
      <c r="F123" s="18" t="str">
        <f t="shared" si="12"/>
        <v>Alive</v>
      </c>
      <c r="G123" s="19">
        <v>1</v>
      </c>
      <c r="H123" s="18">
        <v>15</v>
      </c>
      <c r="I123" s="18">
        <v>1</v>
      </c>
      <c r="J123" s="18">
        <v>1</v>
      </c>
      <c r="K123" s="18">
        <v>0</v>
      </c>
      <c r="L123" s="18">
        <v>0</v>
      </c>
      <c r="M123" s="18">
        <v>0</v>
      </c>
      <c r="N123" s="18">
        <v>0</v>
      </c>
      <c r="O123" s="19">
        <v>1</v>
      </c>
      <c r="P123" s="19">
        <f t="shared" si="13"/>
        <v>1</v>
      </c>
      <c r="Q123" s="19">
        <f t="shared" si="14"/>
        <v>0</v>
      </c>
      <c r="R123" s="19">
        <f t="shared" si="15"/>
        <v>0</v>
      </c>
      <c r="S123" s="18">
        <f t="shared" si="16"/>
        <v>4.3631898744932653E-2</v>
      </c>
      <c r="T123" s="18">
        <v>1.3316746108544253</v>
      </c>
      <c r="U123" s="18">
        <v>0.27448199633850429</v>
      </c>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row>
    <row r="124" spans="1:143" hidden="1" outlineLevel="1" x14ac:dyDescent="0.2">
      <c r="A124" s="16">
        <v>832</v>
      </c>
      <c r="B124" s="18">
        <f t="shared" si="8"/>
        <v>0.82346649705386599</v>
      </c>
      <c r="C124" s="18">
        <f t="shared" si="9"/>
        <v>0.57636546926489718</v>
      </c>
      <c r="D124" s="18">
        <f t="shared" si="10"/>
        <v>0.94115237337337831</v>
      </c>
      <c r="E124" s="18" t="str">
        <f t="shared" si="11"/>
        <v>Alive</v>
      </c>
      <c r="F124" s="18" t="str">
        <f t="shared" si="12"/>
        <v>Alive</v>
      </c>
      <c r="G124" s="19">
        <v>1</v>
      </c>
      <c r="H124" s="18">
        <v>0.83</v>
      </c>
      <c r="I124" s="18">
        <v>0</v>
      </c>
      <c r="J124" s="18">
        <v>0</v>
      </c>
      <c r="K124" s="18">
        <v>0</v>
      </c>
      <c r="L124" s="18">
        <v>1</v>
      </c>
      <c r="M124" s="18">
        <v>1</v>
      </c>
      <c r="N124" s="18">
        <v>0</v>
      </c>
      <c r="O124" s="19">
        <v>1</v>
      </c>
      <c r="P124" s="19">
        <f t="shared" si="13"/>
        <v>1</v>
      </c>
      <c r="Q124" s="19">
        <f t="shared" si="14"/>
        <v>0</v>
      </c>
      <c r="R124" s="19">
        <f t="shared" si="15"/>
        <v>0</v>
      </c>
      <c r="S124" s="18">
        <f t="shared" si="16"/>
        <v>3.1164077662432708E-2</v>
      </c>
      <c r="T124" s="18">
        <v>1.540012188436418</v>
      </c>
      <c r="U124" s="18">
        <v>0.6286551034284058</v>
      </c>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row>
    <row r="125" spans="1:143" hidden="1" outlineLevel="1" x14ac:dyDescent="0.2">
      <c r="A125" s="16">
        <v>833</v>
      </c>
      <c r="B125" s="18">
        <f t="shared" ref="B125:B156" si="17">1/(1+EXP(-T125))</f>
        <v>0.10708535727923606</v>
      </c>
      <c r="C125" s="18">
        <f t="shared" ref="C125:C156" si="18">1/(1+EXP(-(T125-$H$11*U125)))</f>
        <v>7.8301495652346051E-2</v>
      </c>
      <c r="D125" s="18">
        <f t="shared" ref="D125:D156" si="19">1/(1+EXP(-(T125+$H$11*U125)))</f>
        <v>0.14478809471227577</v>
      </c>
      <c r="E125" s="18" t="str">
        <f t="shared" ref="E125:E156" si="20">IF(P125=0,$H$2,$I$2)</f>
        <v>Dead</v>
      </c>
      <c r="F125" s="18" t="str">
        <f t="shared" ref="F125:F156" si="21">IF(G125="","",IF(G125=0,$H$2,$I$2))</f>
        <v>Dead</v>
      </c>
      <c r="G125" s="19">
        <v>0</v>
      </c>
      <c r="H125" s="18">
        <v>29.9</v>
      </c>
      <c r="I125" s="18">
        <v>1</v>
      </c>
      <c r="J125" s="18">
        <v>0</v>
      </c>
      <c r="K125" s="18">
        <v>0</v>
      </c>
      <c r="L125" s="18">
        <v>0</v>
      </c>
      <c r="M125" s="18">
        <v>0</v>
      </c>
      <c r="N125" s="18">
        <v>0</v>
      </c>
      <c r="O125" s="19">
        <v>1</v>
      </c>
      <c r="P125" s="19">
        <f t="shared" ref="P125:P156" si="22">IF($B125&lt;$D$83,0,1)</f>
        <v>0</v>
      </c>
      <c r="Q125" s="19">
        <f t="shared" ref="Q125:Q156" si="23">IF(ISBLANK($G125),"",(IF(AND(P125=0,$G125=1),1,0)))</f>
        <v>0</v>
      </c>
      <c r="R125" s="19">
        <f t="shared" ref="R125:R156" si="24">IF(ISBLANK($G125),"",(IF(AND(P125=1,$G125=0),1,0)))</f>
        <v>0</v>
      </c>
      <c r="S125" s="18">
        <f t="shared" ref="S125:S156" si="25">IF(ISBLANK($G125),"",($B125-$G125)^2)</f>
        <v>1.1467273743621635E-2</v>
      </c>
      <c r="T125" s="18">
        <v>-2.1208647434239771</v>
      </c>
      <c r="U125" s="18">
        <v>0.17591482456132854</v>
      </c>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row>
    <row r="126" spans="1:143" hidden="1" outlineLevel="1" x14ac:dyDescent="0.2">
      <c r="A126" s="16">
        <v>834</v>
      </c>
      <c r="B126" s="18">
        <f t="shared" si="17"/>
        <v>0.12453035037197205</v>
      </c>
      <c r="C126" s="18">
        <f t="shared" si="18"/>
        <v>9.0598448349412664E-2</v>
      </c>
      <c r="D126" s="18">
        <f t="shared" si="19"/>
        <v>0.1688117127941281</v>
      </c>
      <c r="E126" s="18" t="str">
        <f t="shared" si="20"/>
        <v>Dead</v>
      </c>
      <c r="F126" s="18" t="str">
        <f t="shared" si="21"/>
        <v>Dead</v>
      </c>
      <c r="G126" s="19">
        <v>0</v>
      </c>
      <c r="H126" s="18">
        <v>23</v>
      </c>
      <c r="I126" s="18">
        <v>1</v>
      </c>
      <c r="J126" s="18">
        <v>0</v>
      </c>
      <c r="K126" s="18">
        <v>0</v>
      </c>
      <c r="L126" s="18">
        <v>0</v>
      </c>
      <c r="M126" s="18">
        <v>0</v>
      </c>
      <c r="N126" s="18">
        <v>0</v>
      </c>
      <c r="O126" s="19">
        <v>1</v>
      </c>
      <c r="P126" s="19">
        <f t="shared" si="22"/>
        <v>0</v>
      </c>
      <c r="Q126" s="19">
        <f t="shared" si="23"/>
        <v>0</v>
      </c>
      <c r="R126" s="19">
        <f t="shared" si="24"/>
        <v>0</v>
      </c>
      <c r="S126" s="18">
        <f t="shared" si="25"/>
        <v>1.5507808163766118E-2</v>
      </c>
      <c r="T126" s="18">
        <v>-1.9502110205111092</v>
      </c>
      <c r="U126" s="18">
        <v>0.181706726963835</v>
      </c>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row>
    <row r="127" spans="1:143" hidden="1" outlineLevel="1" x14ac:dyDescent="0.2">
      <c r="A127" s="16">
        <v>835</v>
      </c>
      <c r="B127" s="18">
        <f t="shared" si="17"/>
        <v>0.13864991059427775</v>
      </c>
      <c r="C127" s="18">
        <f t="shared" si="18"/>
        <v>9.8251883451339631E-2</v>
      </c>
      <c r="D127" s="18">
        <f t="shared" si="19"/>
        <v>0.1921194352681769</v>
      </c>
      <c r="E127" s="18" t="str">
        <f t="shared" si="20"/>
        <v>Dead</v>
      </c>
      <c r="F127" s="18" t="str">
        <f t="shared" si="21"/>
        <v>Dead</v>
      </c>
      <c r="G127" s="19">
        <v>0</v>
      </c>
      <c r="H127" s="18">
        <v>18</v>
      </c>
      <c r="I127" s="18">
        <v>1</v>
      </c>
      <c r="J127" s="18">
        <v>0</v>
      </c>
      <c r="K127" s="18">
        <v>0</v>
      </c>
      <c r="L127" s="18">
        <v>0</v>
      </c>
      <c r="M127" s="18">
        <v>0</v>
      </c>
      <c r="N127" s="18">
        <v>0</v>
      </c>
      <c r="O127" s="19">
        <v>1</v>
      </c>
      <c r="P127" s="19">
        <f t="shared" si="22"/>
        <v>0</v>
      </c>
      <c r="Q127" s="19">
        <f t="shared" si="23"/>
        <v>0</v>
      </c>
      <c r="R127" s="19">
        <f t="shared" si="24"/>
        <v>0</v>
      </c>
      <c r="S127" s="18">
        <f t="shared" si="25"/>
        <v>1.9223797707801214E-2</v>
      </c>
      <c r="T127" s="18">
        <v>-1.8265489024583066</v>
      </c>
      <c r="U127" s="18">
        <v>0.19911177510667388</v>
      </c>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row>
    <row r="128" spans="1:143" hidden="1" outlineLevel="1" x14ac:dyDescent="0.2">
      <c r="A128" s="16">
        <v>836</v>
      </c>
      <c r="B128" s="18">
        <f t="shared" si="17"/>
        <v>0.93054310015739172</v>
      </c>
      <c r="C128" s="18">
        <f t="shared" si="18"/>
        <v>0.88878196045994462</v>
      </c>
      <c r="D128" s="18">
        <f t="shared" si="19"/>
        <v>0.95737542379540219</v>
      </c>
      <c r="E128" s="18" t="str">
        <f t="shared" si="20"/>
        <v>Alive</v>
      </c>
      <c r="F128" s="18" t="str">
        <f t="shared" si="21"/>
        <v>Alive</v>
      </c>
      <c r="G128" s="19">
        <v>1</v>
      </c>
      <c r="H128" s="18">
        <v>39</v>
      </c>
      <c r="I128" s="18">
        <v>0</v>
      </c>
      <c r="J128" s="18">
        <v>1</v>
      </c>
      <c r="K128" s="18">
        <v>0</v>
      </c>
      <c r="L128" s="18">
        <v>0</v>
      </c>
      <c r="M128" s="18">
        <v>0</v>
      </c>
      <c r="N128" s="18">
        <v>0</v>
      </c>
      <c r="O128" s="19">
        <v>1</v>
      </c>
      <c r="P128" s="19">
        <f t="shared" si="22"/>
        <v>1</v>
      </c>
      <c r="Q128" s="19">
        <f t="shared" si="23"/>
        <v>0</v>
      </c>
      <c r="R128" s="19">
        <f t="shared" si="24"/>
        <v>0</v>
      </c>
      <c r="S128" s="18">
        <f t="shared" si="25"/>
        <v>4.8242609357461181E-3</v>
      </c>
      <c r="T128" s="18">
        <v>2.5950619803109132</v>
      </c>
      <c r="U128" s="18">
        <v>0.26362863681080745</v>
      </c>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row>
    <row r="129" spans="1:143" hidden="1" outlineLevel="1" x14ac:dyDescent="0.2">
      <c r="A129" s="16">
        <v>837</v>
      </c>
      <c r="B129" s="18">
        <f t="shared" si="17"/>
        <v>0.13002404558311145</v>
      </c>
      <c r="C129" s="18">
        <f t="shared" si="18"/>
        <v>9.3789818658876117E-2</v>
      </c>
      <c r="D129" s="18">
        <f t="shared" si="19"/>
        <v>0.17751467101926016</v>
      </c>
      <c r="E129" s="18" t="str">
        <f t="shared" si="20"/>
        <v>Dead</v>
      </c>
      <c r="F129" s="18" t="str">
        <f t="shared" si="21"/>
        <v>Dead</v>
      </c>
      <c r="G129" s="19">
        <v>0</v>
      </c>
      <c r="H129" s="18">
        <v>21</v>
      </c>
      <c r="I129" s="18">
        <v>1</v>
      </c>
      <c r="J129" s="18">
        <v>0</v>
      </c>
      <c r="K129" s="18">
        <v>0</v>
      </c>
      <c r="L129" s="18">
        <v>0</v>
      </c>
      <c r="M129" s="18">
        <v>0</v>
      </c>
      <c r="N129" s="18">
        <v>0</v>
      </c>
      <c r="O129" s="19">
        <v>1</v>
      </c>
      <c r="P129" s="19">
        <f t="shared" si="22"/>
        <v>0</v>
      </c>
      <c r="Q129" s="19">
        <f t="shared" si="23"/>
        <v>0</v>
      </c>
      <c r="R129" s="19">
        <f t="shared" si="24"/>
        <v>0</v>
      </c>
      <c r="S129" s="18">
        <f t="shared" si="25"/>
        <v>1.6906252429799044E-2</v>
      </c>
      <c r="T129" s="18">
        <v>-1.900746173289988</v>
      </c>
      <c r="U129" s="18">
        <v>0.18748752014988879</v>
      </c>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row>
    <row r="130" spans="1:143" hidden="1" outlineLevel="1" x14ac:dyDescent="0.2">
      <c r="A130" s="16">
        <v>838</v>
      </c>
      <c r="B130" s="18">
        <f t="shared" si="17"/>
        <v>0.10708535727923606</v>
      </c>
      <c r="C130" s="18">
        <f t="shared" si="18"/>
        <v>7.8301495652346051E-2</v>
      </c>
      <c r="D130" s="18">
        <f t="shared" si="19"/>
        <v>0.14478809471227577</v>
      </c>
      <c r="E130" s="18" t="str">
        <f t="shared" si="20"/>
        <v>Dead</v>
      </c>
      <c r="F130" s="18" t="str">
        <f t="shared" si="21"/>
        <v>Dead</v>
      </c>
      <c r="G130" s="19">
        <v>0</v>
      </c>
      <c r="H130" s="18">
        <v>29.9</v>
      </c>
      <c r="I130" s="18">
        <v>1</v>
      </c>
      <c r="J130" s="18">
        <v>0</v>
      </c>
      <c r="K130" s="18">
        <v>0</v>
      </c>
      <c r="L130" s="18">
        <v>0</v>
      </c>
      <c r="M130" s="18">
        <v>0</v>
      </c>
      <c r="N130" s="18">
        <v>0</v>
      </c>
      <c r="O130" s="19">
        <v>1</v>
      </c>
      <c r="P130" s="19">
        <f t="shared" si="22"/>
        <v>0</v>
      </c>
      <c r="Q130" s="19">
        <f t="shared" si="23"/>
        <v>0</v>
      </c>
      <c r="R130" s="19">
        <f t="shared" si="24"/>
        <v>0</v>
      </c>
      <c r="S130" s="18">
        <f t="shared" si="25"/>
        <v>1.1467273743621635E-2</v>
      </c>
      <c r="T130" s="18">
        <v>-2.1208647434239771</v>
      </c>
      <c r="U130" s="18">
        <v>0.17591482456132854</v>
      </c>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row>
    <row r="131" spans="1:143" hidden="1" outlineLevel="1" x14ac:dyDescent="0.2">
      <c r="A131" s="16">
        <v>839</v>
      </c>
      <c r="B131" s="18">
        <f t="shared" si="17"/>
        <v>0.10221952858004359</v>
      </c>
      <c r="C131" s="18">
        <f t="shared" si="18"/>
        <v>7.4254125582850272E-2</v>
      </c>
      <c r="D131" s="18">
        <f t="shared" si="19"/>
        <v>0.13913425387097098</v>
      </c>
      <c r="E131" s="18" t="str">
        <f t="shared" si="20"/>
        <v>Dead</v>
      </c>
      <c r="F131" s="18" t="str">
        <f t="shared" si="21"/>
        <v>Alive</v>
      </c>
      <c r="G131" s="19">
        <v>1</v>
      </c>
      <c r="H131" s="18">
        <v>32</v>
      </c>
      <c r="I131" s="18">
        <v>1</v>
      </c>
      <c r="J131" s="18">
        <v>0</v>
      </c>
      <c r="K131" s="18">
        <v>0</v>
      </c>
      <c r="L131" s="18">
        <v>0</v>
      </c>
      <c r="M131" s="18">
        <v>0</v>
      </c>
      <c r="N131" s="18">
        <v>0</v>
      </c>
      <c r="O131" s="19">
        <v>1</v>
      </c>
      <c r="P131" s="19">
        <f t="shared" si="22"/>
        <v>0</v>
      </c>
      <c r="Q131" s="19">
        <f t="shared" si="23"/>
        <v>1</v>
      </c>
      <c r="R131" s="19">
        <f t="shared" si="24"/>
        <v>0</v>
      </c>
      <c r="S131" s="18">
        <f t="shared" si="25"/>
        <v>0.80600977486303915</v>
      </c>
      <c r="T131" s="18">
        <v>-2.1728028330061542</v>
      </c>
      <c r="U131" s="18">
        <v>0.17872960601315532</v>
      </c>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row>
    <row r="132" spans="1:143" hidden="1" outlineLevel="1" x14ac:dyDescent="0.2">
      <c r="A132" s="16">
        <v>840</v>
      </c>
      <c r="B132" s="18">
        <f t="shared" si="17"/>
        <v>0.43440543939947479</v>
      </c>
      <c r="C132" s="18">
        <f t="shared" si="18"/>
        <v>0.34002407109652666</v>
      </c>
      <c r="D132" s="18">
        <f t="shared" si="19"/>
        <v>0.53379552692032028</v>
      </c>
      <c r="E132" s="18" t="str">
        <f t="shared" si="20"/>
        <v>Dead</v>
      </c>
      <c r="F132" s="18" t="str">
        <f t="shared" si="21"/>
        <v>Alive</v>
      </c>
      <c r="G132" s="19">
        <v>1</v>
      </c>
      <c r="H132" s="18">
        <v>29.9</v>
      </c>
      <c r="I132" s="18">
        <v>0</v>
      </c>
      <c r="J132" s="18">
        <v>0</v>
      </c>
      <c r="K132" s="18">
        <v>0</v>
      </c>
      <c r="L132" s="18">
        <v>0</v>
      </c>
      <c r="M132" s="18">
        <v>0</v>
      </c>
      <c r="N132" s="18">
        <v>0</v>
      </c>
      <c r="O132" s="19">
        <v>1</v>
      </c>
      <c r="P132" s="19">
        <f t="shared" si="22"/>
        <v>0</v>
      </c>
      <c r="Q132" s="19">
        <f t="shared" si="23"/>
        <v>1</v>
      </c>
      <c r="R132" s="19">
        <f t="shared" si="24"/>
        <v>0</v>
      </c>
      <c r="S132" s="18">
        <f t="shared" si="25"/>
        <v>0.31989720698090124</v>
      </c>
      <c r="T132" s="18">
        <v>-0.26389920731403615</v>
      </c>
      <c r="U132" s="18">
        <v>0.2037219797841068</v>
      </c>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row>
    <row r="133" spans="1:143" hidden="1" outlineLevel="1" x14ac:dyDescent="0.2">
      <c r="A133" s="16">
        <v>841</v>
      </c>
      <c r="B133" s="18">
        <f t="shared" si="17"/>
        <v>0.13284741379748391</v>
      </c>
      <c r="C133" s="18">
        <f t="shared" si="18"/>
        <v>9.5319504048156159E-2</v>
      </c>
      <c r="D133" s="18">
        <f t="shared" si="19"/>
        <v>0.18217507499881958</v>
      </c>
      <c r="E133" s="18" t="str">
        <f t="shared" si="20"/>
        <v>Dead</v>
      </c>
      <c r="F133" s="18" t="str">
        <f t="shared" si="21"/>
        <v>Dead</v>
      </c>
      <c r="G133" s="19">
        <v>0</v>
      </c>
      <c r="H133" s="18">
        <v>20</v>
      </c>
      <c r="I133" s="18">
        <v>1</v>
      </c>
      <c r="J133" s="18">
        <v>0</v>
      </c>
      <c r="K133" s="18">
        <v>0</v>
      </c>
      <c r="L133" s="18">
        <v>0</v>
      </c>
      <c r="M133" s="18">
        <v>0</v>
      </c>
      <c r="N133" s="18">
        <v>0</v>
      </c>
      <c r="O133" s="19">
        <v>1</v>
      </c>
      <c r="P133" s="19">
        <f t="shared" si="22"/>
        <v>0</v>
      </c>
      <c r="Q133" s="19">
        <f t="shared" si="23"/>
        <v>0</v>
      </c>
      <c r="R133" s="19">
        <f t="shared" si="24"/>
        <v>0</v>
      </c>
      <c r="S133" s="18">
        <f t="shared" si="25"/>
        <v>1.7648435352679917E-2</v>
      </c>
      <c r="T133" s="18">
        <v>-1.8760137496794278</v>
      </c>
      <c r="U133" s="18">
        <v>0.19099006017172501</v>
      </c>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row>
    <row r="134" spans="1:143" hidden="1" outlineLevel="1" x14ac:dyDescent="0.2">
      <c r="A134" s="16">
        <v>842</v>
      </c>
      <c r="B134" s="18">
        <f t="shared" si="17"/>
        <v>0.14900286931081488</v>
      </c>
      <c r="C134" s="18">
        <f t="shared" si="18"/>
        <v>7.9549697362030089E-2</v>
      </c>
      <c r="D134" s="18">
        <f t="shared" si="19"/>
        <v>0.26184418344158517</v>
      </c>
      <c r="E134" s="18" t="str">
        <f t="shared" si="20"/>
        <v>Dead</v>
      </c>
      <c r="F134" s="18" t="str">
        <f t="shared" si="21"/>
        <v>Dead</v>
      </c>
      <c r="G134" s="19">
        <v>0</v>
      </c>
      <c r="H134" s="18">
        <v>16</v>
      </c>
      <c r="I134" s="18">
        <v>0</v>
      </c>
      <c r="J134" s="18">
        <v>0</v>
      </c>
      <c r="K134" s="18">
        <v>0</v>
      </c>
      <c r="L134" s="18">
        <v>0</v>
      </c>
      <c r="M134" s="18">
        <v>1</v>
      </c>
      <c r="N134" s="18">
        <v>0</v>
      </c>
      <c r="O134" s="19">
        <v>1</v>
      </c>
      <c r="P134" s="19">
        <f t="shared" si="22"/>
        <v>0</v>
      </c>
      <c r="Q134" s="19">
        <f t="shared" si="23"/>
        <v>0</v>
      </c>
      <c r="R134" s="19">
        <f t="shared" si="24"/>
        <v>0</v>
      </c>
      <c r="S134" s="18">
        <f t="shared" si="25"/>
        <v>2.2201855062855779E-2</v>
      </c>
      <c r="T134" s="18">
        <v>-1.7424431939949994</v>
      </c>
      <c r="U134" s="18">
        <v>0.36023001996864046</v>
      </c>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row>
    <row r="135" spans="1:143" hidden="1" outlineLevel="1" x14ac:dyDescent="0.2">
      <c r="A135" s="16">
        <v>843</v>
      </c>
      <c r="B135" s="18">
        <f t="shared" si="17"/>
        <v>0.94362237995322518</v>
      </c>
      <c r="C135" s="18">
        <f t="shared" si="18"/>
        <v>0.90841937085379565</v>
      </c>
      <c r="D135" s="18">
        <f t="shared" si="19"/>
        <v>0.96580297588428687</v>
      </c>
      <c r="E135" s="18" t="str">
        <f t="shared" si="20"/>
        <v>Alive</v>
      </c>
      <c r="F135" s="18" t="str">
        <f t="shared" si="21"/>
        <v>Alive</v>
      </c>
      <c r="G135" s="19">
        <v>1</v>
      </c>
      <c r="H135" s="18">
        <v>30</v>
      </c>
      <c r="I135" s="18">
        <v>0</v>
      </c>
      <c r="J135" s="18">
        <v>1</v>
      </c>
      <c r="K135" s="18">
        <v>0</v>
      </c>
      <c r="L135" s="18">
        <v>0</v>
      </c>
      <c r="M135" s="18">
        <v>0</v>
      </c>
      <c r="N135" s="18">
        <v>0</v>
      </c>
      <c r="O135" s="19">
        <v>1</v>
      </c>
      <c r="P135" s="19">
        <f t="shared" si="22"/>
        <v>1</v>
      </c>
      <c r="Q135" s="19">
        <f t="shared" si="23"/>
        <v>0</v>
      </c>
      <c r="R135" s="19">
        <f t="shared" si="24"/>
        <v>0</v>
      </c>
      <c r="S135" s="18">
        <f t="shared" si="25"/>
        <v>3.1784360421385064E-3</v>
      </c>
      <c r="T135" s="18">
        <v>2.8176537928059582</v>
      </c>
      <c r="U135" s="18">
        <v>0.26692706595465049</v>
      </c>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row>
    <row r="136" spans="1:143" hidden="1" outlineLevel="1" x14ac:dyDescent="0.2">
      <c r="A136" s="16">
        <v>844</v>
      </c>
      <c r="B136" s="18">
        <f t="shared" si="17"/>
        <v>9.6683180458855822E-2</v>
      </c>
      <c r="C136" s="18">
        <f t="shared" si="18"/>
        <v>6.9351757980286186E-2</v>
      </c>
      <c r="D136" s="18">
        <f t="shared" si="19"/>
        <v>0.13324371946668093</v>
      </c>
      <c r="E136" s="18" t="str">
        <f t="shared" si="20"/>
        <v>Dead</v>
      </c>
      <c r="F136" s="18" t="str">
        <f t="shared" si="21"/>
        <v>Dead</v>
      </c>
      <c r="G136" s="19">
        <v>0</v>
      </c>
      <c r="H136" s="18">
        <v>34.5</v>
      </c>
      <c r="I136" s="18">
        <v>1</v>
      </c>
      <c r="J136" s="18">
        <v>0</v>
      </c>
      <c r="K136" s="18">
        <v>0</v>
      </c>
      <c r="L136" s="18">
        <v>0</v>
      </c>
      <c r="M136" s="18">
        <v>0</v>
      </c>
      <c r="N136" s="18">
        <v>0</v>
      </c>
      <c r="O136" s="19">
        <v>1</v>
      </c>
      <c r="P136" s="19">
        <f t="shared" si="22"/>
        <v>0</v>
      </c>
      <c r="Q136" s="19">
        <f t="shared" si="23"/>
        <v>0</v>
      </c>
      <c r="R136" s="19">
        <f t="shared" si="24"/>
        <v>0</v>
      </c>
      <c r="S136" s="18">
        <f t="shared" si="25"/>
        <v>9.3476373836396797E-3</v>
      </c>
      <c r="T136" s="18">
        <v>-2.2346338920325555</v>
      </c>
      <c r="U136" s="18">
        <v>0.1847258382061524</v>
      </c>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row>
    <row r="137" spans="1:143" hidden="1" outlineLevel="1" x14ac:dyDescent="0.2">
      <c r="A137" s="16">
        <v>845</v>
      </c>
      <c r="B137" s="18">
        <f t="shared" si="17"/>
        <v>0.14163008994913326</v>
      </c>
      <c r="C137" s="18">
        <f t="shared" si="18"/>
        <v>9.9657624921085985E-2</v>
      </c>
      <c r="D137" s="18">
        <f t="shared" si="19"/>
        <v>0.19740410664152169</v>
      </c>
      <c r="E137" s="18" t="str">
        <f t="shared" si="20"/>
        <v>Dead</v>
      </c>
      <c r="F137" s="18" t="str">
        <f t="shared" si="21"/>
        <v>Dead</v>
      </c>
      <c r="G137" s="19">
        <v>0</v>
      </c>
      <c r="H137" s="18">
        <v>17</v>
      </c>
      <c r="I137" s="18">
        <v>1</v>
      </c>
      <c r="J137" s="18">
        <v>0</v>
      </c>
      <c r="K137" s="18">
        <v>0</v>
      </c>
      <c r="L137" s="18">
        <v>0</v>
      </c>
      <c r="M137" s="18">
        <v>0</v>
      </c>
      <c r="N137" s="18">
        <v>0</v>
      </c>
      <c r="O137" s="19">
        <v>1</v>
      </c>
      <c r="P137" s="19">
        <f t="shared" si="22"/>
        <v>0</v>
      </c>
      <c r="Q137" s="19">
        <f t="shared" si="23"/>
        <v>0</v>
      </c>
      <c r="R137" s="19">
        <f t="shared" si="24"/>
        <v>0</v>
      </c>
      <c r="S137" s="18">
        <f t="shared" si="25"/>
        <v>2.0059082378999577E-2</v>
      </c>
      <c r="T137" s="18">
        <v>-1.801816478847746</v>
      </c>
      <c r="U137" s="18">
        <v>0.20368643061190414</v>
      </c>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row>
    <row r="138" spans="1:143" hidden="1" outlineLevel="1" x14ac:dyDescent="0.2">
      <c r="A138" s="16">
        <v>846</v>
      </c>
      <c r="B138" s="18">
        <f t="shared" si="17"/>
        <v>8.1650726819328598E-2</v>
      </c>
      <c r="C138" s="18">
        <f t="shared" si="18"/>
        <v>5.4909204781583468E-2</v>
      </c>
      <c r="D138" s="18">
        <f t="shared" si="19"/>
        <v>0.11976534716869945</v>
      </c>
      <c r="E138" s="18" t="str">
        <f t="shared" si="20"/>
        <v>Dead</v>
      </c>
      <c r="F138" s="18" t="str">
        <f t="shared" si="21"/>
        <v>Dead</v>
      </c>
      <c r="G138" s="19">
        <v>0</v>
      </c>
      <c r="H138" s="18">
        <v>42</v>
      </c>
      <c r="I138" s="18">
        <v>1</v>
      </c>
      <c r="J138" s="18">
        <v>0</v>
      </c>
      <c r="K138" s="18">
        <v>0</v>
      </c>
      <c r="L138" s="18">
        <v>0</v>
      </c>
      <c r="M138" s="18">
        <v>0</v>
      </c>
      <c r="N138" s="18">
        <v>0</v>
      </c>
      <c r="O138" s="19">
        <v>1</v>
      </c>
      <c r="P138" s="19">
        <f t="shared" si="22"/>
        <v>0</v>
      </c>
      <c r="Q138" s="19">
        <f t="shared" si="23"/>
        <v>0</v>
      </c>
      <c r="R138" s="19">
        <f t="shared" si="24"/>
        <v>0</v>
      </c>
      <c r="S138" s="18">
        <f t="shared" si="25"/>
        <v>6.6668411901246267E-3</v>
      </c>
      <c r="T138" s="18">
        <v>-2.4201270691117598</v>
      </c>
      <c r="U138" s="18">
        <v>0.21708201668389809</v>
      </c>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row>
    <row r="139" spans="1:143" hidden="1" outlineLevel="1" x14ac:dyDescent="0.2">
      <c r="A139" s="16">
        <v>847</v>
      </c>
      <c r="B139" s="18">
        <f t="shared" si="17"/>
        <v>1.1232818648034855E-2</v>
      </c>
      <c r="C139" s="18">
        <f t="shared" si="18"/>
        <v>3.5629700449946412E-3</v>
      </c>
      <c r="D139" s="18">
        <f t="shared" si="19"/>
        <v>3.4835994476617851E-2</v>
      </c>
      <c r="E139" s="18" t="str">
        <f t="shared" si="20"/>
        <v>Dead</v>
      </c>
      <c r="F139" s="18" t="str">
        <f t="shared" si="21"/>
        <v>Dead</v>
      </c>
      <c r="G139" s="19">
        <v>0</v>
      </c>
      <c r="H139" s="18">
        <v>29.9</v>
      </c>
      <c r="I139" s="18">
        <v>1</v>
      </c>
      <c r="J139" s="18">
        <v>0</v>
      </c>
      <c r="K139" s="18">
        <v>0</v>
      </c>
      <c r="L139" s="18">
        <v>0</v>
      </c>
      <c r="M139" s="18">
        <v>0</v>
      </c>
      <c r="N139" s="18">
        <v>1</v>
      </c>
      <c r="O139" s="19">
        <v>1</v>
      </c>
      <c r="P139" s="19">
        <f t="shared" si="22"/>
        <v>0</v>
      </c>
      <c r="Q139" s="19">
        <f t="shared" si="23"/>
        <v>0</v>
      </c>
      <c r="R139" s="19">
        <f t="shared" si="24"/>
        <v>0</v>
      </c>
      <c r="S139" s="18">
        <f t="shared" si="25"/>
        <v>1.2617621477963958E-4</v>
      </c>
      <c r="T139" s="18">
        <v>-4.477619165814132</v>
      </c>
      <c r="U139" s="18">
        <v>0.58979262394626708</v>
      </c>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row>
    <row r="140" spans="1:143" hidden="1" outlineLevel="1" x14ac:dyDescent="0.2">
      <c r="A140" s="16">
        <v>848</v>
      </c>
      <c r="B140" s="18">
        <f t="shared" si="17"/>
        <v>9.5608544080004534E-2</v>
      </c>
      <c r="C140" s="18">
        <f t="shared" si="18"/>
        <v>6.836743789442544E-2</v>
      </c>
      <c r="D140" s="18">
        <f t="shared" si="19"/>
        <v>0.13216409250989819</v>
      </c>
      <c r="E140" s="18" t="str">
        <f t="shared" si="20"/>
        <v>Dead</v>
      </c>
      <c r="F140" s="18" t="str">
        <f t="shared" si="21"/>
        <v>Dead</v>
      </c>
      <c r="G140" s="19">
        <v>0</v>
      </c>
      <c r="H140" s="18">
        <v>35</v>
      </c>
      <c r="I140" s="18">
        <v>1</v>
      </c>
      <c r="J140" s="18">
        <v>0</v>
      </c>
      <c r="K140" s="18">
        <v>0</v>
      </c>
      <c r="L140" s="18">
        <v>0</v>
      </c>
      <c r="M140" s="18">
        <v>0</v>
      </c>
      <c r="N140" s="18">
        <v>0</v>
      </c>
      <c r="O140" s="19">
        <v>1</v>
      </c>
      <c r="P140" s="19">
        <f t="shared" si="22"/>
        <v>0</v>
      </c>
      <c r="Q140" s="19">
        <f t="shared" si="23"/>
        <v>0</v>
      </c>
      <c r="R140" s="19">
        <f t="shared" si="24"/>
        <v>0</v>
      </c>
      <c r="S140" s="18">
        <f t="shared" si="25"/>
        <v>9.1409937010981709E-3</v>
      </c>
      <c r="T140" s="18">
        <v>-2.247000103837836</v>
      </c>
      <c r="U140" s="18">
        <v>0.18624920264861788</v>
      </c>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row>
    <row r="141" spans="1:143" hidden="1" outlineLevel="1" x14ac:dyDescent="0.2">
      <c r="A141" s="16">
        <v>849</v>
      </c>
      <c r="B141" s="18">
        <f t="shared" si="17"/>
        <v>0.11514492957137343</v>
      </c>
      <c r="C141" s="18">
        <f t="shared" si="18"/>
        <v>6.3183479157250186E-2</v>
      </c>
      <c r="D141" s="18">
        <f t="shared" si="19"/>
        <v>0.20068477990508957</v>
      </c>
      <c r="E141" s="18" t="str">
        <f t="shared" si="20"/>
        <v>Dead</v>
      </c>
      <c r="F141" s="18" t="str">
        <f t="shared" si="21"/>
        <v>Dead</v>
      </c>
      <c r="G141" s="19">
        <v>0</v>
      </c>
      <c r="H141" s="18">
        <v>28</v>
      </c>
      <c r="I141" s="18">
        <v>0</v>
      </c>
      <c r="J141" s="18">
        <v>0</v>
      </c>
      <c r="K141" s="18">
        <v>0</v>
      </c>
      <c r="L141" s="18">
        <v>0</v>
      </c>
      <c r="M141" s="18">
        <v>1</v>
      </c>
      <c r="N141" s="18">
        <v>0</v>
      </c>
      <c r="O141" s="19">
        <v>1</v>
      </c>
      <c r="P141" s="19">
        <f t="shared" si="22"/>
        <v>0</v>
      </c>
      <c r="Q141" s="19">
        <f t="shared" si="23"/>
        <v>0</v>
      </c>
      <c r="R141" s="19">
        <f t="shared" si="24"/>
        <v>0</v>
      </c>
      <c r="S141" s="18">
        <f t="shared" si="25"/>
        <v>1.3258354805996547E-2</v>
      </c>
      <c r="T141" s="18">
        <v>-2.0392322773217257</v>
      </c>
      <c r="U141" s="18">
        <v>0.33531856409079713</v>
      </c>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row>
    <row r="142" spans="1:143" hidden="1" outlineLevel="1" x14ac:dyDescent="0.2">
      <c r="A142" s="16">
        <v>850</v>
      </c>
      <c r="B142" s="18">
        <f t="shared" si="17"/>
        <v>0.9437538101583467</v>
      </c>
      <c r="C142" s="18">
        <f t="shared" si="18"/>
        <v>0.90859509744358891</v>
      </c>
      <c r="D142" s="18">
        <f t="shared" si="19"/>
        <v>0.96589639989207576</v>
      </c>
      <c r="E142" s="18" t="str">
        <f t="shared" si="20"/>
        <v>Alive</v>
      </c>
      <c r="F142" s="18" t="str">
        <f t="shared" si="21"/>
        <v>Alive</v>
      </c>
      <c r="G142" s="19">
        <v>1</v>
      </c>
      <c r="H142" s="18">
        <v>29.9</v>
      </c>
      <c r="I142" s="18">
        <v>0</v>
      </c>
      <c r="J142" s="18">
        <v>1</v>
      </c>
      <c r="K142" s="18">
        <v>0</v>
      </c>
      <c r="L142" s="18">
        <v>0</v>
      </c>
      <c r="M142" s="18">
        <v>0</v>
      </c>
      <c r="N142" s="18">
        <v>0</v>
      </c>
      <c r="O142" s="19">
        <v>1</v>
      </c>
      <c r="P142" s="19">
        <f t="shared" si="22"/>
        <v>1</v>
      </c>
      <c r="Q142" s="19">
        <f t="shared" si="23"/>
        <v>0</v>
      </c>
      <c r="R142" s="19">
        <f t="shared" si="24"/>
        <v>0</v>
      </c>
      <c r="S142" s="18">
        <f t="shared" si="25"/>
        <v>3.1636338717033032E-3</v>
      </c>
      <c r="T142" s="18">
        <v>2.820127035167014</v>
      </c>
      <c r="U142" s="18">
        <v>0.26711031284549402</v>
      </c>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row>
    <row r="143" spans="1:143" hidden="1" outlineLevel="1" x14ac:dyDescent="0.2">
      <c r="A143" s="16">
        <v>851</v>
      </c>
      <c r="B143" s="18">
        <f t="shared" si="17"/>
        <v>0.28296836012665544</v>
      </c>
      <c r="C143" s="18">
        <f t="shared" si="18"/>
        <v>0.11933352712635231</v>
      </c>
      <c r="D143" s="18">
        <f t="shared" si="19"/>
        <v>0.53474065687229488</v>
      </c>
      <c r="E143" s="18" t="str">
        <f t="shared" si="20"/>
        <v>Dead</v>
      </c>
      <c r="F143" s="18" t="str">
        <f t="shared" si="21"/>
        <v>Dead</v>
      </c>
      <c r="G143" s="19">
        <v>0</v>
      </c>
      <c r="H143" s="18">
        <v>4</v>
      </c>
      <c r="I143" s="18">
        <v>1</v>
      </c>
      <c r="J143" s="18">
        <v>0</v>
      </c>
      <c r="K143" s="18">
        <v>0</v>
      </c>
      <c r="L143" s="18">
        <v>1</v>
      </c>
      <c r="M143" s="18">
        <v>0</v>
      </c>
      <c r="N143" s="18">
        <v>1</v>
      </c>
      <c r="O143" s="19">
        <v>1</v>
      </c>
      <c r="P143" s="19">
        <f t="shared" si="22"/>
        <v>0</v>
      </c>
      <c r="Q143" s="19">
        <f t="shared" si="23"/>
        <v>0</v>
      </c>
      <c r="R143" s="19">
        <f t="shared" si="24"/>
        <v>0</v>
      </c>
      <c r="S143" s="18">
        <f t="shared" si="25"/>
        <v>8.0071092832768559E-2</v>
      </c>
      <c r="T143" s="18">
        <v>-0.92978487804140009</v>
      </c>
      <c r="U143" s="18">
        <v>0.54540378550672286</v>
      </c>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row>
    <row r="144" spans="1:143" hidden="1" outlineLevel="1" x14ac:dyDescent="0.2">
      <c r="A144" s="16">
        <v>852</v>
      </c>
      <c r="B144" s="18">
        <f t="shared" si="17"/>
        <v>3.873283734750009E-2</v>
      </c>
      <c r="C144" s="18">
        <f t="shared" si="18"/>
        <v>1.6095803168646405E-2</v>
      </c>
      <c r="D144" s="18">
        <f t="shared" si="19"/>
        <v>9.0285061336696656E-2</v>
      </c>
      <c r="E144" s="18" t="str">
        <f t="shared" si="20"/>
        <v>Dead</v>
      </c>
      <c r="F144" s="18" t="str">
        <f t="shared" si="21"/>
        <v>Dead</v>
      </c>
      <c r="G144" s="19">
        <v>0</v>
      </c>
      <c r="H144" s="18">
        <v>74</v>
      </c>
      <c r="I144" s="18">
        <v>1</v>
      </c>
      <c r="J144" s="18">
        <v>0</v>
      </c>
      <c r="K144" s="18">
        <v>0</v>
      </c>
      <c r="L144" s="18">
        <v>0</v>
      </c>
      <c r="M144" s="18">
        <v>0</v>
      </c>
      <c r="N144" s="18">
        <v>0</v>
      </c>
      <c r="O144" s="19">
        <v>1</v>
      </c>
      <c r="P144" s="19">
        <f t="shared" si="22"/>
        <v>0</v>
      </c>
      <c r="Q144" s="19">
        <f t="shared" si="23"/>
        <v>0</v>
      </c>
      <c r="R144" s="19">
        <f t="shared" si="24"/>
        <v>0</v>
      </c>
      <c r="S144" s="18">
        <f t="shared" si="25"/>
        <v>1.5002326889878978E-3</v>
      </c>
      <c r="T144" s="18">
        <v>-3.2115646246496978</v>
      </c>
      <c r="U144" s="18">
        <v>0.45990913535891864</v>
      </c>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row>
    <row r="145" spans="1:143" hidden="1" outlineLevel="1" x14ac:dyDescent="0.2">
      <c r="A145" s="16">
        <v>853</v>
      </c>
      <c r="B145" s="18">
        <f t="shared" si="17"/>
        <v>0.81458302555902373</v>
      </c>
      <c r="C145" s="18">
        <f t="shared" si="18"/>
        <v>0.71031756213954123</v>
      </c>
      <c r="D145" s="18">
        <f t="shared" si="19"/>
        <v>0.8872757703095786</v>
      </c>
      <c r="E145" s="18" t="str">
        <f t="shared" si="20"/>
        <v>Alive</v>
      </c>
      <c r="F145" s="18" t="str">
        <f t="shared" si="21"/>
        <v>Dead</v>
      </c>
      <c r="G145" s="19">
        <v>0</v>
      </c>
      <c r="H145" s="18">
        <v>9</v>
      </c>
      <c r="I145" s="18">
        <v>1</v>
      </c>
      <c r="J145" s="18">
        <v>1</v>
      </c>
      <c r="K145" s="18">
        <v>0</v>
      </c>
      <c r="L145" s="18">
        <v>0</v>
      </c>
      <c r="M145" s="18">
        <v>0</v>
      </c>
      <c r="N145" s="18">
        <v>0</v>
      </c>
      <c r="O145" s="19">
        <v>1</v>
      </c>
      <c r="P145" s="19">
        <f t="shared" si="22"/>
        <v>1</v>
      </c>
      <c r="Q145" s="19">
        <f t="shared" si="23"/>
        <v>0</v>
      </c>
      <c r="R145" s="19">
        <f t="shared" si="24"/>
        <v>1</v>
      </c>
      <c r="S145" s="18">
        <f t="shared" si="25"/>
        <v>0.66354550552889313</v>
      </c>
      <c r="T145" s="18">
        <v>1.4800691525177885</v>
      </c>
      <c r="U145" s="18">
        <v>0.2975270451816644</v>
      </c>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row>
    <row r="146" spans="1:143" hidden="1" outlineLevel="1" x14ac:dyDescent="0.2">
      <c r="A146" s="16">
        <v>854</v>
      </c>
      <c r="B146" s="18">
        <f t="shared" si="17"/>
        <v>0.95945324073222094</v>
      </c>
      <c r="C146" s="18">
        <f t="shared" si="18"/>
        <v>0.92681791765624955</v>
      </c>
      <c r="D146" s="18">
        <f t="shared" si="19"/>
        <v>0.9778822527114075</v>
      </c>
      <c r="E146" s="18" t="str">
        <f t="shared" si="20"/>
        <v>Alive</v>
      </c>
      <c r="F146" s="18" t="str">
        <f t="shared" si="21"/>
        <v>Alive</v>
      </c>
      <c r="G146" s="19">
        <v>1</v>
      </c>
      <c r="H146" s="18">
        <v>16</v>
      </c>
      <c r="I146" s="18">
        <v>0</v>
      </c>
      <c r="J146" s="18">
        <v>1</v>
      </c>
      <c r="K146" s="18">
        <v>0</v>
      </c>
      <c r="L146" s="18">
        <v>0</v>
      </c>
      <c r="M146" s="18">
        <v>0</v>
      </c>
      <c r="N146" s="18">
        <v>0</v>
      </c>
      <c r="O146" s="19">
        <v>1</v>
      </c>
      <c r="P146" s="19">
        <f t="shared" si="22"/>
        <v>1</v>
      </c>
      <c r="Q146" s="19">
        <f t="shared" si="23"/>
        <v>0</v>
      </c>
      <c r="R146" s="19">
        <f t="shared" si="24"/>
        <v>0</v>
      </c>
      <c r="S146" s="18">
        <f t="shared" si="25"/>
        <v>1.6440396871192275E-3</v>
      </c>
      <c r="T146" s="18">
        <v>3.1639077233538058</v>
      </c>
      <c r="U146" s="18">
        <v>0.31893505052870552</v>
      </c>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row>
    <row r="147" spans="1:143" hidden="1" outlineLevel="1" x14ac:dyDescent="0.2">
      <c r="A147" s="16">
        <v>855</v>
      </c>
      <c r="B147" s="18">
        <f t="shared" si="17"/>
        <v>0.92211236401837693</v>
      </c>
      <c r="C147" s="18">
        <f t="shared" si="18"/>
        <v>0.87393616717147593</v>
      </c>
      <c r="D147" s="18">
        <f t="shared" si="19"/>
        <v>0.95287054039039965</v>
      </c>
      <c r="E147" s="18" t="str">
        <f t="shared" si="20"/>
        <v>Alive</v>
      </c>
      <c r="F147" s="18" t="str">
        <f t="shared" si="21"/>
        <v>Dead</v>
      </c>
      <c r="G147" s="19">
        <v>0</v>
      </c>
      <c r="H147" s="18">
        <v>44</v>
      </c>
      <c r="I147" s="18">
        <v>0</v>
      </c>
      <c r="J147" s="18">
        <v>1</v>
      </c>
      <c r="K147" s="18">
        <v>0</v>
      </c>
      <c r="L147" s="18">
        <v>0</v>
      </c>
      <c r="M147" s="18">
        <v>0</v>
      </c>
      <c r="N147" s="18">
        <v>0</v>
      </c>
      <c r="O147" s="19">
        <v>1</v>
      </c>
      <c r="P147" s="19">
        <f t="shared" si="22"/>
        <v>1</v>
      </c>
      <c r="Q147" s="19">
        <f t="shared" si="23"/>
        <v>0</v>
      </c>
      <c r="R147" s="19">
        <f t="shared" si="24"/>
        <v>1</v>
      </c>
      <c r="S147" s="18">
        <f t="shared" si="25"/>
        <v>0.85029121187555967</v>
      </c>
      <c r="T147" s="18">
        <v>2.4713998622581101</v>
      </c>
      <c r="U147" s="18">
        <v>0.27305650368190637</v>
      </c>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row>
    <row r="148" spans="1:143" hidden="1" outlineLevel="1" x14ac:dyDescent="0.2">
      <c r="A148" s="16">
        <v>856</v>
      </c>
      <c r="B148" s="18">
        <f t="shared" si="17"/>
        <v>0.51098706483977785</v>
      </c>
      <c r="C148" s="18">
        <f t="shared" si="18"/>
        <v>0.38696647523170685</v>
      </c>
      <c r="D148" s="18">
        <f t="shared" si="19"/>
        <v>0.63366964822322358</v>
      </c>
      <c r="E148" s="18" t="str">
        <f t="shared" si="20"/>
        <v>Alive</v>
      </c>
      <c r="F148" s="18" t="str">
        <f t="shared" si="21"/>
        <v>Alive</v>
      </c>
      <c r="G148" s="19">
        <v>1</v>
      </c>
      <c r="H148" s="18">
        <v>18</v>
      </c>
      <c r="I148" s="18">
        <v>1</v>
      </c>
      <c r="J148" s="18">
        <v>1</v>
      </c>
      <c r="K148" s="18">
        <v>1</v>
      </c>
      <c r="L148" s="18">
        <v>0</v>
      </c>
      <c r="M148" s="18">
        <v>0</v>
      </c>
      <c r="N148" s="18">
        <v>0</v>
      </c>
      <c r="O148" s="19">
        <v>1</v>
      </c>
      <c r="P148" s="19">
        <f t="shared" si="22"/>
        <v>1</v>
      </c>
      <c r="Q148" s="19">
        <f t="shared" si="23"/>
        <v>0</v>
      </c>
      <c r="R148" s="19">
        <f t="shared" si="24"/>
        <v>0</v>
      </c>
      <c r="S148" s="18">
        <f t="shared" si="25"/>
        <v>0.23913365075401563</v>
      </c>
      <c r="T148" s="18">
        <v>4.3955335062812018E-2</v>
      </c>
      <c r="U148" s="18">
        <v>0.25716640774073357</v>
      </c>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row>
    <row r="149" spans="1:143" hidden="1" outlineLevel="1" x14ac:dyDescent="0.2">
      <c r="A149" s="16">
        <v>857</v>
      </c>
      <c r="B149" s="18">
        <f t="shared" si="17"/>
        <v>0.92031740523374828</v>
      </c>
      <c r="C149" s="18">
        <f t="shared" si="18"/>
        <v>0.87057213581658699</v>
      </c>
      <c r="D149" s="18">
        <f t="shared" si="19"/>
        <v>0.95199743744666654</v>
      </c>
      <c r="E149" s="18" t="str">
        <f t="shared" si="20"/>
        <v>Alive</v>
      </c>
      <c r="F149" s="18" t="str">
        <f t="shared" si="21"/>
        <v>Alive</v>
      </c>
      <c r="G149" s="19">
        <v>1</v>
      </c>
      <c r="H149" s="18">
        <v>45</v>
      </c>
      <c r="I149" s="18">
        <v>0</v>
      </c>
      <c r="J149" s="18">
        <v>1</v>
      </c>
      <c r="K149" s="18">
        <v>0</v>
      </c>
      <c r="L149" s="18">
        <v>0</v>
      </c>
      <c r="M149" s="18">
        <v>0</v>
      </c>
      <c r="N149" s="18">
        <v>0</v>
      </c>
      <c r="O149" s="19">
        <v>1</v>
      </c>
      <c r="P149" s="19">
        <f t="shared" si="22"/>
        <v>1</v>
      </c>
      <c r="Q149" s="19">
        <f t="shared" si="23"/>
        <v>0</v>
      </c>
      <c r="R149" s="19">
        <f t="shared" si="24"/>
        <v>0</v>
      </c>
      <c r="S149" s="18">
        <f t="shared" si="25"/>
        <v>6.3493159086826867E-3</v>
      </c>
      <c r="T149" s="18">
        <v>2.4466674386475495</v>
      </c>
      <c r="U149" s="18">
        <v>0.27584206272989353</v>
      </c>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row>
    <row r="150" spans="1:143" hidden="1" outlineLevel="1" x14ac:dyDescent="0.2">
      <c r="A150" s="16">
        <v>858</v>
      </c>
      <c r="B150" s="18">
        <f t="shared" si="17"/>
        <v>0.31308123502779761</v>
      </c>
      <c r="C150" s="18">
        <f t="shared" si="18"/>
        <v>0.22997455430114447</v>
      </c>
      <c r="D150" s="18">
        <f t="shared" si="19"/>
        <v>0.41022101256412064</v>
      </c>
      <c r="E150" s="18" t="str">
        <f t="shared" si="20"/>
        <v>Dead</v>
      </c>
      <c r="F150" s="18" t="str">
        <f t="shared" si="21"/>
        <v>Alive</v>
      </c>
      <c r="G150" s="19">
        <v>1</v>
      </c>
      <c r="H150" s="18">
        <v>51</v>
      </c>
      <c r="I150" s="18">
        <v>0</v>
      </c>
      <c r="J150" s="18">
        <v>0</v>
      </c>
      <c r="K150" s="18">
        <v>0</v>
      </c>
      <c r="L150" s="18">
        <v>0</v>
      </c>
      <c r="M150" s="18">
        <v>0</v>
      </c>
      <c r="N150" s="18">
        <v>0</v>
      </c>
      <c r="O150" s="19">
        <v>1</v>
      </c>
      <c r="P150" s="19">
        <f t="shared" si="22"/>
        <v>0</v>
      </c>
      <c r="Q150" s="19">
        <f t="shared" si="23"/>
        <v>1</v>
      </c>
      <c r="R150" s="19">
        <f t="shared" si="24"/>
        <v>0</v>
      </c>
      <c r="S150" s="18">
        <f t="shared" si="25"/>
        <v>0.47185738967093582</v>
      </c>
      <c r="T150" s="18">
        <v>-0.78575334549686382</v>
      </c>
      <c r="U150" s="18">
        <v>0.21566801694910537</v>
      </c>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row>
    <row r="151" spans="1:143" hidden="1" outlineLevel="1" x14ac:dyDescent="0.2">
      <c r="A151" s="16">
        <v>859</v>
      </c>
      <c r="B151" s="18">
        <f t="shared" si="17"/>
        <v>0.75195807716174812</v>
      </c>
      <c r="C151" s="18">
        <f t="shared" si="18"/>
        <v>0.64588502734701048</v>
      </c>
      <c r="D151" s="18">
        <f t="shared" si="19"/>
        <v>0.83440387791763682</v>
      </c>
      <c r="E151" s="18" t="str">
        <f t="shared" si="20"/>
        <v>Alive</v>
      </c>
      <c r="F151" s="18" t="str">
        <f t="shared" si="21"/>
        <v>Alive</v>
      </c>
      <c r="G151" s="19">
        <v>1</v>
      </c>
      <c r="H151" s="18">
        <v>24</v>
      </c>
      <c r="I151" s="18">
        <v>1</v>
      </c>
      <c r="J151" s="18">
        <v>1</v>
      </c>
      <c r="K151" s="18">
        <v>0</v>
      </c>
      <c r="L151" s="18">
        <v>0</v>
      </c>
      <c r="M151" s="18">
        <v>0</v>
      </c>
      <c r="N151" s="18">
        <v>0</v>
      </c>
      <c r="O151" s="19">
        <v>1</v>
      </c>
      <c r="P151" s="19">
        <f t="shared" si="22"/>
        <v>1</v>
      </c>
      <c r="Q151" s="19">
        <f t="shared" si="23"/>
        <v>0</v>
      </c>
      <c r="R151" s="19">
        <f t="shared" si="24"/>
        <v>0</v>
      </c>
      <c r="S151" s="18">
        <f t="shared" si="25"/>
        <v>6.1524795485297303E-2</v>
      </c>
      <c r="T151" s="18">
        <v>1.1090827983593803</v>
      </c>
      <c r="U151" s="18">
        <v>0.25923074738946178</v>
      </c>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row>
    <row r="152" spans="1:143" hidden="1" outlineLevel="1" x14ac:dyDescent="0.2">
      <c r="A152" s="16">
        <v>860</v>
      </c>
      <c r="B152" s="18">
        <f t="shared" si="17"/>
        <v>0.10708535727923606</v>
      </c>
      <c r="C152" s="18">
        <f t="shared" si="18"/>
        <v>7.8301495652346051E-2</v>
      </c>
      <c r="D152" s="18">
        <f t="shared" si="19"/>
        <v>0.14478809471227577</v>
      </c>
      <c r="E152" s="18" t="str">
        <f t="shared" si="20"/>
        <v>Dead</v>
      </c>
      <c r="F152" s="18" t="str">
        <f t="shared" si="21"/>
        <v>Dead</v>
      </c>
      <c r="G152" s="19">
        <v>0</v>
      </c>
      <c r="H152" s="18">
        <v>29.9</v>
      </c>
      <c r="I152" s="18">
        <v>1</v>
      </c>
      <c r="J152" s="18">
        <v>0</v>
      </c>
      <c r="K152" s="18">
        <v>0</v>
      </c>
      <c r="L152" s="18">
        <v>0</v>
      </c>
      <c r="M152" s="18">
        <v>0</v>
      </c>
      <c r="N152" s="18">
        <v>0</v>
      </c>
      <c r="O152" s="19">
        <v>1</v>
      </c>
      <c r="P152" s="19">
        <f t="shared" si="22"/>
        <v>0</v>
      </c>
      <c r="Q152" s="19">
        <f t="shared" si="23"/>
        <v>0</v>
      </c>
      <c r="R152" s="19">
        <f t="shared" si="24"/>
        <v>0</v>
      </c>
      <c r="S152" s="18">
        <f t="shared" si="25"/>
        <v>1.1467273743621635E-2</v>
      </c>
      <c r="T152" s="18">
        <v>-2.1208647434239771</v>
      </c>
      <c r="U152" s="18">
        <v>0.17591482456132854</v>
      </c>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row>
    <row r="153" spans="1:143" hidden="1" outlineLevel="1" x14ac:dyDescent="0.2">
      <c r="A153" s="16">
        <v>861</v>
      </c>
      <c r="B153" s="18">
        <f t="shared" si="17"/>
        <v>8.35245526111736E-2</v>
      </c>
      <c r="C153" s="18">
        <f t="shared" si="18"/>
        <v>5.6765592997193144E-2</v>
      </c>
      <c r="D153" s="18">
        <f t="shared" si="19"/>
        <v>0.12127568742116832</v>
      </c>
      <c r="E153" s="18" t="str">
        <f t="shared" si="20"/>
        <v>Dead</v>
      </c>
      <c r="F153" s="18" t="str">
        <f t="shared" si="21"/>
        <v>Dead</v>
      </c>
      <c r="G153" s="19">
        <v>0</v>
      </c>
      <c r="H153" s="18">
        <v>41</v>
      </c>
      <c r="I153" s="18">
        <v>1</v>
      </c>
      <c r="J153" s="18">
        <v>0</v>
      </c>
      <c r="K153" s="18">
        <v>0</v>
      </c>
      <c r="L153" s="18">
        <v>0</v>
      </c>
      <c r="M153" s="18">
        <v>0</v>
      </c>
      <c r="N153" s="18">
        <v>0</v>
      </c>
      <c r="O153" s="19">
        <v>1</v>
      </c>
      <c r="P153" s="19">
        <f t="shared" si="22"/>
        <v>0</v>
      </c>
      <c r="Q153" s="19">
        <f t="shared" si="23"/>
        <v>0</v>
      </c>
      <c r="R153" s="19">
        <f t="shared" si="24"/>
        <v>0</v>
      </c>
      <c r="S153" s="18">
        <f t="shared" si="25"/>
        <v>6.9763508888967063E-3</v>
      </c>
      <c r="T153" s="18">
        <v>-2.3953946455011992</v>
      </c>
      <c r="U153" s="18">
        <v>0.2117333789039661</v>
      </c>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row>
    <row r="154" spans="1:143" hidden="1" outlineLevel="1" x14ac:dyDescent="0.2">
      <c r="A154" s="16">
        <v>862</v>
      </c>
      <c r="B154" s="18">
        <f t="shared" si="17"/>
        <v>0.13399301390637744</v>
      </c>
      <c r="C154" s="18">
        <f t="shared" si="18"/>
        <v>7.2849117665591615E-2</v>
      </c>
      <c r="D154" s="18">
        <f t="shared" si="19"/>
        <v>0.23353005039056407</v>
      </c>
      <c r="E154" s="18" t="str">
        <f t="shared" si="20"/>
        <v>Dead</v>
      </c>
      <c r="F154" s="18" t="str">
        <f t="shared" si="21"/>
        <v>Dead</v>
      </c>
      <c r="G154" s="19">
        <v>0</v>
      </c>
      <c r="H154" s="18">
        <v>21</v>
      </c>
      <c r="I154" s="18">
        <v>0</v>
      </c>
      <c r="J154" s="18">
        <v>0</v>
      </c>
      <c r="K154" s="18">
        <v>0</v>
      </c>
      <c r="L154" s="18">
        <v>0</v>
      </c>
      <c r="M154" s="18">
        <v>1</v>
      </c>
      <c r="N154" s="18">
        <v>0</v>
      </c>
      <c r="O154" s="19">
        <v>1</v>
      </c>
      <c r="P154" s="19">
        <f t="shared" si="22"/>
        <v>0</v>
      </c>
      <c r="Q154" s="19">
        <f t="shared" si="23"/>
        <v>0</v>
      </c>
      <c r="R154" s="19">
        <f t="shared" si="24"/>
        <v>0</v>
      </c>
      <c r="S154" s="18">
        <f t="shared" si="25"/>
        <v>1.7954127775714659E-2</v>
      </c>
      <c r="T154" s="18">
        <v>-1.8661053120478019</v>
      </c>
      <c r="U154" s="18">
        <v>0.34573114038064323</v>
      </c>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row>
    <row r="155" spans="1:143" hidden="1" outlineLevel="1" x14ac:dyDescent="0.2">
      <c r="A155" s="16">
        <v>863</v>
      </c>
      <c r="B155" s="18">
        <f t="shared" si="17"/>
        <v>0.91470378249589468</v>
      </c>
      <c r="C155" s="18">
        <f t="shared" si="18"/>
        <v>0.85962944420175769</v>
      </c>
      <c r="D155" s="18">
        <f t="shared" si="19"/>
        <v>0.94944062807038743</v>
      </c>
      <c r="E155" s="18" t="str">
        <f t="shared" si="20"/>
        <v>Alive</v>
      </c>
      <c r="F155" s="18" t="str">
        <f t="shared" si="21"/>
        <v>Alive</v>
      </c>
      <c r="G155" s="19">
        <v>1</v>
      </c>
      <c r="H155" s="18">
        <v>48</v>
      </c>
      <c r="I155" s="18">
        <v>0</v>
      </c>
      <c r="J155" s="18">
        <v>1</v>
      </c>
      <c r="K155" s="18">
        <v>0</v>
      </c>
      <c r="L155" s="18">
        <v>0</v>
      </c>
      <c r="M155" s="18">
        <v>0</v>
      </c>
      <c r="N155" s="18">
        <v>0</v>
      </c>
      <c r="O155" s="19">
        <v>1</v>
      </c>
      <c r="P155" s="19">
        <f t="shared" si="22"/>
        <v>1</v>
      </c>
      <c r="Q155" s="19">
        <f t="shared" si="23"/>
        <v>0</v>
      </c>
      <c r="R155" s="19">
        <f t="shared" si="24"/>
        <v>0</v>
      </c>
      <c r="S155" s="18">
        <f t="shared" si="25"/>
        <v>7.275444720507643E-3</v>
      </c>
      <c r="T155" s="18">
        <v>2.3724701678158677</v>
      </c>
      <c r="U155" s="18">
        <v>0.2858493868964137</v>
      </c>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row>
    <row r="156" spans="1:143" hidden="1" outlineLevel="1" x14ac:dyDescent="0.2">
      <c r="A156" s="16">
        <v>864</v>
      </c>
      <c r="B156" s="18">
        <f t="shared" si="17"/>
        <v>6.8681917018837427E-2</v>
      </c>
      <c r="C156" s="18">
        <f t="shared" si="18"/>
        <v>2.3035394088972694E-2</v>
      </c>
      <c r="D156" s="18">
        <f t="shared" si="19"/>
        <v>0.18742775860229868</v>
      </c>
      <c r="E156" s="18" t="str">
        <f t="shared" si="20"/>
        <v>Dead</v>
      </c>
      <c r="F156" s="18" t="str">
        <f t="shared" si="21"/>
        <v>Dead</v>
      </c>
      <c r="G156" s="19">
        <v>0</v>
      </c>
      <c r="H156" s="18">
        <v>29.9</v>
      </c>
      <c r="I156" s="18">
        <v>1</v>
      </c>
      <c r="J156" s="18">
        <v>1</v>
      </c>
      <c r="K156" s="18">
        <v>1</v>
      </c>
      <c r="L156" s="18">
        <v>0</v>
      </c>
      <c r="M156" s="18">
        <v>0</v>
      </c>
      <c r="N156" s="18">
        <v>1</v>
      </c>
      <c r="O156" s="19">
        <v>1</v>
      </c>
      <c r="P156" s="19">
        <f t="shared" si="22"/>
        <v>0</v>
      </c>
      <c r="Q156" s="19">
        <f t="shared" si="23"/>
        <v>0</v>
      </c>
      <c r="R156" s="19">
        <f t="shared" si="24"/>
        <v>0</v>
      </c>
      <c r="S156" s="18">
        <f t="shared" si="25"/>
        <v>4.7172057253824697E-3</v>
      </c>
      <c r="T156" s="18">
        <v>-2.6071149282930133</v>
      </c>
      <c r="U156" s="18">
        <v>0.5817982362229458</v>
      </c>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row>
    <row r="157" spans="1:143" hidden="1" outlineLevel="1" x14ac:dyDescent="0.2">
      <c r="A157" s="16">
        <v>865</v>
      </c>
      <c r="B157" s="18">
        <f t="shared" ref="B157:B183" si="26">1/(1+EXP(-T157))</f>
        <v>0.12561461838240584</v>
      </c>
      <c r="C157" s="18">
        <f t="shared" ref="C157:C183" si="27">1/(1+EXP(-(T157-$H$11*U157)))</f>
        <v>6.8735512902830045E-2</v>
      </c>
      <c r="D157" s="18">
        <f t="shared" ref="D157:D183" si="28">1/(1+EXP(-(T157+$H$11*U157)))</f>
        <v>0.21851729873586939</v>
      </c>
      <c r="E157" s="18" t="str">
        <f t="shared" ref="E157:E183" si="29">IF(P157=0,$H$2,$I$2)</f>
        <v>Dead</v>
      </c>
      <c r="F157" s="18" t="str">
        <f t="shared" ref="F157:F183" si="30">IF(G157="","",IF(G157=0,$H$2,$I$2))</f>
        <v>Dead</v>
      </c>
      <c r="G157" s="19">
        <v>0</v>
      </c>
      <c r="H157" s="18">
        <v>24</v>
      </c>
      <c r="I157" s="18">
        <v>0</v>
      </c>
      <c r="J157" s="18">
        <v>0</v>
      </c>
      <c r="K157" s="18">
        <v>0</v>
      </c>
      <c r="L157" s="18">
        <v>0</v>
      </c>
      <c r="M157" s="18">
        <v>1</v>
      </c>
      <c r="N157" s="18">
        <v>0</v>
      </c>
      <c r="O157" s="19">
        <v>1</v>
      </c>
      <c r="P157" s="19">
        <f t="shared" ref="P157:P183" si="31">IF($B157&lt;$D$83,0,1)</f>
        <v>0</v>
      </c>
      <c r="Q157" s="19">
        <f t="shared" ref="Q157:Q183" si="32">IF(ISBLANK($G157),"",(IF(AND(P157=0,$G157=1),1,0)))</f>
        <v>0</v>
      </c>
      <c r="R157" s="19">
        <f t="shared" ref="R157:R183" si="33">IF(ISBLANK($G157),"",(IF(AND(P157=1,$G157=0),1,0)))</f>
        <v>0</v>
      </c>
      <c r="S157" s="18">
        <f t="shared" ref="S157:S183" si="34">IF(ISBLANK($G157),"",($B157-$G157)^2)</f>
        <v>1.5779032351357452E-2</v>
      </c>
      <c r="T157" s="18">
        <v>-1.9403025828794838</v>
      </c>
      <c r="U157" s="18">
        <v>0.33978927961554106</v>
      </c>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row>
    <row r="158" spans="1:143" hidden="1" outlineLevel="1" x14ac:dyDescent="0.2">
      <c r="A158" s="16">
        <v>866</v>
      </c>
      <c r="B158" s="18">
        <f t="shared" si="26"/>
        <v>0.92559163082199181</v>
      </c>
      <c r="C158" s="18">
        <f t="shared" si="27"/>
        <v>0.88025868774468097</v>
      </c>
      <c r="D158" s="18">
        <f t="shared" si="28"/>
        <v>0.95464621909912528</v>
      </c>
      <c r="E158" s="18" t="str">
        <f t="shared" si="29"/>
        <v>Alive</v>
      </c>
      <c r="F158" s="18" t="str">
        <f t="shared" si="30"/>
        <v>Alive</v>
      </c>
      <c r="G158" s="19">
        <v>1</v>
      </c>
      <c r="H158" s="18">
        <v>42</v>
      </c>
      <c r="I158" s="18">
        <v>0</v>
      </c>
      <c r="J158" s="18">
        <v>1</v>
      </c>
      <c r="K158" s="18">
        <v>0</v>
      </c>
      <c r="L158" s="18">
        <v>0</v>
      </c>
      <c r="M158" s="18">
        <v>0</v>
      </c>
      <c r="N158" s="18">
        <v>0</v>
      </c>
      <c r="O158" s="19">
        <v>1</v>
      </c>
      <c r="P158" s="19">
        <f t="shared" si="31"/>
        <v>1</v>
      </c>
      <c r="Q158" s="19">
        <f t="shared" si="32"/>
        <v>0</v>
      </c>
      <c r="R158" s="19">
        <f t="shared" si="33"/>
        <v>0</v>
      </c>
      <c r="S158" s="18">
        <f t="shared" si="34"/>
        <v>5.5366054037307598E-3</v>
      </c>
      <c r="T158" s="18">
        <v>2.5208647094792314</v>
      </c>
      <c r="U158" s="18">
        <v>0.26836338353739492</v>
      </c>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row>
    <row r="159" spans="1:143" hidden="1" outlineLevel="1" x14ac:dyDescent="0.2">
      <c r="A159" s="16">
        <v>867</v>
      </c>
      <c r="B159" s="18">
        <f t="shared" si="26"/>
        <v>0.94744213265432575</v>
      </c>
      <c r="C159" s="18">
        <f t="shared" si="27"/>
        <v>0.91335643183523263</v>
      </c>
      <c r="D159" s="18">
        <f t="shared" si="28"/>
        <v>0.9685797645598444</v>
      </c>
      <c r="E159" s="18" t="str">
        <f t="shared" si="29"/>
        <v>Alive</v>
      </c>
      <c r="F159" s="18" t="str">
        <f t="shared" si="30"/>
        <v>Alive</v>
      </c>
      <c r="G159" s="19">
        <v>1</v>
      </c>
      <c r="H159" s="18">
        <v>27</v>
      </c>
      <c r="I159" s="18">
        <v>0</v>
      </c>
      <c r="J159" s="18">
        <v>1</v>
      </c>
      <c r="K159" s="18">
        <v>0</v>
      </c>
      <c r="L159" s="18">
        <v>0</v>
      </c>
      <c r="M159" s="18">
        <v>0</v>
      </c>
      <c r="N159" s="18">
        <v>0</v>
      </c>
      <c r="O159" s="19">
        <v>1</v>
      </c>
      <c r="P159" s="19">
        <f t="shared" si="31"/>
        <v>1</v>
      </c>
      <c r="Q159" s="19">
        <f t="shared" si="32"/>
        <v>0</v>
      </c>
      <c r="R159" s="19">
        <f t="shared" si="33"/>
        <v>0</v>
      </c>
      <c r="S159" s="18">
        <f t="shared" si="34"/>
        <v>2.7623294199254915E-3</v>
      </c>
      <c r="T159" s="18">
        <v>2.8918510636376396</v>
      </c>
      <c r="U159" s="18">
        <v>0.27374362630819682</v>
      </c>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row>
    <row r="160" spans="1:143" hidden="1" outlineLevel="1" x14ac:dyDescent="0.2">
      <c r="A160" s="16">
        <v>868</v>
      </c>
      <c r="B160" s="18">
        <f t="shared" si="26"/>
        <v>0.42773339733740334</v>
      </c>
      <c r="C160" s="18">
        <f t="shared" si="27"/>
        <v>0.33571456962529045</v>
      </c>
      <c r="D160" s="18">
        <f t="shared" si="28"/>
        <v>0.52503925476964752</v>
      </c>
      <c r="E160" s="18" t="str">
        <f t="shared" si="29"/>
        <v>Dead</v>
      </c>
      <c r="F160" s="18" t="str">
        <f t="shared" si="30"/>
        <v>Dead</v>
      </c>
      <c r="G160" s="19">
        <v>0</v>
      </c>
      <c r="H160" s="18">
        <v>31</v>
      </c>
      <c r="I160" s="18">
        <v>0</v>
      </c>
      <c r="J160" s="18">
        <v>0</v>
      </c>
      <c r="K160" s="18">
        <v>0</v>
      </c>
      <c r="L160" s="18">
        <v>0</v>
      </c>
      <c r="M160" s="18">
        <v>0</v>
      </c>
      <c r="N160" s="18">
        <v>0</v>
      </c>
      <c r="O160" s="19">
        <v>1</v>
      </c>
      <c r="P160" s="19">
        <f t="shared" si="31"/>
        <v>0</v>
      </c>
      <c r="Q160" s="19">
        <f t="shared" si="32"/>
        <v>0</v>
      </c>
      <c r="R160" s="19">
        <f t="shared" si="33"/>
        <v>0</v>
      </c>
      <c r="S160" s="18">
        <f t="shared" si="34"/>
        <v>0.18295585919779697</v>
      </c>
      <c r="T160" s="18">
        <v>-0.29110487328565271</v>
      </c>
      <c r="U160" s="18">
        <v>0.19966986544621812</v>
      </c>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row>
    <row r="161" spans="1:143" hidden="1" outlineLevel="1" x14ac:dyDescent="0.2">
      <c r="A161" s="16">
        <v>869</v>
      </c>
      <c r="B161" s="18">
        <f t="shared" si="26"/>
        <v>0.10708535727923606</v>
      </c>
      <c r="C161" s="18">
        <f t="shared" si="27"/>
        <v>7.8301495652346051E-2</v>
      </c>
      <c r="D161" s="18">
        <f t="shared" si="28"/>
        <v>0.14478809471227577</v>
      </c>
      <c r="E161" s="18" t="str">
        <f t="shared" si="29"/>
        <v>Dead</v>
      </c>
      <c r="F161" s="18" t="str">
        <f t="shared" si="30"/>
        <v>Dead</v>
      </c>
      <c r="G161" s="19">
        <v>0</v>
      </c>
      <c r="H161" s="18">
        <v>29.9</v>
      </c>
      <c r="I161" s="18">
        <v>1</v>
      </c>
      <c r="J161" s="18">
        <v>0</v>
      </c>
      <c r="K161" s="18">
        <v>0</v>
      </c>
      <c r="L161" s="18">
        <v>0</v>
      </c>
      <c r="M161" s="18">
        <v>0</v>
      </c>
      <c r="N161" s="18">
        <v>0</v>
      </c>
      <c r="O161" s="19">
        <v>1</v>
      </c>
      <c r="P161" s="19">
        <f t="shared" si="31"/>
        <v>0</v>
      </c>
      <c r="Q161" s="19">
        <f t="shared" si="32"/>
        <v>0</v>
      </c>
      <c r="R161" s="19">
        <f t="shared" si="33"/>
        <v>0</v>
      </c>
      <c r="S161" s="18">
        <f t="shared" si="34"/>
        <v>1.1467273743621635E-2</v>
      </c>
      <c r="T161" s="18">
        <v>-2.1208647434239771</v>
      </c>
      <c r="U161" s="18">
        <v>0.17591482456132854</v>
      </c>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row>
    <row r="162" spans="1:143" hidden="1" outlineLevel="1" x14ac:dyDescent="0.2">
      <c r="A162" s="16">
        <v>870</v>
      </c>
      <c r="B162" s="18">
        <f t="shared" si="26"/>
        <v>0.80642869647816651</v>
      </c>
      <c r="C162" s="18">
        <f t="shared" si="27"/>
        <v>0.56814885240675006</v>
      </c>
      <c r="D162" s="18">
        <f t="shared" si="28"/>
        <v>0.92953947185072183</v>
      </c>
      <c r="E162" s="18" t="str">
        <f t="shared" si="29"/>
        <v>Alive</v>
      </c>
      <c r="F162" s="18" t="str">
        <f t="shared" si="30"/>
        <v>Alive</v>
      </c>
      <c r="G162" s="19">
        <v>1</v>
      </c>
      <c r="H162" s="18">
        <v>4</v>
      </c>
      <c r="I162" s="18">
        <v>1</v>
      </c>
      <c r="J162" s="18">
        <v>0</v>
      </c>
      <c r="K162" s="18">
        <v>0</v>
      </c>
      <c r="L162" s="18">
        <v>1</v>
      </c>
      <c r="M162" s="18">
        <v>0</v>
      </c>
      <c r="N162" s="18">
        <v>0</v>
      </c>
      <c r="O162" s="19">
        <v>1</v>
      </c>
      <c r="P162" s="19">
        <f t="shared" si="31"/>
        <v>1</v>
      </c>
      <c r="Q162" s="19">
        <f t="shared" si="32"/>
        <v>0</v>
      </c>
      <c r="R162" s="19">
        <f t="shared" si="33"/>
        <v>0</v>
      </c>
      <c r="S162" s="18">
        <f t="shared" si="34"/>
        <v>3.746984954714179E-2</v>
      </c>
      <c r="T162" s="18">
        <v>1.4269695443487547</v>
      </c>
      <c r="U162" s="18">
        <v>0.58810624484297935</v>
      </c>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row>
    <row r="163" spans="1:143" hidden="1" outlineLevel="1" x14ac:dyDescent="0.2">
      <c r="A163" s="16">
        <v>871</v>
      </c>
      <c r="B163" s="18">
        <f t="shared" si="26"/>
        <v>0.11666393295561504</v>
      </c>
      <c r="C163" s="18">
        <f t="shared" si="27"/>
        <v>8.5481380271607926E-2</v>
      </c>
      <c r="D163" s="18">
        <f t="shared" si="28"/>
        <v>0.15726538996643039</v>
      </c>
      <c r="E163" s="18" t="str">
        <f t="shared" si="29"/>
        <v>Dead</v>
      </c>
      <c r="F163" s="18" t="str">
        <f t="shared" si="30"/>
        <v>Dead</v>
      </c>
      <c r="G163" s="19">
        <v>0</v>
      </c>
      <c r="H163" s="18">
        <v>26</v>
      </c>
      <c r="I163" s="18">
        <v>1</v>
      </c>
      <c r="J163" s="18">
        <v>0</v>
      </c>
      <c r="K163" s="18">
        <v>0</v>
      </c>
      <c r="L163" s="18">
        <v>0</v>
      </c>
      <c r="M163" s="18">
        <v>0</v>
      </c>
      <c r="N163" s="18">
        <v>0</v>
      </c>
      <c r="O163" s="19">
        <v>1</v>
      </c>
      <c r="P163" s="19">
        <f t="shared" si="31"/>
        <v>0</v>
      </c>
      <c r="Q163" s="19">
        <f t="shared" si="32"/>
        <v>0</v>
      </c>
      <c r="R163" s="19">
        <f t="shared" si="33"/>
        <v>0</v>
      </c>
      <c r="S163" s="18">
        <f t="shared" si="34"/>
        <v>1.3610473252672242E-2</v>
      </c>
      <c r="T163" s="18">
        <v>-2.024408291342791</v>
      </c>
      <c r="U163" s="18">
        <v>0.17637617932688546</v>
      </c>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row>
    <row r="164" spans="1:143" hidden="1" outlineLevel="1" x14ac:dyDescent="0.2">
      <c r="A164" s="16">
        <v>872</v>
      </c>
      <c r="B164" s="18">
        <f t="shared" si="26"/>
        <v>0.91661373823236758</v>
      </c>
      <c r="C164" s="18">
        <f t="shared" si="27"/>
        <v>0.86342191446136307</v>
      </c>
      <c r="D164" s="18">
        <f t="shared" si="28"/>
        <v>0.95028230628061083</v>
      </c>
      <c r="E164" s="18" t="str">
        <f t="shared" si="29"/>
        <v>Alive</v>
      </c>
      <c r="F164" s="18" t="str">
        <f t="shared" si="30"/>
        <v>Alive</v>
      </c>
      <c r="G164" s="19">
        <v>1</v>
      </c>
      <c r="H164" s="18">
        <v>47</v>
      </c>
      <c r="I164" s="18">
        <v>0</v>
      </c>
      <c r="J164" s="18">
        <v>1</v>
      </c>
      <c r="K164" s="18">
        <v>0</v>
      </c>
      <c r="L164" s="18">
        <v>0</v>
      </c>
      <c r="M164" s="18">
        <v>0</v>
      </c>
      <c r="N164" s="18">
        <v>0</v>
      </c>
      <c r="O164" s="19">
        <v>1</v>
      </c>
      <c r="P164" s="19">
        <f t="shared" si="31"/>
        <v>1</v>
      </c>
      <c r="Q164" s="19">
        <f t="shared" si="32"/>
        <v>0</v>
      </c>
      <c r="R164" s="19">
        <f t="shared" si="33"/>
        <v>0</v>
      </c>
      <c r="S164" s="18">
        <f t="shared" si="34"/>
        <v>6.9532686515801157E-3</v>
      </c>
      <c r="T164" s="18">
        <v>2.3972025914264283</v>
      </c>
      <c r="U164" s="18">
        <v>0.2822478564384801</v>
      </c>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row>
    <row r="165" spans="1:143" hidden="1" outlineLevel="1" x14ac:dyDescent="0.2">
      <c r="A165" s="16">
        <v>873</v>
      </c>
      <c r="B165" s="18">
        <f t="shared" si="26"/>
        <v>0.415671091783408</v>
      </c>
      <c r="C165" s="18">
        <f t="shared" si="27"/>
        <v>0.32744530211386069</v>
      </c>
      <c r="D165" s="18">
        <f t="shared" si="28"/>
        <v>0.50965454426718382</v>
      </c>
      <c r="E165" s="18" t="str">
        <f t="shared" si="29"/>
        <v>Dead</v>
      </c>
      <c r="F165" s="18" t="str">
        <f t="shared" si="30"/>
        <v>Dead</v>
      </c>
      <c r="G165" s="19">
        <v>0</v>
      </c>
      <c r="H165" s="18">
        <v>33</v>
      </c>
      <c r="I165" s="18">
        <v>0</v>
      </c>
      <c r="J165" s="18">
        <v>0</v>
      </c>
      <c r="K165" s="18">
        <v>0</v>
      </c>
      <c r="L165" s="18">
        <v>0</v>
      </c>
      <c r="M165" s="18">
        <v>0</v>
      </c>
      <c r="N165" s="18">
        <v>0</v>
      </c>
      <c r="O165" s="19">
        <v>1</v>
      </c>
      <c r="P165" s="19">
        <f t="shared" si="31"/>
        <v>0</v>
      </c>
      <c r="Q165" s="19">
        <f t="shared" si="32"/>
        <v>0</v>
      </c>
      <c r="R165" s="19">
        <f t="shared" si="33"/>
        <v>0</v>
      </c>
      <c r="S165" s="18">
        <f t="shared" si="34"/>
        <v>0.17278245654441041</v>
      </c>
      <c r="T165" s="18">
        <v>-0.34056972050677392</v>
      </c>
      <c r="U165" s="18">
        <v>0.19346921735252073</v>
      </c>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row>
    <row r="166" spans="1:143" hidden="1" outlineLevel="1" x14ac:dyDescent="0.2">
      <c r="A166" s="16">
        <v>874</v>
      </c>
      <c r="B166" s="18">
        <f t="shared" si="26"/>
        <v>7.2844842929601764E-2</v>
      </c>
      <c r="C166" s="18">
        <f t="shared" si="27"/>
        <v>4.6151784380488531E-2</v>
      </c>
      <c r="D166" s="18">
        <f t="shared" si="28"/>
        <v>0.11314518773525627</v>
      </c>
      <c r="E166" s="18" t="str">
        <f t="shared" si="29"/>
        <v>Dead</v>
      </c>
      <c r="F166" s="18" t="str">
        <f t="shared" si="30"/>
        <v>Dead</v>
      </c>
      <c r="G166" s="19">
        <v>0</v>
      </c>
      <c r="H166" s="18">
        <v>47</v>
      </c>
      <c r="I166" s="18">
        <v>1</v>
      </c>
      <c r="J166" s="18">
        <v>0</v>
      </c>
      <c r="K166" s="18">
        <v>0</v>
      </c>
      <c r="L166" s="18">
        <v>0</v>
      </c>
      <c r="M166" s="18">
        <v>0</v>
      </c>
      <c r="N166" s="18">
        <v>0</v>
      </c>
      <c r="O166" s="19">
        <v>1</v>
      </c>
      <c r="P166" s="19">
        <f t="shared" si="31"/>
        <v>0</v>
      </c>
      <c r="Q166" s="19">
        <f t="shared" si="32"/>
        <v>0</v>
      </c>
      <c r="R166" s="19">
        <f t="shared" si="33"/>
        <v>0</v>
      </c>
      <c r="S166" s="18">
        <f t="shared" si="34"/>
        <v>5.3063711414383522E-3</v>
      </c>
      <c r="T166" s="18">
        <v>-2.5437891871645628</v>
      </c>
      <c r="U166" s="18">
        <v>0.24734114877846886</v>
      </c>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row>
    <row r="167" spans="1:143" hidden="1" outlineLevel="1" x14ac:dyDescent="0.2">
      <c r="A167" s="16">
        <v>875</v>
      </c>
      <c r="B167" s="18">
        <f t="shared" si="26"/>
        <v>0.94619685109865792</v>
      </c>
      <c r="C167" s="18">
        <f t="shared" si="27"/>
        <v>0.91178519171739469</v>
      </c>
      <c r="D167" s="18">
        <f t="shared" si="28"/>
        <v>0.96766099403188588</v>
      </c>
      <c r="E167" s="18" t="str">
        <f t="shared" si="29"/>
        <v>Alive</v>
      </c>
      <c r="F167" s="18" t="str">
        <f t="shared" si="30"/>
        <v>Alive</v>
      </c>
      <c r="G167" s="19">
        <v>1</v>
      </c>
      <c r="H167" s="18">
        <v>28</v>
      </c>
      <c r="I167" s="18">
        <v>0</v>
      </c>
      <c r="J167" s="18">
        <v>1</v>
      </c>
      <c r="K167" s="18">
        <v>0</v>
      </c>
      <c r="L167" s="18">
        <v>0</v>
      </c>
      <c r="M167" s="18">
        <v>0</v>
      </c>
      <c r="N167" s="18">
        <v>0</v>
      </c>
      <c r="O167" s="19">
        <v>1</v>
      </c>
      <c r="P167" s="19">
        <f t="shared" si="31"/>
        <v>1</v>
      </c>
      <c r="Q167" s="19">
        <f t="shared" si="32"/>
        <v>0</v>
      </c>
      <c r="R167" s="19">
        <f t="shared" si="33"/>
        <v>0</v>
      </c>
      <c r="S167" s="18">
        <f t="shared" si="34"/>
        <v>2.8947788316999873E-3</v>
      </c>
      <c r="T167" s="18">
        <v>2.8671186400270789</v>
      </c>
      <c r="U167" s="18">
        <v>0.27117286877011287</v>
      </c>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row>
    <row r="168" spans="1:143" hidden="1" outlineLevel="1" x14ac:dyDescent="0.2">
      <c r="A168" s="16">
        <v>876</v>
      </c>
      <c r="B168" s="18">
        <f t="shared" si="26"/>
        <v>0.79111750014677473</v>
      </c>
      <c r="C168" s="18">
        <f t="shared" si="27"/>
        <v>0.68862519328208494</v>
      </c>
      <c r="D168" s="18">
        <f t="shared" si="28"/>
        <v>0.86641770932122575</v>
      </c>
      <c r="E168" s="18" t="str">
        <f t="shared" si="29"/>
        <v>Alive</v>
      </c>
      <c r="F168" s="18" t="str">
        <f t="shared" si="30"/>
        <v>Alive</v>
      </c>
      <c r="G168" s="19">
        <v>1</v>
      </c>
      <c r="H168" s="18">
        <v>15</v>
      </c>
      <c r="I168" s="18">
        <v>1</v>
      </c>
      <c r="J168" s="18">
        <v>1</v>
      </c>
      <c r="K168" s="18">
        <v>0</v>
      </c>
      <c r="L168" s="18">
        <v>0</v>
      </c>
      <c r="M168" s="18">
        <v>0</v>
      </c>
      <c r="N168" s="18">
        <v>0</v>
      </c>
      <c r="O168" s="19">
        <v>1</v>
      </c>
      <c r="P168" s="19">
        <f t="shared" si="31"/>
        <v>1</v>
      </c>
      <c r="Q168" s="19">
        <f t="shared" si="32"/>
        <v>0</v>
      </c>
      <c r="R168" s="19">
        <f t="shared" si="33"/>
        <v>0</v>
      </c>
      <c r="S168" s="18">
        <f t="shared" si="34"/>
        <v>4.3631898744932653E-2</v>
      </c>
      <c r="T168" s="18">
        <v>1.3316746108544253</v>
      </c>
      <c r="U168" s="18">
        <v>0.27448199633850429</v>
      </c>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row>
    <row r="169" spans="1:143" hidden="1" outlineLevel="1" x14ac:dyDescent="0.2">
      <c r="A169" s="16">
        <v>877</v>
      </c>
      <c r="B169" s="18">
        <f t="shared" si="26"/>
        <v>0.13284741379748391</v>
      </c>
      <c r="C169" s="18">
        <f t="shared" si="27"/>
        <v>9.5319504048156159E-2</v>
      </c>
      <c r="D169" s="18">
        <f t="shared" si="28"/>
        <v>0.18217507499881958</v>
      </c>
      <c r="E169" s="18" t="str">
        <f t="shared" si="29"/>
        <v>Dead</v>
      </c>
      <c r="F169" s="18" t="str">
        <f t="shared" si="30"/>
        <v>Dead</v>
      </c>
      <c r="G169" s="19">
        <v>0</v>
      </c>
      <c r="H169" s="18">
        <v>20</v>
      </c>
      <c r="I169" s="18">
        <v>1</v>
      </c>
      <c r="J169" s="18">
        <v>0</v>
      </c>
      <c r="K169" s="18">
        <v>0</v>
      </c>
      <c r="L169" s="18">
        <v>0</v>
      </c>
      <c r="M169" s="18">
        <v>0</v>
      </c>
      <c r="N169" s="18">
        <v>0</v>
      </c>
      <c r="O169" s="19">
        <v>1</v>
      </c>
      <c r="P169" s="19">
        <f t="shared" si="31"/>
        <v>0</v>
      </c>
      <c r="Q169" s="19">
        <f t="shared" si="32"/>
        <v>0</v>
      </c>
      <c r="R169" s="19">
        <f t="shared" si="33"/>
        <v>0</v>
      </c>
      <c r="S169" s="18">
        <f t="shared" si="34"/>
        <v>1.7648435352679917E-2</v>
      </c>
      <c r="T169" s="18">
        <v>-1.8760137496794278</v>
      </c>
      <c r="U169" s="18">
        <v>0.19099006017172501</v>
      </c>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row>
    <row r="170" spans="1:143" hidden="1" outlineLevel="1" x14ac:dyDescent="0.2">
      <c r="A170" s="16">
        <v>878</v>
      </c>
      <c r="B170" s="18">
        <f t="shared" si="26"/>
        <v>0.13572252483280206</v>
      </c>
      <c r="C170" s="18">
        <f t="shared" si="27"/>
        <v>9.6806397748078782E-2</v>
      </c>
      <c r="D170" s="18">
        <f t="shared" si="28"/>
        <v>0.18704313280543711</v>
      </c>
      <c r="E170" s="18" t="str">
        <f t="shared" si="29"/>
        <v>Dead</v>
      </c>
      <c r="F170" s="18" t="str">
        <f t="shared" si="30"/>
        <v>Dead</v>
      </c>
      <c r="G170" s="19">
        <v>0</v>
      </c>
      <c r="H170" s="18">
        <v>19</v>
      </c>
      <c r="I170" s="18">
        <v>1</v>
      </c>
      <c r="J170" s="18">
        <v>0</v>
      </c>
      <c r="K170" s="18">
        <v>0</v>
      </c>
      <c r="L170" s="18">
        <v>0</v>
      </c>
      <c r="M170" s="18">
        <v>0</v>
      </c>
      <c r="N170" s="18">
        <v>0</v>
      </c>
      <c r="O170" s="19">
        <v>1</v>
      </c>
      <c r="P170" s="19">
        <f t="shared" si="31"/>
        <v>0</v>
      </c>
      <c r="Q170" s="19">
        <f t="shared" si="32"/>
        <v>0</v>
      </c>
      <c r="R170" s="19">
        <f t="shared" si="33"/>
        <v>0</v>
      </c>
      <c r="S170" s="18">
        <f t="shared" si="34"/>
        <v>1.8420603746990571E-2</v>
      </c>
      <c r="T170" s="18">
        <v>-1.8512813260688672</v>
      </c>
      <c r="U170" s="18">
        <v>0.19487221285359729</v>
      </c>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row>
    <row r="171" spans="1:143" hidden="1" outlineLevel="1" x14ac:dyDescent="0.2">
      <c r="A171" s="16">
        <v>879</v>
      </c>
      <c r="B171" s="18">
        <f t="shared" si="26"/>
        <v>0.10708535727923606</v>
      </c>
      <c r="C171" s="18">
        <f t="shared" si="27"/>
        <v>7.8301495652346051E-2</v>
      </c>
      <c r="D171" s="18">
        <f t="shared" si="28"/>
        <v>0.14478809471227577</v>
      </c>
      <c r="E171" s="18" t="str">
        <f t="shared" si="29"/>
        <v>Dead</v>
      </c>
      <c r="F171" s="18" t="str">
        <f t="shared" si="30"/>
        <v>Dead</v>
      </c>
      <c r="G171" s="19">
        <v>0</v>
      </c>
      <c r="H171" s="18">
        <v>29.9</v>
      </c>
      <c r="I171" s="18">
        <v>1</v>
      </c>
      <c r="J171" s="18">
        <v>0</v>
      </c>
      <c r="K171" s="18">
        <v>0</v>
      </c>
      <c r="L171" s="18">
        <v>0</v>
      </c>
      <c r="M171" s="18">
        <v>0</v>
      </c>
      <c r="N171" s="18">
        <v>0</v>
      </c>
      <c r="O171" s="19">
        <v>1</v>
      </c>
      <c r="P171" s="19">
        <f t="shared" si="31"/>
        <v>0</v>
      </c>
      <c r="Q171" s="19">
        <f t="shared" si="32"/>
        <v>0</v>
      </c>
      <c r="R171" s="19">
        <f t="shared" si="33"/>
        <v>0</v>
      </c>
      <c r="S171" s="18">
        <f t="shared" si="34"/>
        <v>1.1467273743621635E-2</v>
      </c>
      <c r="T171" s="18">
        <v>-2.1208647434239771</v>
      </c>
      <c r="U171" s="18">
        <v>0.17591482456132854</v>
      </c>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row>
    <row r="172" spans="1:143" hidden="1" outlineLevel="1" x14ac:dyDescent="0.2">
      <c r="A172" s="16">
        <v>880</v>
      </c>
      <c r="B172" s="18">
        <f t="shared" si="26"/>
        <v>0.89794626859606785</v>
      </c>
      <c r="C172" s="18">
        <f t="shared" si="27"/>
        <v>0.82370937302222702</v>
      </c>
      <c r="D172" s="18">
        <f t="shared" si="28"/>
        <v>0.94308179150279181</v>
      </c>
      <c r="E172" s="18" t="str">
        <f t="shared" si="29"/>
        <v>Alive</v>
      </c>
      <c r="F172" s="18" t="str">
        <f t="shared" si="30"/>
        <v>Alive</v>
      </c>
      <c r="G172" s="19">
        <v>1</v>
      </c>
      <c r="H172" s="18">
        <v>56</v>
      </c>
      <c r="I172" s="18">
        <v>0</v>
      </c>
      <c r="J172" s="18">
        <v>1</v>
      </c>
      <c r="K172" s="18">
        <v>0</v>
      </c>
      <c r="L172" s="18">
        <v>0</v>
      </c>
      <c r="M172" s="18">
        <v>0</v>
      </c>
      <c r="N172" s="18">
        <v>0</v>
      </c>
      <c r="O172" s="19">
        <v>1</v>
      </c>
      <c r="P172" s="19">
        <f t="shared" si="31"/>
        <v>1</v>
      </c>
      <c r="Q172" s="19">
        <f t="shared" si="32"/>
        <v>0</v>
      </c>
      <c r="R172" s="19">
        <f t="shared" si="33"/>
        <v>0</v>
      </c>
      <c r="S172" s="18">
        <f t="shared" si="34"/>
        <v>1.0414964093465926E-2</v>
      </c>
      <c r="T172" s="18">
        <v>2.1746107789313833</v>
      </c>
      <c r="U172" s="18">
        <v>0.32292784034623445</v>
      </c>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row>
    <row r="173" spans="1:143" hidden="1" outlineLevel="1" x14ac:dyDescent="0.2">
      <c r="A173" s="16">
        <v>881</v>
      </c>
      <c r="B173" s="18">
        <f t="shared" si="26"/>
        <v>0.94985144560063817</v>
      </c>
      <c r="C173" s="18">
        <f t="shared" si="27"/>
        <v>0.9162947332756034</v>
      </c>
      <c r="D173" s="18">
        <f t="shared" si="28"/>
        <v>0.97039027975966685</v>
      </c>
      <c r="E173" s="18" t="str">
        <f t="shared" si="29"/>
        <v>Alive</v>
      </c>
      <c r="F173" s="18" t="str">
        <f t="shared" si="30"/>
        <v>Alive</v>
      </c>
      <c r="G173" s="19">
        <v>1</v>
      </c>
      <c r="H173" s="18">
        <v>25</v>
      </c>
      <c r="I173" s="18">
        <v>0</v>
      </c>
      <c r="J173" s="18">
        <v>1</v>
      </c>
      <c r="K173" s="18">
        <v>0</v>
      </c>
      <c r="L173" s="18">
        <v>0</v>
      </c>
      <c r="M173" s="18">
        <v>0</v>
      </c>
      <c r="N173" s="18">
        <v>0</v>
      </c>
      <c r="O173" s="19">
        <v>1</v>
      </c>
      <c r="P173" s="19">
        <f t="shared" si="31"/>
        <v>1</v>
      </c>
      <c r="Q173" s="19">
        <f t="shared" si="32"/>
        <v>0</v>
      </c>
      <c r="R173" s="19">
        <f t="shared" si="33"/>
        <v>0</v>
      </c>
      <c r="S173" s="18">
        <f t="shared" si="34"/>
        <v>2.5148775083457531E-3</v>
      </c>
      <c r="T173" s="18">
        <v>2.9413159108587608</v>
      </c>
      <c r="U173" s="18">
        <v>0.27973969949919963</v>
      </c>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row>
    <row r="174" spans="1:143" hidden="1" outlineLevel="1" x14ac:dyDescent="0.2">
      <c r="A174" s="16">
        <v>882</v>
      </c>
      <c r="B174" s="18">
        <f t="shared" si="26"/>
        <v>9.9972042339326661E-2</v>
      </c>
      <c r="C174" s="18">
        <f t="shared" si="27"/>
        <v>7.2299847186409749E-2</v>
      </c>
      <c r="D174" s="18">
        <f t="shared" si="28"/>
        <v>0.13667516628786222</v>
      </c>
      <c r="E174" s="18" t="str">
        <f t="shared" si="29"/>
        <v>Dead</v>
      </c>
      <c r="F174" s="18" t="str">
        <f t="shared" si="30"/>
        <v>Dead</v>
      </c>
      <c r="G174" s="19">
        <v>0</v>
      </c>
      <c r="H174" s="18">
        <v>33</v>
      </c>
      <c r="I174" s="18">
        <v>1</v>
      </c>
      <c r="J174" s="18">
        <v>0</v>
      </c>
      <c r="K174" s="18">
        <v>0</v>
      </c>
      <c r="L174" s="18">
        <v>0</v>
      </c>
      <c r="M174" s="18">
        <v>0</v>
      </c>
      <c r="N174" s="18">
        <v>0</v>
      </c>
      <c r="O174" s="19">
        <v>1</v>
      </c>
      <c r="P174" s="19">
        <f t="shared" si="31"/>
        <v>0</v>
      </c>
      <c r="Q174" s="19">
        <f t="shared" si="32"/>
        <v>0</v>
      </c>
      <c r="R174" s="19">
        <f t="shared" si="33"/>
        <v>0</v>
      </c>
      <c r="S174" s="18">
        <f t="shared" si="34"/>
        <v>9.9944092494961227E-3</v>
      </c>
      <c r="T174" s="18">
        <v>-2.1975352566167148</v>
      </c>
      <c r="U174" s="18">
        <v>0.1807948003139086</v>
      </c>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row>
    <row r="175" spans="1:143" hidden="1" outlineLevel="1" x14ac:dyDescent="0.2">
      <c r="A175" s="16">
        <v>883</v>
      </c>
      <c r="B175" s="18">
        <f t="shared" si="26"/>
        <v>0.48625987040980795</v>
      </c>
      <c r="C175" s="18">
        <f t="shared" si="27"/>
        <v>0.36726011680889387</v>
      </c>
      <c r="D175" s="18">
        <f t="shared" si="28"/>
        <v>0.6068380480314739</v>
      </c>
      <c r="E175" s="18" t="str">
        <f t="shared" si="29"/>
        <v>Dead</v>
      </c>
      <c r="F175" s="18" t="str">
        <f t="shared" si="30"/>
        <v>Dead</v>
      </c>
      <c r="G175" s="19">
        <v>0</v>
      </c>
      <c r="H175" s="18">
        <v>22</v>
      </c>
      <c r="I175" s="18">
        <v>1</v>
      </c>
      <c r="J175" s="18">
        <v>1</v>
      </c>
      <c r="K175" s="18">
        <v>1</v>
      </c>
      <c r="L175" s="18">
        <v>0</v>
      </c>
      <c r="M175" s="18">
        <v>0</v>
      </c>
      <c r="N175" s="18">
        <v>0</v>
      </c>
      <c r="O175" s="19">
        <v>1</v>
      </c>
      <c r="P175" s="19">
        <f t="shared" si="31"/>
        <v>0</v>
      </c>
      <c r="Q175" s="19">
        <f t="shared" si="32"/>
        <v>0</v>
      </c>
      <c r="R175" s="19">
        <f t="shared" si="33"/>
        <v>0</v>
      </c>
      <c r="S175" s="18">
        <f t="shared" si="34"/>
        <v>0.23644866157096323</v>
      </c>
      <c r="T175" s="18">
        <v>-5.4974359379430404E-2</v>
      </c>
      <c r="U175" s="18">
        <v>0.24950187503142518</v>
      </c>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row>
    <row r="176" spans="1:143" hidden="1" outlineLevel="1" x14ac:dyDescent="0.2">
      <c r="A176" s="16">
        <v>884</v>
      </c>
      <c r="B176" s="18">
        <f t="shared" si="26"/>
        <v>0.11514492957137343</v>
      </c>
      <c r="C176" s="18">
        <f t="shared" si="27"/>
        <v>6.3183479157250186E-2</v>
      </c>
      <c r="D176" s="18">
        <f t="shared" si="28"/>
        <v>0.20068477990508957</v>
      </c>
      <c r="E176" s="18" t="str">
        <f t="shared" si="29"/>
        <v>Dead</v>
      </c>
      <c r="F176" s="18" t="str">
        <f t="shared" si="30"/>
        <v>Dead</v>
      </c>
      <c r="G176" s="19">
        <v>0</v>
      </c>
      <c r="H176" s="18">
        <v>28</v>
      </c>
      <c r="I176" s="18">
        <v>0</v>
      </c>
      <c r="J176" s="18">
        <v>0</v>
      </c>
      <c r="K176" s="18">
        <v>0</v>
      </c>
      <c r="L176" s="18">
        <v>0</v>
      </c>
      <c r="M176" s="18">
        <v>1</v>
      </c>
      <c r="N176" s="18">
        <v>0</v>
      </c>
      <c r="O176" s="19">
        <v>1</v>
      </c>
      <c r="P176" s="19">
        <f t="shared" si="31"/>
        <v>0</v>
      </c>
      <c r="Q176" s="19">
        <f t="shared" si="32"/>
        <v>0</v>
      </c>
      <c r="R176" s="19">
        <f t="shared" si="33"/>
        <v>0</v>
      </c>
      <c r="S176" s="18">
        <f t="shared" si="34"/>
        <v>1.3258354805996547E-2</v>
      </c>
      <c r="T176" s="18">
        <v>-2.0392322773217257</v>
      </c>
      <c r="U176" s="18">
        <v>0.33531856409079713</v>
      </c>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row>
    <row r="177" spans="1:143" hidden="1" outlineLevel="1" x14ac:dyDescent="0.2">
      <c r="A177" s="16">
        <v>885</v>
      </c>
      <c r="B177" s="18">
        <f t="shared" si="26"/>
        <v>0.11923695803177539</v>
      </c>
      <c r="C177" s="18">
        <f t="shared" si="27"/>
        <v>8.7230057650031834E-2</v>
      </c>
      <c r="D177" s="18">
        <f t="shared" si="28"/>
        <v>0.1609175520951234</v>
      </c>
      <c r="E177" s="18" t="str">
        <f t="shared" si="29"/>
        <v>Dead</v>
      </c>
      <c r="F177" s="18" t="str">
        <f t="shared" si="30"/>
        <v>Dead</v>
      </c>
      <c r="G177" s="19">
        <v>0</v>
      </c>
      <c r="H177" s="18">
        <v>25</v>
      </c>
      <c r="I177" s="18">
        <v>1</v>
      </c>
      <c r="J177" s="18">
        <v>0</v>
      </c>
      <c r="K177" s="18">
        <v>0</v>
      </c>
      <c r="L177" s="18">
        <v>0</v>
      </c>
      <c r="M177" s="18">
        <v>0</v>
      </c>
      <c r="N177" s="18">
        <v>0</v>
      </c>
      <c r="O177" s="19">
        <v>1</v>
      </c>
      <c r="P177" s="19">
        <f t="shared" si="31"/>
        <v>0</v>
      </c>
      <c r="Q177" s="19">
        <f t="shared" si="32"/>
        <v>0</v>
      </c>
      <c r="R177" s="19">
        <f t="shared" si="33"/>
        <v>0</v>
      </c>
      <c r="S177" s="18">
        <f t="shared" si="34"/>
        <v>1.4217452160671365E-2</v>
      </c>
      <c r="T177" s="18">
        <v>-1.9996758677322304</v>
      </c>
      <c r="U177" s="18">
        <v>0.17768644455422575</v>
      </c>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row>
    <row r="178" spans="1:143" hidden="1" outlineLevel="1" x14ac:dyDescent="0.2">
      <c r="A178" s="16">
        <v>886</v>
      </c>
      <c r="B178" s="18">
        <f t="shared" si="26"/>
        <v>0.67657946082929021</v>
      </c>
      <c r="C178" s="18">
        <f t="shared" si="27"/>
        <v>0.5418595038402233</v>
      </c>
      <c r="D178" s="18">
        <f t="shared" si="28"/>
        <v>0.78723893612123264</v>
      </c>
      <c r="E178" s="18" t="str">
        <f t="shared" si="29"/>
        <v>Alive</v>
      </c>
      <c r="F178" s="18" t="str">
        <f t="shared" si="30"/>
        <v>Dead</v>
      </c>
      <c r="G178" s="19">
        <v>0</v>
      </c>
      <c r="H178" s="18">
        <v>39</v>
      </c>
      <c r="I178" s="18">
        <v>1</v>
      </c>
      <c r="J178" s="18">
        <v>1</v>
      </c>
      <c r="K178" s="18">
        <v>0</v>
      </c>
      <c r="L178" s="18">
        <v>0</v>
      </c>
      <c r="M178" s="18">
        <v>0</v>
      </c>
      <c r="N178" s="18">
        <v>0</v>
      </c>
      <c r="O178" s="19">
        <v>1</v>
      </c>
      <c r="P178" s="19">
        <f t="shared" si="31"/>
        <v>1</v>
      </c>
      <c r="Q178" s="19">
        <f t="shared" si="32"/>
        <v>0</v>
      </c>
      <c r="R178" s="19">
        <f t="shared" si="33"/>
        <v>1</v>
      </c>
      <c r="S178" s="18">
        <f t="shared" si="34"/>
        <v>0.45775976681605307</v>
      </c>
      <c r="T178" s="18">
        <v>0.73809644420097198</v>
      </c>
      <c r="U178" s="18">
        <v>0.29095717886469291</v>
      </c>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row>
    <row r="179" spans="1:143" hidden="1" outlineLevel="1" x14ac:dyDescent="0.2">
      <c r="A179" s="16">
        <v>887</v>
      </c>
      <c r="B179" s="18">
        <f t="shared" si="26"/>
        <v>0.11768891650355034</v>
      </c>
      <c r="C179" s="18">
        <f t="shared" si="27"/>
        <v>6.4575807748376582E-2</v>
      </c>
      <c r="D179" s="18">
        <f t="shared" si="28"/>
        <v>0.204917333275697</v>
      </c>
      <c r="E179" s="18" t="str">
        <f t="shared" si="29"/>
        <v>Dead</v>
      </c>
      <c r="F179" s="18" t="str">
        <f t="shared" si="30"/>
        <v>Dead</v>
      </c>
      <c r="G179" s="19">
        <v>0</v>
      </c>
      <c r="H179" s="18">
        <v>27</v>
      </c>
      <c r="I179" s="18">
        <v>0</v>
      </c>
      <c r="J179" s="18">
        <v>0</v>
      </c>
      <c r="K179" s="18">
        <v>0</v>
      </c>
      <c r="L179" s="18">
        <v>0</v>
      </c>
      <c r="M179" s="18">
        <v>1</v>
      </c>
      <c r="N179" s="18">
        <v>0</v>
      </c>
      <c r="O179" s="19">
        <v>1</v>
      </c>
      <c r="P179" s="19">
        <f t="shared" si="31"/>
        <v>0</v>
      </c>
      <c r="Q179" s="19">
        <f t="shared" si="32"/>
        <v>0</v>
      </c>
      <c r="R179" s="19">
        <f t="shared" si="33"/>
        <v>0</v>
      </c>
      <c r="S179" s="18">
        <f t="shared" si="34"/>
        <v>1.3850681067779645E-2</v>
      </c>
      <c r="T179" s="18">
        <v>-2.0144998537111651</v>
      </c>
      <c r="U179" s="18">
        <v>0.33605740302056436</v>
      </c>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row>
    <row r="180" spans="1:143" hidden="1" outlineLevel="1" x14ac:dyDescent="0.2">
      <c r="A180" s="16">
        <v>888</v>
      </c>
      <c r="B180" s="18">
        <f t="shared" si="26"/>
        <v>0.95646631031322638</v>
      </c>
      <c r="C180" s="18">
        <f t="shared" si="27"/>
        <v>0.92372750803066228</v>
      </c>
      <c r="D180" s="18">
        <f t="shared" si="28"/>
        <v>0.97552482167115651</v>
      </c>
      <c r="E180" s="18" t="str">
        <f t="shared" si="29"/>
        <v>Alive</v>
      </c>
      <c r="F180" s="18" t="str">
        <f t="shared" si="30"/>
        <v>Alive</v>
      </c>
      <c r="G180" s="19">
        <v>1</v>
      </c>
      <c r="H180" s="18">
        <v>19</v>
      </c>
      <c r="I180" s="18">
        <v>0</v>
      </c>
      <c r="J180" s="18">
        <v>1</v>
      </c>
      <c r="K180" s="18">
        <v>0</v>
      </c>
      <c r="L180" s="18">
        <v>0</v>
      </c>
      <c r="M180" s="18">
        <v>0</v>
      </c>
      <c r="N180" s="18">
        <v>0</v>
      </c>
      <c r="O180" s="19">
        <v>1</v>
      </c>
      <c r="P180" s="19">
        <f t="shared" si="31"/>
        <v>1</v>
      </c>
      <c r="Q180" s="19">
        <f t="shared" si="32"/>
        <v>0</v>
      </c>
      <c r="R180" s="19">
        <f t="shared" si="33"/>
        <v>0</v>
      </c>
      <c r="S180" s="18">
        <f t="shared" si="34"/>
        <v>1.8951821377443002E-3</v>
      </c>
      <c r="T180" s="18">
        <v>3.089710452522124</v>
      </c>
      <c r="U180" s="18">
        <v>0.30388603180348722</v>
      </c>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row>
    <row r="181" spans="1:143" hidden="1" outlineLevel="1" x14ac:dyDescent="0.2">
      <c r="A181" s="16">
        <v>889</v>
      </c>
      <c r="B181" s="18">
        <f t="shared" si="26"/>
        <v>0.43773476831434183</v>
      </c>
      <c r="C181" s="18">
        <f t="shared" si="27"/>
        <v>0.32277098580269353</v>
      </c>
      <c r="D181" s="18">
        <f t="shared" si="28"/>
        <v>0.55979877390165456</v>
      </c>
      <c r="E181" s="18" t="str">
        <f t="shared" si="29"/>
        <v>Dead</v>
      </c>
      <c r="F181" s="18" t="str">
        <f t="shared" si="30"/>
        <v>Dead</v>
      </c>
      <c r="G181" s="19">
        <v>0</v>
      </c>
      <c r="H181" s="18">
        <v>29.9</v>
      </c>
      <c r="I181" s="18">
        <v>1</v>
      </c>
      <c r="J181" s="18">
        <v>1</v>
      </c>
      <c r="K181" s="18">
        <v>1</v>
      </c>
      <c r="L181" s="18">
        <v>0</v>
      </c>
      <c r="M181" s="18">
        <v>0</v>
      </c>
      <c r="N181" s="18">
        <v>0</v>
      </c>
      <c r="O181" s="19">
        <v>1</v>
      </c>
      <c r="P181" s="19">
        <f t="shared" si="31"/>
        <v>0</v>
      </c>
      <c r="Q181" s="19">
        <f t="shared" si="32"/>
        <v>0</v>
      </c>
      <c r="R181" s="19">
        <f t="shared" si="33"/>
        <v>0</v>
      </c>
      <c r="S181" s="18">
        <f t="shared" si="34"/>
        <v>0.19161172739121052</v>
      </c>
      <c r="T181" s="18">
        <v>-0.25036050590285852</v>
      </c>
      <c r="U181" s="18">
        <v>0.25036477312812994</v>
      </c>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row>
    <row r="182" spans="1:143" hidden="1" outlineLevel="1" x14ac:dyDescent="0.2">
      <c r="A182" s="16">
        <v>890</v>
      </c>
      <c r="B182" s="18">
        <f t="shared" si="26"/>
        <v>0.45823684203006038</v>
      </c>
      <c r="C182" s="18">
        <f t="shared" si="27"/>
        <v>0.35406841117361587</v>
      </c>
      <c r="D182" s="18">
        <f t="shared" si="28"/>
        <v>0.56618874267659058</v>
      </c>
      <c r="E182" s="18" t="str">
        <f t="shared" si="29"/>
        <v>Dead</v>
      </c>
      <c r="F182" s="18" t="str">
        <f t="shared" si="30"/>
        <v>Alive</v>
      </c>
      <c r="G182" s="19">
        <v>1</v>
      </c>
      <c r="H182" s="18">
        <v>26</v>
      </c>
      <c r="I182" s="18">
        <v>0</v>
      </c>
      <c r="J182" s="18">
        <v>0</v>
      </c>
      <c r="K182" s="18">
        <v>0</v>
      </c>
      <c r="L182" s="18">
        <v>0</v>
      </c>
      <c r="M182" s="18">
        <v>0</v>
      </c>
      <c r="N182" s="18">
        <v>0</v>
      </c>
      <c r="O182" s="19">
        <v>1</v>
      </c>
      <c r="P182" s="19">
        <f t="shared" si="31"/>
        <v>0</v>
      </c>
      <c r="Q182" s="19">
        <f t="shared" si="32"/>
        <v>1</v>
      </c>
      <c r="R182" s="19">
        <f t="shared" si="33"/>
        <v>0</v>
      </c>
      <c r="S182" s="18">
        <f t="shared" si="34"/>
        <v>0.29350731933356172</v>
      </c>
      <c r="T182" s="18">
        <v>-0.16744275523285002</v>
      </c>
      <c r="U182" s="18">
        <v>0.22131054465693067</v>
      </c>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row>
    <row r="183" spans="1:143" hidden="1" outlineLevel="1" x14ac:dyDescent="0.2">
      <c r="A183" s="16">
        <v>891</v>
      </c>
      <c r="B183" s="18">
        <f t="shared" si="26"/>
        <v>0.10221952858004359</v>
      </c>
      <c r="C183" s="18">
        <f t="shared" si="27"/>
        <v>7.4254125582850272E-2</v>
      </c>
      <c r="D183" s="18">
        <f t="shared" si="28"/>
        <v>0.13913425387097098</v>
      </c>
      <c r="E183" s="18" t="str">
        <f t="shared" si="29"/>
        <v>Dead</v>
      </c>
      <c r="F183" s="18" t="str">
        <f t="shared" si="30"/>
        <v>Dead</v>
      </c>
      <c r="G183" s="19">
        <v>0</v>
      </c>
      <c r="H183" s="18">
        <v>32</v>
      </c>
      <c r="I183" s="18">
        <v>1</v>
      </c>
      <c r="J183" s="18">
        <v>0</v>
      </c>
      <c r="K183" s="18">
        <v>0</v>
      </c>
      <c r="L183" s="18">
        <v>0</v>
      </c>
      <c r="M183" s="18">
        <v>0</v>
      </c>
      <c r="N183" s="18">
        <v>0</v>
      </c>
      <c r="O183" s="19">
        <v>1</v>
      </c>
      <c r="P183" s="19">
        <f t="shared" si="31"/>
        <v>0</v>
      </c>
      <c r="Q183" s="19">
        <f t="shared" si="32"/>
        <v>0</v>
      </c>
      <c r="R183" s="19">
        <f t="shared" si="33"/>
        <v>0</v>
      </c>
      <c r="S183" s="18">
        <f t="shared" si="34"/>
        <v>1.0448832023126348E-2</v>
      </c>
      <c r="T183" s="18">
        <v>-2.1728028330061542</v>
      </c>
      <c r="U183" s="18">
        <v>0.17872960601315532</v>
      </c>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row>
    <row r="184" spans="1:143" collapsed="1" x14ac:dyDescent="0.2">
      <c r="A184" s="71"/>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row>
    <row r="185" spans="1:143" x14ac:dyDescent="0.2">
      <c r="A185" s="11" t="s">
        <v>1025</v>
      </c>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row>
    <row r="186" spans="1:143" outlineLevel="1" x14ac:dyDescent="0.2">
      <c r="AP186" s="70" t="s">
        <v>1028</v>
      </c>
      <c r="AQ186" s="70">
        <v>1</v>
      </c>
      <c r="AR186" s="58" t="s">
        <v>55</v>
      </c>
      <c r="AS186" s="58" t="s">
        <v>15</v>
      </c>
      <c r="AT186" s="58" t="s">
        <v>29</v>
      </c>
      <c r="AU186" s="58" t="s">
        <v>6</v>
      </c>
      <c r="AV186" s="58" t="s">
        <v>8</v>
      </c>
      <c r="AW186" s="58" t="s">
        <v>12</v>
      </c>
      <c r="AX186" s="58" t="s">
        <v>9</v>
      </c>
      <c r="AY186" s="58" t="s">
        <v>38</v>
      </c>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row>
    <row r="187" spans="1:143" outlineLevel="1" x14ac:dyDescent="0.2">
      <c r="J187" s="4" t="s">
        <v>1071</v>
      </c>
      <c r="AP187" s="70" t="s">
        <v>1029</v>
      </c>
      <c r="AQ187" s="70" t="str">
        <f>INDEX($AS$186:$AY$186,$AQ$186)</f>
        <v>Age</v>
      </c>
      <c r="AR187" s="58" t="s">
        <v>970</v>
      </c>
      <c r="AS187" s="58">
        <v>29.877025000000049</v>
      </c>
      <c r="AT187" s="58">
        <v>0.54874999999999996</v>
      </c>
      <c r="AU187" s="58">
        <v>0.35375000000000001</v>
      </c>
      <c r="AV187" s="58">
        <v>0.1</v>
      </c>
      <c r="AW187" s="58">
        <v>3.2500000000000001E-2</v>
      </c>
      <c r="AX187" s="58">
        <v>0.12</v>
      </c>
      <c r="AY187" s="58">
        <v>0.05</v>
      </c>
      <c r="AZ187" s="58">
        <v>1</v>
      </c>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row>
    <row r="188" spans="1:143" outlineLevel="1" x14ac:dyDescent="0.2">
      <c r="AP188" s="70"/>
      <c r="AQ188" s="70" t="s">
        <v>1030</v>
      </c>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row>
    <row r="189" spans="1:143" outlineLevel="1" x14ac:dyDescent="0.2">
      <c r="AP189" s="70"/>
      <c r="AQ189" s="70" t="str">
        <f xml:space="preserve"> "Logistic Regression Curve -vs- " &amp; $AQ$187 &amp; " 
Titanic logistic model for Survived1st800    (7 variables, n=800)"</f>
        <v>Logistic Regression Curve -vs- Age 
Titanic logistic model for Survived1st800    (7 variables, n=800)</v>
      </c>
      <c r="AR189" s="58" t="s">
        <v>1033</v>
      </c>
      <c r="AS189" s="58">
        <v>0.67</v>
      </c>
      <c r="AT189" s="58">
        <v>0</v>
      </c>
      <c r="AU189" s="58">
        <v>0</v>
      </c>
      <c r="AV189" s="58">
        <v>0</v>
      </c>
      <c r="AW189" s="58">
        <v>0</v>
      </c>
      <c r="AX189" s="58">
        <v>0</v>
      </c>
      <c r="AY189" s="58">
        <v>0</v>
      </c>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row>
    <row r="190" spans="1:143" outlineLevel="1" x14ac:dyDescent="0.2">
      <c r="A190" s="26" t="s">
        <v>970</v>
      </c>
      <c r="B190" s="1">
        <f>SUMPRODUCT($AS$187:$AY$187,$AS$206:$AY$206)</f>
        <v>29.877025000000049</v>
      </c>
      <c r="C190" s="1">
        <f>1/(1+EXP(-F190))</f>
        <v>0.36476323394089133</v>
      </c>
      <c r="D190" s="1">
        <f>1/(1+EXP(-(F190- $H$11*G190)))</f>
        <v>0.3192789695902381</v>
      </c>
      <c r="E190" s="1">
        <f>1/(1+EXP(-(F190+ $H$11*G190)))</f>
        <v>0.41279780975961244</v>
      </c>
      <c r="F190" s="1">
        <f>MMULT($AS$187:$AY$187,$B$16:$B$22) + B15</f>
        <v>-0.55474932036545044</v>
      </c>
      <c r="G190" s="1">
        <f t="array" ref="G190">SQRT(MMULT($AS$187:$AZ$187,MMULT($AP$15:$AW$22,TRANSPOSE($AS$187:$AZ$187))))</f>
        <v>0.10323558138470425</v>
      </c>
      <c r="AP190" s="70"/>
      <c r="AQ190" s="70" t="str">
        <f xml:space="preserve"> $AQ$187 &amp; " (min to max) " &amp; CHAR(10) &amp; "Other Variables = Means"</f>
        <v>Age (min to max) 
Other Variables = Means</v>
      </c>
      <c r="AR190" s="58" t="s">
        <v>1034</v>
      </c>
      <c r="AS190" s="58">
        <v>80</v>
      </c>
      <c r="AT190" s="58">
        <v>1</v>
      </c>
      <c r="AU190" s="58">
        <v>1</v>
      </c>
      <c r="AV190" s="58">
        <v>1</v>
      </c>
      <c r="AW190" s="58">
        <v>1</v>
      </c>
      <c r="AX190" s="58">
        <v>1</v>
      </c>
      <c r="AY190" s="58">
        <v>1</v>
      </c>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row>
    <row r="191" spans="1:143" outlineLevel="1" x14ac:dyDescent="0.2">
      <c r="AP191" s="70"/>
      <c r="AQ191" s="70" t="s">
        <v>1031</v>
      </c>
      <c r="AR191" s="58" t="s">
        <v>1035</v>
      </c>
      <c r="AS191" s="58">
        <f t="shared" ref="AS191:AY191" si="35">AS189</f>
        <v>0.67</v>
      </c>
      <c r="AT191" s="58">
        <f t="shared" si="35"/>
        <v>0</v>
      </c>
      <c r="AU191" s="58">
        <f t="shared" si="35"/>
        <v>0</v>
      </c>
      <c r="AV191" s="58">
        <f t="shared" si="35"/>
        <v>0</v>
      </c>
      <c r="AW191" s="58">
        <f t="shared" si="35"/>
        <v>0</v>
      </c>
      <c r="AX191" s="58">
        <f t="shared" si="35"/>
        <v>0</v>
      </c>
      <c r="AY191" s="58">
        <f t="shared" si="35"/>
        <v>0</v>
      </c>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row>
    <row r="192" spans="1:143" outlineLevel="1" x14ac:dyDescent="0.2">
      <c r="B192" s="24" t="str">
        <f>$AQ$187</f>
        <v>Age</v>
      </c>
      <c r="C192" s="24" t="s">
        <v>1026</v>
      </c>
      <c r="D192" s="24" t="str">
        <f>IF($I$11&gt;99%,("Lower "&amp;TEXT($I$11,"0.0%")),("Lower "&amp;TEXT($I$11,"0%")))</f>
        <v>Lower 95%</v>
      </c>
      <c r="E192" s="24" t="str">
        <f>IF($I$11&gt;99%,("Upper "&amp;TEXT($I$11,"0.0%")),("Upper "&amp;TEXT($I$11,"0%")))</f>
        <v>Upper 95%</v>
      </c>
      <c r="F192" s="24" t="s">
        <v>1027</v>
      </c>
      <c r="G192" s="24" t="s">
        <v>978</v>
      </c>
      <c r="AP192" s="70"/>
      <c r="AQ192" s="70" t="s">
        <v>1032</v>
      </c>
      <c r="AR192" s="58" t="s">
        <v>1036</v>
      </c>
      <c r="AS192" s="58">
        <f t="shared" ref="AS192:AY192" si="36">(AS190 - AS189)/12</f>
        <v>6.6108333333333329</v>
      </c>
      <c r="AT192" s="58">
        <f t="shared" si="36"/>
        <v>8.3333333333333329E-2</v>
      </c>
      <c r="AU192" s="58">
        <f t="shared" si="36"/>
        <v>8.3333333333333329E-2</v>
      </c>
      <c r="AV192" s="58">
        <f t="shared" si="36"/>
        <v>8.3333333333333329E-2</v>
      </c>
      <c r="AW192" s="58">
        <f t="shared" si="36"/>
        <v>8.3333333333333329E-2</v>
      </c>
      <c r="AX192" s="58">
        <f t="shared" si="36"/>
        <v>8.3333333333333329E-2</v>
      </c>
      <c r="AY192" s="58">
        <f t="shared" si="36"/>
        <v>8.3333333333333329E-2</v>
      </c>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row>
    <row r="193" spans="1:143" outlineLevel="1" x14ac:dyDescent="0.2">
      <c r="B193" s="1">
        <f>SUMPRODUCT($AS$193:$AY$193,$AS$206:$AY$206)</f>
        <v>0.67</v>
      </c>
      <c r="C193" s="1">
        <f t="shared" ref="C193:C205" si="37">1/(1+EXP(-F193))</f>
        <v>0.54180497366718872</v>
      </c>
      <c r="D193" s="1">
        <f t="shared" ref="D193:D205" si="38">1/(1+EXP(-(F193- $H$11*G193)))</f>
        <v>0.40093326834133769</v>
      </c>
      <c r="E193" s="1">
        <f t="shared" ref="E193:E205" si="39">1/(1+EXP(-(F193+ $H$11*G193)))</f>
        <v>0.67629579274821006</v>
      </c>
      <c r="F193" s="1">
        <f>MMULT($AS$193:$AY$193,$B$16:$B$22) + B15</f>
        <v>0.16761119433878324</v>
      </c>
      <c r="G193" s="1">
        <f t="array" ref="G193">SQRT(MMULT($AS$193:$AZ$193,MMULT($AP$15:$AW$22,TRANSPOSE($AS$193:$AZ$193))))</f>
        <v>0.29040798478983199</v>
      </c>
      <c r="AP193" s="58"/>
      <c r="AQ193" s="58">
        <v>1</v>
      </c>
      <c r="AR193" s="58"/>
      <c r="AS193" s="58">
        <f>IF($AS$207=$AQ$186,$AS$191+($AQ$193-1)*$AS$192,$AS$187)</f>
        <v>0.67</v>
      </c>
      <c r="AT193" s="58">
        <f>IF($AT$207=$AQ$186,$AT$191+($AQ$193-1)*$AT$192,$AT$187)</f>
        <v>0.54874999999999996</v>
      </c>
      <c r="AU193" s="58">
        <f>IF($AU$207=$AQ$186,$AU$191+($AQ$193-1)*$AU$192,$AU$187)</f>
        <v>0.35375000000000001</v>
      </c>
      <c r="AV193" s="58">
        <f>IF($AV$207=$AQ$186,$AV$191+($AQ$193-1)*$AV$192,$AV$187)</f>
        <v>0.1</v>
      </c>
      <c r="AW193" s="58">
        <f>IF($AW$207=$AQ$186,$AW$191+($AQ$193-1)*$AW$192,$AW$187)</f>
        <v>3.2500000000000001E-2</v>
      </c>
      <c r="AX193" s="58">
        <f>IF($AX$207=$AQ$186,$AX$191+($AQ$193-1)*$AX$192,$AX$187)</f>
        <v>0.12</v>
      </c>
      <c r="AY193" s="58">
        <f>IF($AY$207=$AQ$186,$AY$191+($AQ$193-1)*$AY$192,$AY$187)</f>
        <v>0.05</v>
      </c>
      <c r="AZ193" s="58">
        <v>1</v>
      </c>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row>
    <row r="194" spans="1:143" outlineLevel="1" x14ac:dyDescent="0.2">
      <c r="B194" s="1">
        <f>SUMPRODUCT($AS$194:$AY$194,$AS$206:$AY$206)</f>
        <v>7.2808333333333328</v>
      </c>
      <c r="C194" s="1">
        <f t="shared" si="37"/>
        <v>0.50102731453438565</v>
      </c>
      <c r="D194" s="1">
        <f t="shared" si="38"/>
        <v>0.38825460234888892</v>
      </c>
      <c r="E194" s="1">
        <f t="shared" si="39"/>
        <v>0.61369560256392952</v>
      </c>
      <c r="F194" s="1">
        <f>MMULT($AS$194:$AY$194,$B$16:$B$22) + B15</f>
        <v>4.1092639199691305E-3</v>
      </c>
      <c r="G194" s="1">
        <f t="array" ref="G194">SQRT(MMULT($AS$194:$AZ$194,MMULT($AP$15:$AW$22,TRANSPOSE($AS$194:$AZ$194))))</f>
        <v>0.23406763110824547</v>
      </c>
      <c r="AP194" s="58"/>
      <c r="AQ194" s="58">
        <v>2</v>
      </c>
      <c r="AR194" s="58"/>
      <c r="AS194" s="58">
        <f>IF($AS$207=$AQ$186,$AS$191+($AQ$194-1)*$AS$192,$AS$187)</f>
        <v>7.2808333333333328</v>
      </c>
      <c r="AT194" s="58">
        <f>IF($AT$207=$AQ$186,$AT$191+($AQ$194-1)*$AT$192,$AT$187)</f>
        <v>0.54874999999999996</v>
      </c>
      <c r="AU194" s="58">
        <f>IF($AU$207=$AQ$186,$AU$191+($AQ$194-1)*$AU$192,$AU$187)</f>
        <v>0.35375000000000001</v>
      </c>
      <c r="AV194" s="58">
        <f>IF($AV$207=$AQ$186,$AV$191+($AQ$194-1)*$AV$192,$AV$187)</f>
        <v>0.1</v>
      </c>
      <c r="AW194" s="58">
        <f>IF($AW$207=$AQ$186,$AW$191+($AQ$194-1)*$AW$192,$AW$187)</f>
        <v>3.2500000000000001E-2</v>
      </c>
      <c r="AX194" s="58">
        <f>IF($AX$207=$AQ$186,$AX$191+($AQ$194-1)*$AX$192,$AX$187)</f>
        <v>0.12</v>
      </c>
      <c r="AY194" s="58">
        <f>IF($AY$207=$AQ$186,$AY$191+($AQ$194-1)*$AY$192,$AY$187)</f>
        <v>0.05</v>
      </c>
      <c r="AZ194" s="58">
        <v>1</v>
      </c>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row>
    <row r="195" spans="1:143" outlineLevel="1" x14ac:dyDescent="0.2">
      <c r="B195" s="1">
        <f>SUMPRODUCT($AS$195:$AY$195,$AS$206:$AY$206)</f>
        <v>13.891666666666666</v>
      </c>
      <c r="C195" s="1">
        <f t="shared" si="37"/>
        <v>0.46023598486988404</v>
      </c>
      <c r="D195" s="1">
        <f t="shared" si="38"/>
        <v>0.37421008554213425</v>
      </c>
      <c r="E195" s="1">
        <f t="shared" si="39"/>
        <v>0.548698137557732</v>
      </c>
      <c r="F195" s="1">
        <f>MMULT($AS$195:$AY$195,$B$16:$B$22) + B15</f>
        <v>-0.15939266649884498</v>
      </c>
      <c r="G195" s="1">
        <f t="array" ref="G195">SQRT(MMULT($AS$195:$AZ$195,MMULT($AP$15:$AW$22,TRANSPOSE($AS$195:$AZ$195))))</f>
        <v>0.18102612364925813</v>
      </c>
      <c r="AP195" s="58"/>
      <c r="AQ195" s="58">
        <v>3</v>
      </c>
      <c r="AR195" s="58"/>
      <c r="AS195" s="58">
        <f>IF($AS$207=$AQ$186,$AS$191+($AQ$195-1)*$AS$192,$AS$187)</f>
        <v>13.891666666666666</v>
      </c>
      <c r="AT195" s="58">
        <f>IF($AT$207=$AQ$186,$AT$191+($AQ$195-1)*$AT$192,$AT$187)</f>
        <v>0.54874999999999996</v>
      </c>
      <c r="AU195" s="58">
        <f>IF($AU$207=$AQ$186,$AU$191+($AQ$195-1)*$AU$192,$AU$187)</f>
        <v>0.35375000000000001</v>
      </c>
      <c r="AV195" s="58">
        <f>IF($AV$207=$AQ$186,$AV$191+($AQ$195-1)*$AV$192,$AV$187)</f>
        <v>0.1</v>
      </c>
      <c r="AW195" s="58">
        <f>IF($AW$207=$AQ$186,$AW$191+($AQ$195-1)*$AW$192,$AW$187)</f>
        <v>3.2500000000000001E-2</v>
      </c>
      <c r="AX195" s="58">
        <f>IF($AX$207=$AQ$186,$AX$191+($AQ$195-1)*$AX$192,$AX$187)</f>
        <v>0.12</v>
      </c>
      <c r="AY195" s="58">
        <f>IF($AY$207=$AQ$186,$AY$191+($AQ$195-1)*$AY$192,$AY$187)</f>
        <v>0.05</v>
      </c>
      <c r="AZ195" s="58">
        <v>1</v>
      </c>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row>
    <row r="196" spans="1:143" outlineLevel="1" x14ac:dyDescent="0.2">
      <c r="B196" s="1">
        <f>SUMPRODUCT($AS$196:$AY$196,$AS$206:$AY$206)</f>
        <v>20.502500000000001</v>
      </c>
      <c r="C196" s="1">
        <f t="shared" si="37"/>
        <v>0.41997047483246064</v>
      </c>
      <c r="D196" s="1">
        <f t="shared" si="38"/>
        <v>0.35711077813237646</v>
      </c>
      <c r="E196" s="1">
        <f t="shared" si="39"/>
        <v>0.4855383336473173</v>
      </c>
      <c r="F196" s="1">
        <f>MMULT($AS$196:$AY$196,$B$16:$B$22) + B15</f>
        <v>-0.32289459691765909</v>
      </c>
      <c r="G196" s="1">
        <f t="array" ref="G196">SQRT(MMULT($AS$196:$AZ$196,MMULT($AP$15:$AW$22,TRANSPOSE($AS$196:$AZ$196))))</f>
        <v>0.13522278714123481</v>
      </c>
      <c r="AP196" s="58"/>
      <c r="AQ196" s="58">
        <v>4</v>
      </c>
      <c r="AR196" s="58"/>
      <c r="AS196" s="58">
        <f>IF($AS$207=$AQ$186,$AS$191+($AQ$196-1)*$AS$192,$AS$187)</f>
        <v>20.502500000000001</v>
      </c>
      <c r="AT196" s="58">
        <f>IF($AT$207=$AQ$186,$AT$191+($AQ$196-1)*$AT$192,$AT$187)</f>
        <v>0.54874999999999996</v>
      </c>
      <c r="AU196" s="58">
        <f>IF($AU$207=$AQ$186,$AU$191+($AQ$196-1)*$AU$192,$AU$187)</f>
        <v>0.35375000000000001</v>
      </c>
      <c r="AV196" s="58">
        <f>IF($AV$207=$AQ$186,$AV$191+($AQ$196-1)*$AV$192,$AV$187)</f>
        <v>0.1</v>
      </c>
      <c r="AW196" s="58">
        <f>IF($AW$207=$AQ$186,$AW$191+($AQ$196-1)*$AW$192,$AW$187)</f>
        <v>3.2500000000000001E-2</v>
      </c>
      <c r="AX196" s="58">
        <f>IF($AX$207=$AQ$186,$AX$191+($AQ$196-1)*$AX$192,$AX$187)</f>
        <v>0.12</v>
      </c>
      <c r="AY196" s="58">
        <f>IF($AY$207=$AQ$186,$AY$191+($AQ$196-1)*$AY$192,$AY$187)</f>
        <v>0.05</v>
      </c>
      <c r="AZ196" s="58">
        <v>1</v>
      </c>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row>
    <row r="197" spans="1:143" outlineLevel="1" x14ac:dyDescent="0.2">
      <c r="B197" s="1">
        <f>SUMPRODUCT($AS$197:$AY$197,$AS$206:$AY$206)</f>
        <v>27.113333333333333</v>
      </c>
      <c r="C197" s="1">
        <f t="shared" si="37"/>
        <v>0.38074282036718649</v>
      </c>
      <c r="D197" s="1">
        <f t="shared" si="38"/>
        <v>0.33291343007986463</v>
      </c>
      <c r="E197" s="1">
        <f t="shared" si="39"/>
        <v>0.43100407842149907</v>
      </c>
      <c r="F197" s="1">
        <f>MMULT($AS$197:$AY$197,$B$16:$B$22) + B15</f>
        <v>-0.48639652733647298</v>
      </c>
      <c r="G197" s="1">
        <f t="array" ref="G197">SQRT(MMULT($AS$197:$AZ$197,MMULT($AP$15:$AW$22,TRANSPOSE($AS$197:$AZ$197))))</f>
        <v>0.10645135080837322</v>
      </c>
      <c r="AP197" s="58"/>
      <c r="AQ197" s="58">
        <v>5</v>
      </c>
      <c r="AR197" s="58"/>
      <c r="AS197" s="58">
        <f>IF($AS$207=$AQ$186,$AS$191+($AQ$197-1)*$AS$192,$AS$187)</f>
        <v>27.113333333333333</v>
      </c>
      <c r="AT197" s="58">
        <f>IF($AT$207=$AQ$186,$AT$191+($AQ$197-1)*$AT$192,$AT$187)</f>
        <v>0.54874999999999996</v>
      </c>
      <c r="AU197" s="58">
        <f>IF($AU$207=$AQ$186,$AU$191+($AQ$197-1)*$AU$192,$AU$187)</f>
        <v>0.35375000000000001</v>
      </c>
      <c r="AV197" s="58">
        <f>IF($AV$207=$AQ$186,$AV$191+($AQ$197-1)*$AV$192,$AV$187)</f>
        <v>0.1</v>
      </c>
      <c r="AW197" s="58">
        <f>IF($AW$207=$AQ$186,$AW$191+($AQ$197-1)*$AW$192,$AW$187)</f>
        <v>3.2500000000000001E-2</v>
      </c>
      <c r="AX197" s="58">
        <f>IF($AX$207=$AQ$186,$AX$191+($AQ$197-1)*$AX$192,$AX$187)</f>
        <v>0.12</v>
      </c>
      <c r="AY197" s="58">
        <f>IF($AY$207=$AQ$186,$AY$191+($AQ$197-1)*$AY$192,$AY$187)</f>
        <v>0.05</v>
      </c>
      <c r="AZ197" s="58">
        <v>1</v>
      </c>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row>
    <row r="198" spans="1:143" outlineLevel="1" x14ac:dyDescent="0.2">
      <c r="B198" s="1">
        <f>SUMPRODUCT($AS$198:$AY$198,$AS$206:$AY$206)</f>
        <v>33.724166666666669</v>
      </c>
      <c r="C198" s="1">
        <f t="shared" si="37"/>
        <v>0.3430124200040871</v>
      </c>
      <c r="D198" s="1">
        <f t="shared" si="38"/>
        <v>0.29654607397690574</v>
      </c>
      <c r="E198" s="1">
        <f t="shared" si="39"/>
        <v>0.39269518460821695</v>
      </c>
      <c r="F198" s="1">
        <f>MMULT($AS$198:$AY$198,$B$16:$B$22) + B15</f>
        <v>-0.64989845775528698</v>
      </c>
      <c r="G198" s="1">
        <f t="array" ref="G198">SQRT(MMULT($AS$198:$AZ$198,MMULT($AP$15:$AW$22,TRANSPOSE($AS$198:$AZ$198))))</f>
        <v>0.10913533444090114</v>
      </c>
      <c r="AP198" s="58"/>
      <c r="AQ198" s="58">
        <v>6</v>
      </c>
      <c r="AR198" s="58"/>
      <c r="AS198" s="58">
        <f>IF($AS$207=$AQ$186,$AS$191+($AQ$198-1)*$AS$192,$AS$187)</f>
        <v>33.724166666666669</v>
      </c>
      <c r="AT198" s="58">
        <f>IF($AT$207=$AQ$186,$AT$191+($AQ$198-1)*$AT$192,$AT$187)</f>
        <v>0.54874999999999996</v>
      </c>
      <c r="AU198" s="58">
        <f>IF($AU$207=$AQ$186,$AU$191+($AQ$198-1)*$AU$192,$AU$187)</f>
        <v>0.35375000000000001</v>
      </c>
      <c r="AV198" s="58">
        <f>IF($AV$207=$AQ$186,$AV$191+($AQ$198-1)*$AV$192,$AV$187)</f>
        <v>0.1</v>
      </c>
      <c r="AW198" s="58">
        <f>IF($AW$207=$AQ$186,$AW$191+($AQ$198-1)*$AW$192,$AW$187)</f>
        <v>3.2500000000000001E-2</v>
      </c>
      <c r="AX198" s="58">
        <f>IF($AX$207=$AQ$186,$AX$191+($AQ$198-1)*$AX$192,$AX$187)</f>
        <v>0.12</v>
      </c>
      <c r="AY198" s="58">
        <f>IF($AY$207=$AQ$186,$AY$191+($AQ$198-1)*$AY$192,$AY$187)</f>
        <v>0.05</v>
      </c>
      <c r="AZ198" s="58">
        <v>1</v>
      </c>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row>
    <row r="199" spans="1:143" outlineLevel="1" x14ac:dyDescent="0.2">
      <c r="B199" s="1">
        <f>SUMPRODUCT($AS$199:$AY$199,$AS$206:$AY$206)</f>
        <v>40.335000000000001</v>
      </c>
      <c r="C199" s="1">
        <f t="shared" si="37"/>
        <v>0.30716636732259323</v>
      </c>
      <c r="D199" s="1">
        <f t="shared" si="38"/>
        <v>0.25148134843444808</v>
      </c>
      <c r="E199" s="1">
        <f t="shared" si="39"/>
        <v>0.36910146277598527</v>
      </c>
      <c r="F199" s="1">
        <f>MMULT($AS$199:$AY$199,$B$16:$B$22) + B15</f>
        <v>-0.81340038817410154</v>
      </c>
      <c r="G199" s="1">
        <f t="array" ref="G199">SQRT(MMULT($AS$199:$AZ$199,MMULT($AP$15:$AW$22,TRANSPOSE($AS$199:$AZ$199))))</f>
        <v>0.14149592066926817</v>
      </c>
      <c r="AP199" s="58"/>
      <c r="AQ199" s="58">
        <v>7</v>
      </c>
      <c r="AR199" s="58"/>
      <c r="AS199" s="58">
        <f>IF($AS$207=$AQ$186,$AS$191+($AQ$199-1)*$AS$192,$AS$187)</f>
        <v>40.335000000000001</v>
      </c>
      <c r="AT199" s="58">
        <f>IF($AT$207=$AQ$186,$AT$191+($AQ$199-1)*$AT$192,$AT$187)</f>
        <v>0.54874999999999996</v>
      </c>
      <c r="AU199" s="58">
        <f>IF($AU$207=$AQ$186,$AU$191+($AQ$199-1)*$AU$192,$AU$187)</f>
        <v>0.35375000000000001</v>
      </c>
      <c r="AV199" s="58">
        <f>IF($AV$207=$AQ$186,$AV$191+($AQ$199-1)*$AV$192,$AV$187)</f>
        <v>0.1</v>
      </c>
      <c r="AW199" s="58">
        <f>IF($AW$207=$AQ$186,$AW$191+($AQ$199-1)*$AW$192,$AW$187)</f>
        <v>3.2500000000000001E-2</v>
      </c>
      <c r="AX199" s="58">
        <f>IF($AX$207=$AQ$186,$AX$191+($AQ$199-1)*$AX$192,$AX$187)</f>
        <v>0.12</v>
      </c>
      <c r="AY199" s="58">
        <f>IF($AY$207=$AQ$186,$AY$191+($AQ$199-1)*$AY$192,$AY$187)</f>
        <v>0.05</v>
      </c>
      <c r="AZ199" s="58">
        <v>1</v>
      </c>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row>
    <row r="200" spans="1:143" outlineLevel="1" x14ac:dyDescent="0.2">
      <c r="B200" s="1">
        <f>SUMPRODUCT($AS$200:$AY$200,$AS$206:$AY$206)</f>
        <v>46.945833333333333</v>
      </c>
      <c r="C200" s="1">
        <f t="shared" si="37"/>
        <v>0.27350686358173376</v>
      </c>
      <c r="D200" s="1">
        <f t="shared" si="38"/>
        <v>0.206355071322151</v>
      </c>
      <c r="E200" s="1">
        <f t="shared" si="39"/>
        <v>0.35279708656518394</v>
      </c>
      <c r="F200" s="1">
        <f>MMULT($AS$200:$AY$200,$B$16:$B$22) + B15</f>
        <v>-0.97690231859291521</v>
      </c>
      <c r="G200" s="1">
        <f t="array" ref="G200">SQRT(MMULT($AS$200:$AZ$200,MMULT($AP$15:$AW$22,TRANSPOSE($AS$200:$AZ$200))))</f>
        <v>0.18884812182406441</v>
      </c>
      <c r="AP200" s="58"/>
      <c r="AQ200" s="58">
        <v>8</v>
      </c>
      <c r="AR200" s="58"/>
      <c r="AS200" s="58">
        <f>IF($AS$207=$AQ$186,$AS$191+($AQ$200-1)*$AS$192,$AS$187)</f>
        <v>46.945833333333333</v>
      </c>
      <c r="AT200" s="58">
        <f>IF($AT$207=$AQ$186,$AT$191+($AQ$200-1)*$AT$192,$AT$187)</f>
        <v>0.54874999999999996</v>
      </c>
      <c r="AU200" s="58">
        <f>IF($AU$207=$AQ$186,$AU$191+($AQ$200-1)*$AU$192,$AU$187)</f>
        <v>0.35375000000000001</v>
      </c>
      <c r="AV200" s="58">
        <f>IF($AV$207=$AQ$186,$AV$191+($AQ$200-1)*$AV$192,$AV$187)</f>
        <v>0.1</v>
      </c>
      <c r="AW200" s="58">
        <f>IF($AW$207=$AQ$186,$AW$191+($AQ$200-1)*$AW$192,$AW$187)</f>
        <v>3.2500000000000001E-2</v>
      </c>
      <c r="AX200" s="58">
        <f>IF($AX$207=$AQ$186,$AX$191+($AQ$200-1)*$AX$192,$AX$187)</f>
        <v>0.12</v>
      </c>
      <c r="AY200" s="58">
        <f>IF($AY$207=$AQ$186,$AY$191+($AQ$200-1)*$AY$192,$AY$187)</f>
        <v>0.05</v>
      </c>
      <c r="AZ200" s="58">
        <v>1</v>
      </c>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row>
    <row r="201" spans="1:143" outlineLevel="1" x14ac:dyDescent="0.2">
      <c r="B201" s="1">
        <f>SUMPRODUCT($AS$201:$AY$201,$AS$206:$AY$206)</f>
        <v>53.556666666666665</v>
      </c>
      <c r="C201" s="1">
        <f t="shared" si="37"/>
        <v>0.24224614812269393</v>
      </c>
      <c r="D201" s="1">
        <f t="shared" si="38"/>
        <v>0.16578158282189284</v>
      </c>
      <c r="E201" s="1">
        <f t="shared" si="39"/>
        <v>0.33962082684687939</v>
      </c>
      <c r="F201" s="1">
        <f>MMULT($AS$201:$AY$201,$B$16:$B$22) + B15</f>
        <v>-1.1404042490117292</v>
      </c>
      <c r="G201" s="1">
        <f t="array" ref="G201">SQRT(MMULT($AS$201:$AZ$201,MMULT($AP$15:$AW$22,TRANSPOSE($AS$201:$AZ$201))))</f>
        <v>0.24256560736185567</v>
      </c>
      <c r="AP201" s="58"/>
      <c r="AQ201" s="58">
        <v>9</v>
      </c>
      <c r="AR201" s="58"/>
      <c r="AS201" s="58">
        <f>IF($AS$207=$AQ$186,$AS$191+($AQ$201-1)*$AS$192,$AS$187)</f>
        <v>53.556666666666665</v>
      </c>
      <c r="AT201" s="58">
        <f>IF($AT$207=$AQ$186,$AT$191+($AQ$201-1)*$AT$192,$AT$187)</f>
        <v>0.54874999999999996</v>
      </c>
      <c r="AU201" s="58">
        <f>IF($AU$207=$AQ$186,$AU$191+($AQ$201-1)*$AU$192,$AU$187)</f>
        <v>0.35375000000000001</v>
      </c>
      <c r="AV201" s="58">
        <f>IF($AV$207=$AQ$186,$AV$191+($AQ$201-1)*$AV$192,$AV$187)</f>
        <v>0.1</v>
      </c>
      <c r="AW201" s="58">
        <f>IF($AW$207=$AQ$186,$AW$191+($AQ$201-1)*$AW$192,$AW$187)</f>
        <v>3.2500000000000001E-2</v>
      </c>
      <c r="AX201" s="58">
        <f>IF($AX$207=$AQ$186,$AX$191+($AQ$201-1)*$AX$192,$AX$187)</f>
        <v>0.12</v>
      </c>
      <c r="AY201" s="58">
        <f>IF($AY$207=$AQ$186,$AY$191+($AQ$201-1)*$AY$192,$AY$187)</f>
        <v>0.05</v>
      </c>
      <c r="AZ201" s="58">
        <v>1</v>
      </c>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row>
    <row r="202" spans="1:143" outlineLevel="1" x14ac:dyDescent="0.2">
      <c r="B202" s="1">
        <f>SUMPRODUCT($AS$202:$AY$202,$AS$206:$AY$206)</f>
        <v>60.167499999999997</v>
      </c>
      <c r="C202" s="1">
        <f t="shared" si="37"/>
        <v>0.21350834737725199</v>
      </c>
      <c r="D202" s="1">
        <f t="shared" si="38"/>
        <v>0.13119824429849591</v>
      </c>
      <c r="E202" s="1">
        <f t="shared" si="39"/>
        <v>0.32796426026504066</v>
      </c>
      <c r="F202" s="1">
        <f>MMULT($AS$202:$AY$202,$B$16:$B$22) + B15</f>
        <v>-1.3039061794305433</v>
      </c>
      <c r="G202" s="1">
        <f t="array" ref="G202">SQRT(MMULT($AS$202:$AZ$202,MMULT($AP$15:$AW$22,TRANSPOSE($AS$202:$AZ$202))))</f>
        <v>0.29923983331283216</v>
      </c>
      <c r="AP202" s="58"/>
      <c r="AQ202" s="58">
        <v>10</v>
      </c>
      <c r="AR202" s="58"/>
      <c r="AS202" s="58">
        <f>IF($AS$207=$AQ$186,$AS$191+($AQ$202-1)*$AS$192,$AS$187)</f>
        <v>60.167499999999997</v>
      </c>
      <c r="AT202" s="58">
        <f>IF($AT$207=$AQ$186,$AT$191+($AQ$202-1)*$AT$192,$AT$187)</f>
        <v>0.54874999999999996</v>
      </c>
      <c r="AU202" s="58">
        <f>IF($AU$207=$AQ$186,$AU$191+($AQ$202-1)*$AU$192,$AU$187)</f>
        <v>0.35375000000000001</v>
      </c>
      <c r="AV202" s="58">
        <f>IF($AV$207=$AQ$186,$AV$191+($AQ$202-1)*$AV$192,$AV$187)</f>
        <v>0.1</v>
      </c>
      <c r="AW202" s="58">
        <f>IF($AW$207=$AQ$186,$AW$191+($AQ$202-1)*$AW$192,$AW$187)</f>
        <v>3.2500000000000001E-2</v>
      </c>
      <c r="AX202" s="58">
        <f>IF($AX$207=$AQ$186,$AX$191+($AQ$202-1)*$AX$192,$AX$187)</f>
        <v>0.12</v>
      </c>
      <c r="AY202" s="58">
        <f>IF($AY$207=$AQ$186,$AY$191+($AQ$202-1)*$AY$192,$AY$187)</f>
        <v>0.05</v>
      </c>
      <c r="AZ202" s="58">
        <v>1</v>
      </c>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row>
    <row r="203" spans="1:143" outlineLevel="1" x14ac:dyDescent="0.2">
      <c r="B203" s="1">
        <f>SUMPRODUCT($AS$203:$AY$203,$AS$206:$AY$206)</f>
        <v>66.778333333333336</v>
      </c>
      <c r="C203" s="1">
        <f t="shared" si="37"/>
        <v>0.18733688819830199</v>
      </c>
      <c r="D203" s="1">
        <f t="shared" si="38"/>
        <v>0.1026582732744505</v>
      </c>
      <c r="E203" s="1">
        <f t="shared" si="39"/>
        <v>0.31717494175927052</v>
      </c>
      <c r="F203" s="1">
        <f>MMULT($AS$203:$AY$203,$B$16:$B$22) + B15</f>
        <v>-1.4674081098493574</v>
      </c>
      <c r="G203" s="1">
        <f t="array" ref="G203">SQRT(MMULT($AS$203:$AZ$203,MMULT($AP$15:$AW$22,TRANSPOSE($AS$203:$AZ$203))))</f>
        <v>0.35746723628225524</v>
      </c>
      <c r="AP203" s="58"/>
      <c r="AQ203" s="58">
        <v>11</v>
      </c>
      <c r="AR203" s="58"/>
      <c r="AS203" s="58">
        <f>IF($AS$207=$AQ$186,$AS$191+($AQ$203-1)*$AS$192,$AS$187)</f>
        <v>66.778333333333336</v>
      </c>
      <c r="AT203" s="58">
        <f>IF($AT$207=$AQ$186,$AT$191+($AQ$203-1)*$AT$192,$AT$187)</f>
        <v>0.54874999999999996</v>
      </c>
      <c r="AU203" s="58">
        <f>IF($AU$207=$AQ$186,$AU$191+($AQ$203-1)*$AU$192,$AU$187)</f>
        <v>0.35375000000000001</v>
      </c>
      <c r="AV203" s="58">
        <f>IF($AV$207=$AQ$186,$AV$191+($AQ$203-1)*$AV$192,$AV$187)</f>
        <v>0.1</v>
      </c>
      <c r="AW203" s="58">
        <f>IF($AW$207=$AQ$186,$AW$191+($AQ$203-1)*$AW$192,$AW$187)</f>
        <v>3.2500000000000001E-2</v>
      </c>
      <c r="AX203" s="58">
        <f>IF($AX$207=$AQ$186,$AX$191+($AQ$203-1)*$AX$192,$AX$187)</f>
        <v>0.12</v>
      </c>
      <c r="AY203" s="58">
        <f>IF($AY$207=$AQ$186,$AY$191+($AQ$203-1)*$AY$192,$AY$187)</f>
        <v>0.05</v>
      </c>
      <c r="AZ203" s="58">
        <v>1</v>
      </c>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row>
    <row r="204" spans="1:143" outlineLevel="1" x14ac:dyDescent="0.2">
      <c r="B204" s="1">
        <f>SUMPRODUCT($AS$204:$AY$204,$AS$206:$AY$206)</f>
        <v>73.389166666666668</v>
      </c>
      <c r="C204" s="1">
        <f t="shared" si="37"/>
        <v>0.16370573296657823</v>
      </c>
      <c r="D204" s="1">
        <f t="shared" si="38"/>
        <v>7.9627037057745848E-2</v>
      </c>
      <c r="E204" s="1">
        <f t="shared" si="39"/>
        <v>0.30695478306684748</v>
      </c>
      <c r="F204" s="1">
        <f>MMULT($AS$204:$AY$204,$B$16:$B$22) + B15</f>
        <v>-1.6309100402681715</v>
      </c>
      <c r="G204" s="1">
        <f t="array" ref="G204">SQRT(MMULT($AS$204:$AZ$204,MMULT($AP$15:$AW$22,TRANSPOSE($AS$204:$AZ$204))))</f>
        <v>0.41659706599707613</v>
      </c>
      <c r="AP204" s="58"/>
      <c r="AQ204" s="58">
        <v>12</v>
      </c>
      <c r="AR204" s="58"/>
      <c r="AS204" s="58">
        <f>IF($AS$207=$AQ$186,$AS$191+($AQ$204-1)*$AS$192,$AS$187)</f>
        <v>73.389166666666668</v>
      </c>
      <c r="AT204" s="58">
        <f>IF($AT$207=$AQ$186,$AT$191+($AQ$204-1)*$AT$192,$AT$187)</f>
        <v>0.54874999999999996</v>
      </c>
      <c r="AU204" s="58">
        <f>IF($AU$207=$AQ$186,$AU$191+($AQ$204-1)*$AU$192,$AU$187)</f>
        <v>0.35375000000000001</v>
      </c>
      <c r="AV204" s="58">
        <f>IF($AV$207=$AQ$186,$AV$191+($AQ$204-1)*$AV$192,$AV$187)</f>
        <v>0.1</v>
      </c>
      <c r="AW204" s="58">
        <f>IF($AW$207=$AQ$186,$AW$191+($AQ$204-1)*$AW$192,$AW$187)</f>
        <v>3.2500000000000001E-2</v>
      </c>
      <c r="AX204" s="58">
        <f>IF($AX$207=$AQ$186,$AX$191+($AQ$204-1)*$AX$192,$AX$187)</f>
        <v>0.12</v>
      </c>
      <c r="AY204" s="58">
        <f>IF($AY$207=$AQ$186,$AY$191+($AQ$204-1)*$AY$192,$AY$187)</f>
        <v>0.05</v>
      </c>
      <c r="AZ204" s="58">
        <v>1</v>
      </c>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row>
    <row r="205" spans="1:143" outlineLevel="1" x14ac:dyDescent="0.2">
      <c r="B205" s="1">
        <f>SUMPRODUCT($AS$205:$AY$205,$AS$206:$AY$206)</f>
        <v>80</v>
      </c>
      <c r="C205" s="1">
        <f t="shared" si="37"/>
        <v>0.14253265434547252</v>
      </c>
      <c r="D205" s="1">
        <f t="shared" si="38"/>
        <v>6.1345262656604435E-2</v>
      </c>
      <c r="E205" s="1">
        <f t="shared" si="39"/>
        <v>0.29715256146185448</v>
      </c>
      <c r="F205" s="1">
        <f>MMULT($AS$205:$AY$205,$B$16:$B$22) + B15</f>
        <v>-1.7944119706869852</v>
      </c>
      <c r="G205" s="1">
        <f t="array" ref="G205">SQRT(MMULT($AS$205:$AZ$205,MMULT($AP$15:$AW$22,TRANSPOSE($AS$205:$AZ$205))))</f>
        <v>0.47629334342124402</v>
      </c>
      <c r="AP205" s="58"/>
      <c r="AQ205" s="58">
        <v>13</v>
      </c>
      <c r="AR205" s="58"/>
      <c r="AS205" s="58">
        <f>IF($AS$207=$AQ$186,$AS$191+($AQ$205-1)*$AS$192,$AS$187)</f>
        <v>80</v>
      </c>
      <c r="AT205" s="58">
        <f>IF($AT$207=$AQ$186,$AT$191+($AQ$205-1)*$AT$192,$AT$187)</f>
        <v>0.54874999999999996</v>
      </c>
      <c r="AU205" s="58">
        <f>IF($AU$207=$AQ$186,$AU$191+($AQ$205-1)*$AU$192,$AU$187)</f>
        <v>0.35375000000000001</v>
      </c>
      <c r="AV205" s="58">
        <f>IF($AV$207=$AQ$186,$AV$191+($AQ$205-1)*$AV$192,$AV$187)</f>
        <v>0.1</v>
      </c>
      <c r="AW205" s="58">
        <f>IF($AW$207=$AQ$186,$AW$191+($AQ$205-1)*$AW$192,$AW$187)</f>
        <v>3.2500000000000001E-2</v>
      </c>
      <c r="AX205" s="58">
        <f>IF($AX$207=$AQ$186,$AX$191+($AQ$205-1)*$AX$192,$AX$187)</f>
        <v>0.12</v>
      </c>
      <c r="AY205" s="58">
        <f>IF($AY$207=$AQ$186,$AY$191+($AQ$205-1)*$AY$192,$AY$187)</f>
        <v>0.05</v>
      </c>
      <c r="AZ205" s="58">
        <v>1</v>
      </c>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row>
    <row r="206" spans="1:143" outlineLevel="1" x14ac:dyDescent="0.2">
      <c r="AP206" s="58"/>
      <c r="AQ206" s="58"/>
      <c r="AR206" s="58"/>
      <c r="AS206" s="58">
        <f>IF($AQ$186 = $AS$207,1,0)</f>
        <v>1</v>
      </c>
      <c r="AT206" s="58">
        <f>IF($AQ$186 = $AT$207,1,0)</f>
        <v>0</v>
      </c>
      <c r="AU206" s="58">
        <f>IF($AQ$186 = $AU$207,1,0)</f>
        <v>0</v>
      </c>
      <c r="AV206" s="58">
        <f>IF($AQ$186 = $AV$207,1,0)</f>
        <v>0</v>
      </c>
      <c r="AW206" s="58">
        <f>IF($AQ$186 = $AW$207,1,0)</f>
        <v>0</v>
      </c>
      <c r="AX206" s="58">
        <f>IF($AQ$186 = $AX$207,1,0)</f>
        <v>0</v>
      </c>
      <c r="AY206" s="58">
        <f>IF($AQ$186 = $AY$207,1,0)</f>
        <v>0</v>
      </c>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row>
    <row r="207" spans="1:143" x14ac:dyDescent="0.2">
      <c r="A207" s="72"/>
      <c r="AP207" s="58"/>
      <c r="AQ207" s="58"/>
      <c r="AR207" s="58"/>
      <c r="AS207" s="58">
        <v>1</v>
      </c>
      <c r="AT207" s="58">
        <v>2</v>
      </c>
      <c r="AU207" s="58">
        <v>3</v>
      </c>
      <c r="AV207" s="58">
        <v>4</v>
      </c>
      <c r="AW207" s="58">
        <v>5</v>
      </c>
      <c r="AX207" s="58">
        <v>6</v>
      </c>
      <c r="AY207" s="58">
        <v>7</v>
      </c>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row>
    <row r="208" spans="1:143" x14ac:dyDescent="0.2">
      <c r="A208" s="11" t="s">
        <v>1037</v>
      </c>
      <c r="AP208" s="70" t="s">
        <v>1056</v>
      </c>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row>
    <row r="209" spans="42:143" outlineLevel="1" x14ac:dyDescent="0.2">
      <c r="AP209" s="70" t="s">
        <v>1057</v>
      </c>
      <c r="AQ209" s="58">
        <v>0</v>
      </c>
      <c r="AR209" s="58">
        <v>0.05</v>
      </c>
      <c r="AS209" s="58">
        <v>0.1</v>
      </c>
      <c r="AT209" s="58">
        <v>0.15000000000000002</v>
      </c>
      <c r="AU209" s="58">
        <v>0.2</v>
      </c>
      <c r="AV209" s="58">
        <v>0.25</v>
      </c>
      <c r="AW209" s="58">
        <v>0.3</v>
      </c>
      <c r="AX209" s="58">
        <v>0.35</v>
      </c>
      <c r="AY209" s="58">
        <v>0.39999999999999997</v>
      </c>
      <c r="AZ209" s="58">
        <v>0.44999999999999996</v>
      </c>
      <c r="BA209" s="58">
        <v>0.49999999999999994</v>
      </c>
      <c r="BB209" s="58">
        <v>0.54999999999999993</v>
      </c>
      <c r="BC209" s="58">
        <v>0.6</v>
      </c>
      <c r="BD209" s="58">
        <v>0.65</v>
      </c>
      <c r="BE209" s="58">
        <v>0.70000000000000007</v>
      </c>
      <c r="BF209" s="58">
        <v>0.75000000000000011</v>
      </c>
      <c r="BG209" s="58">
        <v>0.80000000000000016</v>
      </c>
      <c r="BH209" s="58">
        <v>0.8500000000000002</v>
      </c>
      <c r="BI209" s="58">
        <v>0.90000000000000024</v>
      </c>
      <c r="BJ209" s="58">
        <v>0.95000000000000029</v>
      </c>
      <c r="BK209" s="58">
        <v>1.0000000000000002</v>
      </c>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row>
    <row r="210" spans="42:143" outlineLevel="1" x14ac:dyDescent="0.2">
      <c r="AP210" s="70" t="s">
        <v>1058</v>
      </c>
      <c r="AQ210" s="58">
        <v>0</v>
      </c>
      <c r="AR210" s="58">
        <v>0</v>
      </c>
      <c r="AS210" s="58">
        <v>7</v>
      </c>
      <c r="AT210" s="58">
        <v>45</v>
      </c>
      <c r="AU210" s="58">
        <v>47</v>
      </c>
      <c r="AV210" s="58">
        <v>47</v>
      </c>
      <c r="AW210" s="58">
        <v>51</v>
      </c>
      <c r="AX210" s="58">
        <v>59</v>
      </c>
      <c r="AY210" s="58">
        <v>69</v>
      </c>
      <c r="AZ210" s="58">
        <v>88</v>
      </c>
      <c r="BA210" s="58">
        <v>105</v>
      </c>
      <c r="BB210" s="58">
        <v>109</v>
      </c>
      <c r="BC210" s="58">
        <v>112</v>
      </c>
      <c r="BD210" s="58">
        <v>116</v>
      </c>
      <c r="BE210" s="58">
        <v>117</v>
      </c>
      <c r="BF210" s="58">
        <v>141</v>
      </c>
      <c r="BG210" s="58">
        <v>152</v>
      </c>
      <c r="BH210" s="58">
        <v>165</v>
      </c>
      <c r="BI210" s="58">
        <v>170</v>
      </c>
      <c r="BJ210" s="58">
        <v>258</v>
      </c>
      <c r="BK210" s="58">
        <v>308</v>
      </c>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row>
    <row r="211" spans="42:143" outlineLevel="1" x14ac:dyDescent="0.2">
      <c r="AP211" s="70" t="s">
        <v>1059</v>
      </c>
      <c r="AQ211" s="58">
        <v>0</v>
      </c>
      <c r="AR211" s="58">
        <v>12</v>
      </c>
      <c r="AS211" s="58">
        <v>96</v>
      </c>
      <c r="AT211" s="58">
        <v>350</v>
      </c>
      <c r="AU211" s="58">
        <v>351</v>
      </c>
      <c r="AV211" s="58">
        <v>358</v>
      </c>
      <c r="AW211" s="58">
        <v>381</v>
      </c>
      <c r="AX211" s="58">
        <v>400</v>
      </c>
      <c r="AY211" s="58">
        <v>415</v>
      </c>
      <c r="AZ211" s="58">
        <v>447</v>
      </c>
      <c r="BA211" s="58">
        <v>461</v>
      </c>
      <c r="BB211" s="58">
        <v>466</v>
      </c>
      <c r="BC211" s="58">
        <v>468</v>
      </c>
      <c r="BD211" s="58">
        <v>470</v>
      </c>
      <c r="BE211" s="58">
        <v>470</v>
      </c>
      <c r="BF211" s="58">
        <v>479</v>
      </c>
      <c r="BG211" s="58">
        <v>484</v>
      </c>
      <c r="BH211" s="58">
        <v>484</v>
      </c>
      <c r="BI211" s="58">
        <v>485</v>
      </c>
      <c r="BJ211" s="58">
        <v>490</v>
      </c>
      <c r="BK211" s="58">
        <v>492</v>
      </c>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row>
    <row r="212" spans="42:143" outlineLevel="1" x14ac:dyDescent="0.2">
      <c r="AP212" s="70"/>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row>
    <row r="213" spans="42:143" outlineLevel="1" x14ac:dyDescent="0.2">
      <c r="AP213" s="70" t="s">
        <v>1060</v>
      </c>
      <c r="AQ213" s="58">
        <v>0.05</v>
      </c>
      <c r="AR213" s="58">
        <v>0.1</v>
      </c>
      <c r="AS213" s="58">
        <v>0.15000000000000002</v>
      </c>
      <c r="AT213" s="58">
        <v>0.2</v>
      </c>
      <c r="AU213" s="58">
        <v>0.25</v>
      </c>
      <c r="AV213" s="58">
        <v>0.3</v>
      </c>
      <c r="AW213" s="58">
        <v>0.35</v>
      </c>
      <c r="AX213" s="58">
        <v>0.39999999999999997</v>
      </c>
      <c r="AY213" s="58">
        <v>0.44999999999999996</v>
      </c>
      <c r="AZ213" s="58">
        <v>0.49999999999999994</v>
      </c>
      <c r="BA213" s="58">
        <v>0.54999999999999993</v>
      </c>
      <c r="BB213" s="58">
        <v>0.6</v>
      </c>
      <c r="BC213" s="58">
        <v>0.65</v>
      </c>
      <c r="BD213" s="58">
        <v>0.70000000000000007</v>
      </c>
      <c r="BE213" s="58">
        <v>0.75000000000000011</v>
      </c>
      <c r="BF213" s="58">
        <v>0.80000000000000016</v>
      </c>
      <c r="BG213" s="58">
        <v>0.8500000000000002</v>
      </c>
      <c r="BH213" s="58">
        <v>0.90000000000000024</v>
      </c>
      <c r="BI213" s="58">
        <v>0.95000000000000029</v>
      </c>
      <c r="BJ213" s="58">
        <v>1.0000000000000002</v>
      </c>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row>
    <row r="214" spans="42:143" outlineLevel="1" x14ac:dyDescent="0.2">
      <c r="AP214" s="70" t="s">
        <v>1058</v>
      </c>
      <c r="AQ214" s="58">
        <v>0</v>
      </c>
      <c r="AR214" s="58">
        <v>7</v>
      </c>
      <c r="AS214" s="58">
        <v>38</v>
      </c>
      <c r="AT214" s="58">
        <v>2</v>
      </c>
      <c r="AU214" s="58">
        <v>0</v>
      </c>
      <c r="AV214" s="58">
        <v>4</v>
      </c>
      <c r="AW214" s="58">
        <v>8</v>
      </c>
      <c r="AX214" s="58">
        <v>10</v>
      </c>
      <c r="AY214" s="58">
        <v>19</v>
      </c>
      <c r="AZ214" s="58">
        <v>17</v>
      </c>
      <c r="BA214" s="58">
        <v>4</v>
      </c>
      <c r="BB214" s="58">
        <v>3</v>
      </c>
      <c r="BC214" s="58">
        <v>4</v>
      </c>
      <c r="BD214" s="58">
        <v>1</v>
      </c>
      <c r="BE214" s="58">
        <v>24</v>
      </c>
      <c r="BF214" s="58">
        <v>11</v>
      </c>
      <c r="BG214" s="58">
        <v>13</v>
      </c>
      <c r="BH214" s="58">
        <v>5</v>
      </c>
      <c r="BI214" s="58">
        <v>88</v>
      </c>
      <c r="BJ214" s="58">
        <v>50</v>
      </c>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row>
    <row r="215" spans="42:143" outlineLevel="1" x14ac:dyDescent="0.2">
      <c r="AP215" s="70" t="s">
        <v>1059</v>
      </c>
      <c r="AQ215" s="58">
        <v>-12</v>
      </c>
      <c r="AR215" s="58">
        <v>-84</v>
      </c>
      <c r="AS215" s="58">
        <v>-254</v>
      </c>
      <c r="AT215" s="58">
        <v>-1</v>
      </c>
      <c r="AU215" s="58">
        <v>-7</v>
      </c>
      <c r="AV215" s="58">
        <v>-23</v>
      </c>
      <c r="AW215" s="58">
        <v>-19</v>
      </c>
      <c r="AX215" s="58">
        <v>-15</v>
      </c>
      <c r="AY215" s="58">
        <v>-32</v>
      </c>
      <c r="AZ215" s="58">
        <v>-14</v>
      </c>
      <c r="BA215" s="58">
        <v>-5</v>
      </c>
      <c r="BB215" s="58">
        <v>-2</v>
      </c>
      <c r="BC215" s="58">
        <v>-2</v>
      </c>
      <c r="BD215" s="58">
        <v>0</v>
      </c>
      <c r="BE215" s="58">
        <v>-9</v>
      </c>
      <c r="BF215" s="58">
        <v>-5</v>
      </c>
      <c r="BG215" s="58">
        <v>0</v>
      </c>
      <c r="BH215" s="58">
        <v>-1</v>
      </c>
      <c r="BI215" s="58">
        <v>-5</v>
      </c>
      <c r="BJ215" s="58">
        <v>-2</v>
      </c>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row>
    <row r="216" spans="42:143" outlineLevel="1" x14ac:dyDescent="0.2">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row>
    <row r="217" spans="42:143" outlineLevel="1" x14ac:dyDescent="0.2">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row>
    <row r="218" spans="42:143" outlineLevel="1" x14ac:dyDescent="0.2">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row>
    <row r="219" spans="42:143" outlineLevel="1" x14ac:dyDescent="0.2">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row>
    <row r="220" spans="42:143" outlineLevel="1" x14ac:dyDescent="0.2">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row>
    <row r="221" spans="42:143" outlineLevel="1" x14ac:dyDescent="0.2">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row>
    <row r="222" spans="42:143" outlineLevel="1" x14ac:dyDescent="0.2">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row>
    <row r="223" spans="42:143" outlineLevel="1" x14ac:dyDescent="0.2">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row>
    <row r="224" spans="42:143" outlineLevel="1" x14ac:dyDescent="0.2">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row>
    <row r="225" spans="1:143" outlineLevel="1" x14ac:dyDescent="0.2">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row>
    <row r="226" spans="1:143" outlineLevel="1" x14ac:dyDescent="0.2">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row>
    <row r="227" spans="1:143" outlineLevel="1" x14ac:dyDescent="0.2">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row>
    <row r="228" spans="1:143" outlineLevel="1" x14ac:dyDescent="0.2">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row>
    <row r="229" spans="1:143" x14ac:dyDescent="0.2">
      <c r="A229" s="72"/>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row>
    <row r="230" spans="1:143" x14ac:dyDescent="0.2">
      <c r="A230" s="11" t="s">
        <v>1038</v>
      </c>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row>
    <row r="231" spans="1:143" outlineLevel="1" x14ac:dyDescent="0.2">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row>
    <row r="232" spans="1:143" outlineLevel="1" x14ac:dyDescent="0.2">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row>
    <row r="233" spans="1:143" outlineLevel="1" x14ac:dyDescent="0.2">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row>
    <row r="234" spans="1:143" outlineLevel="1" x14ac:dyDescent="0.2">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row>
    <row r="235" spans="1:143" outlineLevel="1" x14ac:dyDescent="0.2">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row>
    <row r="236" spans="1:143" outlineLevel="1" x14ac:dyDescent="0.2">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row>
    <row r="237" spans="1:143" outlineLevel="1" x14ac:dyDescent="0.2">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row>
    <row r="238" spans="1:143" outlineLevel="1" x14ac:dyDescent="0.2">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row>
    <row r="239" spans="1:143" outlineLevel="1" x14ac:dyDescent="0.2">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row>
    <row r="240" spans="1:143" outlineLevel="1" x14ac:dyDescent="0.2">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row>
    <row r="241" spans="1:143" outlineLevel="1" x14ac:dyDescent="0.2">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row>
    <row r="242" spans="1:143" outlineLevel="1" x14ac:dyDescent="0.2">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row>
    <row r="243" spans="1:143" outlineLevel="1" x14ac:dyDescent="0.2">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row>
    <row r="244" spans="1:143" outlineLevel="1" x14ac:dyDescent="0.2">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row>
    <row r="245" spans="1:143" outlineLevel="1" x14ac:dyDescent="0.2">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row>
    <row r="246" spans="1:143" outlineLevel="1" x14ac:dyDescent="0.2">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row>
    <row r="247" spans="1:143" outlineLevel="1" x14ac:dyDescent="0.2">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row>
    <row r="248" spans="1:143" outlineLevel="1" x14ac:dyDescent="0.2">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row>
    <row r="249" spans="1:143" outlineLevel="1" x14ac:dyDescent="0.2">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row>
    <row r="250" spans="1:143" outlineLevel="1" x14ac:dyDescent="0.2">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row>
    <row r="251" spans="1:143" x14ac:dyDescent="0.2">
      <c r="A251" s="72"/>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row>
    <row r="252" spans="1:143" x14ac:dyDescent="0.2">
      <c r="A252" s="11" t="s">
        <v>1039</v>
      </c>
      <c r="AP252" s="58" t="s">
        <v>1062</v>
      </c>
      <c r="AQ252" s="58"/>
      <c r="AR252" s="58"/>
      <c r="AS252" s="58">
        <v>10</v>
      </c>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row>
    <row r="253" spans="1:143" outlineLevel="1" x14ac:dyDescent="0.2">
      <c r="E253" s="26" t="s">
        <v>1061</v>
      </c>
      <c r="F253" s="57">
        <f>$AS$252/20</f>
        <v>0.5</v>
      </c>
      <c r="AP253" s="58" t="s">
        <v>1042</v>
      </c>
      <c r="AQ253" s="58">
        <v>0</v>
      </c>
      <c r="AR253" s="58">
        <v>0.01</v>
      </c>
      <c r="AS253" s="58">
        <v>0.02</v>
      </c>
      <c r="AT253" s="58">
        <v>0.03</v>
      </c>
      <c r="AU253" s="58">
        <v>0.04</v>
      </c>
      <c r="AV253" s="58">
        <v>0.05</v>
      </c>
      <c r="AW253" s="58">
        <v>6.0000000000000005E-2</v>
      </c>
      <c r="AX253" s="58">
        <v>7.0000000000000007E-2</v>
      </c>
      <c r="AY253" s="58">
        <v>0.08</v>
      </c>
      <c r="AZ253" s="58">
        <v>0.09</v>
      </c>
      <c r="BA253" s="58">
        <v>9.9999999999999992E-2</v>
      </c>
      <c r="BB253" s="58">
        <v>0.10999999999999999</v>
      </c>
      <c r="BC253" s="58">
        <v>0.11999999999999998</v>
      </c>
      <c r="BD253" s="58">
        <v>0.12999999999999998</v>
      </c>
      <c r="BE253" s="58">
        <v>0.13999999999999999</v>
      </c>
      <c r="BF253" s="58">
        <v>0.15</v>
      </c>
      <c r="BG253" s="58">
        <v>0.16</v>
      </c>
      <c r="BH253" s="58">
        <v>0.17</v>
      </c>
      <c r="BI253" s="58">
        <v>0.18000000000000002</v>
      </c>
      <c r="BJ253" s="58">
        <v>0.19000000000000003</v>
      </c>
      <c r="BK253" s="58">
        <v>0.20000000000000004</v>
      </c>
      <c r="BL253" s="58">
        <v>0.21000000000000005</v>
      </c>
      <c r="BM253" s="58">
        <v>0.22000000000000006</v>
      </c>
      <c r="BN253" s="58">
        <v>0.23000000000000007</v>
      </c>
      <c r="BO253" s="58">
        <v>0.24000000000000007</v>
      </c>
      <c r="BP253" s="58">
        <v>0.25000000000000006</v>
      </c>
      <c r="BQ253" s="58">
        <v>0.26000000000000006</v>
      </c>
      <c r="BR253" s="58">
        <v>0.27000000000000007</v>
      </c>
      <c r="BS253" s="58">
        <v>0.28000000000000008</v>
      </c>
      <c r="BT253" s="58">
        <v>0.29000000000000009</v>
      </c>
      <c r="BU253" s="58">
        <v>0.3000000000000001</v>
      </c>
      <c r="BV253" s="58">
        <v>0.31000000000000011</v>
      </c>
      <c r="BW253" s="58">
        <v>0.32000000000000012</v>
      </c>
      <c r="BX253" s="58">
        <v>0.33000000000000013</v>
      </c>
      <c r="BY253" s="58">
        <v>0.34000000000000014</v>
      </c>
      <c r="BZ253" s="58">
        <v>0.35000000000000014</v>
      </c>
      <c r="CA253" s="58">
        <v>0.36000000000000015</v>
      </c>
      <c r="CB253" s="58">
        <v>0.37000000000000016</v>
      </c>
      <c r="CC253" s="58">
        <v>0.38000000000000017</v>
      </c>
      <c r="CD253" s="58">
        <v>0.39000000000000018</v>
      </c>
      <c r="CE253" s="58">
        <v>0.40000000000000019</v>
      </c>
      <c r="CF253" s="58">
        <v>0.4100000000000002</v>
      </c>
      <c r="CG253" s="58">
        <v>0.42000000000000021</v>
      </c>
      <c r="CH253" s="58">
        <v>0.43000000000000022</v>
      </c>
      <c r="CI253" s="58">
        <v>0.44000000000000022</v>
      </c>
      <c r="CJ253" s="58">
        <v>0.45000000000000023</v>
      </c>
      <c r="CK253" s="58">
        <v>0.46000000000000024</v>
      </c>
      <c r="CL253" s="58">
        <v>0.47000000000000025</v>
      </c>
      <c r="CM253" s="58">
        <v>0.48000000000000026</v>
      </c>
      <c r="CN253" s="58">
        <v>0.49000000000000027</v>
      </c>
      <c r="CO253" s="58">
        <v>0.50000000000000022</v>
      </c>
      <c r="CP253" s="58">
        <v>0.51000000000000023</v>
      </c>
      <c r="CQ253" s="58">
        <v>0.52000000000000024</v>
      </c>
      <c r="CR253" s="58">
        <v>0.53000000000000025</v>
      </c>
      <c r="CS253" s="58">
        <v>0.54000000000000026</v>
      </c>
      <c r="CT253" s="58">
        <v>0.55000000000000027</v>
      </c>
      <c r="CU253" s="58">
        <v>0.56000000000000028</v>
      </c>
      <c r="CV253" s="58">
        <v>0.57000000000000028</v>
      </c>
      <c r="CW253" s="58">
        <v>0.58000000000000029</v>
      </c>
      <c r="CX253" s="58">
        <v>0.5900000000000003</v>
      </c>
      <c r="CY253" s="58">
        <v>0.60000000000000031</v>
      </c>
      <c r="CZ253" s="58">
        <v>0.61000000000000032</v>
      </c>
      <c r="DA253" s="58">
        <v>0.62000000000000033</v>
      </c>
      <c r="DB253" s="58">
        <v>0.63000000000000034</v>
      </c>
      <c r="DC253" s="58">
        <v>0.64000000000000035</v>
      </c>
      <c r="DD253" s="58">
        <v>0.65000000000000036</v>
      </c>
      <c r="DE253" s="58">
        <v>0.66000000000000036</v>
      </c>
      <c r="DF253" s="58">
        <v>0.67000000000000037</v>
      </c>
      <c r="DG253" s="58">
        <v>0.68000000000000038</v>
      </c>
      <c r="DH253" s="58">
        <v>0.69000000000000039</v>
      </c>
      <c r="DI253" s="58">
        <v>0.7000000000000004</v>
      </c>
      <c r="DJ253" s="58">
        <v>0.71000000000000041</v>
      </c>
      <c r="DK253" s="58">
        <v>0.72000000000000042</v>
      </c>
      <c r="DL253" s="58">
        <v>0.73000000000000043</v>
      </c>
      <c r="DM253" s="58">
        <v>0.74000000000000044</v>
      </c>
      <c r="DN253" s="58">
        <v>0.75000000000000044</v>
      </c>
      <c r="DO253" s="58">
        <v>0.76000000000000045</v>
      </c>
      <c r="DP253" s="58">
        <v>0.77000000000000046</v>
      </c>
      <c r="DQ253" s="58">
        <v>0.78000000000000047</v>
      </c>
      <c r="DR253" s="58">
        <v>0.79000000000000048</v>
      </c>
      <c r="DS253" s="58">
        <v>0.80000000000000049</v>
      </c>
      <c r="DT253" s="58">
        <v>0.8100000000000005</v>
      </c>
      <c r="DU253" s="58">
        <v>0.82000000000000051</v>
      </c>
      <c r="DV253" s="58">
        <v>0.83000000000000052</v>
      </c>
      <c r="DW253" s="58">
        <v>0.84000000000000052</v>
      </c>
      <c r="DX253" s="58">
        <v>0.85000000000000053</v>
      </c>
      <c r="DY253" s="58">
        <v>0.86000000000000054</v>
      </c>
      <c r="DZ253" s="58">
        <v>0.87000000000000055</v>
      </c>
      <c r="EA253" s="58">
        <v>0.88000000000000056</v>
      </c>
      <c r="EB253" s="58">
        <v>0.89000000000000057</v>
      </c>
      <c r="EC253" s="58">
        <v>0.90000000000000058</v>
      </c>
      <c r="ED253" s="58">
        <v>0.91000000000000059</v>
      </c>
      <c r="EE253" s="58">
        <v>0.9200000000000006</v>
      </c>
      <c r="EF253" s="58">
        <v>0.9300000000000006</v>
      </c>
      <c r="EG253" s="58">
        <v>0.94000000000000061</v>
      </c>
      <c r="EH253" s="58">
        <v>0.95000000000000062</v>
      </c>
      <c r="EI253" s="58">
        <v>0.96000000000000063</v>
      </c>
      <c r="EJ253" s="58">
        <v>0.97000000000000064</v>
      </c>
      <c r="EK253" s="58">
        <v>0.98000000000000065</v>
      </c>
      <c r="EL253" s="58">
        <v>0.99000000000000066</v>
      </c>
      <c r="EM253" s="58">
        <v>1.0000000000000007</v>
      </c>
    </row>
    <row r="254" spans="1:143" outlineLevel="1" x14ac:dyDescent="0.2">
      <c r="AP254" s="58" t="s">
        <v>1063</v>
      </c>
      <c r="AQ254" s="58">
        <v>1</v>
      </c>
      <c r="AR254" s="58">
        <v>1</v>
      </c>
      <c r="AS254" s="58">
        <v>1</v>
      </c>
      <c r="AT254" s="58">
        <v>1</v>
      </c>
      <c r="AU254" s="58">
        <v>0.99935064935064943</v>
      </c>
      <c r="AV254" s="58">
        <v>0.99805194805194797</v>
      </c>
      <c r="AW254" s="58">
        <v>0.99545454545454548</v>
      </c>
      <c r="AX254" s="58">
        <v>0.99155844155844153</v>
      </c>
      <c r="AY254" s="58">
        <v>0.98701298701298701</v>
      </c>
      <c r="AZ254" s="58">
        <v>0.97012987012987018</v>
      </c>
      <c r="BA254" s="58">
        <v>0.94935064935064928</v>
      </c>
      <c r="BB254" s="58">
        <v>0.92792207792207793</v>
      </c>
      <c r="BC254" s="58">
        <v>0.90324675324675319</v>
      </c>
      <c r="BD254" s="58">
        <v>0.87857142857142867</v>
      </c>
      <c r="BE254" s="58">
        <v>0.86623376623376624</v>
      </c>
      <c r="BF254" s="58">
        <v>0.85844155844155834</v>
      </c>
      <c r="BG254" s="58">
        <v>0.85259740259740269</v>
      </c>
      <c r="BH254" s="58">
        <v>0.85064935064935066</v>
      </c>
      <c r="BI254" s="58">
        <v>0.84935064935064941</v>
      </c>
      <c r="BJ254" s="58">
        <v>0.84870129870129862</v>
      </c>
      <c r="BK254" s="58">
        <v>0.84805194805194806</v>
      </c>
      <c r="BL254" s="58">
        <v>0.84740259740259738</v>
      </c>
      <c r="BM254" s="58">
        <v>0.84740259740259738</v>
      </c>
      <c r="BN254" s="58">
        <v>0.84740259740259738</v>
      </c>
      <c r="BO254" s="58">
        <v>0.84675324675324681</v>
      </c>
      <c r="BP254" s="58">
        <v>0.84545454545454535</v>
      </c>
      <c r="BQ254" s="58">
        <v>0.8441558441558441</v>
      </c>
      <c r="BR254" s="58">
        <v>0.84155844155844151</v>
      </c>
      <c r="BS254" s="58">
        <v>0.83896103896103891</v>
      </c>
      <c r="BT254" s="58">
        <v>0.83636363636363642</v>
      </c>
      <c r="BU254" s="58">
        <v>0.83376623376623382</v>
      </c>
      <c r="BV254" s="58">
        <v>0.82792207792207795</v>
      </c>
      <c r="BW254" s="58">
        <v>0.82337662337662332</v>
      </c>
      <c r="BX254" s="58">
        <v>0.81818181818181823</v>
      </c>
      <c r="BY254" s="58">
        <v>0.8136363636363636</v>
      </c>
      <c r="BZ254" s="58">
        <v>0.80844155844155841</v>
      </c>
      <c r="CA254" s="58">
        <v>0.80584415584415581</v>
      </c>
      <c r="CB254" s="58">
        <v>0.80194805194805197</v>
      </c>
      <c r="CC254" s="58">
        <v>0.79545454545454541</v>
      </c>
      <c r="CD254" s="58">
        <v>0.78506493506493513</v>
      </c>
      <c r="CE254" s="58">
        <v>0.77597402597402598</v>
      </c>
      <c r="CF254" s="58">
        <v>0.76623376623376627</v>
      </c>
      <c r="CG254" s="58">
        <v>0.75194805194805192</v>
      </c>
      <c r="CH254" s="58">
        <v>0.73961038961038961</v>
      </c>
      <c r="CI254" s="58">
        <v>0.72792207792207786</v>
      </c>
      <c r="CJ254" s="58">
        <v>0.71363636363636362</v>
      </c>
      <c r="CK254" s="58">
        <v>0.69870129870129871</v>
      </c>
      <c r="CL254" s="58">
        <v>0.68701298701298696</v>
      </c>
      <c r="CM254" s="58">
        <v>0.67597402597402589</v>
      </c>
      <c r="CN254" s="58">
        <v>0.66753246753246753</v>
      </c>
      <c r="CO254" s="58">
        <v>0.65974025974025974</v>
      </c>
      <c r="CP254" s="58">
        <v>0.65389610389610386</v>
      </c>
      <c r="CQ254" s="58">
        <v>0.6506493506493507</v>
      </c>
      <c r="CR254" s="58">
        <v>0.64805194805194799</v>
      </c>
      <c r="CS254" s="58">
        <v>0.64610389610389607</v>
      </c>
      <c r="CT254" s="58">
        <v>0.64610389610389607</v>
      </c>
      <c r="CU254" s="58">
        <v>0.64610389610389607</v>
      </c>
      <c r="CV254" s="58">
        <v>0.64610389610389607</v>
      </c>
      <c r="CW254" s="58">
        <v>0.64415584415584415</v>
      </c>
      <c r="CX254" s="58">
        <v>0.64155844155844155</v>
      </c>
      <c r="CY254" s="58">
        <v>0.63766233766233771</v>
      </c>
      <c r="CZ254" s="58">
        <v>0.63376623376623376</v>
      </c>
      <c r="DA254" s="58">
        <v>0.62987012987012991</v>
      </c>
      <c r="DB254" s="58">
        <v>0.6272727272727272</v>
      </c>
      <c r="DC254" s="58">
        <v>0.62467532467532472</v>
      </c>
      <c r="DD254" s="58">
        <v>0.62337662337662336</v>
      </c>
      <c r="DE254" s="58">
        <v>0.62207792207792201</v>
      </c>
      <c r="DF254" s="58">
        <v>0.62077922077922076</v>
      </c>
      <c r="DG254" s="58">
        <v>0.62012987012987009</v>
      </c>
      <c r="DH254" s="58">
        <v>0.62012987012987009</v>
      </c>
      <c r="DI254" s="58">
        <v>0.62012987012987009</v>
      </c>
      <c r="DJ254" s="58">
        <v>0.6045454545454545</v>
      </c>
      <c r="DK254" s="58">
        <v>0.58896103896103902</v>
      </c>
      <c r="DL254" s="58">
        <v>0.57337662337662332</v>
      </c>
      <c r="DM254" s="58">
        <v>0.55779220779220784</v>
      </c>
      <c r="DN254" s="58">
        <v>0.54155844155844157</v>
      </c>
      <c r="DO254" s="58">
        <v>0.54025974025974033</v>
      </c>
      <c r="DP254" s="58">
        <v>0.53636363636363638</v>
      </c>
      <c r="DQ254" s="58">
        <v>0.52922077922077926</v>
      </c>
      <c r="DR254" s="58">
        <v>0.52207792207792214</v>
      </c>
      <c r="DS254" s="58">
        <v>0.51233766233766243</v>
      </c>
      <c r="DT254" s="58">
        <v>0.50064935064935057</v>
      </c>
      <c r="DU254" s="58">
        <v>0.49090909090909085</v>
      </c>
      <c r="DV254" s="58">
        <v>0.48246753246753243</v>
      </c>
      <c r="DW254" s="58">
        <v>0.47402597402597402</v>
      </c>
      <c r="DX254" s="58">
        <v>0.46883116883116888</v>
      </c>
      <c r="DY254" s="58">
        <v>0.46623376623376622</v>
      </c>
      <c r="DZ254" s="58">
        <v>0.46298701298701295</v>
      </c>
      <c r="EA254" s="58">
        <v>0.45974025974025973</v>
      </c>
      <c r="EB254" s="58">
        <v>0.45194805194805193</v>
      </c>
      <c r="EC254" s="58">
        <v>0.43896103896103894</v>
      </c>
      <c r="ED254" s="58">
        <v>0.41688311688311691</v>
      </c>
      <c r="EE254" s="58">
        <v>0.37857142857142856</v>
      </c>
      <c r="EF254" s="58">
        <v>0.32142857142857145</v>
      </c>
      <c r="EG254" s="58">
        <v>0.24545454545454543</v>
      </c>
      <c r="EH254" s="58">
        <v>0.16688311688311688</v>
      </c>
      <c r="EI254" s="58">
        <v>9.6103896103896108E-2</v>
      </c>
      <c r="EJ254" s="58">
        <v>4.2857142857142858E-2</v>
      </c>
      <c r="EK254" s="58">
        <v>1.038961038961039E-2</v>
      </c>
      <c r="EL254" s="58">
        <v>0</v>
      </c>
      <c r="EM254" s="58">
        <v>0</v>
      </c>
    </row>
    <row r="255" spans="1:143" outlineLevel="1" x14ac:dyDescent="0.2">
      <c r="AP255" s="58" t="s">
        <v>1064</v>
      </c>
      <c r="AQ255" s="58">
        <v>0</v>
      </c>
      <c r="AR255" s="58">
        <v>0</v>
      </c>
      <c r="AS255" s="58">
        <v>9.7560975609756097E-3</v>
      </c>
      <c r="AT255" s="58">
        <v>1.4634146341463415E-2</v>
      </c>
      <c r="AU255" s="58">
        <v>2.1951219512195124E-2</v>
      </c>
      <c r="AV255" s="58">
        <v>3.2520325203252036E-2</v>
      </c>
      <c r="AW255" s="58">
        <v>4.7967479674796754E-2</v>
      </c>
      <c r="AX255" s="58">
        <v>7.1544715447154475E-2</v>
      </c>
      <c r="AY255" s="58">
        <v>0.10569105691056911</v>
      </c>
      <c r="AZ255" s="58">
        <v>0.17886178861788618</v>
      </c>
      <c r="BA255" s="58">
        <v>0.26626016260162599</v>
      </c>
      <c r="BB255" s="58">
        <v>0.36585365853658536</v>
      </c>
      <c r="BC255" s="58">
        <v>0.47398373983739833</v>
      </c>
      <c r="BD255" s="58">
        <v>0.57723577235772361</v>
      </c>
      <c r="BE255" s="58">
        <v>0.63902439024390234</v>
      </c>
      <c r="BF255" s="58">
        <v>0.68048780487804883</v>
      </c>
      <c r="BG255" s="58">
        <v>0.70487804878048788</v>
      </c>
      <c r="BH255" s="58">
        <v>0.7126016260162602</v>
      </c>
      <c r="BI255" s="58">
        <v>0.71300813008130082</v>
      </c>
      <c r="BJ255" s="58">
        <v>0.71341463414634143</v>
      </c>
      <c r="BK255" s="58">
        <v>0.71422764227642277</v>
      </c>
      <c r="BL255" s="58">
        <v>0.71544715447154472</v>
      </c>
      <c r="BM255" s="58">
        <v>0.71666666666666667</v>
      </c>
      <c r="BN255" s="58">
        <v>0.71951219512195119</v>
      </c>
      <c r="BO255" s="58">
        <v>0.72398373983739839</v>
      </c>
      <c r="BP255" s="58">
        <v>0.73008130081300815</v>
      </c>
      <c r="BQ255" s="58">
        <v>0.73658536585365852</v>
      </c>
      <c r="BR255" s="58">
        <v>0.74471544715447147</v>
      </c>
      <c r="BS255" s="58">
        <v>0.75406504065040647</v>
      </c>
      <c r="BT255" s="58">
        <v>0.76219512195121952</v>
      </c>
      <c r="BU255" s="58">
        <v>0.76910569105691051</v>
      </c>
      <c r="BV255" s="58">
        <v>0.775609756097561</v>
      </c>
      <c r="BW255" s="58">
        <v>0.78292682926829271</v>
      </c>
      <c r="BX255" s="58">
        <v>0.79065040650406504</v>
      </c>
      <c r="BY255" s="58">
        <v>0.79837398373983737</v>
      </c>
      <c r="BZ255" s="58">
        <v>0.80569105691056908</v>
      </c>
      <c r="CA255" s="58">
        <v>0.81463414634146347</v>
      </c>
      <c r="CB255" s="58">
        <v>0.82195121951219507</v>
      </c>
      <c r="CC255" s="58">
        <v>0.82804878048780484</v>
      </c>
      <c r="CD255" s="58">
        <v>0.83373983739837398</v>
      </c>
      <c r="CE255" s="58">
        <v>0.83861788617886179</v>
      </c>
      <c r="CF255" s="58">
        <v>0.84186991869918693</v>
      </c>
      <c r="CG255" s="58">
        <v>0.85447154471544706</v>
      </c>
      <c r="CH255" s="58">
        <v>0.86747967479674803</v>
      </c>
      <c r="CI255" s="58">
        <v>0.8808943089430894</v>
      </c>
      <c r="CJ255" s="58">
        <v>0.89552845528455294</v>
      </c>
      <c r="CK255" s="58">
        <v>0.91097560975609759</v>
      </c>
      <c r="CL255" s="58">
        <v>0.91747967479674797</v>
      </c>
      <c r="CM255" s="58">
        <v>0.923170731707317</v>
      </c>
      <c r="CN255" s="58">
        <v>0.92926829268292677</v>
      </c>
      <c r="CO255" s="58">
        <v>0.93495934959349591</v>
      </c>
      <c r="CP255" s="58">
        <v>0.93943089430894311</v>
      </c>
      <c r="CQ255" s="58">
        <v>0.94308943089430897</v>
      </c>
      <c r="CR255" s="58">
        <v>0.94512195121951215</v>
      </c>
      <c r="CS255" s="58">
        <v>0.94634146341463421</v>
      </c>
      <c r="CT255" s="58">
        <v>0.94756097560975605</v>
      </c>
      <c r="CU255" s="58">
        <v>0.94878048780487811</v>
      </c>
      <c r="CV255" s="58">
        <v>0.94959349593495934</v>
      </c>
      <c r="CW255" s="58">
        <v>0.95040650406504068</v>
      </c>
      <c r="CX255" s="58">
        <v>0.95162601626016263</v>
      </c>
      <c r="CY255" s="58">
        <v>0.95203252032520325</v>
      </c>
      <c r="CZ255" s="58">
        <v>0.95243902439024397</v>
      </c>
      <c r="DA255" s="58">
        <v>0.95284552845528458</v>
      </c>
      <c r="DB255" s="58">
        <v>0.95365853658536581</v>
      </c>
      <c r="DC255" s="58">
        <v>0.95406504065040643</v>
      </c>
      <c r="DD255" s="58">
        <v>0.95447154471544715</v>
      </c>
      <c r="DE255" s="58">
        <v>0.95487804878048788</v>
      </c>
      <c r="DF255" s="58">
        <v>0.95528455284552849</v>
      </c>
      <c r="DG255" s="58">
        <v>0.95528455284552849</v>
      </c>
      <c r="DH255" s="58">
        <v>0.95528455284552849</v>
      </c>
      <c r="DI255" s="58">
        <v>0.9556910569105691</v>
      </c>
      <c r="DJ255" s="58">
        <v>0.95934959349593496</v>
      </c>
      <c r="DK255" s="58">
        <v>0.96300813008130082</v>
      </c>
      <c r="DL255" s="58">
        <v>0.96666666666666667</v>
      </c>
      <c r="DM255" s="58">
        <v>0.97032520325203242</v>
      </c>
      <c r="DN255" s="58">
        <v>0.97398373983739839</v>
      </c>
      <c r="DO255" s="58">
        <v>0.97520325203252034</v>
      </c>
      <c r="DP255" s="58">
        <v>0.97682926829268302</v>
      </c>
      <c r="DQ255" s="58">
        <v>0.9788617886178862</v>
      </c>
      <c r="DR255" s="58">
        <v>0.98089430894308949</v>
      </c>
      <c r="DS255" s="58">
        <v>0.98252032520325194</v>
      </c>
      <c r="DT255" s="58">
        <v>0.98333333333333339</v>
      </c>
      <c r="DU255" s="58">
        <v>0.98373983739837401</v>
      </c>
      <c r="DV255" s="58">
        <v>0.98373983739837401</v>
      </c>
      <c r="DW255" s="58">
        <v>0.98373983739837401</v>
      </c>
      <c r="DX255" s="58">
        <v>0.98373983739837401</v>
      </c>
      <c r="DY255" s="58">
        <v>0.98373983739837401</v>
      </c>
      <c r="DZ255" s="58">
        <v>0.98373983739837401</v>
      </c>
      <c r="EA255" s="58">
        <v>0.98414634146341462</v>
      </c>
      <c r="EB255" s="58">
        <v>0.98455284552845523</v>
      </c>
      <c r="EC255" s="58">
        <v>0.98536585365853657</v>
      </c>
      <c r="ED255" s="58">
        <v>0.98617886178861791</v>
      </c>
      <c r="EE255" s="58">
        <v>0.98739837398373986</v>
      </c>
      <c r="EF255" s="58">
        <v>0.98943089430894315</v>
      </c>
      <c r="EG255" s="58">
        <v>0.99186991869918695</v>
      </c>
      <c r="EH255" s="58">
        <v>0.99390243902439024</v>
      </c>
      <c r="EI255" s="58">
        <v>0.99634146341463414</v>
      </c>
      <c r="EJ255" s="58">
        <v>0.99837398373983732</v>
      </c>
      <c r="EK255" s="58">
        <v>0.99918699186991877</v>
      </c>
      <c r="EL255" s="58">
        <v>1</v>
      </c>
      <c r="EM255" s="58">
        <v>1</v>
      </c>
    </row>
    <row r="256" spans="1:143" outlineLevel="1" x14ac:dyDescent="0.2">
      <c r="AP256" s="58" t="str">
        <f xml:space="preserve"> TEXT($F$253,"0%") &amp; " Wtd.Avg."</f>
        <v>50% Wtd.Avg.</v>
      </c>
      <c r="AQ256" s="58">
        <f>$F$253*AQ254+(1-$F$253)*AQ255</f>
        <v>0.5</v>
      </c>
      <c r="AR256" s="58">
        <f>$F$253*AR254+(1-$F$253)*AR255</f>
        <v>0.5</v>
      </c>
      <c r="AS256" s="58">
        <f>$F$253*AS254+(1-$F$253)*AS255</f>
        <v>0.50487804878048781</v>
      </c>
      <c r="AT256" s="58">
        <f t="shared" ref="AT256:DE256" si="40">$F$253*AT254+(1-$F$253)*AT255</f>
        <v>0.50731707317073171</v>
      </c>
      <c r="AU256" s="58">
        <f t="shared" si="40"/>
        <v>0.51065093443142229</v>
      </c>
      <c r="AV256" s="58">
        <f t="shared" si="40"/>
        <v>0.51528613662760003</v>
      </c>
      <c r="AW256" s="58">
        <f t="shared" si="40"/>
        <v>0.52171101256467112</v>
      </c>
      <c r="AX256" s="58">
        <f t="shared" si="40"/>
        <v>0.53155157850279799</v>
      </c>
      <c r="AY256" s="58">
        <f t="shared" si="40"/>
        <v>0.54635202196177801</v>
      </c>
      <c r="AZ256" s="58">
        <f t="shared" si="40"/>
        <v>0.57449582937387822</v>
      </c>
      <c r="BA256" s="58">
        <f t="shared" si="40"/>
        <v>0.60780540597613764</v>
      </c>
      <c r="BB256" s="58">
        <f t="shared" si="40"/>
        <v>0.64688786822933164</v>
      </c>
      <c r="BC256" s="58">
        <f t="shared" si="40"/>
        <v>0.68861524654207573</v>
      </c>
      <c r="BD256" s="58">
        <f t="shared" si="40"/>
        <v>0.72790360046457614</v>
      </c>
      <c r="BE256" s="58">
        <f t="shared" si="40"/>
        <v>0.75262907823883429</v>
      </c>
      <c r="BF256" s="58">
        <f t="shared" si="40"/>
        <v>0.76946468165980364</v>
      </c>
      <c r="BG256" s="58">
        <f t="shared" si="40"/>
        <v>0.77873772568894528</v>
      </c>
      <c r="BH256" s="58">
        <f t="shared" si="40"/>
        <v>0.78162548833280543</v>
      </c>
      <c r="BI256" s="58">
        <f t="shared" si="40"/>
        <v>0.78117938971597511</v>
      </c>
      <c r="BJ256" s="58">
        <f t="shared" si="40"/>
        <v>0.78105796642381997</v>
      </c>
      <c r="BK256" s="58">
        <f t="shared" si="40"/>
        <v>0.78113979516418541</v>
      </c>
      <c r="BL256" s="58">
        <f t="shared" si="40"/>
        <v>0.781424875937071</v>
      </c>
      <c r="BM256" s="58">
        <f t="shared" si="40"/>
        <v>0.78203463203463208</v>
      </c>
      <c r="BN256" s="58">
        <f t="shared" si="40"/>
        <v>0.78345739626227429</v>
      </c>
      <c r="BO256" s="58">
        <f t="shared" si="40"/>
        <v>0.78536849329532266</v>
      </c>
      <c r="BP256" s="58">
        <f t="shared" si="40"/>
        <v>0.78776792313377675</v>
      </c>
      <c r="BQ256" s="58">
        <f t="shared" si="40"/>
        <v>0.79037060500475131</v>
      </c>
      <c r="BR256" s="58">
        <f t="shared" si="40"/>
        <v>0.79313694435645643</v>
      </c>
      <c r="BS256" s="58">
        <f t="shared" si="40"/>
        <v>0.79651303980572274</v>
      </c>
      <c r="BT256" s="58">
        <f t="shared" si="40"/>
        <v>0.79927937915742797</v>
      </c>
      <c r="BU256" s="58">
        <f t="shared" si="40"/>
        <v>0.80143596241157211</v>
      </c>
      <c r="BV256" s="58">
        <f t="shared" si="40"/>
        <v>0.80176591700981947</v>
      </c>
      <c r="BW256" s="58">
        <f t="shared" si="40"/>
        <v>0.80315172632245801</v>
      </c>
      <c r="BX256" s="58">
        <f t="shared" si="40"/>
        <v>0.80441611234294164</v>
      </c>
      <c r="BY256" s="58">
        <f t="shared" si="40"/>
        <v>0.80600517368810043</v>
      </c>
      <c r="BZ256" s="58">
        <f t="shared" si="40"/>
        <v>0.8070663076760638</v>
      </c>
      <c r="CA256" s="58">
        <f t="shared" si="40"/>
        <v>0.81023915109280964</v>
      </c>
      <c r="CB256" s="58">
        <f t="shared" si="40"/>
        <v>0.81194963573012346</v>
      </c>
      <c r="CC256" s="58">
        <f t="shared" si="40"/>
        <v>0.81175166297117518</v>
      </c>
      <c r="CD256" s="58">
        <f t="shared" si="40"/>
        <v>0.80940238623165461</v>
      </c>
      <c r="CE256" s="58">
        <f t="shared" si="40"/>
        <v>0.80729595607644389</v>
      </c>
      <c r="CF256" s="58">
        <f t="shared" si="40"/>
        <v>0.80405184246647665</v>
      </c>
      <c r="CG256" s="58">
        <f t="shared" si="40"/>
        <v>0.80320979833174944</v>
      </c>
      <c r="CH256" s="58">
        <f t="shared" si="40"/>
        <v>0.80354503220356888</v>
      </c>
      <c r="CI256" s="58">
        <f t="shared" si="40"/>
        <v>0.80440819343258363</v>
      </c>
      <c r="CJ256" s="58">
        <f t="shared" si="40"/>
        <v>0.80458240946045834</v>
      </c>
      <c r="CK256" s="58">
        <f t="shared" si="40"/>
        <v>0.80483845422869815</v>
      </c>
      <c r="CL256" s="58">
        <f t="shared" si="40"/>
        <v>0.80224633090486752</v>
      </c>
      <c r="CM256" s="58">
        <f t="shared" si="40"/>
        <v>0.79957237884067145</v>
      </c>
      <c r="CN256" s="58">
        <f t="shared" si="40"/>
        <v>0.79840038010769709</v>
      </c>
      <c r="CO256" s="58">
        <f t="shared" si="40"/>
        <v>0.79734980466687788</v>
      </c>
      <c r="CP256" s="58">
        <f t="shared" si="40"/>
        <v>0.79666349910252343</v>
      </c>
      <c r="CQ256" s="58">
        <f t="shared" si="40"/>
        <v>0.79686939077182983</v>
      </c>
      <c r="CR256" s="58">
        <f t="shared" si="40"/>
        <v>0.79658694963573007</v>
      </c>
      <c r="CS256" s="58">
        <f t="shared" si="40"/>
        <v>0.79622267975926508</v>
      </c>
      <c r="CT256" s="58">
        <f t="shared" si="40"/>
        <v>0.79683243585682606</v>
      </c>
      <c r="CU256" s="58">
        <f t="shared" si="40"/>
        <v>0.79744219195438704</v>
      </c>
      <c r="CV256" s="58">
        <f t="shared" si="40"/>
        <v>0.79784869601942776</v>
      </c>
      <c r="CW256" s="58">
        <f t="shared" si="40"/>
        <v>0.79728117411044241</v>
      </c>
      <c r="CX256" s="58">
        <f t="shared" si="40"/>
        <v>0.79659222890930215</v>
      </c>
      <c r="CY256" s="58">
        <f t="shared" si="40"/>
        <v>0.79484742899377048</v>
      </c>
      <c r="CZ256" s="58">
        <f t="shared" si="40"/>
        <v>0.79310262907823881</v>
      </c>
      <c r="DA256" s="58">
        <f t="shared" si="40"/>
        <v>0.79135782916270725</v>
      </c>
      <c r="DB256" s="58">
        <f t="shared" si="40"/>
        <v>0.79046563192904651</v>
      </c>
      <c r="DC256" s="58">
        <f t="shared" si="40"/>
        <v>0.78937018266286563</v>
      </c>
      <c r="DD256" s="58">
        <f t="shared" si="40"/>
        <v>0.7889240840460352</v>
      </c>
      <c r="DE256" s="58">
        <f t="shared" si="40"/>
        <v>0.788477985429205</v>
      </c>
      <c r="DF256" s="58">
        <f t="shared" ref="DF256:EK256" si="41">$F$253*DF254+(1-$F$253)*DF255</f>
        <v>0.78803188681237457</v>
      </c>
      <c r="DG256" s="58">
        <f t="shared" si="41"/>
        <v>0.78770721148769929</v>
      </c>
      <c r="DH256" s="58">
        <f t="shared" si="41"/>
        <v>0.78770721148769929</v>
      </c>
      <c r="DI256" s="58">
        <f t="shared" si="41"/>
        <v>0.78791046352021965</v>
      </c>
      <c r="DJ256" s="58">
        <f t="shared" si="41"/>
        <v>0.78194752402069478</v>
      </c>
      <c r="DK256" s="58">
        <f t="shared" si="41"/>
        <v>0.77598458452116992</v>
      </c>
      <c r="DL256" s="58">
        <f t="shared" si="41"/>
        <v>0.77002164502164505</v>
      </c>
      <c r="DM256" s="58">
        <f t="shared" si="41"/>
        <v>0.76405870552212019</v>
      </c>
      <c r="DN256" s="58">
        <f t="shared" si="41"/>
        <v>0.75777109069792004</v>
      </c>
      <c r="DO256" s="58">
        <f t="shared" si="41"/>
        <v>0.75773149614613033</v>
      </c>
      <c r="DP256" s="58">
        <f t="shared" si="41"/>
        <v>0.75659645232815964</v>
      </c>
      <c r="DQ256" s="58">
        <f t="shared" si="41"/>
        <v>0.75404128391933267</v>
      </c>
      <c r="DR256" s="58">
        <f t="shared" si="41"/>
        <v>0.75148611551050581</v>
      </c>
      <c r="DS256" s="58">
        <f t="shared" si="41"/>
        <v>0.74742899377045724</v>
      </c>
      <c r="DT256" s="58">
        <f t="shared" si="41"/>
        <v>0.74199134199134198</v>
      </c>
      <c r="DU256" s="58">
        <f t="shared" si="41"/>
        <v>0.73732446415373243</v>
      </c>
      <c r="DV256" s="58">
        <f t="shared" si="41"/>
        <v>0.73310368493295319</v>
      </c>
      <c r="DW256" s="58">
        <f t="shared" si="41"/>
        <v>0.72888290571217396</v>
      </c>
      <c r="DX256" s="58">
        <f t="shared" si="41"/>
        <v>0.72628550311477147</v>
      </c>
      <c r="DY256" s="58">
        <f t="shared" si="41"/>
        <v>0.72498680181607011</v>
      </c>
      <c r="DZ256" s="58">
        <f t="shared" si="41"/>
        <v>0.72336342519269348</v>
      </c>
      <c r="EA256" s="58">
        <f t="shared" si="41"/>
        <v>0.7219433006018372</v>
      </c>
      <c r="EB256" s="58">
        <f t="shared" si="41"/>
        <v>0.71825044873825361</v>
      </c>
      <c r="EC256" s="58">
        <f t="shared" si="41"/>
        <v>0.71216344630978778</v>
      </c>
      <c r="ED256" s="58">
        <f t="shared" si="41"/>
        <v>0.70153098933586744</v>
      </c>
      <c r="EE256" s="58">
        <f t="shared" si="41"/>
        <v>0.68298490127758416</v>
      </c>
      <c r="EF256" s="58">
        <f t="shared" si="41"/>
        <v>0.65542973286875728</v>
      </c>
      <c r="EG256" s="58">
        <f t="shared" si="41"/>
        <v>0.61866223207686621</v>
      </c>
      <c r="EH256" s="58">
        <f t="shared" si="41"/>
        <v>0.58039277795375355</v>
      </c>
      <c r="EI256" s="58">
        <f t="shared" si="41"/>
        <v>0.54622267975926508</v>
      </c>
      <c r="EJ256" s="58">
        <f t="shared" si="41"/>
        <v>0.52061556329849012</v>
      </c>
      <c r="EK256" s="58">
        <f t="shared" si="41"/>
        <v>0.50478830112976458</v>
      </c>
      <c r="EL256" s="58">
        <f>$F$253*EL254+(1-$F$253)*EL255</f>
        <v>0.5</v>
      </c>
      <c r="EM256" s="58">
        <f>$F$253*EM254+(1-$F$253)*EM255</f>
        <v>0.5</v>
      </c>
    </row>
    <row r="257" spans="42:143" outlineLevel="1" x14ac:dyDescent="0.2">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row>
    <row r="258" spans="42:143" outlineLevel="1" x14ac:dyDescent="0.2">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row>
    <row r="259" spans="42:143" outlineLevel="1" x14ac:dyDescent="0.2">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row>
    <row r="260" spans="42:143" outlineLevel="1" x14ac:dyDescent="0.2">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row>
    <row r="261" spans="42:143" outlineLevel="1" x14ac:dyDescent="0.2">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row>
    <row r="262" spans="42:143" outlineLevel="1" x14ac:dyDescent="0.2">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row>
    <row r="263" spans="42:143" outlineLevel="1" x14ac:dyDescent="0.2">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row>
    <row r="264" spans="42:143" outlineLevel="1" x14ac:dyDescent="0.2">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row>
    <row r="265" spans="42:143" outlineLevel="1" x14ac:dyDescent="0.2">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row>
    <row r="266" spans="42:143" outlineLevel="1" x14ac:dyDescent="0.2">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row>
    <row r="267" spans="42:143" outlineLevel="1" x14ac:dyDescent="0.2">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row>
    <row r="268" spans="42:143" outlineLevel="1" x14ac:dyDescent="0.2">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row>
    <row r="269" spans="42:143" outlineLevel="1" x14ac:dyDescent="0.2">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row>
    <row r="270" spans="42:143" outlineLevel="1" x14ac:dyDescent="0.2">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row>
    <row r="271" spans="42:143" outlineLevel="1" x14ac:dyDescent="0.2">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row>
    <row r="272" spans="42:143" outlineLevel="1" x14ac:dyDescent="0.2">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row>
    <row r="273" spans="1:143" outlineLevel="1" x14ac:dyDescent="0.2">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row>
    <row r="274" spans="1:143" x14ac:dyDescent="0.2">
      <c r="A274" s="72"/>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row>
    <row r="275" spans="1:143" x14ac:dyDescent="0.2">
      <c r="A275" s="11" t="s">
        <v>1040</v>
      </c>
      <c r="AP275" s="58" t="s">
        <v>1065</v>
      </c>
      <c r="AQ275" s="58"/>
      <c r="AR275" s="58"/>
      <c r="AS275" s="58">
        <v>10</v>
      </c>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row>
    <row r="276" spans="1:143" outlineLevel="1" x14ac:dyDescent="0.2">
      <c r="E276" s="26" t="s">
        <v>1065</v>
      </c>
      <c r="F276" s="57">
        <f>$AS$275/20</f>
        <v>0.5</v>
      </c>
      <c r="AP276" s="58" t="s">
        <v>1042</v>
      </c>
      <c r="AQ276" s="58">
        <v>0</v>
      </c>
      <c r="AR276" s="58">
        <v>0.01</v>
      </c>
      <c r="AS276" s="58">
        <v>0.02</v>
      </c>
      <c r="AT276" s="58">
        <v>0.03</v>
      </c>
      <c r="AU276" s="58">
        <v>0.04</v>
      </c>
      <c r="AV276" s="58">
        <v>0.05</v>
      </c>
      <c r="AW276" s="58">
        <v>6.0000000000000005E-2</v>
      </c>
      <c r="AX276" s="58">
        <v>7.0000000000000007E-2</v>
      </c>
      <c r="AY276" s="58">
        <v>0.08</v>
      </c>
      <c r="AZ276" s="58">
        <v>0.09</v>
      </c>
      <c r="BA276" s="58">
        <v>9.9999999999999992E-2</v>
      </c>
      <c r="BB276" s="58">
        <v>0.10999999999999999</v>
      </c>
      <c r="BC276" s="58">
        <v>0.11999999999999998</v>
      </c>
      <c r="BD276" s="58">
        <v>0.12999999999999998</v>
      </c>
      <c r="BE276" s="58">
        <v>0.13999999999999999</v>
      </c>
      <c r="BF276" s="58">
        <v>0.15</v>
      </c>
      <c r="BG276" s="58">
        <v>0.16</v>
      </c>
      <c r="BH276" s="58">
        <v>0.17</v>
      </c>
      <c r="BI276" s="58">
        <v>0.18000000000000002</v>
      </c>
      <c r="BJ276" s="58">
        <v>0.19000000000000003</v>
      </c>
      <c r="BK276" s="58">
        <v>0.20000000000000004</v>
      </c>
      <c r="BL276" s="58">
        <v>0.21000000000000005</v>
      </c>
      <c r="BM276" s="58">
        <v>0.22000000000000006</v>
      </c>
      <c r="BN276" s="58">
        <v>0.23000000000000007</v>
      </c>
      <c r="BO276" s="58">
        <v>0.24000000000000007</v>
      </c>
      <c r="BP276" s="58">
        <v>0.25000000000000006</v>
      </c>
      <c r="BQ276" s="58">
        <v>0.26000000000000006</v>
      </c>
      <c r="BR276" s="58">
        <v>0.27000000000000007</v>
      </c>
      <c r="BS276" s="58">
        <v>0.28000000000000008</v>
      </c>
      <c r="BT276" s="58">
        <v>0.29000000000000009</v>
      </c>
      <c r="BU276" s="58">
        <v>0.3000000000000001</v>
      </c>
      <c r="BV276" s="58">
        <v>0.31000000000000011</v>
      </c>
      <c r="BW276" s="58">
        <v>0.32000000000000012</v>
      </c>
      <c r="BX276" s="58">
        <v>0.33000000000000013</v>
      </c>
      <c r="BY276" s="58">
        <v>0.34000000000000014</v>
      </c>
      <c r="BZ276" s="58">
        <v>0.35000000000000014</v>
      </c>
      <c r="CA276" s="58">
        <v>0.36000000000000015</v>
      </c>
      <c r="CB276" s="58">
        <v>0.37000000000000016</v>
      </c>
      <c r="CC276" s="58">
        <v>0.38000000000000017</v>
      </c>
      <c r="CD276" s="58">
        <v>0.39000000000000018</v>
      </c>
      <c r="CE276" s="58">
        <v>0.40000000000000019</v>
      </c>
      <c r="CF276" s="58">
        <v>0.4100000000000002</v>
      </c>
      <c r="CG276" s="58">
        <v>0.42000000000000021</v>
      </c>
      <c r="CH276" s="58">
        <v>0.43000000000000022</v>
      </c>
      <c r="CI276" s="58">
        <v>0.44000000000000022</v>
      </c>
      <c r="CJ276" s="58">
        <v>0.45000000000000023</v>
      </c>
      <c r="CK276" s="58">
        <v>0.46000000000000024</v>
      </c>
      <c r="CL276" s="58">
        <v>0.47000000000000025</v>
      </c>
      <c r="CM276" s="58">
        <v>0.48000000000000026</v>
      </c>
      <c r="CN276" s="58">
        <v>0.49000000000000027</v>
      </c>
      <c r="CO276" s="58">
        <v>0.50000000000000022</v>
      </c>
      <c r="CP276" s="58">
        <v>0.51000000000000023</v>
      </c>
      <c r="CQ276" s="58">
        <v>0.52000000000000024</v>
      </c>
      <c r="CR276" s="58">
        <v>0.53000000000000025</v>
      </c>
      <c r="CS276" s="58">
        <v>0.54000000000000026</v>
      </c>
      <c r="CT276" s="58">
        <v>0.55000000000000027</v>
      </c>
      <c r="CU276" s="58">
        <v>0.56000000000000028</v>
      </c>
      <c r="CV276" s="58">
        <v>0.57000000000000028</v>
      </c>
      <c r="CW276" s="58">
        <v>0.58000000000000029</v>
      </c>
      <c r="CX276" s="58">
        <v>0.5900000000000003</v>
      </c>
      <c r="CY276" s="58">
        <v>0.60000000000000031</v>
      </c>
      <c r="CZ276" s="58">
        <v>0.61000000000000032</v>
      </c>
      <c r="DA276" s="58">
        <v>0.62000000000000033</v>
      </c>
      <c r="DB276" s="58">
        <v>0.63000000000000034</v>
      </c>
      <c r="DC276" s="58">
        <v>0.64000000000000035</v>
      </c>
      <c r="DD276" s="58">
        <v>0.65000000000000036</v>
      </c>
      <c r="DE276" s="58">
        <v>0.66000000000000036</v>
      </c>
      <c r="DF276" s="58">
        <v>0.67000000000000037</v>
      </c>
      <c r="DG276" s="58">
        <v>0.68000000000000038</v>
      </c>
      <c r="DH276" s="58">
        <v>0.69000000000000039</v>
      </c>
      <c r="DI276" s="58">
        <v>0.7000000000000004</v>
      </c>
      <c r="DJ276" s="58">
        <v>0.71000000000000041</v>
      </c>
      <c r="DK276" s="58">
        <v>0.72000000000000042</v>
      </c>
      <c r="DL276" s="58">
        <v>0.73000000000000043</v>
      </c>
      <c r="DM276" s="58">
        <v>0.74000000000000044</v>
      </c>
      <c r="DN276" s="58">
        <v>0.75000000000000044</v>
      </c>
      <c r="DO276" s="58">
        <v>0.76000000000000045</v>
      </c>
      <c r="DP276" s="58">
        <v>0.77000000000000046</v>
      </c>
      <c r="DQ276" s="58">
        <v>0.78000000000000047</v>
      </c>
      <c r="DR276" s="58">
        <v>0.79000000000000048</v>
      </c>
      <c r="DS276" s="58">
        <v>0.80000000000000049</v>
      </c>
      <c r="DT276" s="58">
        <v>0.8100000000000005</v>
      </c>
      <c r="DU276" s="58">
        <v>0.82000000000000051</v>
      </c>
      <c r="DV276" s="58">
        <v>0.83000000000000052</v>
      </c>
      <c r="DW276" s="58">
        <v>0.84000000000000052</v>
      </c>
      <c r="DX276" s="58">
        <v>0.85000000000000053</v>
      </c>
      <c r="DY276" s="58">
        <v>0.86000000000000054</v>
      </c>
      <c r="DZ276" s="58">
        <v>0.87000000000000055</v>
      </c>
      <c r="EA276" s="58">
        <v>0.88000000000000056</v>
      </c>
      <c r="EB276" s="58">
        <v>0.89000000000000057</v>
      </c>
      <c r="EC276" s="58">
        <v>0.90000000000000058</v>
      </c>
      <c r="ED276" s="58">
        <v>0.91000000000000059</v>
      </c>
      <c r="EE276" s="58">
        <v>0.9200000000000006</v>
      </c>
      <c r="EF276" s="58">
        <v>0.9300000000000006</v>
      </c>
      <c r="EG276" s="58">
        <v>0.94000000000000061</v>
      </c>
      <c r="EH276" s="58">
        <v>0.95000000000000062</v>
      </c>
      <c r="EI276" s="58">
        <v>0.96000000000000063</v>
      </c>
      <c r="EJ276" s="58">
        <v>0.97000000000000064</v>
      </c>
      <c r="EK276" s="58">
        <v>0.98000000000000065</v>
      </c>
      <c r="EL276" s="58">
        <v>0.99000000000000066</v>
      </c>
      <c r="EM276" s="58">
        <v>1.0000000000000007</v>
      </c>
    </row>
    <row r="277" spans="1:143" outlineLevel="1" x14ac:dyDescent="0.2">
      <c r="AP277" s="58" t="s">
        <v>1066</v>
      </c>
      <c r="AQ277" s="58">
        <v>0.61499999999999999</v>
      </c>
      <c r="AR277" s="58">
        <v>0.61499999999999999</v>
      </c>
      <c r="AS277" s="58">
        <v>0.60899999999999999</v>
      </c>
      <c r="AT277" s="58">
        <v>0.60599999999999998</v>
      </c>
      <c r="AU277" s="58">
        <v>0.60150000000000003</v>
      </c>
      <c r="AV277" s="58">
        <v>0.59499999999999997</v>
      </c>
      <c r="AW277" s="58">
        <v>0.58550000000000002</v>
      </c>
      <c r="AX277" s="58">
        <v>0.57100000000000006</v>
      </c>
      <c r="AY277" s="58">
        <v>0.55000000000000004</v>
      </c>
      <c r="AZ277" s="58">
        <v>0.505</v>
      </c>
      <c r="BA277" s="58">
        <v>0.45124999999999998</v>
      </c>
      <c r="BB277" s="58">
        <v>0.39</v>
      </c>
      <c r="BC277" s="58">
        <v>0.32350000000000001</v>
      </c>
      <c r="BD277" s="58">
        <v>0.26</v>
      </c>
      <c r="BE277" s="58">
        <v>0.222</v>
      </c>
      <c r="BF277" s="58">
        <v>0.19649999999999998</v>
      </c>
      <c r="BG277" s="58">
        <v>0.18149999999999999</v>
      </c>
      <c r="BH277" s="58">
        <v>0.17675000000000002</v>
      </c>
      <c r="BI277" s="58">
        <v>0.17649999999999999</v>
      </c>
      <c r="BJ277" s="58">
        <v>0.17624999999999999</v>
      </c>
      <c r="BK277" s="58">
        <v>0.17574999999999999</v>
      </c>
      <c r="BL277" s="58">
        <v>0.17499999999999999</v>
      </c>
      <c r="BM277" s="58">
        <v>0.17425000000000002</v>
      </c>
      <c r="BN277" s="58">
        <v>0.17249999999999999</v>
      </c>
      <c r="BO277" s="58">
        <v>0.16975000000000001</v>
      </c>
      <c r="BP277" s="58">
        <v>0.16600000000000001</v>
      </c>
      <c r="BQ277" s="58">
        <v>0.16200000000000001</v>
      </c>
      <c r="BR277" s="58">
        <v>0.157</v>
      </c>
      <c r="BS277" s="58">
        <v>0.15125</v>
      </c>
      <c r="BT277" s="58">
        <v>0.14624999999999999</v>
      </c>
      <c r="BU277" s="58">
        <v>0.14199999999999999</v>
      </c>
      <c r="BV277" s="58">
        <v>0.13800000000000001</v>
      </c>
      <c r="BW277" s="58">
        <v>0.13350000000000001</v>
      </c>
      <c r="BX277" s="58">
        <v>0.12875</v>
      </c>
      <c r="BY277" s="58">
        <v>0.124</v>
      </c>
      <c r="BZ277" s="58">
        <v>0.1195</v>
      </c>
      <c r="CA277" s="58">
        <v>0.114</v>
      </c>
      <c r="CB277" s="58">
        <v>0.10949999999999999</v>
      </c>
      <c r="CC277" s="58">
        <v>0.10575</v>
      </c>
      <c r="CD277" s="58">
        <v>0.10224999999999999</v>
      </c>
      <c r="CE277" s="58">
        <v>9.9250000000000005E-2</v>
      </c>
      <c r="CF277" s="58">
        <v>9.7250000000000003E-2</v>
      </c>
      <c r="CG277" s="58">
        <v>8.9499999999999996E-2</v>
      </c>
      <c r="CH277" s="58">
        <v>8.1500000000000003E-2</v>
      </c>
      <c r="CI277" s="58">
        <v>7.3249999999999996E-2</v>
      </c>
      <c r="CJ277" s="58">
        <v>6.4250000000000002E-2</v>
      </c>
      <c r="CK277" s="58">
        <v>5.4749999999999993E-2</v>
      </c>
      <c r="CL277" s="58">
        <v>5.0750000000000003E-2</v>
      </c>
      <c r="CM277" s="58">
        <v>4.7249999999999993E-2</v>
      </c>
      <c r="CN277" s="58">
        <v>4.3499999999999997E-2</v>
      </c>
      <c r="CO277" s="58">
        <v>0.04</v>
      </c>
      <c r="CP277" s="58">
        <v>3.7249999999999998E-2</v>
      </c>
      <c r="CQ277" s="58">
        <v>3.5000000000000003E-2</v>
      </c>
      <c r="CR277" s="58">
        <v>3.3750000000000002E-2</v>
      </c>
      <c r="CS277" s="58">
        <v>3.3000000000000002E-2</v>
      </c>
      <c r="CT277" s="58">
        <v>3.2250000000000001E-2</v>
      </c>
      <c r="CU277" s="58">
        <v>3.15E-2</v>
      </c>
      <c r="CV277" s="58">
        <v>3.1E-2</v>
      </c>
      <c r="CW277" s="58">
        <v>3.0499999999999999E-2</v>
      </c>
      <c r="CX277" s="58">
        <v>2.9750000000000002E-2</v>
      </c>
      <c r="CY277" s="58">
        <v>2.9500000000000002E-2</v>
      </c>
      <c r="CZ277" s="58">
        <v>2.9249999999999998E-2</v>
      </c>
      <c r="DA277" s="58">
        <v>2.8999999999999998E-2</v>
      </c>
      <c r="DB277" s="58">
        <v>2.8500000000000001E-2</v>
      </c>
      <c r="DC277" s="58">
        <v>2.8250000000000001E-2</v>
      </c>
      <c r="DD277" s="58">
        <v>2.7999999999999997E-2</v>
      </c>
      <c r="DE277" s="58">
        <v>2.775E-2</v>
      </c>
      <c r="DF277" s="58">
        <v>2.75E-2</v>
      </c>
      <c r="DG277" s="58">
        <v>2.75E-2</v>
      </c>
      <c r="DH277" s="58">
        <v>2.75E-2</v>
      </c>
      <c r="DI277" s="58">
        <v>2.725E-2</v>
      </c>
      <c r="DJ277" s="58">
        <v>2.5000000000000001E-2</v>
      </c>
      <c r="DK277" s="58">
        <v>2.2749999999999999E-2</v>
      </c>
      <c r="DL277" s="58">
        <v>2.0499999999999997E-2</v>
      </c>
      <c r="DM277" s="58">
        <v>1.8249999999999999E-2</v>
      </c>
      <c r="DN277" s="58">
        <v>1.6E-2</v>
      </c>
      <c r="DO277" s="58">
        <v>1.525E-2</v>
      </c>
      <c r="DP277" s="58">
        <v>1.4250000000000001E-2</v>
      </c>
      <c r="DQ277" s="58">
        <v>1.3000000000000001E-2</v>
      </c>
      <c r="DR277" s="58">
        <v>1.175E-2</v>
      </c>
      <c r="DS277" s="58">
        <v>1.0749999999999999E-2</v>
      </c>
      <c r="DT277" s="58">
        <v>1.0249999999999999E-2</v>
      </c>
      <c r="DU277" s="58">
        <v>0.01</v>
      </c>
      <c r="DV277" s="58">
        <v>0.01</v>
      </c>
      <c r="DW277" s="58">
        <v>0.01</v>
      </c>
      <c r="DX277" s="58">
        <v>0.01</v>
      </c>
      <c r="DY277" s="58">
        <v>0.01</v>
      </c>
      <c r="DZ277" s="58">
        <v>0.01</v>
      </c>
      <c r="EA277" s="58">
        <v>9.75E-3</v>
      </c>
      <c r="EB277" s="58">
        <v>9.4999999999999998E-3</v>
      </c>
      <c r="EC277" s="58">
        <v>9.0000000000000011E-3</v>
      </c>
      <c r="ED277" s="58">
        <v>8.5000000000000006E-3</v>
      </c>
      <c r="EE277" s="58">
        <v>7.7499999999999999E-3</v>
      </c>
      <c r="EF277" s="58">
        <v>6.5000000000000006E-3</v>
      </c>
      <c r="EG277" s="58">
        <v>5.0000000000000001E-3</v>
      </c>
      <c r="EH277" s="58">
        <v>3.7499999999999999E-3</v>
      </c>
      <c r="EI277" s="58">
        <v>2.2500000000000003E-3</v>
      </c>
      <c r="EJ277" s="58">
        <v>1E-3</v>
      </c>
      <c r="EK277" s="58">
        <v>5.0000000000000001E-4</v>
      </c>
      <c r="EL277" s="58">
        <v>0</v>
      </c>
      <c r="EM277" s="58">
        <v>0</v>
      </c>
    </row>
    <row r="278" spans="1:143" outlineLevel="1" x14ac:dyDescent="0.2">
      <c r="AP278" s="58" t="s">
        <v>1067</v>
      </c>
      <c r="AQ278" s="58">
        <v>0</v>
      </c>
      <c r="AR278" s="58">
        <v>0</v>
      </c>
      <c r="AS278" s="58">
        <v>0</v>
      </c>
      <c r="AT278" s="58">
        <v>0</v>
      </c>
      <c r="AU278" s="58">
        <v>2.5000000000000001E-4</v>
      </c>
      <c r="AV278" s="58">
        <v>7.5000000000000002E-4</v>
      </c>
      <c r="AW278" s="58">
        <v>1.7499999999999998E-3</v>
      </c>
      <c r="AX278" s="58">
        <v>3.2500000000000003E-3</v>
      </c>
      <c r="AY278" s="58">
        <v>5.0000000000000001E-3</v>
      </c>
      <c r="AZ278" s="58">
        <v>1.15E-2</v>
      </c>
      <c r="BA278" s="58">
        <v>1.95E-2</v>
      </c>
      <c r="BB278" s="58">
        <v>2.775E-2</v>
      </c>
      <c r="BC278" s="58">
        <v>3.7249999999999998E-2</v>
      </c>
      <c r="BD278" s="58">
        <v>4.675E-2</v>
      </c>
      <c r="BE278" s="58">
        <v>5.1500000000000004E-2</v>
      </c>
      <c r="BF278" s="58">
        <v>5.45E-2</v>
      </c>
      <c r="BG278" s="58">
        <v>5.6749999999999995E-2</v>
      </c>
      <c r="BH278" s="58">
        <v>5.7500000000000002E-2</v>
      </c>
      <c r="BI278" s="58">
        <v>5.7999999999999996E-2</v>
      </c>
      <c r="BJ278" s="58">
        <v>5.8250000000000003E-2</v>
      </c>
      <c r="BK278" s="58">
        <v>5.8499999999999996E-2</v>
      </c>
      <c r="BL278" s="58">
        <v>5.8749999999999997E-2</v>
      </c>
      <c r="BM278" s="58">
        <v>5.8749999999999997E-2</v>
      </c>
      <c r="BN278" s="58">
        <v>5.8749999999999997E-2</v>
      </c>
      <c r="BO278" s="58">
        <v>5.9000000000000004E-2</v>
      </c>
      <c r="BP278" s="58">
        <v>5.9500000000000004E-2</v>
      </c>
      <c r="BQ278" s="58">
        <v>0.06</v>
      </c>
      <c r="BR278" s="58">
        <v>6.0999999999999999E-2</v>
      </c>
      <c r="BS278" s="58">
        <v>6.2E-2</v>
      </c>
      <c r="BT278" s="58">
        <v>6.3E-2</v>
      </c>
      <c r="BU278" s="58">
        <v>6.4000000000000001E-2</v>
      </c>
      <c r="BV278" s="58">
        <v>6.6250000000000003E-2</v>
      </c>
      <c r="BW278" s="58">
        <v>6.8000000000000005E-2</v>
      </c>
      <c r="BX278" s="58">
        <v>7.0000000000000007E-2</v>
      </c>
      <c r="BY278" s="58">
        <v>7.1749999999999994E-2</v>
      </c>
      <c r="BZ278" s="58">
        <v>7.3749999999999996E-2</v>
      </c>
      <c r="CA278" s="58">
        <v>7.4749999999999997E-2</v>
      </c>
      <c r="CB278" s="58">
        <v>7.6249999999999998E-2</v>
      </c>
      <c r="CC278" s="58">
        <v>7.8750000000000001E-2</v>
      </c>
      <c r="CD278" s="58">
        <v>8.2750000000000004E-2</v>
      </c>
      <c r="CE278" s="58">
        <v>8.6249999999999993E-2</v>
      </c>
      <c r="CF278" s="58">
        <v>0.09</v>
      </c>
      <c r="CG278" s="58">
        <v>9.5500000000000002E-2</v>
      </c>
      <c r="CH278" s="58">
        <v>0.10025000000000001</v>
      </c>
      <c r="CI278" s="58">
        <v>0.10475</v>
      </c>
      <c r="CJ278" s="58">
        <v>0.11025</v>
      </c>
      <c r="CK278" s="58">
        <v>0.11599999999999999</v>
      </c>
      <c r="CL278" s="58">
        <v>0.12050000000000001</v>
      </c>
      <c r="CM278" s="58">
        <v>0.12475</v>
      </c>
      <c r="CN278" s="58">
        <v>0.128</v>
      </c>
      <c r="CO278" s="58">
        <v>0.13100000000000001</v>
      </c>
      <c r="CP278" s="58">
        <v>0.13324999999999998</v>
      </c>
      <c r="CQ278" s="58">
        <v>0.13449999999999998</v>
      </c>
      <c r="CR278" s="58">
        <v>0.13550000000000001</v>
      </c>
      <c r="CS278" s="58">
        <v>0.13625000000000001</v>
      </c>
      <c r="CT278" s="58">
        <v>0.13625000000000001</v>
      </c>
      <c r="CU278" s="58">
        <v>0.13625000000000001</v>
      </c>
      <c r="CV278" s="58">
        <v>0.13625000000000001</v>
      </c>
      <c r="CW278" s="58">
        <v>0.13699999999999998</v>
      </c>
      <c r="CX278" s="58">
        <v>0.13800000000000001</v>
      </c>
      <c r="CY278" s="58">
        <v>0.13949999999999999</v>
      </c>
      <c r="CZ278" s="58">
        <v>0.14099999999999999</v>
      </c>
      <c r="DA278" s="58">
        <v>0.14249999999999999</v>
      </c>
      <c r="DB278" s="58">
        <v>0.14349999999999999</v>
      </c>
      <c r="DC278" s="58">
        <v>0.14449999999999999</v>
      </c>
      <c r="DD278" s="58">
        <v>0.14499999999999999</v>
      </c>
      <c r="DE278" s="58">
        <v>0.14550000000000002</v>
      </c>
      <c r="DF278" s="58">
        <v>0.14599999999999999</v>
      </c>
      <c r="DG278" s="58">
        <v>0.14624999999999999</v>
      </c>
      <c r="DH278" s="58">
        <v>0.14624999999999999</v>
      </c>
      <c r="DI278" s="58">
        <v>0.14624999999999999</v>
      </c>
      <c r="DJ278" s="58">
        <v>0.15225</v>
      </c>
      <c r="DK278" s="58">
        <v>0.15825</v>
      </c>
      <c r="DL278" s="58">
        <v>0.16425000000000001</v>
      </c>
      <c r="DM278" s="58">
        <v>0.17024999999999998</v>
      </c>
      <c r="DN278" s="58">
        <v>0.17649999999999999</v>
      </c>
      <c r="DO278" s="58">
        <v>0.17699999999999999</v>
      </c>
      <c r="DP278" s="58">
        <v>0.17850000000000002</v>
      </c>
      <c r="DQ278" s="58">
        <v>0.18124999999999999</v>
      </c>
      <c r="DR278" s="58">
        <v>0.184</v>
      </c>
      <c r="DS278" s="58">
        <v>0.18774999999999997</v>
      </c>
      <c r="DT278" s="58">
        <v>0.19225</v>
      </c>
      <c r="DU278" s="58">
        <v>0.19600000000000001</v>
      </c>
      <c r="DV278" s="58">
        <v>0.19925000000000001</v>
      </c>
      <c r="DW278" s="58">
        <v>0.20250000000000001</v>
      </c>
      <c r="DX278" s="58">
        <v>0.20449999999999999</v>
      </c>
      <c r="DY278" s="58">
        <v>0.20550000000000002</v>
      </c>
      <c r="DZ278" s="58">
        <v>0.20675000000000002</v>
      </c>
      <c r="EA278" s="58">
        <v>0.20800000000000002</v>
      </c>
      <c r="EB278" s="58">
        <v>0.21100000000000002</v>
      </c>
      <c r="EC278" s="58">
        <v>0.21600000000000003</v>
      </c>
      <c r="ED278" s="58">
        <v>0.22450000000000001</v>
      </c>
      <c r="EE278" s="58">
        <v>0.23925000000000002</v>
      </c>
      <c r="EF278" s="58">
        <v>0.26124999999999998</v>
      </c>
      <c r="EG278" s="58">
        <v>0.29049999999999998</v>
      </c>
      <c r="EH278" s="58">
        <v>0.32075000000000004</v>
      </c>
      <c r="EI278" s="58">
        <v>0.34799999999999998</v>
      </c>
      <c r="EJ278" s="58">
        <v>0.36849999999999999</v>
      </c>
      <c r="EK278" s="58">
        <v>0.38100000000000001</v>
      </c>
      <c r="EL278" s="58">
        <v>0.38500000000000001</v>
      </c>
      <c r="EM278" s="58">
        <v>0.38500000000000001</v>
      </c>
    </row>
    <row r="279" spans="1:143" outlineLevel="1" x14ac:dyDescent="0.2">
      <c r="AP279" s="58" t="s">
        <v>1068</v>
      </c>
      <c r="AQ279" s="58">
        <v>0.61499999999999999</v>
      </c>
      <c r="AR279" s="58">
        <v>0.61499999999999999</v>
      </c>
      <c r="AS279" s="58">
        <v>0.60899999999999999</v>
      </c>
      <c r="AT279" s="58">
        <v>0.60599999999999998</v>
      </c>
      <c r="AU279" s="58">
        <v>0.60175000000000001</v>
      </c>
      <c r="AV279" s="58">
        <v>0.59575</v>
      </c>
      <c r="AW279" s="58">
        <v>0.58725000000000005</v>
      </c>
      <c r="AX279" s="58">
        <v>0.57425000000000004</v>
      </c>
      <c r="AY279" s="58">
        <v>0.55500000000000005</v>
      </c>
      <c r="AZ279" s="58">
        <v>0.51649999999999996</v>
      </c>
      <c r="BA279" s="58">
        <v>0.47075</v>
      </c>
      <c r="BB279" s="58">
        <v>0.41775000000000001</v>
      </c>
      <c r="BC279" s="58">
        <v>0.36075000000000002</v>
      </c>
      <c r="BD279" s="58">
        <v>0.30675000000000002</v>
      </c>
      <c r="BE279" s="58">
        <v>0.27350000000000002</v>
      </c>
      <c r="BF279" s="58">
        <v>0.251</v>
      </c>
      <c r="BG279" s="58">
        <v>0.23824999999999999</v>
      </c>
      <c r="BH279" s="58">
        <v>0.23425000000000001</v>
      </c>
      <c r="BI279" s="58">
        <v>0.23449999999999999</v>
      </c>
      <c r="BJ279" s="58">
        <v>0.23449999999999999</v>
      </c>
      <c r="BK279" s="58">
        <v>0.23424999999999999</v>
      </c>
      <c r="BL279" s="58">
        <v>0.23374999999999999</v>
      </c>
      <c r="BM279" s="58">
        <v>0.23300000000000001</v>
      </c>
      <c r="BN279" s="58">
        <v>0.23124999999999998</v>
      </c>
      <c r="BO279" s="58">
        <v>0.22875000000000001</v>
      </c>
      <c r="BP279" s="58">
        <v>0.22550000000000001</v>
      </c>
      <c r="BQ279" s="58">
        <v>0.222</v>
      </c>
      <c r="BR279" s="58">
        <v>0.218</v>
      </c>
      <c r="BS279" s="58">
        <v>0.21325</v>
      </c>
      <c r="BT279" s="58">
        <v>0.20924999999999999</v>
      </c>
      <c r="BU279" s="58">
        <v>0.20599999999999999</v>
      </c>
      <c r="BV279" s="58">
        <v>0.20425000000000001</v>
      </c>
      <c r="BW279" s="58">
        <v>0.20150000000000001</v>
      </c>
      <c r="BX279" s="58">
        <v>0.19875000000000001</v>
      </c>
      <c r="BY279" s="58">
        <v>0.19574999999999998</v>
      </c>
      <c r="BZ279" s="58">
        <v>0.19324999999999998</v>
      </c>
      <c r="CA279" s="58">
        <v>0.18875</v>
      </c>
      <c r="CB279" s="58">
        <v>0.18574999999999997</v>
      </c>
      <c r="CC279" s="58">
        <v>0.1845</v>
      </c>
      <c r="CD279" s="58">
        <v>0.185</v>
      </c>
      <c r="CE279" s="58">
        <v>0.1855</v>
      </c>
      <c r="CF279" s="58">
        <v>0.18725</v>
      </c>
      <c r="CG279" s="58">
        <v>0.185</v>
      </c>
      <c r="CH279" s="58">
        <v>0.18175000000000002</v>
      </c>
      <c r="CI279" s="58">
        <v>0.17799999999999999</v>
      </c>
      <c r="CJ279" s="58">
        <v>0.17449999999999999</v>
      </c>
      <c r="CK279" s="58">
        <v>0.17074999999999999</v>
      </c>
      <c r="CL279" s="58">
        <v>0.17125000000000001</v>
      </c>
      <c r="CM279" s="58">
        <v>0.17199999999999999</v>
      </c>
      <c r="CN279" s="58">
        <v>0.17149999999999999</v>
      </c>
      <c r="CO279" s="58">
        <v>0.17100000000000001</v>
      </c>
      <c r="CP279" s="58">
        <v>0.17049999999999998</v>
      </c>
      <c r="CQ279" s="58">
        <v>0.16949999999999998</v>
      </c>
      <c r="CR279" s="58">
        <v>0.16925000000000001</v>
      </c>
      <c r="CS279" s="58">
        <v>0.16925000000000001</v>
      </c>
      <c r="CT279" s="58">
        <v>0.16850000000000001</v>
      </c>
      <c r="CU279" s="58">
        <v>0.16775000000000001</v>
      </c>
      <c r="CV279" s="58">
        <v>0.16725000000000001</v>
      </c>
      <c r="CW279" s="58">
        <v>0.16749999999999998</v>
      </c>
      <c r="CX279" s="58">
        <v>0.16775000000000001</v>
      </c>
      <c r="CY279" s="58">
        <v>0.16899999999999998</v>
      </c>
      <c r="CZ279" s="58">
        <v>0.17024999999999998</v>
      </c>
      <c r="DA279" s="58">
        <v>0.17149999999999999</v>
      </c>
      <c r="DB279" s="58">
        <v>0.17199999999999999</v>
      </c>
      <c r="DC279" s="58">
        <v>0.17274999999999999</v>
      </c>
      <c r="DD279" s="58">
        <v>0.17299999999999999</v>
      </c>
      <c r="DE279" s="58">
        <v>0.17325000000000002</v>
      </c>
      <c r="DF279" s="58">
        <v>0.17349999999999999</v>
      </c>
      <c r="DG279" s="58">
        <v>0.17374999999999999</v>
      </c>
      <c r="DH279" s="58">
        <v>0.17374999999999999</v>
      </c>
      <c r="DI279" s="58">
        <v>0.17349999999999999</v>
      </c>
      <c r="DJ279" s="58">
        <v>0.17724999999999999</v>
      </c>
      <c r="DK279" s="58">
        <v>0.18099999999999999</v>
      </c>
      <c r="DL279" s="58">
        <v>0.18475</v>
      </c>
      <c r="DM279" s="58">
        <v>0.18849999999999997</v>
      </c>
      <c r="DN279" s="58">
        <v>0.1925</v>
      </c>
      <c r="DO279" s="58">
        <v>0.19224999999999998</v>
      </c>
      <c r="DP279" s="58">
        <v>0.19275000000000003</v>
      </c>
      <c r="DQ279" s="58">
        <v>0.19425000000000001</v>
      </c>
      <c r="DR279" s="58">
        <v>0.19575000000000001</v>
      </c>
      <c r="DS279" s="58">
        <v>0.19849999999999998</v>
      </c>
      <c r="DT279" s="58">
        <v>0.20250000000000001</v>
      </c>
      <c r="DU279" s="58">
        <v>0.20600000000000002</v>
      </c>
      <c r="DV279" s="58">
        <v>0.20925000000000002</v>
      </c>
      <c r="DW279" s="58">
        <v>0.21250000000000002</v>
      </c>
      <c r="DX279" s="58">
        <v>0.2145</v>
      </c>
      <c r="DY279" s="58">
        <v>0.21550000000000002</v>
      </c>
      <c r="DZ279" s="58">
        <v>0.21675000000000003</v>
      </c>
      <c r="EA279" s="58">
        <v>0.21775000000000003</v>
      </c>
      <c r="EB279" s="58">
        <v>0.22050000000000003</v>
      </c>
      <c r="EC279" s="58">
        <v>0.22500000000000003</v>
      </c>
      <c r="ED279" s="58">
        <v>0.23300000000000001</v>
      </c>
      <c r="EE279" s="58">
        <v>0.24700000000000003</v>
      </c>
      <c r="EF279" s="58">
        <v>0.26774999999999999</v>
      </c>
      <c r="EG279" s="58">
        <v>0.29549999999999998</v>
      </c>
      <c r="EH279" s="58">
        <v>0.32450000000000001</v>
      </c>
      <c r="EI279" s="58">
        <v>0.35024999999999995</v>
      </c>
      <c r="EJ279" s="58">
        <v>0.3695</v>
      </c>
      <c r="EK279" s="58">
        <v>0.38150000000000001</v>
      </c>
      <c r="EL279" s="58">
        <v>0.38500000000000001</v>
      </c>
      <c r="EM279" s="58">
        <v>0.38500000000000001</v>
      </c>
    </row>
    <row r="280" spans="1:143" outlineLevel="1" x14ac:dyDescent="0.2">
      <c r="AP280" s="58" t="str">
        <f xml:space="preserve"> TEXT($F$276,"0%") &amp; " Wtd.Avg."</f>
        <v>50% Wtd.Avg.</v>
      </c>
      <c r="AQ280" s="58">
        <f>$F$276*AQ278+(1-$F$276)*AQ277</f>
        <v>0.3075</v>
      </c>
      <c r="AR280" s="58">
        <f>$F$276*AR278+(1-$F$276)*AR277</f>
        <v>0.3075</v>
      </c>
      <c r="AS280" s="58">
        <f>$F$276*AS278+(1-$F$276)*AS277</f>
        <v>0.30449999999999999</v>
      </c>
      <c r="AT280" s="58">
        <f t="shared" ref="AT280:DE280" si="42">$F$276*AT278+(1-$F$276)*AT277</f>
        <v>0.30299999999999999</v>
      </c>
      <c r="AU280" s="58">
        <f t="shared" si="42"/>
        <v>0.300875</v>
      </c>
      <c r="AV280" s="58">
        <f t="shared" si="42"/>
        <v>0.297875</v>
      </c>
      <c r="AW280" s="58">
        <f t="shared" si="42"/>
        <v>0.29362500000000002</v>
      </c>
      <c r="AX280" s="58">
        <f t="shared" si="42"/>
        <v>0.28712500000000002</v>
      </c>
      <c r="AY280" s="58">
        <f t="shared" si="42"/>
        <v>0.27750000000000002</v>
      </c>
      <c r="AZ280" s="58">
        <f t="shared" si="42"/>
        <v>0.25824999999999998</v>
      </c>
      <c r="BA280" s="58">
        <f t="shared" si="42"/>
        <v>0.235375</v>
      </c>
      <c r="BB280" s="58">
        <f t="shared" si="42"/>
        <v>0.20887500000000001</v>
      </c>
      <c r="BC280" s="58">
        <f t="shared" si="42"/>
        <v>0.18037500000000001</v>
      </c>
      <c r="BD280" s="58">
        <f t="shared" si="42"/>
        <v>0.15337500000000001</v>
      </c>
      <c r="BE280" s="58">
        <f t="shared" si="42"/>
        <v>0.13675000000000001</v>
      </c>
      <c r="BF280" s="58">
        <f t="shared" si="42"/>
        <v>0.1255</v>
      </c>
      <c r="BG280" s="58">
        <f t="shared" si="42"/>
        <v>0.11912499999999999</v>
      </c>
      <c r="BH280" s="58">
        <f t="shared" si="42"/>
        <v>0.11712500000000001</v>
      </c>
      <c r="BI280" s="58">
        <f t="shared" si="42"/>
        <v>0.11724999999999999</v>
      </c>
      <c r="BJ280" s="58">
        <f t="shared" si="42"/>
        <v>0.11724999999999999</v>
      </c>
      <c r="BK280" s="58">
        <f t="shared" si="42"/>
        <v>0.11712499999999999</v>
      </c>
      <c r="BL280" s="58">
        <f t="shared" si="42"/>
        <v>0.11687499999999999</v>
      </c>
      <c r="BM280" s="58">
        <f t="shared" si="42"/>
        <v>0.11650000000000001</v>
      </c>
      <c r="BN280" s="58">
        <f t="shared" si="42"/>
        <v>0.11562499999999999</v>
      </c>
      <c r="BO280" s="58">
        <f t="shared" si="42"/>
        <v>0.114375</v>
      </c>
      <c r="BP280" s="58">
        <f t="shared" si="42"/>
        <v>0.11275</v>
      </c>
      <c r="BQ280" s="58">
        <f t="shared" si="42"/>
        <v>0.111</v>
      </c>
      <c r="BR280" s="58">
        <f t="shared" si="42"/>
        <v>0.109</v>
      </c>
      <c r="BS280" s="58">
        <f t="shared" si="42"/>
        <v>0.106625</v>
      </c>
      <c r="BT280" s="58">
        <f t="shared" si="42"/>
        <v>0.104625</v>
      </c>
      <c r="BU280" s="58">
        <f t="shared" si="42"/>
        <v>0.10299999999999999</v>
      </c>
      <c r="BV280" s="58">
        <f t="shared" si="42"/>
        <v>0.10212500000000001</v>
      </c>
      <c r="BW280" s="58">
        <f t="shared" si="42"/>
        <v>0.10075000000000001</v>
      </c>
      <c r="BX280" s="58">
        <f t="shared" si="42"/>
        <v>9.9375000000000005E-2</v>
      </c>
      <c r="BY280" s="58">
        <f t="shared" si="42"/>
        <v>9.787499999999999E-2</v>
      </c>
      <c r="BZ280" s="58">
        <f t="shared" si="42"/>
        <v>9.6624999999999989E-2</v>
      </c>
      <c r="CA280" s="58">
        <f t="shared" si="42"/>
        <v>9.4375000000000001E-2</v>
      </c>
      <c r="CB280" s="58">
        <f t="shared" si="42"/>
        <v>9.2874999999999985E-2</v>
      </c>
      <c r="CC280" s="58">
        <f t="shared" si="42"/>
        <v>9.2249999999999999E-2</v>
      </c>
      <c r="CD280" s="58">
        <f t="shared" si="42"/>
        <v>9.2499999999999999E-2</v>
      </c>
      <c r="CE280" s="58">
        <f t="shared" si="42"/>
        <v>9.2749999999999999E-2</v>
      </c>
      <c r="CF280" s="58">
        <f t="shared" si="42"/>
        <v>9.3625E-2</v>
      </c>
      <c r="CG280" s="58">
        <f t="shared" si="42"/>
        <v>9.2499999999999999E-2</v>
      </c>
      <c r="CH280" s="58">
        <f t="shared" si="42"/>
        <v>9.0875000000000011E-2</v>
      </c>
      <c r="CI280" s="58">
        <f t="shared" si="42"/>
        <v>8.8999999999999996E-2</v>
      </c>
      <c r="CJ280" s="58">
        <f t="shared" si="42"/>
        <v>8.7249999999999994E-2</v>
      </c>
      <c r="CK280" s="58">
        <f t="shared" si="42"/>
        <v>8.5374999999999993E-2</v>
      </c>
      <c r="CL280" s="58">
        <f t="shared" si="42"/>
        <v>8.5625000000000007E-2</v>
      </c>
      <c r="CM280" s="58">
        <f t="shared" si="42"/>
        <v>8.5999999999999993E-2</v>
      </c>
      <c r="CN280" s="58">
        <f t="shared" si="42"/>
        <v>8.5749999999999993E-2</v>
      </c>
      <c r="CO280" s="58">
        <f t="shared" si="42"/>
        <v>8.5500000000000007E-2</v>
      </c>
      <c r="CP280" s="58">
        <f t="shared" si="42"/>
        <v>8.5249999999999992E-2</v>
      </c>
      <c r="CQ280" s="58">
        <f t="shared" si="42"/>
        <v>8.4749999999999992E-2</v>
      </c>
      <c r="CR280" s="58">
        <f t="shared" si="42"/>
        <v>8.4625000000000006E-2</v>
      </c>
      <c r="CS280" s="58">
        <f t="shared" si="42"/>
        <v>8.4625000000000006E-2</v>
      </c>
      <c r="CT280" s="58">
        <f t="shared" si="42"/>
        <v>8.4250000000000005E-2</v>
      </c>
      <c r="CU280" s="58">
        <f t="shared" si="42"/>
        <v>8.3875000000000005E-2</v>
      </c>
      <c r="CV280" s="58">
        <f t="shared" si="42"/>
        <v>8.3625000000000005E-2</v>
      </c>
      <c r="CW280" s="58">
        <f t="shared" si="42"/>
        <v>8.3749999999999991E-2</v>
      </c>
      <c r="CX280" s="58">
        <f t="shared" si="42"/>
        <v>8.3875000000000005E-2</v>
      </c>
      <c r="CY280" s="58">
        <f t="shared" si="42"/>
        <v>8.4499999999999992E-2</v>
      </c>
      <c r="CZ280" s="58">
        <f t="shared" si="42"/>
        <v>8.5124999999999992E-2</v>
      </c>
      <c r="DA280" s="58">
        <f t="shared" si="42"/>
        <v>8.5749999999999993E-2</v>
      </c>
      <c r="DB280" s="58">
        <f t="shared" si="42"/>
        <v>8.5999999999999993E-2</v>
      </c>
      <c r="DC280" s="58">
        <f t="shared" si="42"/>
        <v>8.6374999999999993E-2</v>
      </c>
      <c r="DD280" s="58">
        <f t="shared" si="42"/>
        <v>8.6499999999999994E-2</v>
      </c>
      <c r="DE280" s="58">
        <f t="shared" si="42"/>
        <v>8.6625000000000008E-2</v>
      </c>
      <c r="DF280" s="58">
        <f t="shared" ref="DF280:EK280" si="43">$F$276*DF278+(1-$F$276)*DF277</f>
        <v>8.6749999999999994E-2</v>
      </c>
      <c r="DG280" s="58">
        <f t="shared" si="43"/>
        <v>8.6874999999999994E-2</v>
      </c>
      <c r="DH280" s="58">
        <f t="shared" si="43"/>
        <v>8.6874999999999994E-2</v>
      </c>
      <c r="DI280" s="58">
        <f t="shared" si="43"/>
        <v>8.6749999999999994E-2</v>
      </c>
      <c r="DJ280" s="58">
        <f t="shared" si="43"/>
        <v>8.8624999999999995E-2</v>
      </c>
      <c r="DK280" s="58">
        <f t="shared" si="43"/>
        <v>9.0499999999999997E-2</v>
      </c>
      <c r="DL280" s="58">
        <f t="shared" si="43"/>
        <v>9.2374999999999999E-2</v>
      </c>
      <c r="DM280" s="58">
        <f t="shared" si="43"/>
        <v>9.4249999999999987E-2</v>
      </c>
      <c r="DN280" s="58">
        <f t="shared" si="43"/>
        <v>9.6250000000000002E-2</v>
      </c>
      <c r="DO280" s="58">
        <f t="shared" si="43"/>
        <v>9.6124999999999988E-2</v>
      </c>
      <c r="DP280" s="58">
        <f t="shared" si="43"/>
        <v>9.6375000000000016E-2</v>
      </c>
      <c r="DQ280" s="58">
        <f t="shared" si="43"/>
        <v>9.7125000000000003E-2</v>
      </c>
      <c r="DR280" s="58">
        <f t="shared" si="43"/>
        <v>9.7875000000000004E-2</v>
      </c>
      <c r="DS280" s="58">
        <f t="shared" si="43"/>
        <v>9.9249999999999991E-2</v>
      </c>
      <c r="DT280" s="58">
        <f t="shared" si="43"/>
        <v>0.10125000000000001</v>
      </c>
      <c r="DU280" s="58">
        <f t="shared" si="43"/>
        <v>0.10300000000000001</v>
      </c>
      <c r="DV280" s="58">
        <f t="shared" si="43"/>
        <v>0.10462500000000001</v>
      </c>
      <c r="DW280" s="58">
        <f t="shared" si="43"/>
        <v>0.10625000000000001</v>
      </c>
      <c r="DX280" s="58">
        <f t="shared" si="43"/>
        <v>0.10725</v>
      </c>
      <c r="DY280" s="58">
        <f t="shared" si="43"/>
        <v>0.10775000000000001</v>
      </c>
      <c r="DZ280" s="58">
        <f t="shared" si="43"/>
        <v>0.10837500000000001</v>
      </c>
      <c r="EA280" s="58">
        <f t="shared" si="43"/>
        <v>0.10887500000000001</v>
      </c>
      <c r="EB280" s="58">
        <f t="shared" si="43"/>
        <v>0.11025000000000001</v>
      </c>
      <c r="EC280" s="58">
        <f t="shared" si="43"/>
        <v>0.11250000000000002</v>
      </c>
      <c r="ED280" s="58">
        <f t="shared" si="43"/>
        <v>0.11650000000000001</v>
      </c>
      <c r="EE280" s="58">
        <f t="shared" si="43"/>
        <v>0.12350000000000001</v>
      </c>
      <c r="EF280" s="58">
        <f t="shared" si="43"/>
        <v>0.13387499999999999</v>
      </c>
      <c r="EG280" s="58">
        <f t="shared" si="43"/>
        <v>0.14774999999999999</v>
      </c>
      <c r="EH280" s="58">
        <f t="shared" si="43"/>
        <v>0.16225000000000001</v>
      </c>
      <c r="EI280" s="58">
        <f t="shared" si="43"/>
        <v>0.17512499999999998</v>
      </c>
      <c r="EJ280" s="58">
        <f t="shared" si="43"/>
        <v>0.18475</v>
      </c>
      <c r="EK280" s="58">
        <f t="shared" si="43"/>
        <v>0.19075</v>
      </c>
      <c r="EL280" s="58">
        <f>$F$276*EL278+(1-$F$276)*EL277</f>
        <v>0.1925</v>
      </c>
      <c r="EM280" s="58">
        <f>$F$276*EM278+(1-$F$276)*EM277</f>
        <v>0.1925</v>
      </c>
    </row>
    <row r="281" spans="1:143" outlineLevel="1" x14ac:dyDescent="0.2">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row>
    <row r="282" spans="1:143" outlineLevel="1" x14ac:dyDescent="0.2">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row>
    <row r="283" spans="1:143" outlineLevel="1" x14ac:dyDescent="0.2">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row>
    <row r="284" spans="1:143" outlineLevel="1" x14ac:dyDescent="0.2">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row>
    <row r="285" spans="1:143" outlineLevel="1" x14ac:dyDescent="0.2">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row>
    <row r="286" spans="1:143" outlineLevel="1" x14ac:dyDescent="0.2">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row>
    <row r="287" spans="1:143" outlineLevel="1" x14ac:dyDescent="0.2">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row>
    <row r="288" spans="1:143" outlineLevel="1" x14ac:dyDescent="0.2">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row>
    <row r="289" spans="1:143" outlineLevel="1" x14ac:dyDescent="0.2">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row>
    <row r="290" spans="1:143" outlineLevel="1" x14ac:dyDescent="0.2">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row>
    <row r="291" spans="1:143" outlineLevel="1" x14ac:dyDescent="0.2">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row>
    <row r="292" spans="1:143" outlineLevel="1" x14ac:dyDescent="0.2">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row>
    <row r="293" spans="1:143" outlineLevel="1" x14ac:dyDescent="0.2">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row>
    <row r="294" spans="1:143" outlineLevel="1" x14ac:dyDescent="0.2">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row>
    <row r="295" spans="1:143" outlineLevel="1" x14ac:dyDescent="0.2">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row>
    <row r="296" spans="1:143" outlineLevel="1" x14ac:dyDescent="0.2">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row>
    <row r="297" spans="1:143" x14ac:dyDescent="0.2">
      <c r="A297" s="72"/>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row>
    <row r="298" spans="1:143" x14ac:dyDescent="0.2">
      <c r="A298" s="11" t="s">
        <v>1171</v>
      </c>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row>
    <row r="299" spans="1:143" ht="12" outlineLevel="1" thickBot="1" x14ac:dyDescent="0.25">
      <c r="A299" s="13" t="s">
        <v>1172</v>
      </c>
      <c r="B299" s="172" t="s">
        <v>1159</v>
      </c>
      <c r="C299" s="15" t="s">
        <v>1173</v>
      </c>
      <c r="D299" s="15" t="s">
        <v>994</v>
      </c>
      <c r="E299" s="15" t="s">
        <v>988</v>
      </c>
      <c r="F299" s="15" t="s">
        <v>1174</v>
      </c>
      <c r="G299" s="15" t="s">
        <v>1175</v>
      </c>
      <c r="H299" s="15" t="s">
        <v>1176</v>
      </c>
      <c r="I299" s="15" t="s">
        <v>1177</v>
      </c>
      <c r="J299" s="15" t="s">
        <v>1178</v>
      </c>
      <c r="AP299" s="58"/>
      <c r="AQ299" s="58"/>
      <c r="AR299" s="58"/>
      <c r="AS299" s="58"/>
      <c r="AT299" s="58"/>
      <c r="AU299" s="58"/>
      <c r="AV299" s="58"/>
      <c r="AW299" s="173"/>
      <c r="AX299" s="58"/>
      <c r="AY299" s="58"/>
      <c r="AZ299" s="58"/>
      <c r="BA299" s="174" t="s">
        <v>1179</v>
      </c>
      <c r="BB299" s="70" t="s">
        <v>1180</v>
      </c>
      <c r="BC299" s="70" t="s">
        <v>1181</v>
      </c>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row>
    <row r="300" spans="1:143" outlineLevel="1" x14ac:dyDescent="0.2">
      <c r="A300" s="16">
        <v>1</v>
      </c>
      <c r="B300" s="16">
        <v>0</v>
      </c>
      <c r="C300" s="1">
        <v>0.12725187617773373</v>
      </c>
      <c r="D300" s="1">
        <f>B300 - C300</f>
        <v>-0.12725187617773373</v>
      </c>
      <c r="E300" s="1">
        <f>2*IF(B300=1,LN(1/C300),LN(1/(1-C300)))</f>
        <v>0.27221656546061268</v>
      </c>
      <c r="F300" s="1">
        <f>SQRT(E300)*SIGN(D300)</f>
        <v>-0.52174377376314962</v>
      </c>
      <c r="G300" s="1">
        <f>D300/(SQRT(C300*(1-C300)))</f>
        <v>-0.3818454633425033</v>
      </c>
      <c r="H300" s="1">
        <v>3.775809489690642E-3</v>
      </c>
      <c r="I300" s="1">
        <f>(G300^2/8)*H300/(1-H300)^2</f>
        <v>6.9339577437711573E-5</v>
      </c>
      <c r="J300" s="1">
        <f>G300/SQRT(1-H300)</f>
        <v>-0.38256839910070556</v>
      </c>
      <c r="AP300" s="58"/>
      <c r="AQ300" s="58"/>
      <c r="AR300" s="58"/>
      <c r="AS300" s="58"/>
      <c r="AT300" s="58"/>
      <c r="AU300" s="58"/>
      <c r="AV300" s="58"/>
      <c r="AW300" s="173"/>
      <c r="AX300" s="58"/>
      <c r="AY300" s="58"/>
      <c r="AZ300" s="58"/>
      <c r="BA300" s="58">
        <f>1-B300</f>
        <v>1</v>
      </c>
      <c r="BB300" s="58">
        <f>IF(B300=0,C300,NA())</f>
        <v>0.12725187617773373</v>
      </c>
      <c r="BC300" s="58" t="e">
        <f>IF(B300=1,C300,NA())</f>
        <v>#N/A</v>
      </c>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row>
    <row r="301" spans="1:143" outlineLevel="1" x14ac:dyDescent="0.2">
      <c r="A301" s="16">
        <v>2</v>
      </c>
      <c r="B301" s="16">
        <v>1</v>
      </c>
      <c r="C301" s="1">
        <v>0.93212469987578206</v>
      </c>
      <c r="D301" s="1">
        <f t="shared" ref="D301:D364" si="44">B301 - C301</f>
        <v>6.7875300124217941E-2</v>
      </c>
      <c r="E301" s="1">
        <f t="shared" ref="E301:E364" si="45">2*IF(B301=1,LN(1/C301),LN(1/(1-C301)))</f>
        <v>0.14057735019347833</v>
      </c>
      <c r="F301" s="1">
        <f t="shared" ref="F301:F364" si="46">SQRT(E301)*SIGN(D301)</f>
        <v>0.37493646154179022</v>
      </c>
      <c r="G301" s="1">
        <f t="shared" ref="G301:G364" si="47">D301/(SQRT(C301*(1-C301)))</f>
        <v>0.26984779478313925</v>
      </c>
      <c r="H301" s="1">
        <v>4.3658333279141632E-3</v>
      </c>
      <c r="I301" s="1">
        <f t="shared" ref="I301:I364" si="48">(G301^2/8)*H301/(1-H301)^2</f>
        <v>4.0088086627442375E-5</v>
      </c>
      <c r="J301" s="1">
        <f t="shared" ref="J301:J364" si="49">G301/SQRT(1-H301)</f>
        <v>0.27043878586309616</v>
      </c>
      <c r="AP301" s="58"/>
      <c r="AQ301" s="58"/>
      <c r="AR301" s="58"/>
      <c r="AS301" s="58"/>
      <c r="AT301" s="58"/>
      <c r="AU301" s="58"/>
      <c r="AV301" s="58"/>
      <c r="AW301" s="173"/>
      <c r="AX301" s="58"/>
      <c r="AY301" s="58"/>
      <c r="AZ301" s="58"/>
      <c r="BA301" s="58">
        <f t="shared" ref="BA301:BA364" si="50">1-B301</f>
        <v>0</v>
      </c>
      <c r="BB301" s="58" t="e">
        <f t="shared" ref="BB301:BB364" si="51">IF(B301=0,C301,NA())</f>
        <v>#N/A</v>
      </c>
      <c r="BC301" s="58">
        <f t="shared" ref="BC301:BC364" si="52">IF(B301=1,C301,NA())</f>
        <v>0.93212469987578206</v>
      </c>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row>
    <row r="302" spans="1:143" outlineLevel="1" x14ac:dyDescent="0.2">
      <c r="A302" s="16">
        <v>3</v>
      </c>
      <c r="B302" s="16">
        <v>1</v>
      </c>
      <c r="C302" s="1">
        <v>0.46159975378957291</v>
      </c>
      <c r="D302" s="1">
        <f t="shared" si="44"/>
        <v>0.53840024621042715</v>
      </c>
      <c r="E302" s="1">
        <f t="shared" si="45"/>
        <v>1.5461141943463936</v>
      </c>
      <c r="F302" s="1">
        <f t="shared" si="46"/>
        <v>1.2434284033857332</v>
      </c>
      <c r="G302" s="1">
        <f t="shared" si="47"/>
        <v>1.0799902646805628</v>
      </c>
      <c r="H302" s="1">
        <v>1.5191191962624587E-2</v>
      </c>
      <c r="I302" s="1">
        <f t="shared" si="48"/>
        <v>2.2836928784438497E-3</v>
      </c>
      <c r="J302" s="1">
        <f t="shared" si="49"/>
        <v>1.0882880954495193</v>
      </c>
      <c r="AP302" s="58"/>
      <c r="AQ302" s="58"/>
      <c r="AR302" s="58"/>
      <c r="AS302" s="58"/>
      <c r="AT302" s="58"/>
      <c r="AU302" s="58"/>
      <c r="AV302" s="58"/>
      <c r="AW302" s="173"/>
      <c r="AX302" s="58"/>
      <c r="AY302" s="58"/>
      <c r="AZ302" s="58"/>
      <c r="BA302" s="58">
        <f t="shared" si="50"/>
        <v>0</v>
      </c>
      <c r="BB302" s="58" t="e">
        <f t="shared" si="51"/>
        <v>#N/A</v>
      </c>
      <c r="BC302" s="58">
        <f t="shared" si="52"/>
        <v>0.46159975378957291</v>
      </c>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row>
    <row r="303" spans="1:143" outlineLevel="1" x14ac:dyDescent="0.2">
      <c r="A303" s="16">
        <v>4</v>
      </c>
      <c r="B303" s="16">
        <v>1</v>
      </c>
      <c r="C303" s="1">
        <v>0.93667117409159573</v>
      </c>
      <c r="D303" s="1">
        <f t="shared" si="44"/>
        <v>6.3328825908404274E-2</v>
      </c>
      <c r="E303" s="1">
        <f t="shared" si="45"/>
        <v>0.13084598627320138</v>
      </c>
      <c r="F303" s="1">
        <f t="shared" si="46"/>
        <v>0.3617263969814774</v>
      </c>
      <c r="G303" s="1">
        <f t="shared" si="47"/>
        <v>0.26002023154051201</v>
      </c>
      <c r="H303" s="1">
        <v>4.0665296194270324E-3</v>
      </c>
      <c r="I303" s="1">
        <f t="shared" si="48"/>
        <v>3.4648750548585689E-5</v>
      </c>
      <c r="J303" s="1">
        <f t="shared" si="49"/>
        <v>0.26055053946097889</v>
      </c>
      <c r="AP303" s="58"/>
      <c r="AQ303" s="58"/>
      <c r="AR303" s="58"/>
      <c r="AS303" s="58"/>
      <c r="AT303" s="58"/>
      <c r="AU303" s="58"/>
      <c r="AV303" s="58"/>
      <c r="AW303" s="173"/>
      <c r="AX303" s="58"/>
      <c r="AY303" s="58"/>
      <c r="AZ303" s="58"/>
      <c r="BA303" s="58">
        <f t="shared" si="50"/>
        <v>0</v>
      </c>
      <c r="BB303" s="58" t="e">
        <f t="shared" si="51"/>
        <v>#N/A</v>
      </c>
      <c r="BC303" s="58">
        <f t="shared" si="52"/>
        <v>0.93667117409159573</v>
      </c>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row>
    <row r="304" spans="1:143" outlineLevel="1" x14ac:dyDescent="0.2">
      <c r="A304" s="16">
        <v>5</v>
      </c>
      <c r="B304" s="16">
        <v>0</v>
      </c>
      <c r="C304" s="1">
        <v>9.5608544080004548E-2</v>
      </c>
      <c r="D304" s="1">
        <f t="shared" si="44"/>
        <v>-9.5608544080004548E-2</v>
      </c>
      <c r="E304" s="1">
        <f t="shared" si="45"/>
        <v>0.20098597171737803</v>
      </c>
      <c r="F304" s="1">
        <f t="shared" si="46"/>
        <v>-0.44831459012325042</v>
      </c>
      <c r="G304" s="1">
        <f t="shared" si="47"/>
        <v>-0.32513979459519177</v>
      </c>
      <c r="H304" s="1">
        <v>2.9994525773504991E-3</v>
      </c>
      <c r="I304" s="1">
        <f t="shared" si="48"/>
        <v>3.98750713787782E-5</v>
      </c>
      <c r="J304" s="1">
        <f t="shared" si="49"/>
        <v>-0.32562851498808998</v>
      </c>
      <c r="AP304" s="58"/>
      <c r="AQ304" s="58"/>
      <c r="AR304" s="58"/>
      <c r="AS304" s="58"/>
      <c r="AT304" s="58"/>
      <c r="AU304" s="58"/>
      <c r="AV304" s="58"/>
      <c r="AW304" s="173"/>
      <c r="AX304" s="58"/>
      <c r="AY304" s="58"/>
      <c r="AZ304" s="58"/>
      <c r="BA304" s="58">
        <f t="shared" si="50"/>
        <v>1</v>
      </c>
      <c r="BB304" s="58">
        <f t="shared" si="51"/>
        <v>9.5608544080004548E-2</v>
      </c>
      <c r="BC304" s="58" t="e">
        <f t="shared" si="52"/>
        <v>#N/A</v>
      </c>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row>
    <row r="305" spans="1:143" outlineLevel="1" x14ac:dyDescent="0.2">
      <c r="A305" s="16">
        <v>6</v>
      </c>
      <c r="B305" s="16">
        <v>0</v>
      </c>
      <c r="C305" s="1">
        <v>0.10708535727923606</v>
      </c>
      <c r="D305" s="1">
        <f t="shared" si="44"/>
        <v>-0.10708535727923606</v>
      </c>
      <c r="E305" s="1">
        <f t="shared" si="45"/>
        <v>0.22652857506665758</v>
      </c>
      <c r="F305" s="1">
        <f t="shared" si="46"/>
        <v>-0.47595018128650562</v>
      </c>
      <c r="G305" s="1">
        <f t="shared" si="47"/>
        <v>-0.34630604501769208</v>
      </c>
      <c r="H305" s="1">
        <v>2.9589996513966067E-3</v>
      </c>
      <c r="I305" s="1">
        <f t="shared" si="48"/>
        <v>4.4622000483173256E-5</v>
      </c>
      <c r="J305" s="1">
        <f t="shared" si="49"/>
        <v>-0.34681954461620262</v>
      </c>
      <c r="AP305" s="58"/>
      <c r="AQ305" s="58"/>
      <c r="AR305" s="58"/>
      <c r="AS305" s="58"/>
      <c r="AT305" s="58"/>
      <c r="AU305" s="58"/>
      <c r="AV305" s="58"/>
      <c r="AW305" s="173"/>
      <c r="AX305" s="58"/>
      <c r="AY305" s="58"/>
      <c r="AZ305" s="58"/>
      <c r="BA305" s="58">
        <f t="shared" si="50"/>
        <v>1</v>
      </c>
      <c r="BB305" s="58">
        <f t="shared" si="51"/>
        <v>0.10708535727923606</v>
      </c>
      <c r="BC305" s="58" t="e">
        <f t="shared" si="52"/>
        <v>#N/A</v>
      </c>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row>
    <row r="306" spans="1:143" outlineLevel="1" x14ac:dyDescent="0.2">
      <c r="A306" s="16">
        <v>7</v>
      </c>
      <c r="B306" s="16">
        <v>0</v>
      </c>
      <c r="C306" s="1">
        <v>0.29734966342279034</v>
      </c>
      <c r="D306" s="1">
        <f t="shared" si="44"/>
        <v>-0.29734966342279034</v>
      </c>
      <c r="E306" s="1">
        <f t="shared" si="45"/>
        <v>0.70579179684862414</v>
      </c>
      <c r="F306" s="1">
        <f t="shared" si="46"/>
        <v>-0.84011415703380699</v>
      </c>
      <c r="G306" s="1">
        <f t="shared" si="47"/>
        <v>-0.65052515718532755</v>
      </c>
      <c r="H306" s="1">
        <v>1.116855434790731E-2</v>
      </c>
      <c r="I306" s="1">
        <f t="shared" si="48"/>
        <v>6.0421378551328206E-4</v>
      </c>
      <c r="J306" s="1">
        <f t="shared" si="49"/>
        <v>-0.65418858508773392</v>
      </c>
      <c r="AP306" s="58"/>
      <c r="AQ306" s="58"/>
      <c r="AR306" s="58"/>
      <c r="AS306" s="58"/>
      <c r="AT306" s="58"/>
      <c r="AU306" s="58"/>
      <c r="AV306" s="58"/>
      <c r="AW306" s="173"/>
      <c r="AX306" s="58"/>
      <c r="AY306" s="58"/>
      <c r="AZ306" s="58"/>
      <c r="BA306" s="58">
        <f t="shared" si="50"/>
        <v>1</v>
      </c>
      <c r="BB306" s="58">
        <f t="shared" si="51"/>
        <v>0.29734966342279034</v>
      </c>
      <c r="BC306" s="58" t="e">
        <f t="shared" si="52"/>
        <v>#N/A</v>
      </c>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row>
    <row r="307" spans="1:143" outlineLevel="1" x14ac:dyDescent="0.2">
      <c r="A307" s="16">
        <v>8</v>
      </c>
      <c r="B307" s="16">
        <v>0</v>
      </c>
      <c r="C307" s="1">
        <v>0.29311146504752372</v>
      </c>
      <c r="D307" s="1">
        <f t="shared" si="44"/>
        <v>-0.29311146504752372</v>
      </c>
      <c r="E307" s="1">
        <f t="shared" si="45"/>
        <v>0.69376456941070974</v>
      </c>
      <c r="F307" s="1">
        <f t="shared" si="46"/>
        <v>-0.83292530842249579</v>
      </c>
      <c r="G307" s="1">
        <f t="shared" si="47"/>
        <v>-0.64393337357589142</v>
      </c>
      <c r="H307" s="1">
        <v>6.1462716914926455E-2</v>
      </c>
      <c r="I307" s="1">
        <f t="shared" si="48"/>
        <v>3.6166008190781453E-3</v>
      </c>
      <c r="J307" s="1">
        <f t="shared" si="49"/>
        <v>-0.66468391530016391</v>
      </c>
      <c r="AP307" s="58"/>
      <c r="AQ307" s="58"/>
      <c r="AR307" s="58"/>
      <c r="AS307" s="58"/>
      <c r="AT307" s="58"/>
      <c r="AU307" s="58"/>
      <c r="AV307" s="58"/>
      <c r="AW307" s="173"/>
      <c r="AX307" s="58"/>
      <c r="AY307" s="58"/>
      <c r="AZ307" s="58"/>
      <c r="BA307" s="58">
        <f t="shared" si="50"/>
        <v>1</v>
      </c>
      <c r="BB307" s="58">
        <f t="shared" si="51"/>
        <v>0.29311146504752372</v>
      </c>
      <c r="BC307" s="58" t="e">
        <f t="shared" si="52"/>
        <v>#N/A</v>
      </c>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row>
    <row r="308" spans="1:143" outlineLevel="1" x14ac:dyDescent="0.2">
      <c r="A308" s="16">
        <v>9</v>
      </c>
      <c r="B308" s="16">
        <v>1</v>
      </c>
      <c r="C308" s="1">
        <v>0.4554592626175879</v>
      </c>
      <c r="D308" s="1">
        <f t="shared" si="44"/>
        <v>0.54454073738241204</v>
      </c>
      <c r="E308" s="1">
        <f t="shared" si="45"/>
        <v>1.5728980014212535</v>
      </c>
      <c r="F308" s="1">
        <f t="shared" si="46"/>
        <v>1.2541523039173725</v>
      </c>
      <c r="G308" s="1">
        <f t="shared" si="47"/>
        <v>1.0934285722682362</v>
      </c>
      <c r="H308" s="1">
        <v>1.5197111601709728E-2</v>
      </c>
      <c r="I308" s="1">
        <f t="shared" si="48"/>
        <v>2.3418187278822396E-3</v>
      </c>
      <c r="J308" s="1">
        <f t="shared" si="49"/>
        <v>1.1018329643966651</v>
      </c>
      <c r="AP308" s="58"/>
      <c r="AQ308" s="58"/>
      <c r="AR308" s="58"/>
      <c r="AS308" s="58"/>
      <c r="AT308" s="58"/>
      <c r="AU308" s="58"/>
      <c r="AV308" s="58"/>
      <c r="AW308" s="173"/>
      <c r="AX308" s="58"/>
      <c r="AY308" s="58"/>
      <c r="AZ308" s="58"/>
      <c r="BA308" s="58">
        <f t="shared" si="50"/>
        <v>0</v>
      </c>
      <c r="BB308" s="58" t="e">
        <f t="shared" si="51"/>
        <v>#N/A</v>
      </c>
      <c r="BC308" s="58">
        <f t="shared" si="52"/>
        <v>0.4554592626175879</v>
      </c>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row>
    <row r="309" spans="1:143" outlineLevel="1" x14ac:dyDescent="0.2">
      <c r="A309" s="16">
        <v>10</v>
      </c>
      <c r="B309" s="16">
        <v>1</v>
      </c>
      <c r="C309" s="1">
        <v>0.96133442108015488</v>
      </c>
      <c r="D309" s="1">
        <f t="shared" si="44"/>
        <v>3.8665578919845123E-2</v>
      </c>
      <c r="E309" s="1">
        <f t="shared" si="45"/>
        <v>7.8865875495932852E-2</v>
      </c>
      <c r="F309" s="1">
        <f t="shared" si="46"/>
        <v>0.28083068830869046</v>
      </c>
      <c r="G309" s="1">
        <f t="shared" si="47"/>
        <v>0.20055108326946128</v>
      </c>
      <c r="H309" s="1">
        <v>4.0452654965816917E-3</v>
      </c>
      <c r="I309" s="1">
        <f t="shared" si="48"/>
        <v>2.0503493582007209E-5</v>
      </c>
      <c r="J309" s="1">
        <f t="shared" si="49"/>
        <v>0.20095795931639354</v>
      </c>
      <c r="AP309" s="58"/>
      <c r="AQ309" s="58"/>
      <c r="AR309" s="58"/>
      <c r="AS309" s="58"/>
      <c r="AT309" s="58"/>
      <c r="AU309" s="58"/>
      <c r="AV309" s="58"/>
      <c r="AW309" s="173"/>
      <c r="AX309" s="58"/>
      <c r="AY309" s="58"/>
      <c r="AZ309" s="58"/>
      <c r="BA309" s="58">
        <f t="shared" si="50"/>
        <v>0</v>
      </c>
      <c r="BB309" s="58" t="e">
        <f t="shared" si="51"/>
        <v>#N/A</v>
      </c>
      <c r="BC309" s="58">
        <f t="shared" si="52"/>
        <v>0.96133442108015488</v>
      </c>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row>
    <row r="310" spans="1:143" outlineLevel="1" x14ac:dyDescent="0.2">
      <c r="A310" s="16">
        <v>11</v>
      </c>
      <c r="B310" s="16">
        <v>1</v>
      </c>
      <c r="C310" s="1">
        <v>0.5963330747171055</v>
      </c>
      <c r="D310" s="1">
        <f t="shared" si="44"/>
        <v>0.4036669252828945</v>
      </c>
      <c r="E310" s="1">
        <f t="shared" si="45"/>
        <v>1.0339118356378363</v>
      </c>
      <c r="F310" s="1">
        <f t="shared" si="46"/>
        <v>1.0168145532189419</v>
      </c>
      <c r="G310" s="1">
        <f t="shared" si="47"/>
        <v>0.82274856706147292</v>
      </c>
      <c r="H310" s="1">
        <v>2.4419025977588341E-2</v>
      </c>
      <c r="I310" s="1">
        <f t="shared" si="48"/>
        <v>2.1709307738795175E-3</v>
      </c>
      <c r="J310" s="1">
        <f t="shared" si="49"/>
        <v>0.8329817252935624</v>
      </c>
      <c r="AP310" s="58"/>
      <c r="AQ310" s="58"/>
      <c r="AR310" s="58"/>
      <c r="AS310" s="58"/>
      <c r="AT310" s="58"/>
      <c r="AU310" s="58"/>
      <c r="AV310" s="58"/>
      <c r="AW310" s="173"/>
      <c r="AX310" s="58"/>
      <c r="AY310" s="58"/>
      <c r="AZ310" s="58"/>
      <c r="BA310" s="58">
        <f t="shared" si="50"/>
        <v>0</v>
      </c>
      <c r="BB310" s="58" t="e">
        <f t="shared" si="51"/>
        <v>#N/A</v>
      </c>
      <c r="BC310" s="58">
        <f t="shared" si="52"/>
        <v>0.5963330747171055</v>
      </c>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row>
    <row r="311" spans="1:143" outlineLevel="1" x14ac:dyDescent="0.2">
      <c r="A311" s="16">
        <v>12</v>
      </c>
      <c r="B311" s="16">
        <v>1</v>
      </c>
      <c r="C311" s="1">
        <v>0.89332331367336137</v>
      </c>
      <c r="D311" s="1">
        <f t="shared" si="44"/>
        <v>0.10667668632663863</v>
      </c>
      <c r="E311" s="1">
        <f t="shared" si="45"/>
        <v>0.2256134204910534</v>
      </c>
      <c r="F311" s="1">
        <f t="shared" si="46"/>
        <v>0.47498781088681991</v>
      </c>
      <c r="G311" s="1">
        <f t="shared" si="47"/>
        <v>0.34556553717213034</v>
      </c>
      <c r="H311" s="1">
        <v>1.0639784740231166E-2</v>
      </c>
      <c r="I311" s="1">
        <f t="shared" si="48"/>
        <v>1.6225377827579194E-4</v>
      </c>
      <c r="J311" s="1">
        <f t="shared" si="49"/>
        <v>0.34741870983738943</v>
      </c>
      <c r="AP311" s="58"/>
      <c r="AQ311" s="58"/>
      <c r="AR311" s="58"/>
      <c r="AS311" s="58"/>
      <c r="AT311" s="58"/>
      <c r="AU311" s="58"/>
      <c r="AV311" s="58"/>
      <c r="AW311" s="173"/>
      <c r="AX311" s="58"/>
      <c r="AY311" s="58"/>
      <c r="AZ311" s="58"/>
      <c r="BA311" s="58">
        <f t="shared" si="50"/>
        <v>0</v>
      </c>
      <c r="BB311" s="58" t="e">
        <f t="shared" si="51"/>
        <v>#N/A</v>
      </c>
      <c r="BC311" s="58">
        <f t="shared" si="52"/>
        <v>0.89332331367336137</v>
      </c>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row>
    <row r="312" spans="1:143" outlineLevel="1" x14ac:dyDescent="0.2">
      <c r="A312" s="16">
        <v>13</v>
      </c>
      <c r="B312" s="16">
        <v>0</v>
      </c>
      <c r="C312" s="1">
        <v>0.13284741379748391</v>
      </c>
      <c r="D312" s="1">
        <f t="shared" si="44"/>
        <v>-0.13284741379748391</v>
      </c>
      <c r="E312" s="1">
        <f t="shared" si="45"/>
        <v>0.28508064874686828</v>
      </c>
      <c r="F312" s="1">
        <f t="shared" si="46"/>
        <v>-0.53392944173071055</v>
      </c>
      <c r="G312" s="1">
        <f t="shared" si="47"/>
        <v>-0.3914071819351182</v>
      </c>
      <c r="H312" s="1">
        <v>4.2021365318464258E-3</v>
      </c>
      <c r="I312" s="1">
        <f t="shared" si="48"/>
        <v>8.1151279608140104E-5</v>
      </c>
      <c r="J312" s="1">
        <f t="shared" si="49"/>
        <v>-0.39223215604690376</v>
      </c>
      <c r="AP312" s="58"/>
      <c r="AQ312" s="58"/>
      <c r="AR312" s="58"/>
      <c r="AS312" s="58"/>
      <c r="AT312" s="58"/>
      <c r="AU312" s="58"/>
      <c r="AV312" s="58"/>
      <c r="AW312" s="173"/>
      <c r="AX312" s="58"/>
      <c r="AY312" s="58"/>
      <c r="AZ312" s="58"/>
      <c r="BA312" s="58">
        <f t="shared" si="50"/>
        <v>1</v>
      </c>
      <c r="BB312" s="58">
        <f t="shared" si="51"/>
        <v>0.13284741379748391</v>
      </c>
      <c r="BC312" s="58" t="e">
        <f t="shared" si="52"/>
        <v>#N/A</v>
      </c>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row>
    <row r="313" spans="1:143" outlineLevel="1" x14ac:dyDescent="0.2">
      <c r="A313" s="16">
        <v>14</v>
      </c>
      <c r="B313" s="16">
        <v>0</v>
      </c>
      <c r="C313" s="1">
        <v>8.7389837959370956E-2</v>
      </c>
      <c r="D313" s="1">
        <f t="shared" si="44"/>
        <v>-8.7389837959370956E-2</v>
      </c>
      <c r="E313" s="1">
        <f t="shared" si="45"/>
        <v>0.18289295057650606</v>
      </c>
      <c r="F313" s="1">
        <f t="shared" si="46"/>
        <v>-0.42765985382837385</v>
      </c>
      <c r="G313" s="1">
        <f t="shared" si="47"/>
        <v>-0.30944809740102325</v>
      </c>
      <c r="H313" s="1">
        <v>3.2507979104505597E-3</v>
      </c>
      <c r="I313" s="1">
        <f t="shared" si="48"/>
        <v>3.9165513526460479E-5</v>
      </c>
      <c r="J313" s="1">
        <f t="shared" si="49"/>
        <v>-0.30995230365326953</v>
      </c>
      <c r="AP313" s="58"/>
      <c r="AQ313" s="58"/>
      <c r="AR313" s="58"/>
      <c r="AS313" s="58"/>
      <c r="AT313" s="58"/>
      <c r="AU313" s="58"/>
      <c r="AV313" s="58"/>
      <c r="AW313" s="173"/>
      <c r="AX313" s="58"/>
      <c r="AY313" s="58"/>
      <c r="AZ313" s="58"/>
      <c r="BA313" s="58">
        <f t="shared" si="50"/>
        <v>1</v>
      </c>
      <c r="BB313" s="58">
        <f t="shared" si="51"/>
        <v>8.7389837959370956E-2</v>
      </c>
      <c r="BC313" s="58" t="e">
        <f t="shared" si="52"/>
        <v>#N/A</v>
      </c>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row>
    <row r="314" spans="1:143" outlineLevel="1" x14ac:dyDescent="0.2">
      <c r="A314" s="16">
        <v>15</v>
      </c>
      <c r="B314" s="16">
        <v>0</v>
      </c>
      <c r="C314" s="1">
        <v>0.53566060703998519</v>
      </c>
      <c r="D314" s="1">
        <f t="shared" si="44"/>
        <v>-0.53566060703998519</v>
      </c>
      <c r="E314" s="1">
        <f t="shared" si="45"/>
        <v>1.5342790875809011</v>
      </c>
      <c r="F314" s="1">
        <f t="shared" si="46"/>
        <v>-1.2386601985939893</v>
      </c>
      <c r="G314" s="1">
        <f t="shared" si="47"/>
        <v>-1.0740564065283122</v>
      </c>
      <c r="H314" s="1">
        <v>1.8101310786822804E-2</v>
      </c>
      <c r="I314" s="1">
        <f t="shared" si="48"/>
        <v>2.7073278903932919E-3</v>
      </c>
      <c r="J314" s="1">
        <f t="shared" si="49"/>
        <v>-1.0839113146652224</v>
      </c>
      <c r="AP314" s="58"/>
      <c r="AQ314" s="58"/>
      <c r="AR314" s="58"/>
      <c r="AS314" s="58"/>
      <c r="AT314" s="58"/>
      <c r="AU314" s="58"/>
      <c r="AV314" s="58"/>
      <c r="AW314" s="173"/>
      <c r="AX314" s="58"/>
      <c r="AY314" s="58"/>
      <c r="AZ314" s="58"/>
      <c r="BA314" s="58">
        <f t="shared" si="50"/>
        <v>1</v>
      </c>
      <c r="BB314" s="58">
        <f t="shared" si="51"/>
        <v>0.53566060703998519</v>
      </c>
      <c r="BC314" s="58" t="e">
        <f t="shared" si="52"/>
        <v>#N/A</v>
      </c>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row>
    <row r="315" spans="1:143" outlineLevel="1" x14ac:dyDescent="0.2">
      <c r="A315" s="16">
        <v>16</v>
      </c>
      <c r="B315" s="16">
        <v>1</v>
      </c>
      <c r="C315" s="1">
        <v>0.90019051474551681</v>
      </c>
      <c r="D315" s="1">
        <f t="shared" si="44"/>
        <v>9.9809485254483188E-2</v>
      </c>
      <c r="E315" s="1">
        <f t="shared" si="45"/>
        <v>0.21029771001789554</v>
      </c>
      <c r="F315" s="1">
        <f t="shared" si="46"/>
        <v>0.45858228271259627</v>
      </c>
      <c r="G315" s="1">
        <f t="shared" si="47"/>
        <v>0.332980416090223</v>
      </c>
      <c r="H315" s="1">
        <v>9.0618105591859632E-3</v>
      </c>
      <c r="I315" s="1">
        <f t="shared" si="48"/>
        <v>1.2789961684313286E-4</v>
      </c>
      <c r="J315" s="1">
        <f t="shared" si="49"/>
        <v>0.33449945054898922</v>
      </c>
      <c r="AP315" s="58"/>
      <c r="AQ315" s="58"/>
      <c r="AR315" s="58"/>
      <c r="AS315" s="58"/>
      <c r="AT315" s="58"/>
      <c r="AU315" s="58"/>
      <c r="AV315" s="58"/>
      <c r="AW315" s="173"/>
      <c r="AX315" s="58"/>
      <c r="AY315" s="58"/>
      <c r="AZ315" s="58"/>
      <c r="BA315" s="58">
        <f t="shared" si="50"/>
        <v>0</v>
      </c>
      <c r="BB315" s="58" t="e">
        <f t="shared" si="51"/>
        <v>#N/A</v>
      </c>
      <c r="BC315" s="58">
        <f t="shared" si="52"/>
        <v>0.90019051474551681</v>
      </c>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row>
    <row r="316" spans="1:143" outlineLevel="1" x14ac:dyDescent="0.2">
      <c r="A316" s="16">
        <v>17</v>
      </c>
      <c r="B316" s="16">
        <v>0</v>
      </c>
      <c r="C316" s="1">
        <v>0.29311146504752372</v>
      </c>
      <c r="D316" s="1">
        <f t="shared" si="44"/>
        <v>-0.29311146504752372</v>
      </c>
      <c r="E316" s="1">
        <f t="shared" si="45"/>
        <v>0.69376456941070974</v>
      </c>
      <c r="F316" s="1">
        <f t="shared" si="46"/>
        <v>-0.83292530842249579</v>
      </c>
      <c r="G316" s="1">
        <f t="shared" si="47"/>
        <v>-0.64393337357589142</v>
      </c>
      <c r="H316" s="1">
        <v>6.1462716914926455E-2</v>
      </c>
      <c r="I316" s="1">
        <f t="shared" si="48"/>
        <v>3.6166008190781453E-3</v>
      </c>
      <c r="J316" s="1">
        <f t="shared" si="49"/>
        <v>-0.66468391530016391</v>
      </c>
      <c r="AP316" s="58"/>
      <c r="AQ316" s="58"/>
      <c r="AR316" s="58"/>
      <c r="AS316" s="58"/>
      <c r="AT316" s="58"/>
      <c r="AU316" s="58"/>
      <c r="AV316" s="58"/>
      <c r="AW316" s="173"/>
      <c r="AX316" s="58"/>
      <c r="AY316" s="58"/>
      <c r="AZ316" s="58"/>
      <c r="BA316" s="58">
        <f t="shared" si="50"/>
        <v>1</v>
      </c>
      <c r="BB316" s="58">
        <f t="shared" si="51"/>
        <v>0.29311146504752372</v>
      </c>
      <c r="BC316" s="58" t="e">
        <f t="shared" si="52"/>
        <v>#N/A</v>
      </c>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row>
    <row r="317" spans="1:143" outlineLevel="1" x14ac:dyDescent="0.2">
      <c r="A317" s="16">
        <v>18</v>
      </c>
      <c r="B317" s="16">
        <v>1</v>
      </c>
      <c r="C317" s="1">
        <v>0.1104430150365832</v>
      </c>
      <c r="D317" s="1">
        <f t="shared" si="44"/>
        <v>0.88955698496341684</v>
      </c>
      <c r="E317" s="1">
        <f t="shared" si="45"/>
        <v>4.4065111841404692</v>
      </c>
      <c r="F317" s="1">
        <f t="shared" si="46"/>
        <v>2.0991691652033357</v>
      </c>
      <c r="G317" s="1">
        <f t="shared" si="47"/>
        <v>2.8380350845748041</v>
      </c>
      <c r="H317" s="1">
        <v>1.1000618113579112E-2</v>
      </c>
      <c r="I317" s="1">
        <f t="shared" si="48"/>
        <v>1.1323236576507956E-2</v>
      </c>
      <c r="J317" s="1">
        <f t="shared" si="49"/>
        <v>2.8537751370909508</v>
      </c>
      <c r="AP317" s="58"/>
      <c r="AQ317" s="58"/>
      <c r="AR317" s="58"/>
      <c r="AS317" s="58"/>
      <c r="AT317" s="58"/>
      <c r="AU317" s="58"/>
      <c r="AV317" s="58"/>
      <c r="AW317" s="173"/>
      <c r="AX317" s="58"/>
      <c r="AY317" s="58"/>
      <c r="AZ317" s="58"/>
      <c r="BA317" s="58">
        <f t="shared" si="50"/>
        <v>0</v>
      </c>
      <c r="BB317" s="58" t="e">
        <f t="shared" si="51"/>
        <v>#N/A</v>
      </c>
      <c r="BC317" s="58">
        <f t="shared" si="52"/>
        <v>0.1104430150365832</v>
      </c>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row>
    <row r="318" spans="1:143" outlineLevel="1" x14ac:dyDescent="0.2">
      <c r="A318" s="16">
        <v>19</v>
      </c>
      <c r="B318" s="16">
        <v>0</v>
      </c>
      <c r="C318" s="1">
        <v>0.43105056217054205</v>
      </c>
      <c r="D318" s="1">
        <f t="shared" si="44"/>
        <v>-0.43105056217054205</v>
      </c>
      <c r="E318" s="1">
        <f t="shared" si="45"/>
        <v>1.1279274205277434</v>
      </c>
      <c r="F318" s="1">
        <f t="shared" si="46"/>
        <v>-1.062039274475169</v>
      </c>
      <c r="G318" s="1">
        <f t="shared" si="47"/>
        <v>-0.8704168136297733</v>
      </c>
      <c r="H318" s="1">
        <v>1.5596584191764401E-2</v>
      </c>
      <c r="I318" s="1">
        <f t="shared" si="48"/>
        <v>1.5242205973749587E-3</v>
      </c>
      <c r="J318" s="1">
        <f t="shared" si="49"/>
        <v>-0.87728502389441076</v>
      </c>
      <c r="AP318" s="58"/>
      <c r="AQ318" s="58"/>
      <c r="AR318" s="58"/>
      <c r="AS318" s="58"/>
      <c r="AT318" s="58"/>
      <c r="AU318" s="58"/>
      <c r="AV318" s="58"/>
      <c r="AW318" s="173"/>
      <c r="AX318" s="58"/>
      <c r="AY318" s="58"/>
      <c r="AZ318" s="58"/>
      <c r="BA318" s="58">
        <f t="shared" si="50"/>
        <v>1</v>
      </c>
      <c r="BB318" s="58">
        <f t="shared" si="51"/>
        <v>0.43105056217054205</v>
      </c>
      <c r="BC318" s="58" t="e">
        <f t="shared" si="52"/>
        <v>#N/A</v>
      </c>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row>
    <row r="319" spans="1:143" outlineLevel="1" x14ac:dyDescent="0.2">
      <c r="A319" s="16">
        <v>20</v>
      </c>
      <c r="B319" s="16">
        <v>1</v>
      </c>
      <c r="C319" s="1">
        <v>0.72375434318762599</v>
      </c>
      <c r="D319" s="1">
        <f t="shared" si="44"/>
        <v>0.27624565681237401</v>
      </c>
      <c r="E319" s="1">
        <f t="shared" si="45"/>
        <v>0.64660649832569983</v>
      </c>
      <c r="F319" s="1">
        <f t="shared" si="46"/>
        <v>0.80411846038111812</v>
      </c>
      <c r="G319" s="1">
        <f t="shared" si="47"/>
        <v>0.61780602294248055</v>
      </c>
      <c r="H319" s="1">
        <v>1.3883386951440457E-2</v>
      </c>
      <c r="I319" s="1">
        <f t="shared" si="48"/>
        <v>6.8116631996408027E-4</v>
      </c>
      <c r="J319" s="1">
        <f t="shared" si="49"/>
        <v>0.62213982140587232</v>
      </c>
      <c r="AP319" s="58"/>
      <c r="AQ319" s="58"/>
      <c r="AR319" s="58"/>
      <c r="AS319" s="58"/>
      <c r="AT319" s="58"/>
      <c r="AU319" s="58"/>
      <c r="AV319" s="58"/>
      <c r="AW319" s="173"/>
      <c r="AX319" s="58"/>
      <c r="AY319" s="58"/>
      <c r="AZ319" s="58"/>
      <c r="BA319" s="58">
        <f t="shared" si="50"/>
        <v>0</v>
      </c>
      <c r="BB319" s="58" t="e">
        <f t="shared" si="51"/>
        <v>#N/A</v>
      </c>
      <c r="BC319" s="58">
        <f t="shared" si="52"/>
        <v>0.72375434318762599</v>
      </c>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row>
    <row r="320" spans="1:143" outlineLevel="1" x14ac:dyDescent="0.2">
      <c r="A320" s="16">
        <v>21</v>
      </c>
      <c r="B320" s="16">
        <v>0</v>
      </c>
      <c r="C320" s="1">
        <v>9.8646102285470216E-2</v>
      </c>
      <c r="D320" s="1">
        <f t="shared" si="44"/>
        <v>-9.8646102285470216E-2</v>
      </c>
      <c r="E320" s="1">
        <f t="shared" si="45"/>
        <v>0.20771463047195871</v>
      </c>
      <c r="F320" s="1">
        <f t="shared" si="46"/>
        <v>-0.4557572056171561</v>
      </c>
      <c r="G320" s="1">
        <f t="shared" si="47"/>
        <v>-0.33082040918166489</v>
      </c>
      <c r="H320" s="1">
        <v>1.0117810856699754E-2</v>
      </c>
      <c r="I320" s="1">
        <f t="shared" si="48"/>
        <v>1.4125835295714253E-4</v>
      </c>
      <c r="J320" s="1">
        <f t="shared" si="49"/>
        <v>-0.33250680617455652</v>
      </c>
      <c r="AP320" s="58"/>
      <c r="AQ320" s="58"/>
      <c r="AR320" s="58"/>
      <c r="AS320" s="58"/>
      <c r="AT320" s="58"/>
      <c r="AU320" s="58"/>
      <c r="AV320" s="58"/>
      <c r="AW320" s="173"/>
      <c r="AX320" s="58"/>
      <c r="AY320" s="58"/>
      <c r="AZ320" s="58"/>
      <c r="BA320" s="58">
        <f t="shared" si="50"/>
        <v>1</v>
      </c>
      <c r="BB320" s="58">
        <f t="shared" si="51"/>
        <v>9.8646102285470216E-2</v>
      </c>
      <c r="BC320" s="58" t="e">
        <f t="shared" si="52"/>
        <v>#N/A</v>
      </c>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row>
    <row r="321" spans="1:143" outlineLevel="1" x14ac:dyDescent="0.2">
      <c r="A321" s="16">
        <v>22</v>
      </c>
      <c r="B321" s="16">
        <v>1</v>
      </c>
      <c r="C321" s="1">
        <v>0.1008671205606768</v>
      </c>
      <c r="D321" s="1">
        <f t="shared" si="44"/>
        <v>0.89913287943932318</v>
      </c>
      <c r="E321" s="1">
        <f t="shared" si="45"/>
        <v>4.5879025327309995</v>
      </c>
      <c r="F321" s="1">
        <f t="shared" si="46"/>
        <v>2.1419389656876313</v>
      </c>
      <c r="G321" s="1">
        <f t="shared" si="47"/>
        <v>2.9856378511442734</v>
      </c>
      <c r="H321" s="1">
        <v>1.0255695870293235E-2</v>
      </c>
      <c r="I321" s="1">
        <f t="shared" si="48"/>
        <v>1.1665500596462045E-2</v>
      </c>
      <c r="J321" s="1">
        <f t="shared" si="49"/>
        <v>3.0010665238122853</v>
      </c>
      <c r="AP321" s="58"/>
      <c r="AQ321" s="58"/>
      <c r="AR321" s="58"/>
      <c r="AS321" s="58"/>
      <c r="AT321" s="58"/>
      <c r="AU321" s="58"/>
      <c r="AV321" s="58"/>
      <c r="AW321" s="173"/>
      <c r="AX321" s="58"/>
      <c r="AY321" s="58"/>
      <c r="AZ321" s="58"/>
      <c r="BA321" s="58">
        <f t="shared" si="50"/>
        <v>0</v>
      </c>
      <c r="BB321" s="58" t="e">
        <f t="shared" si="51"/>
        <v>#N/A</v>
      </c>
      <c r="BC321" s="58">
        <f t="shared" si="52"/>
        <v>0.1008671205606768</v>
      </c>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row>
    <row r="322" spans="1:143" outlineLevel="1" x14ac:dyDescent="0.2">
      <c r="A322" s="16">
        <v>23</v>
      </c>
      <c r="B322" s="16">
        <v>1</v>
      </c>
      <c r="C322" s="1">
        <v>0.79111750014677473</v>
      </c>
      <c r="D322" s="1">
        <f t="shared" si="44"/>
        <v>0.20888249985322527</v>
      </c>
      <c r="E322" s="1">
        <f t="shared" si="45"/>
        <v>0.46861755183343895</v>
      </c>
      <c r="F322" s="1">
        <f t="shared" si="46"/>
        <v>0.68455646358312838</v>
      </c>
      <c r="G322" s="1">
        <f t="shared" si="47"/>
        <v>0.51384310391404686</v>
      </c>
      <c r="H322" s="1">
        <v>1.2450040821102633E-2</v>
      </c>
      <c r="I322" s="1">
        <f t="shared" si="48"/>
        <v>4.2133127973605788E-4</v>
      </c>
      <c r="J322" s="1">
        <f t="shared" si="49"/>
        <v>0.51707196882528361</v>
      </c>
      <c r="AP322" s="58"/>
      <c r="AQ322" s="58"/>
      <c r="AR322" s="58"/>
      <c r="AS322" s="58"/>
      <c r="AT322" s="58"/>
      <c r="AU322" s="58"/>
      <c r="AV322" s="58"/>
      <c r="AW322" s="173"/>
      <c r="AX322" s="58"/>
      <c r="AY322" s="58"/>
      <c r="AZ322" s="58"/>
      <c r="BA322" s="58">
        <f t="shared" si="50"/>
        <v>0</v>
      </c>
      <c r="BB322" s="58" t="e">
        <f t="shared" si="51"/>
        <v>#N/A</v>
      </c>
      <c r="BC322" s="58">
        <f t="shared" si="52"/>
        <v>0.79111750014677473</v>
      </c>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row>
    <row r="323" spans="1:143" outlineLevel="1" x14ac:dyDescent="0.2">
      <c r="A323" s="16">
        <v>24</v>
      </c>
      <c r="B323" s="16">
        <v>1</v>
      </c>
      <c r="C323" s="1">
        <v>0.44598471352567814</v>
      </c>
      <c r="D323" s="1">
        <f t="shared" si="44"/>
        <v>0.55401528647432186</v>
      </c>
      <c r="E323" s="1">
        <f t="shared" si="45"/>
        <v>1.6149412043111273</v>
      </c>
      <c r="F323" s="1">
        <f t="shared" si="46"/>
        <v>1.2708033696489505</v>
      </c>
      <c r="G323" s="1">
        <f t="shared" si="47"/>
        <v>1.1145534163486182</v>
      </c>
      <c r="H323" s="1">
        <v>1.1073540579690365E-2</v>
      </c>
      <c r="I323" s="1">
        <f t="shared" si="48"/>
        <v>1.7582081770242406E-3</v>
      </c>
      <c r="J323" s="1">
        <f t="shared" si="49"/>
        <v>1.1207761714962554</v>
      </c>
      <c r="AP323" s="58"/>
      <c r="AQ323" s="58"/>
      <c r="AR323" s="58"/>
      <c r="AS323" s="58"/>
      <c r="AT323" s="58"/>
      <c r="AU323" s="58"/>
      <c r="AV323" s="58"/>
      <c r="AW323" s="173"/>
      <c r="AX323" s="58"/>
      <c r="AY323" s="58"/>
      <c r="AZ323" s="58"/>
      <c r="BA323" s="58">
        <f t="shared" si="50"/>
        <v>0</v>
      </c>
      <c r="BB323" s="58" t="e">
        <f t="shared" si="51"/>
        <v>#N/A</v>
      </c>
      <c r="BC323" s="58">
        <f t="shared" si="52"/>
        <v>0.44598471352567814</v>
      </c>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row>
    <row r="324" spans="1:143" outlineLevel="1" x14ac:dyDescent="0.2">
      <c r="A324" s="16">
        <v>25</v>
      </c>
      <c r="B324" s="16">
        <v>0</v>
      </c>
      <c r="C324" s="1">
        <v>0.11249804791804982</v>
      </c>
      <c r="D324" s="1">
        <f t="shared" si="44"/>
        <v>-0.11249804791804982</v>
      </c>
      <c r="E324" s="1">
        <f t="shared" si="45"/>
        <v>0.23868911621205441</v>
      </c>
      <c r="F324" s="1">
        <f t="shared" si="46"/>
        <v>-0.48855820145818291</v>
      </c>
      <c r="G324" s="1">
        <f t="shared" si="47"/>
        <v>-0.35603101696796735</v>
      </c>
      <c r="H324" s="1">
        <v>3.3708334316697494E-2</v>
      </c>
      <c r="I324" s="1">
        <f t="shared" si="48"/>
        <v>5.7201380170804751E-4</v>
      </c>
      <c r="J324" s="1">
        <f t="shared" si="49"/>
        <v>-0.36218771707115571</v>
      </c>
      <c r="AP324" s="58"/>
      <c r="AQ324" s="58"/>
      <c r="AR324" s="58"/>
      <c r="AS324" s="58"/>
      <c r="AT324" s="58"/>
      <c r="AU324" s="58"/>
      <c r="AV324" s="58"/>
      <c r="AW324" s="173"/>
      <c r="AX324" s="58"/>
      <c r="AY324" s="58"/>
      <c r="AZ324" s="58"/>
      <c r="BA324" s="58">
        <f t="shared" si="50"/>
        <v>1</v>
      </c>
      <c r="BB324" s="58">
        <f t="shared" si="51"/>
        <v>0.11249804791804982</v>
      </c>
      <c r="BC324" s="58" t="e">
        <f t="shared" si="52"/>
        <v>#N/A</v>
      </c>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row>
    <row r="325" spans="1:143" outlineLevel="1" x14ac:dyDescent="0.2">
      <c r="A325" s="16">
        <v>26</v>
      </c>
      <c r="B325" s="16">
        <v>1</v>
      </c>
      <c r="C325" s="1">
        <v>0.38919597912710285</v>
      </c>
      <c r="D325" s="1">
        <f t="shared" si="44"/>
        <v>0.61080402087289709</v>
      </c>
      <c r="E325" s="1">
        <f t="shared" si="45"/>
        <v>1.8873445196924103</v>
      </c>
      <c r="F325" s="1">
        <f t="shared" si="46"/>
        <v>1.3738065801605444</v>
      </c>
      <c r="G325" s="1">
        <f t="shared" si="47"/>
        <v>1.2527568071068425</v>
      </c>
      <c r="H325" s="1">
        <v>1.7661026201935083E-2</v>
      </c>
      <c r="I325" s="1">
        <f t="shared" si="48"/>
        <v>3.5903496160109159E-3</v>
      </c>
      <c r="J325" s="1">
        <f t="shared" si="49"/>
        <v>1.2639680140776814</v>
      </c>
      <c r="AP325" s="58"/>
      <c r="AQ325" s="58"/>
      <c r="AR325" s="58"/>
      <c r="AS325" s="58"/>
      <c r="AT325" s="58"/>
      <c r="AU325" s="58"/>
      <c r="AV325" s="58"/>
      <c r="AW325" s="173"/>
      <c r="AX325" s="58"/>
      <c r="AY325" s="58"/>
      <c r="AZ325" s="58"/>
      <c r="BA325" s="58">
        <f t="shared" si="50"/>
        <v>0</v>
      </c>
      <c r="BB325" s="58" t="e">
        <f t="shared" si="51"/>
        <v>#N/A</v>
      </c>
      <c r="BC325" s="58">
        <f t="shared" si="52"/>
        <v>0.38919597912710285</v>
      </c>
      <c r="BD325" s="58"/>
      <c r="BE325" s="58"/>
      <c r="BF325" s="58"/>
      <c r="BG325" s="58"/>
      <c r="BH325" s="58"/>
      <c r="BI325" s="58"/>
      <c r="BJ325" s="58"/>
      <c r="BK325" s="58"/>
      <c r="BL325" s="58"/>
      <c r="BM325" s="58"/>
      <c r="BN325" s="58"/>
      <c r="BO325" s="58"/>
      <c r="BP325" s="58"/>
      <c r="BQ325" s="58"/>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row>
    <row r="326" spans="1:143" outlineLevel="1" x14ac:dyDescent="0.2">
      <c r="A326" s="16">
        <v>27</v>
      </c>
      <c r="B326" s="16">
        <v>0</v>
      </c>
      <c r="C326" s="1">
        <v>0.10708535727923606</v>
      </c>
      <c r="D326" s="1">
        <f t="shared" si="44"/>
        <v>-0.10708535727923606</v>
      </c>
      <c r="E326" s="1">
        <f t="shared" si="45"/>
        <v>0.22652857506665758</v>
      </c>
      <c r="F326" s="1">
        <f t="shared" si="46"/>
        <v>-0.47595018128650562</v>
      </c>
      <c r="G326" s="1">
        <f t="shared" si="47"/>
        <v>-0.34630604501769208</v>
      </c>
      <c r="H326" s="1">
        <v>2.9589996513966067E-3</v>
      </c>
      <c r="I326" s="1">
        <f t="shared" si="48"/>
        <v>4.4622000483173256E-5</v>
      </c>
      <c r="J326" s="1">
        <f t="shared" si="49"/>
        <v>-0.34681954461620262</v>
      </c>
      <c r="AP326" s="58"/>
      <c r="AQ326" s="58"/>
      <c r="AR326" s="58"/>
      <c r="AS326" s="58"/>
      <c r="AT326" s="58"/>
      <c r="AU326" s="58"/>
      <c r="AV326" s="58"/>
      <c r="AW326" s="173"/>
      <c r="AX326" s="58"/>
      <c r="AY326" s="58"/>
      <c r="AZ326" s="58"/>
      <c r="BA326" s="58">
        <f t="shared" si="50"/>
        <v>1</v>
      </c>
      <c r="BB326" s="58">
        <f t="shared" si="51"/>
        <v>0.10708535727923606</v>
      </c>
      <c r="BC326" s="58" t="e">
        <f t="shared" si="52"/>
        <v>#N/A</v>
      </c>
      <c r="BD326" s="58"/>
      <c r="BE326" s="58"/>
      <c r="BF326" s="58"/>
      <c r="BG326" s="58"/>
      <c r="BH326" s="58"/>
      <c r="BI326" s="58"/>
      <c r="BJ326" s="58"/>
      <c r="BK326" s="58"/>
      <c r="BL326" s="58"/>
      <c r="BM326" s="58"/>
      <c r="BN326" s="58"/>
      <c r="BO326" s="58"/>
      <c r="BP326" s="58"/>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row>
    <row r="327" spans="1:143" outlineLevel="1" x14ac:dyDescent="0.2">
      <c r="A327" s="16">
        <v>28</v>
      </c>
      <c r="B327" s="16">
        <v>0</v>
      </c>
      <c r="C327" s="1">
        <v>8.6980743849838366E-2</v>
      </c>
      <c r="D327" s="1">
        <f t="shared" si="44"/>
        <v>-8.6980743849838366E-2</v>
      </c>
      <c r="E327" s="1">
        <f t="shared" si="45"/>
        <v>0.18199661507204129</v>
      </c>
      <c r="F327" s="1">
        <f t="shared" si="46"/>
        <v>-0.42661061293882657</v>
      </c>
      <c r="G327" s="1">
        <f t="shared" si="47"/>
        <v>-0.30865377295068819</v>
      </c>
      <c r="H327" s="1">
        <v>2.842497675543525E-2</v>
      </c>
      <c r="I327" s="1">
        <f t="shared" si="48"/>
        <v>3.5859202614989179E-4</v>
      </c>
      <c r="J327" s="1">
        <f t="shared" si="49"/>
        <v>-0.31313630259973074</v>
      </c>
      <c r="AP327" s="58"/>
      <c r="AQ327" s="58"/>
      <c r="AR327" s="58"/>
      <c r="AS327" s="58"/>
      <c r="AT327" s="58"/>
      <c r="AU327" s="58"/>
      <c r="AV327" s="58"/>
      <c r="AW327" s="173"/>
      <c r="AX327" s="58"/>
      <c r="AY327" s="58"/>
      <c r="AZ327" s="58"/>
      <c r="BA327" s="58">
        <f t="shared" si="50"/>
        <v>1</v>
      </c>
      <c r="BB327" s="58">
        <f t="shared" si="51"/>
        <v>8.6980743849838366E-2</v>
      </c>
      <c r="BC327" s="58" t="e">
        <f t="shared" si="52"/>
        <v>#N/A</v>
      </c>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row>
    <row r="328" spans="1:143" outlineLevel="1" x14ac:dyDescent="0.2">
      <c r="A328" s="16">
        <v>29</v>
      </c>
      <c r="B328" s="16">
        <v>1</v>
      </c>
      <c r="C328" s="1">
        <v>0.72375434318762599</v>
      </c>
      <c r="D328" s="1">
        <f t="shared" si="44"/>
        <v>0.27624565681237401</v>
      </c>
      <c r="E328" s="1">
        <f t="shared" si="45"/>
        <v>0.64660649832569983</v>
      </c>
      <c r="F328" s="1">
        <f t="shared" si="46"/>
        <v>0.80411846038111812</v>
      </c>
      <c r="G328" s="1">
        <f t="shared" si="47"/>
        <v>0.61780602294248055</v>
      </c>
      <c r="H328" s="1">
        <v>1.3883386951440457E-2</v>
      </c>
      <c r="I328" s="1">
        <f t="shared" si="48"/>
        <v>6.8116631996408027E-4</v>
      </c>
      <c r="J328" s="1">
        <f t="shared" si="49"/>
        <v>0.62213982140587232</v>
      </c>
      <c r="AP328" s="58"/>
      <c r="AQ328" s="58"/>
      <c r="AR328" s="58"/>
      <c r="AS328" s="58"/>
      <c r="AT328" s="58"/>
      <c r="AU328" s="58"/>
      <c r="AV328" s="58"/>
      <c r="AW328" s="173"/>
      <c r="AX328" s="58"/>
      <c r="AY328" s="58"/>
      <c r="AZ328" s="58"/>
      <c r="BA328" s="58">
        <f t="shared" si="50"/>
        <v>0</v>
      </c>
      <c r="BB328" s="58" t="e">
        <f t="shared" si="51"/>
        <v>#N/A</v>
      </c>
      <c r="BC328" s="58">
        <f t="shared" si="52"/>
        <v>0.72375434318762599</v>
      </c>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row>
    <row r="329" spans="1:143" outlineLevel="1" x14ac:dyDescent="0.2">
      <c r="A329" s="16">
        <v>30</v>
      </c>
      <c r="B329" s="16">
        <v>0</v>
      </c>
      <c r="C329" s="1">
        <v>0.10708535727923606</v>
      </c>
      <c r="D329" s="1">
        <f t="shared" si="44"/>
        <v>-0.10708535727923606</v>
      </c>
      <c r="E329" s="1">
        <f t="shared" si="45"/>
        <v>0.22652857506665758</v>
      </c>
      <c r="F329" s="1">
        <f t="shared" si="46"/>
        <v>-0.47595018128650562</v>
      </c>
      <c r="G329" s="1">
        <f t="shared" si="47"/>
        <v>-0.34630604501769208</v>
      </c>
      <c r="H329" s="1">
        <v>2.9589996513966067E-3</v>
      </c>
      <c r="I329" s="1">
        <f t="shared" si="48"/>
        <v>4.4622000483173256E-5</v>
      </c>
      <c r="J329" s="1">
        <f t="shared" si="49"/>
        <v>-0.34681954461620262</v>
      </c>
      <c r="AP329" s="58"/>
      <c r="AQ329" s="58"/>
      <c r="AR329" s="58"/>
      <c r="AS329" s="58"/>
      <c r="AT329" s="58"/>
      <c r="AU329" s="58"/>
      <c r="AV329" s="58"/>
      <c r="AW329" s="173"/>
      <c r="AX329" s="58"/>
      <c r="AY329" s="58"/>
      <c r="AZ329" s="58"/>
      <c r="BA329" s="58">
        <f t="shared" si="50"/>
        <v>1</v>
      </c>
      <c r="BB329" s="58">
        <f t="shared" si="51"/>
        <v>0.10708535727923606</v>
      </c>
      <c r="BC329" s="58" t="e">
        <f t="shared" si="52"/>
        <v>#N/A</v>
      </c>
      <c r="BD329" s="58"/>
      <c r="BE329" s="58"/>
      <c r="BF329" s="58"/>
      <c r="BG329" s="58"/>
      <c r="BH329" s="58"/>
      <c r="BI329" s="58"/>
      <c r="BJ329" s="58"/>
      <c r="BK329" s="58"/>
      <c r="BL329" s="58"/>
      <c r="BM329" s="58"/>
      <c r="BN329" s="58"/>
      <c r="BO329" s="58"/>
      <c r="BP329" s="58"/>
      <c r="BQ329" s="58"/>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row>
    <row r="330" spans="1:143" outlineLevel="1" x14ac:dyDescent="0.2">
      <c r="A330" s="16">
        <v>31</v>
      </c>
      <c r="B330" s="16">
        <v>0</v>
      </c>
      <c r="C330" s="1">
        <v>0.37432733670961915</v>
      </c>
      <c r="D330" s="1">
        <f t="shared" si="44"/>
        <v>-0.37432733670961915</v>
      </c>
      <c r="E330" s="1">
        <f t="shared" si="45"/>
        <v>0.937855893470116</v>
      </c>
      <c r="F330" s="1">
        <f t="shared" si="46"/>
        <v>-0.96842960171099479</v>
      </c>
      <c r="G330" s="1">
        <f t="shared" si="47"/>
        <v>-0.7734855094475821</v>
      </c>
      <c r="H330" s="1">
        <v>8.0396363882325288E-3</v>
      </c>
      <c r="I330" s="1">
        <f t="shared" si="48"/>
        <v>6.1102945472141126E-4</v>
      </c>
      <c r="J330" s="1">
        <f t="shared" si="49"/>
        <v>-0.77661365512463743</v>
      </c>
      <c r="AP330" s="58"/>
      <c r="AQ330" s="58"/>
      <c r="AR330" s="58"/>
      <c r="AS330" s="58"/>
      <c r="AT330" s="58"/>
      <c r="AU330" s="58"/>
      <c r="AV330" s="58"/>
      <c r="AW330" s="173"/>
      <c r="AX330" s="58"/>
      <c r="AY330" s="58"/>
      <c r="AZ330" s="58"/>
      <c r="BA330" s="58">
        <f t="shared" si="50"/>
        <v>1</v>
      </c>
      <c r="BB330" s="58">
        <f t="shared" si="51"/>
        <v>0.37432733670961915</v>
      </c>
      <c r="BC330" s="58" t="e">
        <f t="shared" si="52"/>
        <v>#N/A</v>
      </c>
      <c r="BD330" s="58"/>
      <c r="BE330" s="58"/>
      <c r="BF330" s="58"/>
      <c r="BG330" s="58"/>
      <c r="BH330" s="58"/>
      <c r="BI330" s="58"/>
      <c r="BJ330" s="58"/>
      <c r="BK330" s="58"/>
      <c r="BL330" s="58"/>
      <c r="BM330" s="58"/>
      <c r="BN330" s="58"/>
      <c r="BO330" s="58"/>
      <c r="BP330" s="58"/>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row>
    <row r="331" spans="1:143" outlineLevel="1" x14ac:dyDescent="0.2">
      <c r="A331" s="16">
        <v>32</v>
      </c>
      <c r="B331" s="16">
        <v>1</v>
      </c>
      <c r="C331" s="1">
        <v>0.9437538101583467</v>
      </c>
      <c r="D331" s="1">
        <f t="shared" si="44"/>
        <v>5.6246189841653305E-2</v>
      </c>
      <c r="E331" s="1">
        <f t="shared" si="45"/>
        <v>0.11577988234634995</v>
      </c>
      <c r="F331" s="1">
        <f t="shared" si="46"/>
        <v>0.34026443003398099</v>
      </c>
      <c r="G331" s="1">
        <f t="shared" si="47"/>
        <v>0.24412777625454721</v>
      </c>
      <c r="H331" s="1">
        <v>3.787329915781961E-3</v>
      </c>
      <c r="I331" s="1">
        <f t="shared" si="48"/>
        <v>2.8429774823765497E-5</v>
      </c>
      <c r="J331" s="1">
        <f t="shared" si="49"/>
        <v>0.2445913897791312</v>
      </c>
      <c r="AP331" s="58"/>
      <c r="AQ331" s="58"/>
      <c r="AR331" s="58"/>
      <c r="AS331" s="58"/>
      <c r="AT331" s="58"/>
      <c r="AU331" s="58"/>
      <c r="AV331" s="58"/>
      <c r="AW331" s="173"/>
      <c r="AX331" s="58"/>
      <c r="AY331" s="58"/>
      <c r="AZ331" s="58"/>
      <c r="BA331" s="58">
        <f t="shared" si="50"/>
        <v>0</v>
      </c>
      <c r="BB331" s="58" t="e">
        <f t="shared" si="51"/>
        <v>#N/A</v>
      </c>
      <c r="BC331" s="58">
        <f t="shared" si="52"/>
        <v>0.9437538101583467</v>
      </c>
      <c r="BD331" s="58"/>
      <c r="BE331" s="58"/>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row>
    <row r="332" spans="1:143" outlineLevel="1" x14ac:dyDescent="0.2">
      <c r="A332" s="16">
        <v>33</v>
      </c>
      <c r="B332" s="16">
        <v>1</v>
      </c>
      <c r="C332" s="1">
        <v>0.72375434318762599</v>
      </c>
      <c r="D332" s="1">
        <f t="shared" si="44"/>
        <v>0.27624565681237401</v>
      </c>
      <c r="E332" s="1">
        <f t="shared" si="45"/>
        <v>0.64660649832569983</v>
      </c>
      <c r="F332" s="1">
        <f t="shared" si="46"/>
        <v>0.80411846038111812</v>
      </c>
      <c r="G332" s="1">
        <f t="shared" si="47"/>
        <v>0.61780602294248055</v>
      </c>
      <c r="H332" s="1">
        <v>1.3883386951440457E-2</v>
      </c>
      <c r="I332" s="1">
        <f t="shared" si="48"/>
        <v>6.8116631996408027E-4</v>
      </c>
      <c r="J332" s="1">
        <f t="shared" si="49"/>
        <v>0.62213982140587232</v>
      </c>
      <c r="AP332" s="58"/>
      <c r="AQ332" s="58"/>
      <c r="AR332" s="58"/>
      <c r="AS332" s="58"/>
      <c r="AT332" s="58"/>
      <c r="AU332" s="58"/>
      <c r="AV332" s="58"/>
      <c r="AW332" s="173"/>
      <c r="AX332" s="58"/>
      <c r="AY332" s="58"/>
      <c r="AZ332" s="58"/>
      <c r="BA332" s="58">
        <f t="shared" si="50"/>
        <v>0</v>
      </c>
      <c r="BB332" s="58" t="e">
        <f t="shared" si="51"/>
        <v>#N/A</v>
      </c>
      <c r="BC332" s="58">
        <f t="shared" si="52"/>
        <v>0.72375434318762599</v>
      </c>
      <c r="BD332" s="58"/>
      <c r="BE332" s="58"/>
      <c r="BF332" s="58"/>
      <c r="BG332" s="58"/>
      <c r="BH332" s="58"/>
      <c r="BI332" s="58"/>
      <c r="BJ332" s="58"/>
      <c r="BK332" s="58"/>
      <c r="BL332" s="58"/>
      <c r="BM332" s="58"/>
      <c r="BN332" s="58"/>
      <c r="BO332" s="58"/>
      <c r="BP332" s="58"/>
      <c r="BQ332" s="58"/>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row>
    <row r="333" spans="1:143" outlineLevel="1" x14ac:dyDescent="0.2">
      <c r="A333" s="16">
        <v>34</v>
      </c>
      <c r="B333" s="16">
        <v>0</v>
      </c>
      <c r="C333" s="1">
        <v>4.8380686715851683E-2</v>
      </c>
      <c r="D333" s="1">
        <f t="shared" si="44"/>
        <v>-4.8380686715851683E-2</v>
      </c>
      <c r="E333" s="1">
        <f t="shared" si="45"/>
        <v>9.9180410337094127E-2</v>
      </c>
      <c r="F333" s="1">
        <f t="shared" si="46"/>
        <v>-0.3149292148040479</v>
      </c>
      <c r="G333" s="1">
        <f t="shared" si="47"/>
        <v>-0.2254781124037156</v>
      </c>
      <c r="H333" s="1">
        <v>1.0188444712657618E-2</v>
      </c>
      <c r="I333" s="1">
        <f t="shared" si="48"/>
        <v>6.6087853724333936E-5</v>
      </c>
      <c r="J333" s="1">
        <f t="shared" si="49"/>
        <v>-0.22663560034422325</v>
      </c>
      <c r="AP333" s="58"/>
      <c r="AQ333" s="58"/>
      <c r="AR333" s="58"/>
      <c r="AS333" s="58"/>
      <c r="AT333" s="58"/>
      <c r="AU333" s="58"/>
      <c r="AV333" s="58"/>
      <c r="AW333" s="173"/>
      <c r="AX333" s="58"/>
      <c r="AY333" s="58"/>
      <c r="AZ333" s="58"/>
      <c r="BA333" s="58">
        <f t="shared" si="50"/>
        <v>1</v>
      </c>
      <c r="BB333" s="58">
        <f t="shared" si="51"/>
        <v>4.8380686715851683E-2</v>
      </c>
      <c r="BC333" s="58" t="e">
        <f t="shared" si="52"/>
        <v>#N/A</v>
      </c>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row>
    <row r="334" spans="1:143" outlineLevel="1" x14ac:dyDescent="0.2">
      <c r="A334" s="16">
        <v>35</v>
      </c>
      <c r="B334" s="16">
        <v>0</v>
      </c>
      <c r="C334" s="1">
        <v>0.44598471352567814</v>
      </c>
      <c r="D334" s="1">
        <f t="shared" si="44"/>
        <v>-0.44598471352567814</v>
      </c>
      <c r="E334" s="1">
        <f t="shared" si="45"/>
        <v>1.1811259994031846</v>
      </c>
      <c r="F334" s="1">
        <f t="shared" si="46"/>
        <v>-1.0867962087729164</v>
      </c>
      <c r="G334" s="1">
        <f t="shared" si="47"/>
        <v>-0.89722034433853715</v>
      </c>
      <c r="H334" s="1">
        <v>1.1073540579690365E-2</v>
      </c>
      <c r="I334" s="1">
        <f t="shared" si="48"/>
        <v>1.13937515707241E-3</v>
      </c>
      <c r="J334" s="1">
        <f t="shared" si="49"/>
        <v>-0.90222968927831437</v>
      </c>
      <c r="AP334" s="58"/>
      <c r="AQ334" s="58"/>
      <c r="AR334" s="58"/>
      <c r="AS334" s="58"/>
      <c r="AT334" s="58"/>
      <c r="AU334" s="58"/>
      <c r="AV334" s="58"/>
      <c r="AW334" s="173"/>
      <c r="AX334" s="58"/>
      <c r="AY334" s="58"/>
      <c r="AZ334" s="58"/>
      <c r="BA334" s="58">
        <f t="shared" si="50"/>
        <v>1</v>
      </c>
      <c r="BB334" s="58">
        <f t="shared" si="51"/>
        <v>0.44598471352567814</v>
      </c>
      <c r="BC334" s="58" t="e">
        <f t="shared" si="52"/>
        <v>#N/A</v>
      </c>
      <c r="BD334" s="58"/>
      <c r="BE334" s="58"/>
      <c r="BF334" s="58"/>
      <c r="BG334" s="58"/>
      <c r="BH334" s="58"/>
      <c r="BI334" s="58"/>
      <c r="BJ334" s="58"/>
      <c r="BK334" s="58"/>
      <c r="BL334" s="58"/>
      <c r="BM334" s="58"/>
      <c r="BN334" s="58"/>
      <c r="BO334" s="58"/>
      <c r="BP334" s="58"/>
      <c r="BQ334" s="58"/>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row>
    <row r="335" spans="1:143" outlineLevel="1" x14ac:dyDescent="0.2">
      <c r="A335" s="16">
        <v>36</v>
      </c>
      <c r="B335" s="16">
        <v>0</v>
      </c>
      <c r="C335" s="1">
        <v>0.3628162580348368</v>
      </c>
      <c r="D335" s="1">
        <f t="shared" si="44"/>
        <v>-0.3628162580348368</v>
      </c>
      <c r="E335" s="1">
        <f t="shared" si="45"/>
        <v>0.90139443215692761</v>
      </c>
      <c r="F335" s="1">
        <f t="shared" si="46"/>
        <v>-0.94941794387768319</v>
      </c>
      <c r="G335" s="1">
        <f t="shared" si="47"/>
        <v>-0.75458996762272856</v>
      </c>
      <c r="H335" s="1">
        <v>8.089381822692962E-3</v>
      </c>
      <c r="I335" s="1">
        <f t="shared" si="48"/>
        <v>5.8519731252433744E-4</v>
      </c>
      <c r="J335" s="1">
        <f t="shared" si="49"/>
        <v>-0.75766069362284083</v>
      </c>
      <c r="AP335" s="58"/>
      <c r="AQ335" s="58"/>
      <c r="AR335" s="58"/>
      <c r="AS335" s="58"/>
      <c r="AT335" s="58"/>
      <c r="AU335" s="58"/>
      <c r="AV335" s="58"/>
      <c r="AW335" s="173"/>
      <c r="AX335" s="58"/>
      <c r="AY335" s="58"/>
      <c r="AZ335" s="58"/>
      <c r="BA335" s="58">
        <f t="shared" si="50"/>
        <v>1</v>
      </c>
      <c r="BB335" s="58">
        <f t="shared" si="51"/>
        <v>0.3628162580348368</v>
      </c>
      <c r="BC335" s="58" t="e">
        <f t="shared" si="52"/>
        <v>#N/A</v>
      </c>
      <c r="BD335" s="58"/>
      <c r="BE335" s="58"/>
      <c r="BF335" s="58"/>
      <c r="BG335" s="58"/>
      <c r="BH335" s="58"/>
      <c r="BI335" s="58"/>
      <c r="BJ335" s="58"/>
      <c r="BK335" s="58"/>
      <c r="BL335" s="58"/>
      <c r="BM335" s="58"/>
      <c r="BN335" s="58"/>
      <c r="BO335" s="58"/>
      <c r="BP335" s="58"/>
      <c r="BQ335" s="58"/>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row>
    <row r="336" spans="1:143" outlineLevel="1" x14ac:dyDescent="0.2">
      <c r="A336" s="16">
        <v>37</v>
      </c>
      <c r="B336" s="16">
        <v>1</v>
      </c>
      <c r="C336" s="1">
        <v>0.10708535727923606</v>
      </c>
      <c r="D336" s="1">
        <f t="shared" si="44"/>
        <v>0.89291464272076393</v>
      </c>
      <c r="E336" s="1">
        <f t="shared" si="45"/>
        <v>4.4682580619146117</v>
      </c>
      <c r="F336" s="1">
        <f t="shared" si="46"/>
        <v>2.1138254568233896</v>
      </c>
      <c r="G336" s="1">
        <f t="shared" si="47"/>
        <v>2.887619244269652</v>
      </c>
      <c r="H336" s="1">
        <v>2.9589996513966067E-3</v>
      </c>
      <c r="I336" s="1">
        <f t="shared" si="48"/>
        <v>3.1024782563493654E-3</v>
      </c>
      <c r="J336" s="1">
        <f t="shared" si="49"/>
        <v>2.8919009810279812</v>
      </c>
      <c r="AP336" s="58"/>
      <c r="AQ336" s="58"/>
      <c r="AR336" s="58"/>
      <c r="AS336" s="58"/>
      <c r="AT336" s="58"/>
      <c r="AU336" s="58"/>
      <c r="AV336" s="58"/>
      <c r="AW336" s="173"/>
      <c r="AX336" s="58"/>
      <c r="AY336" s="58"/>
      <c r="AZ336" s="58"/>
      <c r="BA336" s="58">
        <f t="shared" si="50"/>
        <v>0</v>
      </c>
      <c r="BB336" s="58" t="e">
        <f t="shared" si="51"/>
        <v>#N/A</v>
      </c>
      <c r="BC336" s="58">
        <f t="shared" si="52"/>
        <v>0.10708535727923606</v>
      </c>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row>
    <row r="337" spans="1:143" outlineLevel="1" x14ac:dyDescent="0.2">
      <c r="A337" s="16">
        <v>38</v>
      </c>
      <c r="B337" s="16">
        <v>0</v>
      </c>
      <c r="C337" s="1">
        <v>0.13002404558311145</v>
      </c>
      <c r="D337" s="1">
        <f t="shared" si="44"/>
        <v>-0.13002404558311145</v>
      </c>
      <c r="E337" s="1">
        <f t="shared" si="45"/>
        <v>0.27857941263347663</v>
      </c>
      <c r="F337" s="1">
        <f t="shared" si="46"/>
        <v>-0.52780622640650676</v>
      </c>
      <c r="G337" s="1">
        <f t="shared" si="47"/>
        <v>-0.38659676245617836</v>
      </c>
      <c r="H337" s="1">
        <v>3.9762680482500487E-3</v>
      </c>
      <c r="I337" s="1">
        <f t="shared" si="48"/>
        <v>7.4879462645677003E-5</v>
      </c>
      <c r="J337" s="1">
        <f t="shared" si="49"/>
        <v>-0.38736766839302156</v>
      </c>
      <c r="AP337" s="58"/>
      <c r="AQ337" s="58"/>
      <c r="AR337" s="58"/>
      <c r="AS337" s="58"/>
      <c r="AT337" s="58"/>
      <c r="AU337" s="58"/>
      <c r="AV337" s="58"/>
      <c r="AW337" s="173"/>
      <c r="AX337" s="58"/>
      <c r="AY337" s="58"/>
      <c r="AZ337" s="58"/>
      <c r="BA337" s="58">
        <f t="shared" si="50"/>
        <v>1</v>
      </c>
      <c r="BB337" s="58">
        <f t="shared" si="51"/>
        <v>0.13002404558311145</v>
      </c>
      <c r="BC337" s="58" t="e">
        <f t="shared" si="52"/>
        <v>#N/A</v>
      </c>
      <c r="BD337" s="58"/>
      <c r="BE337" s="58"/>
      <c r="BF337" s="58"/>
      <c r="BG337" s="58"/>
      <c r="BH337" s="58"/>
      <c r="BI337" s="58"/>
      <c r="BJ337" s="58"/>
      <c r="BK337" s="58"/>
      <c r="BL337" s="58"/>
      <c r="BM337" s="58"/>
      <c r="BN337" s="58"/>
      <c r="BO337" s="58"/>
      <c r="BP337" s="58"/>
      <c r="BQ337" s="58"/>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row>
    <row r="338" spans="1:143" outlineLevel="1" x14ac:dyDescent="0.2">
      <c r="A338" s="16">
        <v>39</v>
      </c>
      <c r="B338" s="16">
        <v>0</v>
      </c>
      <c r="C338" s="1">
        <v>0.51098706483977785</v>
      </c>
      <c r="D338" s="1">
        <f t="shared" si="44"/>
        <v>-0.51098706483977785</v>
      </c>
      <c r="E338" s="1">
        <f t="shared" si="45"/>
        <v>1.4307326751734546</v>
      </c>
      <c r="F338" s="1">
        <f t="shared" si="46"/>
        <v>-1.1961323819600633</v>
      </c>
      <c r="G338" s="1">
        <f t="shared" si="47"/>
        <v>-1.0222209554981407</v>
      </c>
      <c r="H338" s="1">
        <v>1.6525656844734296E-2</v>
      </c>
      <c r="I338" s="1">
        <f t="shared" si="48"/>
        <v>2.2316816054016751E-3</v>
      </c>
      <c r="J338" s="1">
        <f t="shared" si="49"/>
        <v>-1.0307735418934485</v>
      </c>
      <c r="AP338" s="58"/>
      <c r="AQ338" s="58"/>
      <c r="AR338" s="58"/>
      <c r="AS338" s="58"/>
      <c r="AT338" s="58"/>
      <c r="AU338" s="58"/>
      <c r="AV338" s="58"/>
      <c r="AW338" s="173"/>
      <c r="AX338" s="58"/>
      <c r="AY338" s="58"/>
      <c r="AZ338" s="58"/>
      <c r="BA338" s="58">
        <f t="shared" si="50"/>
        <v>1</v>
      </c>
      <c r="BB338" s="58">
        <f t="shared" si="51"/>
        <v>0.51098706483977785</v>
      </c>
      <c r="BC338" s="58" t="e">
        <f t="shared" si="52"/>
        <v>#N/A</v>
      </c>
      <c r="BD338" s="58"/>
      <c r="BE338" s="58"/>
      <c r="BF338" s="58"/>
      <c r="BG338" s="58"/>
      <c r="BH338" s="58"/>
      <c r="BI338" s="58"/>
      <c r="BJ338" s="58"/>
      <c r="BK338" s="58"/>
      <c r="BL338" s="58"/>
      <c r="BM338" s="58"/>
      <c r="BN338" s="58"/>
      <c r="BO338" s="58"/>
      <c r="BP338" s="58"/>
      <c r="BQ338" s="58"/>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row>
    <row r="339" spans="1:143" outlineLevel="1" x14ac:dyDescent="0.2">
      <c r="A339" s="16">
        <v>40</v>
      </c>
      <c r="B339" s="16">
        <v>1</v>
      </c>
      <c r="C339" s="1">
        <v>0.79517512610771512</v>
      </c>
      <c r="D339" s="1">
        <f t="shared" si="44"/>
        <v>0.20482487389228488</v>
      </c>
      <c r="E339" s="1">
        <f t="shared" si="45"/>
        <v>0.45838580834926684</v>
      </c>
      <c r="F339" s="1">
        <f t="shared" si="46"/>
        <v>0.67704195464481143</v>
      </c>
      <c r="G339" s="1">
        <f t="shared" si="47"/>
        <v>0.50752793906713112</v>
      </c>
      <c r="H339" s="1">
        <v>1.255846312479047E-2</v>
      </c>
      <c r="I339" s="1">
        <f t="shared" si="48"/>
        <v>4.1470916526561416E-4</v>
      </c>
      <c r="J339" s="1">
        <f t="shared" si="49"/>
        <v>0.51074515893719297</v>
      </c>
      <c r="AP339" s="58"/>
      <c r="AQ339" s="58"/>
      <c r="AR339" s="58"/>
      <c r="AS339" s="58"/>
      <c r="AT339" s="58"/>
      <c r="AU339" s="58"/>
      <c r="AV339" s="58"/>
      <c r="AW339" s="173"/>
      <c r="AX339" s="58"/>
      <c r="AY339" s="58"/>
      <c r="AZ339" s="58"/>
      <c r="BA339" s="58">
        <f t="shared" si="50"/>
        <v>0</v>
      </c>
      <c r="BB339" s="58" t="e">
        <f t="shared" si="51"/>
        <v>#N/A</v>
      </c>
      <c r="BC339" s="58">
        <f t="shared" si="52"/>
        <v>0.79517512610771512</v>
      </c>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row>
    <row r="340" spans="1:143" outlineLevel="1" x14ac:dyDescent="0.2">
      <c r="A340" s="16">
        <v>41</v>
      </c>
      <c r="B340" s="16">
        <v>0</v>
      </c>
      <c r="C340" s="1">
        <v>0.37750354260318353</v>
      </c>
      <c r="D340" s="1">
        <f t="shared" si="44"/>
        <v>-0.37750354260318353</v>
      </c>
      <c r="E340" s="1">
        <f t="shared" si="45"/>
        <v>0.94803468317655337</v>
      </c>
      <c r="F340" s="1">
        <f t="shared" si="46"/>
        <v>-0.97367072626045059</v>
      </c>
      <c r="G340" s="1">
        <f t="shared" si="47"/>
        <v>-0.77873926632576029</v>
      </c>
      <c r="H340" s="1">
        <v>1.8541071988825299E-2</v>
      </c>
      <c r="I340" s="1">
        <f t="shared" si="48"/>
        <v>1.4590989348884451E-3</v>
      </c>
      <c r="J340" s="1">
        <f t="shared" si="49"/>
        <v>-0.78606056403407387</v>
      </c>
      <c r="AP340" s="58"/>
      <c r="AQ340" s="58"/>
      <c r="AR340" s="58"/>
      <c r="AS340" s="58"/>
      <c r="AT340" s="58"/>
      <c r="AU340" s="58"/>
      <c r="AV340" s="58"/>
      <c r="AW340" s="173"/>
      <c r="AX340" s="58"/>
      <c r="AY340" s="58"/>
      <c r="AZ340" s="58"/>
      <c r="BA340" s="58">
        <f t="shared" si="50"/>
        <v>1</v>
      </c>
      <c r="BB340" s="58">
        <f t="shared" si="51"/>
        <v>0.37750354260318353</v>
      </c>
      <c r="BC340" s="58" t="e">
        <f t="shared" si="52"/>
        <v>#N/A</v>
      </c>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row>
    <row r="341" spans="1:143" outlineLevel="1" x14ac:dyDescent="0.2">
      <c r="A341" s="16">
        <v>42</v>
      </c>
      <c r="B341" s="16">
        <v>0</v>
      </c>
      <c r="C341" s="1">
        <v>0.94744213265432586</v>
      </c>
      <c r="D341" s="1">
        <f t="shared" si="44"/>
        <v>-0.94744213265432586</v>
      </c>
      <c r="E341" s="1">
        <f t="shared" si="45"/>
        <v>5.8916809624880448</v>
      </c>
      <c r="F341" s="1">
        <f t="shared" si="46"/>
        <v>-2.4272785094603471</v>
      </c>
      <c r="G341" s="1">
        <f t="shared" si="47"/>
        <v>-4.2457799293146534</v>
      </c>
      <c r="H341" s="1">
        <v>3.7314571645386757E-3</v>
      </c>
      <c r="I341" s="1">
        <f t="shared" si="48"/>
        <v>8.4713104462077037E-3</v>
      </c>
      <c r="J341" s="1">
        <f t="shared" si="49"/>
        <v>-4.2537236404219243</v>
      </c>
      <c r="AP341" s="58"/>
      <c r="AQ341" s="58"/>
      <c r="AR341" s="58"/>
      <c r="AS341" s="58"/>
      <c r="AT341" s="58"/>
      <c r="AU341" s="58"/>
      <c r="AV341" s="58"/>
      <c r="AW341" s="173"/>
      <c r="AX341" s="58"/>
      <c r="AY341" s="58"/>
      <c r="AZ341" s="58"/>
      <c r="BA341" s="58">
        <f t="shared" si="50"/>
        <v>1</v>
      </c>
      <c r="BB341" s="58">
        <f t="shared" si="51"/>
        <v>0.94744213265432586</v>
      </c>
      <c r="BC341" s="58" t="e">
        <f t="shared" si="52"/>
        <v>#N/A</v>
      </c>
      <c r="BD341" s="58"/>
      <c r="BE341" s="58"/>
      <c r="BF341" s="58"/>
      <c r="BG341" s="58"/>
      <c r="BH341" s="58"/>
      <c r="BI341" s="58"/>
      <c r="BJ341" s="58"/>
      <c r="BK341" s="58"/>
      <c r="BL341" s="58"/>
      <c r="BM341" s="58"/>
      <c r="BN341" s="58"/>
      <c r="BO341" s="58"/>
      <c r="BP341" s="58"/>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row>
    <row r="342" spans="1:143" outlineLevel="1" x14ac:dyDescent="0.2">
      <c r="A342" s="16">
        <v>43</v>
      </c>
      <c r="B342" s="16">
        <v>0</v>
      </c>
      <c r="C342" s="1">
        <v>0.10708535727923606</v>
      </c>
      <c r="D342" s="1">
        <f t="shared" si="44"/>
        <v>-0.10708535727923606</v>
      </c>
      <c r="E342" s="1">
        <f t="shared" si="45"/>
        <v>0.22652857506665758</v>
      </c>
      <c r="F342" s="1">
        <f t="shared" si="46"/>
        <v>-0.47595018128650562</v>
      </c>
      <c r="G342" s="1">
        <f t="shared" si="47"/>
        <v>-0.34630604501769208</v>
      </c>
      <c r="H342" s="1">
        <v>2.9589996513966067E-3</v>
      </c>
      <c r="I342" s="1">
        <f t="shared" si="48"/>
        <v>4.4622000483173256E-5</v>
      </c>
      <c r="J342" s="1">
        <f t="shared" si="49"/>
        <v>-0.34681954461620262</v>
      </c>
      <c r="AP342" s="58"/>
      <c r="AQ342" s="58"/>
      <c r="AR342" s="58"/>
      <c r="AS342" s="58"/>
      <c r="AT342" s="58"/>
      <c r="AU342" s="58"/>
      <c r="AV342" s="58"/>
      <c r="AW342" s="173"/>
      <c r="AX342" s="58"/>
      <c r="AY342" s="58"/>
      <c r="AZ342" s="58"/>
      <c r="BA342" s="58">
        <f t="shared" si="50"/>
        <v>1</v>
      </c>
      <c r="BB342" s="58">
        <f t="shared" si="51"/>
        <v>0.10708535727923606</v>
      </c>
      <c r="BC342" s="58" t="e">
        <f t="shared" si="52"/>
        <v>#N/A</v>
      </c>
      <c r="BD342" s="58"/>
      <c r="BE342" s="58"/>
      <c r="BF342" s="58"/>
      <c r="BG342" s="58"/>
      <c r="BH342" s="58"/>
      <c r="BI342" s="58"/>
      <c r="BJ342" s="58"/>
      <c r="BK342" s="58"/>
      <c r="BL342" s="58"/>
      <c r="BM342" s="58"/>
      <c r="BN342" s="58"/>
      <c r="BO342" s="58"/>
      <c r="BP342" s="58"/>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row>
    <row r="343" spans="1:143" outlineLevel="1" x14ac:dyDescent="0.2">
      <c r="A343" s="16">
        <v>44</v>
      </c>
      <c r="B343" s="16">
        <v>1</v>
      </c>
      <c r="C343" s="1">
        <v>0.97027033126772666</v>
      </c>
      <c r="D343" s="1">
        <f t="shared" si="44"/>
        <v>2.972966873227334E-2</v>
      </c>
      <c r="E343" s="1">
        <f t="shared" si="45"/>
        <v>6.0361108567068139E-2</v>
      </c>
      <c r="F343" s="1">
        <f t="shared" si="46"/>
        <v>0.24568497830976183</v>
      </c>
      <c r="G343" s="1">
        <f t="shared" si="47"/>
        <v>0.17504457641112844</v>
      </c>
      <c r="H343" s="1">
        <v>4.622799968004178E-3</v>
      </c>
      <c r="I343" s="1">
        <f t="shared" si="48"/>
        <v>1.7870514472961611E-5</v>
      </c>
      <c r="J343" s="1">
        <f t="shared" si="49"/>
        <v>0.17545058265000207</v>
      </c>
      <c r="AP343" s="58"/>
      <c r="AQ343" s="58"/>
      <c r="AR343" s="58"/>
      <c r="AS343" s="58"/>
      <c r="AT343" s="58"/>
      <c r="AU343" s="58"/>
      <c r="AV343" s="58"/>
      <c r="AW343" s="173"/>
      <c r="AX343" s="58"/>
      <c r="AY343" s="58"/>
      <c r="AZ343" s="58"/>
      <c r="BA343" s="58">
        <f t="shared" si="50"/>
        <v>0</v>
      </c>
      <c r="BB343" s="58" t="e">
        <f t="shared" si="51"/>
        <v>#N/A</v>
      </c>
      <c r="BC343" s="58">
        <f t="shared" si="52"/>
        <v>0.97027033126772666</v>
      </c>
      <c r="BD343" s="58"/>
      <c r="BE343" s="58"/>
      <c r="BF343" s="58"/>
      <c r="BG343" s="58"/>
      <c r="BH343" s="58"/>
      <c r="BI343" s="58"/>
      <c r="BJ343" s="58"/>
      <c r="BK343" s="58"/>
      <c r="BL343" s="58"/>
      <c r="BM343" s="58"/>
      <c r="BN343" s="58"/>
      <c r="BO343" s="58"/>
      <c r="BP343" s="58"/>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row>
    <row r="344" spans="1:143" outlineLevel="1" x14ac:dyDescent="0.2">
      <c r="A344" s="16">
        <v>45</v>
      </c>
      <c r="B344" s="16">
        <v>1</v>
      </c>
      <c r="C344" s="1">
        <v>0.77429863771926855</v>
      </c>
      <c r="D344" s="1">
        <f t="shared" si="44"/>
        <v>0.22570136228073145</v>
      </c>
      <c r="E344" s="1">
        <f t="shared" si="45"/>
        <v>0.51159528592340986</v>
      </c>
      <c r="F344" s="1">
        <f t="shared" si="46"/>
        <v>0.71525889433366008</v>
      </c>
      <c r="G344" s="1">
        <f t="shared" si="47"/>
        <v>0.53989939722995572</v>
      </c>
      <c r="H344" s="1">
        <v>1.2233086913553168E-2</v>
      </c>
      <c r="I344" s="1">
        <f t="shared" si="48"/>
        <v>4.5683861924107031E-4</v>
      </c>
      <c r="J344" s="1">
        <f t="shared" si="49"/>
        <v>0.54323232572346147</v>
      </c>
      <c r="AP344" s="58"/>
      <c r="AQ344" s="58"/>
      <c r="AR344" s="58"/>
      <c r="AS344" s="58"/>
      <c r="AT344" s="58"/>
      <c r="AU344" s="58"/>
      <c r="AV344" s="58"/>
      <c r="AW344" s="173"/>
      <c r="AX344" s="58"/>
      <c r="AY344" s="58"/>
      <c r="AZ344" s="58"/>
      <c r="BA344" s="58">
        <f t="shared" si="50"/>
        <v>0</v>
      </c>
      <c r="BB344" s="58" t="e">
        <f t="shared" si="51"/>
        <v>#N/A</v>
      </c>
      <c r="BC344" s="58">
        <f t="shared" si="52"/>
        <v>0.77429863771926855</v>
      </c>
      <c r="BD344" s="58"/>
      <c r="BE344" s="58"/>
      <c r="BF344" s="58"/>
      <c r="BG344" s="58"/>
      <c r="BH344" s="58"/>
      <c r="BI344" s="58"/>
      <c r="BJ344" s="58"/>
      <c r="BK344" s="58"/>
      <c r="BL344" s="58"/>
      <c r="BM344" s="58"/>
      <c r="BN344" s="58"/>
      <c r="BO344" s="58"/>
      <c r="BP344" s="58"/>
      <c r="BQ344" s="58"/>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row>
    <row r="345" spans="1:143" outlineLevel="1" x14ac:dyDescent="0.2">
      <c r="A345" s="16">
        <v>46</v>
      </c>
      <c r="B345" s="16">
        <v>0</v>
      </c>
      <c r="C345" s="1">
        <v>0.10708535727923606</v>
      </c>
      <c r="D345" s="1">
        <f t="shared" si="44"/>
        <v>-0.10708535727923606</v>
      </c>
      <c r="E345" s="1">
        <f t="shared" si="45"/>
        <v>0.22652857506665758</v>
      </c>
      <c r="F345" s="1">
        <f t="shared" si="46"/>
        <v>-0.47595018128650562</v>
      </c>
      <c r="G345" s="1">
        <f t="shared" si="47"/>
        <v>-0.34630604501769208</v>
      </c>
      <c r="H345" s="1">
        <v>2.9589996513966067E-3</v>
      </c>
      <c r="I345" s="1">
        <f t="shared" si="48"/>
        <v>4.4622000483173256E-5</v>
      </c>
      <c r="J345" s="1">
        <f t="shared" si="49"/>
        <v>-0.34681954461620262</v>
      </c>
      <c r="AP345" s="58"/>
      <c r="AQ345" s="58"/>
      <c r="AR345" s="58"/>
      <c r="AS345" s="58"/>
      <c r="AT345" s="58"/>
      <c r="AU345" s="58"/>
      <c r="AV345" s="58"/>
      <c r="AW345" s="173"/>
      <c r="AX345" s="58"/>
      <c r="AY345" s="58"/>
      <c r="AZ345" s="58"/>
      <c r="BA345" s="58">
        <f t="shared" si="50"/>
        <v>1</v>
      </c>
      <c r="BB345" s="58">
        <f t="shared" si="51"/>
        <v>0.10708535727923606</v>
      </c>
      <c r="BC345" s="58" t="e">
        <f t="shared" si="52"/>
        <v>#N/A</v>
      </c>
      <c r="BD345" s="58"/>
      <c r="BE345" s="58"/>
      <c r="BF345" s="58"/>
      <c r="BG345" s="58"/>
      <c r="BH345" s="58"/>
      <c r="BI345" s="58"/>
      <c r="BJ345" s="58"/>
      <c r="BK345" s="58"/>
      <c r="BL345" s="58"/>
      <c r="BM345" s="58"/>
      <c r="BN345" s="58"/>
      <c r="BO345" s="58"/>
      <c r="BP345" s="58"/>
      <c r="BQ345" s="58"/>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row>
    <row r="346" spans="1:143" outlineLevel="1" x14ac:dyDescent="0.2">
      <c r="A346" s="16">
        <v>47</v>
      </c>
      <c r="B346" s="16">
        <v>0</v>
      </c>
      <c r="C346" s="1">
        <v>0.10708535727923606</v>
      </c>
      <c r="D346" s="1">
        <f t="shared" si="44"/>
        <v>-0.10708535727923606</v>
      </c>
      <c r="E346" s="1">
        <f t="shared" si="45"/>
        <v>0.22652857506665758</v>
      </c>
      <c r="F346" s="1">
        <f t="shared" si="46"/>
        <v>-0.47595018128650562</v>
      </c>
      <c r="G346" s="1">
        <f t="shared" si="47"/>
        <v>-0.34630604501769208</v>
      </c>
      <c r="H346" s="1">
        <v>2.9589996513966067E-3</v>
      </c>
      <c r="I346" s="1">
        <f t="shared" si="48"/>
        <v>4.4622000483173256E-5</v>
      </c>
      <c r="J346" s="1">
        <f t="shared" si="49"/>
        <v>-0.34681954461620262</v>
      </c>
      <c r="AP346" s="58"/>
      <c r="AQ346" s="58"/>
      <c r="AR346" s="58"/>
      <c r="AS346" s="58"/>
      <c r="AT346" s="58"/>
      <c r="AU346" s="58"/>
      <c r="AV346" s="58"/>
      <c r="AW346" s="173"/>
      <c r="AX346" s="58"/>
      <c r="AY346" s="58"/>
      <c r="AZ346" s="58"/>
      <c r="BA346" s="58">
        <f t="shared" si="50"/>
        <v>1</v>
      </c>
      <c r="BB346" s="58">
        <f t="shared" si="51"/>
        <v>0.10708535727923606</v>
      </c>
      <c r="BC346" s="58" t="e">
        <f t="shared" si="52"/>
        <v>#N/A</v>
      </c>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row>
    <row r="347" spans="1:143" outlineLevel="1" x14ac:dyDescent="0.2">
      <c r="A347" s="16">
        <v>48</v>
      </c>
      <c r="B347" s="16">
        <v>1</v>
      </c>
      <c r="C347" s="1">
        <v>0.72375434318762599</v>
      </c>
      <c r="D347" s="1">
        <f t="shared" si="44"/>
        <v>0.27624565681237401</v>
      </c>
      <c r="E347" s="1">
        <f t="shared" si="45"/>
        <v>0.64660649832569983</v>
      </c>
      <c r="F347" s="1">
        <f t="shared" si="46"/>
        <v>0.80411846038111812</v>
      </c>
      <c r="G347" s="1">
        <f t="shared" si="47"/>
        <v>0.61780602294248055</v>
      </c>
      <c r="H347" s="1">
        <v>1.3883386951440457E-2</v>
      </c>
      <c r="I347" s="1">
        <f t="shared" si="48"/>
        <v>6.8116631996408027E-4</v>
      </c>
      <c r="J347" s="1">
        <f t="shared" si="49"/>
        <v>0.62213982140587232</v>
      </c>
      <c r="AP347" s="58"/>
      <c r="AQ347" s="58"/>
      <c r="AR347" s="58"/>
      <c r="AS347" s="58"/>
      <c r="AT347" s="58"/>
      <c r="AU347" s="58"/>
      <c r="AV347" s="58"/>
      <c r="AW347" s="173"/>
      <c r="AX347" s="58"/>
      <c r="AY347" s="58"/>
      <c r="AZ347" s="58"/>
      <c r="BA347" s="58">
        <f t="shared" si="50"/>
        <v>0</v>
      </c>
      <c r="BB347" s="58" t="e">
        <f t="shared" si="51"/>
        <v>#N/A</v>
      </c>
      <c r="BC347" s="58">
        <f t="shared" si="52"/>
        <v>0.72375434318762599</v>
      </c>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row>
    <row r="348" spans="1:143" outlineLevel="1" x14ac:dyDescent="0.2">
      <c r="A348" s="16">
        <v>49</v>
      </c>
      <c r="B348" s="16">
        <v>0</v>
      </c>
      <c r="C348" s="1">
        <v>0.10708535727923606</v>
      </c>
      <c r="D348" s="1">
        <f t="shared" si="44"/>
        <v>-0.10708535727923606</v>
      </c>
      <c r="E348" s="1">
        <f t="shared" si="45"/>
        <v>0.22652857506665758</v>
      </c>
      <c r="F348" s="1">
        <f t="shared" si="46"/>
        <v>-0.47595018128650562</v>
      </c>
      <c r="G348" s="1">
        <f t="shared" si="47"/>
        <v>-0.34630604501769208</v>
      </c>
      <c r="H348" s="1">
        <v>2.9589996513966067E-3</v>
      </c>
      <c r="I348" s="1">
        <f t="shared" si="48"/>
        <v>4.4622000483173256E-5</v>
      </c>
      <c r="J348" s="1">
        <f t="shared" si="49"/>
        <v>-0.34681954461620262</v>
      </c>
      <c r="AP348" s="58"/>
      <c r="AQ348" s="58"/>
      <c r="AR348" s="58"/>
      <c r="AS348" s="58"/>
      <c r="AT348" s="58"/>
      <c r="AU348" s="58"/>
      <c r="AV348" s="58"/>
      <c r="AW348" s="173"/>
      <c r="AX348" s="58"/>
      <c r="AY348" s="58"/>
      <c r="AZ348" s="58"/>
      <c r="BA348" s="58">
        <f t="shared" si="50"/>
        <v>1</v>
      </c>
      <c r="BB348" s="58">
        <f t="shared" si="51"/>
        <v>0.10708535727923606</v>
      </c>
      <c r="BC348" s="58" t="e">
        <f t="shared" si="52"/>
        <v>#N/A</v>
      </c>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row>
    <row r="349" spans="1:143" outlineLevel="1" x14ac:dyDescent="0.2">
      <c r="A349" s="16">
        <v>50</v>
      </c>
      <c r="B349" s="16">
        <v>0</v>
      </c>
      <c r="C349" s="1">
        <v>0.51098706483977785</v>
      </c>
      <c r="D349" s="1">
        <f t="shared" si="44"/>
        <v>-0.51098706483977785</v>
      </c>
      <c r="E349" s="1">
        <f t="shared" si="45"/>
        <v>1.4307326751734546</v>
      </c>
      <c r="F349" s="1">
        <f t="shared" si="46"/>
        <v>-1.1961323819600633</v>
      </c>
      <c r="G349" s="1">
        <f t="shared" si="47"/>
        <v>-1.0222209554981407</v>
      </c>
      <c r="H349" s="1">
        <v>1.6525656844734296E-2</v>
      </c>
      <c r="I349" s="1">
        <f t="shared" si="48"/>
        <v>2.2316816054016751E-3</v>
      </c>
      <c r="J349" s="1">
        <f t="shared" si="49"/>
        <v>-1.0307735418934485</v>
      </c>
      <c r="AP349" s="58"/>
      <c r="AQ349" s="58"/>
      <c r="AR349" s="58"/>
      <c r="AS349" s="58"/>
      <c r="AT349" s="58"/>
      <c r="AU349" s="58"/>
      <c r="AV349" s="58"/>
      <c r="AW349" s="173"/>
      <c r="AX349" s="58"/>
      <c r="AY349" s="58"/>
      <c r="AZ349" s="58"/>
      <c r="BA349" s="58">
        <f t="shared" si="50"/>
        <v>1</v>
      </c>
      <c r="BB349" s="58">
        <f t="shared" si="51"/>
        <v>0.51098706483977785</v>
      </c>
      <c r="BC349" s="58" t="e">
        <f t="shared" si="52"/>
        <v>#N/A</v>
      </c>
      <c r="BD349" s="58"/>
      <c r="BE349" s="58"/>
      <c r="BF349" s="58"/>
      <c r="BG349" s="58"/>
      <c r="BH349" s="58"/>
      <c r="BI349" s="58"/>
      <c r="BJ349" s="58"/>
      <c r="BK349" s="58"/>
      <c r="BL349" s="58"/>
      <c r="BM349" s="58"/>
      <c r="BN349" s="58"/>
      <c r="BO349" s="58"/>
      <c r="BP349" s="58"/>
      <c r="BQ349" s="58"/>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row>
    <row r="350" spans="1:143" outlineLevel="1" x14ac:dyDescent="0.2">
      <c r="A350" s="16">
        <v>51</v>
      </c>
      <c r="B350" s="16">
        <v>0</v>
      </c>
      <c r="C350" s="1">
        <v>0.26815920414089855</v>
      </c>
      <c r="D350" s="1">
        <f t="shared" si="44"/>
        <v>-0.26815920414089855</v>
      </c>
      <c r="E350" s="1">
        <f t="shared" si="45"/>
        <v>0.62438456134280507</v>
      </c>
      <c r="F350" s="1">
        <f t="shared" si="46"/>
        <v>-0.7901800815907758</v>
      </c>
      <c r="G350" s="1">
        <f t="shared" si="47"/>
        <v>-0.60532421348179333</v>
      </c>
      <c r="H350" s="1">
        <v>5.8874471393277832E-2</v>
      </c>
      <c r="I350" s="1">
        <f t="shared" si="48"/>
        <v>3.0445143015481032E-3</v>
      </c>
      <c r="J350" s="1">
        <f t="shared" si="49"/>
        <v>-0.62397080418759432</v>
      </c>
      <c r="AP350" s="58"/>
      <c r="AQ350" s="58"/>
      <c r="AR350" s="58"/>
      <c r="AS350" s="58"/>
      <c r="AT350" s="58"/>
      <c r="AU350" s="58"/>
      <c r="AV350" s="58"/>
      <c r="AW350" s="173"/>
      <c r="AX350" s="58"/>
      <c r="AY350" s="58"/>
      <c r="AZ350" s="58"/>
      <c r="BA350" s="58">
        <f t="shared" si="50"/>
        <v>1</v>
      </c>
      <c r="BB350" s="58">
        <f t="shared" si="51"/>
        <v>0.26815920414089855</v>
      </c>
      <c r="BC350" s="58" t="e">
        <f t="shared" si="52"/>
        <v>#N/A</v>
      </c>
      <c r="BD350" s="58"/>
      <c r="BE350" s="58"/>
      <c r="BF350" s="58"/>
      <c r="BG350" s="58"/>
      <c r="BH350" s="58"/>
      <c r="BI350" s="58"/>
      <c r="BJ350" s="58"/>
      <c r="BK350" s="58"/>
      <c r="BL350" s="58"/>
      <c r="BM350" s="58"/>
      <c r="BN350" s="58"/>
      <c r="BO350" s="58"/>
      <c r="BP350" s="58"/>
      <c r="BQ350" s="58"/>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row>
    <row r="351" spans="1:143" outlineLevel="1" x14ac:dyDescent="0.2">
      <c r="A351" s="16">
        <v>52</v>
      </c>
      <c r="B351" s="16">
        <v>0</v>
      </c>
      <c r="C351" s="1">
        <v>0.13002404558311145</v>
      </c>
      <c r="D351" s="1">
        <f t="shared" si="44"/>
        <v>-0.13002404558311145</v>
      </c>
      <c r="E351" s="1">
        <f t="shared" si="45"/>
        <v>0.27857941263347663</v>
      </c>
      <c r="F351" s="1">
        <f t="shared" si="46"/>
        <v>-0.52780622640650676</v>
      </c>
      <c r="G351" s="1">
        <f t="shared" si="47"/>
        <v>-0.38659676245617836</v>
      </c>
      <c r="H351" s="1">
        <v>3.9762680482500487E-3</v>
      </c>
      <c r="I351" s="1">
        <f t="shared" si="48"/>
        <v>7.4879462645677003E-5</v>
      </c>
      <c r="J351" s="1">
        <f t="shared" si="49"/>
        <v>-0.38736766839302156</v>
      </c>
      <c r="AP351" s="58"/>
      <c r="AQ351" s="58"/>
      <c r="AR351" s="58"/>
      <c r="AS351" s="58"/>
      <c r="AT351" s="58"/>
      <c r="AU351" s="58"/>
      <c r="AV351" s="58"/>
      <c r="AW351" s="173"/>
      <c r="AX351" s="58"/>
      <c r="AY351" s="58"/>
      <c r="AZ351" s="58"/>
      <c r="BA351" s="58">
        <f t="shared" si="50"/>
        <v>1</v>
      </c>
      <c r="BB351" s="58">
        <f t="shared" si="51"/>
        <v>0.13002404558311145</v>
      </c>
      <c r="BC351" s="58" t="e">
        <f t="shared" si="52"/>
        <v>#N/A</v>
      </c>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row>
    <row r="352" spans="1:143" outlineLevel="1" x14ac:dyDescent="0.2">
      <c r="A352" s="16">
        <v>53</v>
      </c>
      <c r="B352" s="16">
        <v>1</v>
      </c>
      <c r="C352" s="1">
        <v>0.91275424336778832</v>
      </c>
      <c r="D352" s="1">
        <f t="shared" si="44"/>
        <v>8.724575663221168E-2</v>
      </c>
      <c r="E352" s="1">
        <f t="shared" si="45"/>
        <v>0.18257721892964904</v>
      </c>
      <c r="F352" s="1">
        <f t="shared" si="46"/>
        <v>0.42729055562889412</v>
      </c>
      <c r="G352" s="1">
        <f t="shared" si="47"/>
        <v>0.30916849108495548</v>
      </c>
      <c r="H352" s="1">
        <v>6.683535567568487E-3</v>
      </c>
      <c r="I352" s="1">
        <f t="shared" si="48"/>
        <v>8.0934085006206821E-5</v>
      </c>
      <c r="J352" s="1">
        <f t="shared" si="49"/>
        <v>0.31020686832033828</v>
      </c>
      <c r="AP352" s="58"/>
      <c r="AQ352" s="58"/>
      <c r="AR352" s="58"/>
      <c r="AS352" s="58"/>
      <c r="AT352" s="58"/>
      <c r="AU352" s="58"/>
      <c r="AV352" s="58"/>
      <c r="AW352" s="173"/>
      <c r="AX352" s="58"/>
      <c r="AY352" s="58"/>
      <c r="AZ352" s="58"/>
      <c r="BA352" s="58">
        <f t="shared" si="50"/>
        <v>0</v>
      </c>
      <c r="BB352" s="58" t="e">
        <f t="shared" si="51"/>
        <v>#N/A</v>
      </c>
      <c r="BC352" s="58">
        <f t="shared" si="52"/>
        <v>0.91275424336778832</v>
      </c>
      <c r="BD352" s="58"/>
      <c r="BE352" s="58"/>
      <c r="BF352" s="58"/>
      <c r="BG352" s="58"/>
      <c r="BH352" s="58"/>
      <c r="BI352" s="58"/>
      <c r="BJ352" s="58"/>
      <c r="BK352" s="58"/>
      <c r="BL352" s="58"/>
      <c r="BM352" s="58"/>
      <c r="BN352" s="58"/>
      <c r="BO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row>
    <row r="353" spans="1:143" outlineLevel="1" x14ac:dyDescent="0.2">
      <c r="A353" s="16">
        <v>54</v>
      </c>
      <c r="B353" s="16">
        <v>1</v>
      </c>
      <c r="C353" s="1">
        <v>0.94492377960004104</v>
      </c>
      <c r="D353" s="1">
        <f t="shared" si="44"/>
        <v>5.5076220399958964E-2</v>
      </c>
      <c r="E353" s="1">
        <f t="shared" si="45"/>
        <v>0.11330202249839673</v>
      </c>
      <c r="F353" s="1">
        <f t="shared" si="46"/>
        <v>0.33660365788029806</v>
      </c>
      <c r="G353" s="1">
        <f t="shared" si="47"/>
        <v>0.24142579789184582</v>
      </c>
      <c r="H353" s="1">
        <v>3.7630203381230649E-3</v>
      </c>
      <c r="I353" s="1">
        <f t="shared" si="48"/>
        <v>2.7624130213775264E-5</v>
      </c>
      <c r="J353" s="1">
        <f t="shared" si="49"/>
        <v>0.24188132901924042</v>
      </c>
      <c r="AP353" s="58"/>
      <c r="AQ353" s="58"/>
      <c r="AR353" s="58"/>
      <c r="AS353" s="58"/>
      <c r="AT353" s="58"/>
      <c r="AU353" s="58"/>
      <c r="AV353" s="58"/>
      <c r="AW353" s="173"/>
      <c r="AX353" s="58"/>
      <c r="AY353" s="58"/>
      <c r="AZ353" s="58"/>
      <c r="BA353" s="58">
        <f t="shared" si="50"/>
        <v>0</v>
      </c>
      <c r="BB353" s="58" t="e">
        <f t="shared" si="51"/>
        <v>#N/A</v>
      </c>
      <c r="BC353" s="58">
        <f t="shared" si="52"/>
        <v>0.94492377960004104</v>
      </c>
      <c r="BD353" s="58"/>
      <c r="BE353" s="58"/>
      <c r="BF353" s="58"/>
      <c r="BG353" s="58"/>
      <c r="BH353" s="58"/>
      <c r="BI353" s="58"/>
      <c r="BJ353" s="58"/>
      <c r="BK353" s="58"/>
      <c r="BL353" s="58"/>
      <c r="BM353" s="58"/>
      <c r="BN353" s="58"/>
      <c r="BO353" s="58"/>
      <c r="BP353" s="58"/>
      <c r="BQ353" s="58"/>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row>
    <row r="354" spans="1:143" outlineLevel="1" x14ac:dyDescent="0.2">
      <c r="A354" s="16">
        <v>55</v>
      </c>
      <c r="B354" s="16">
        <v>0</v>
      </c>
      <c r="C354" s="1">
        <v>0.2437908554813934</v>
      </c>
      <c r="D354" s="1">
        <f t="shared" si="44"/>
        <v>-0.2437908554813934</v>
      </c>
      <c r="E354" s="1">
        <f t="shared" si="45"/>
        <v>0.5588745897469436</v>
      </c>
      <c r="F354" s="1">
        <f t="shared" si="46"/>
        <v>-0.74757915283061738</v>
      </c>
      <c r="G354" s="1">
        <f t="shared" si="47"/>
        <v>-0.56779000505966404</v>
      </c>
      <c r="H354" s="1">
        <v>1.6994323839312316E-2</v>
      </c>
      <c r="I354" s="1">
        <f t="shared" si="48"/>
        <v>7.0872432370517409E-4</v>
      </c>
      <c r="J354" s="1">
        <f t="shared" si="49"/>
        <v>-0.57267698583925652</v>
      </c>
      <c r="AP354" s="58"/>
      <c r="AQ354" s="58"/>
      <c r="AR354" s="58"/>
      <c r="AS354" s="58"/>
      <c r="AT354" s="58"/>
      <c r="AU354" s="58"/>
      <c r="AV354" s="58"/>
      <c r="AW354" s="173"/>
      <c r="AX354" s="58"/>
      <c r="AY354" s="58"/>
      <c r="AZ354" s="58"/>
      <c r="BA354" s="58">
        <f t="shared" si="50"/>
        <v>1</v>
      </c>
      <c r="BB354" s="58">
        <f t="shared" si="51"/>
        <v>0.2437908554813934</v>
      </c>
      <c r="BC354" s="58" t="e">
        <f t="shared" si="52"/>
        <v>#N/A</v>
      </c>
      <c r="BD354" s="58"/>
      <c r="BE354" s="58"/>
      <c r="BF354" s="58"/>
      <c r="BG354" s="58"/>
      <c r="BH354" s="58"/>
      <c r="BI354" s="58"/>
      <c r="BJ354" s="58"/>
      <c r="BK354" s="58"/>
      <c r="BL354" s="58"/>
      <c r="BM354" s="58"/>
      <c r="BN354" s="58"/>
      <c r="BO354" s="58"/>
      <c r="BP354" s="58"/>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row>
    <row r="355" spans="1:143" outlineLevel="1" x14ac:dyDescent="0.2">
      <c r="A355" s="16">
        <v>56</v>
      </c>
      <c r="B355" s="16">
        <v>1</v>
      </c>
      <c r="C355" s="1">
        <v>0.43440543939947485</v>
      </c>
      <c r="D355" s="1">
        <f t="shared" si="44"/>
        <v>0.56559456060052515</v>
      </c>
      <c r="E355" s="1">
        <f t="shared" si="45"/>
        <v>1.667553977605946</v>
      </c>
      <c r="F355" s="1">
        <f t="shared" si="46"/>
        <v>1.2913380570578512</v>
      </c>
      <c r="G355" s="1">
        <f t="shared" si="47"/>
        <v>1.1410508130300618</v>
      </c>
      <c r="H355" s="1">
        <v>1.0197090056300826E-2</v>
      </c>
      <c r="I355" s="1">
        <f t="shared" si="48"/>
        <v>1.693942969857217E-3</v>
      </c>
      <c r="J355" s="1">
        <f t="shared" si="49"/>
        <v>1.1469133861644967</v>
      </c>
      <c r="AP355" s="58"/>
      <c r="AQ355" s="58"/>
      <c r="AR355" s="58"/>
      <c r="AS355" s="58"/>
      <c r="AT355" s="58"/>
      <c r="AU355" s="58"/>
      <c r="AV355" s="58"/>
      <c r="AW355" s="173"/>
      <c r="AX355" s="58"/>
      <c r="AY355" s="58"/>
      <c r="AZ355" s="58"/>
      <c r="BA355" s="58">
        <f t="shared" si="50"/>
        <v>0</v>
      </c>
      <c r="BB355" s="58" t="e">
        <f t="shared" si="51"/>
        <v>#N/A</v>
      </c>
      <c r="BC355" s="58">
        <f t="shared" si="52"/>
        <v>0.43440543939947485</v>
      </c>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row>
    <row r="356" spans="1:143" outlineLevel="1" x14ac:dyDescent="0.2">
      <c r="A356" s="16">
        <v>57</v>
      </c>
      <c r="B356" s="16">
        <v>1</v>
      </c>
      <c r="C356" s="1">
        <v>0.95435952834245685</v>
      </c>
      <c r="D356" s="1">
        <f t="shared" si="44"/>
        <v>4.5640471657543147E-2</v>
      </c>
      <c r="E356" s="1">
        <f t="shared" si="45"/>
        <v>9.3429628877319731E-2</v>
      </c>
      <c r="F356" s="1">
        <f t="shared" si="46"/>
        <v>0.30566260627907976</v>
      </c>
      <c r="G356" s="1">
        <f t="shared" si="47"/>
        <v>0.21868503020187458</v>
      </c>
      <c r="H356" s="1">
        <v>3.7877476320782402E-3</v>
      </c>
      <c r="I356" s="1">
        <f t="shared" si="48"/>
        <v>2.2815258868559781E-5</v>
      </c>
      <c r="J356" s="1">
        <f t="shared" si="49"/>
        <v>0.21910037233606253</v>
      </c>
      <c r="AP356" s="58"/>
      <c r="AQ356" s="58"/>
      <c r="AR356" s="58"/>
      <c r="AS356" s="58"/>
      <c r="AT356" s="58"/>
      <c r="AU356" s="58"/>
      <c r="AV356" s="58"/>
      <c r="AW356" s="173"/>
      <c r="AX356" s="58"/>
      <c r="AY356" s="58"/>
      <c r="AZ356" s="58"/>
      <c r="BA356" s="58">
        <f t="shared" si="50"/>
        <v>0</v>
      </c>
      <c r="BB356" s="58" t="e">
        <f t="shared" si="51"/>
        <v>#N/A</v>
      </c>
      <c r="BC356" s="58">
        <f t="shared" si="52"/>
        <v>0.95435952834245685</v>
      </c>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row>
    <row r="357" spans="1:143" outlineLevel="1" x14ac:dyDescent="0.2">
      <c r="A357" s="16">
        <v>58</v>
      </c>
      <c r="B357" s="16">
        <v>0</v>
      </c>
      <c r="C357" s="1">
        <v>0.11044149536817068</v>
      </c>
      <c r="D357" s="1">
        <f t="shared" si="44"/>
        <v>-0.11044149536817068</v>
      </c>
      <c r="E357" s="1">
        <f t="shared" si="45"/>
        <v>0.23406000309388658</v>
      </c>
      <c r="F357" s="1">
        <f t="shared" si="46"/>
        <v>-0.48379748148774665</v>
      </c>
      <c r="G357" s="1">
        <f t="shared" si="47"/>
        <v>-0.35235373634784606</v>
      </c>
      <c r="H357" s="1">
        <v>3.0163681105682791E-3</v>
      </c>
      <c r="I357" s="1">
        <f t="shared" si="48"/>
        <v>4.709513643287547E-5</v>
      </c>
      <c r="J357" s="1">
        <f t="shared" si="49"/>
        <v>-0.35288635587056755</v>
      </c>
      <c r="AP357" s="58"/>
      <c r="AQ357" s="58"/>
      <c r="AR357" s="58"/>
      <c r="AS357" s="58"/>
      <c r="AT357" s="58"/>
      <c r="AU357" s="58"/>
      <c r="AV357" s="58"/>
      <c r="AW357" s="173"/>
      <c r="AX357" s="58"/>
      <c r="AY357" s="58"/>
      <c r="AZ357" s="58"/>
      <c r="BA357" s="58">
        <f t="shared" si="50"/>
        <v>1</v>
      </c>
      <c r="BB357" s="58">
        <f t="shared" si="51"/>
        <v>0.11044149536817068</v>
      </c>
      <c r="BC357" s="58" t="e">
        <f t="shared" si="52"/>
        <v>#N/A</v>
      </c>
      <c r="BD357" s="58"/>
      <c r="BE357" s="58"/>
      <c r="BF357" s="58"/>
      <c r="BG357" s="58"/>
      <c r="BH357" s="58"/>
      <c r="BI357" s="58"/>
      <c r="BJ357" s="58"/>
      <c r="BK357" s="58"/>
      <c r="BL357" s="58"/>
      <c r="BM357" s="58"/>
      <c r="BN357" s="58"/>
      <c r="BO357" s="58"/>
      <c r="BP357" s="58"/>
      <c r="BQ357" s="58"/>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row>
    <row r="358" spans="1:143" outlineLevel="1" x14ac:dyDescent="0.2">
      <c r="A358" s="16">
        <v>59</v>
      </c>
      <c r="B358" s="16">
        <v>1</v>
      </c>
      <c r="C358" s="1">
        <v>0.96880980054953636</v>
      </c>
      <c r="D358" s="1">
        <f t="shared" si="44"/>
        <v>3.119019945046364E-2</v>
      </c>
      <c r="E358" s="1">
        <f t="shared" si="45"/>
        <v>6.3373941240504425E-2</v>
      </c>
      <c r="F358" s="1">
        <f t="shared" si="46"/>
        <v>0.2517418146444973</v>
      </c>
      <c r="G358" s="1">
        <f t="shared" si="47"/>
        <v>0.1794278338843367</v>
      </c>
      <c r="H358" s="1">
        <v>4.5131791794351343E-3</v>
      </c>
      <c r="I358" s="1">
        <f t="shared" si="48"/>
        <v>1.8327413893336355E-5</v>
      </c>
      <c r="J358" s="1">
        <f t="shared" si="49"/>
        <v>0.17983410456403826</v>
      </c>
      <c r="AP358" s="58"/>
      <c r="AQ358" s="58"/>
      <c r="AR358" s="58"/>
      <c r="AS358" s="58"/>
      <c r="AT358" s="58"/>
      <c r="AU358" s="58"/>
      <c r="AV358" s="58"/>
      <c r="AW358" s="173"/>
      <c r="AX358" s="58"/>
      <c r="AY358" s="58"/>
      <c r="AZ358" s="58"/>
      <c r="BA358" s="58">
        <f t="shared" si="50"/>
        <v>0</v>
      </c>
      <c r="BB358" s="58" t="e">
        <f t="shared" si="51"/>
        <v>#N/A</v>
      </c>
      <c r="BC358" s="58">
        <f t="shared" si="52"/>
        <v>0.96880980054953636</v>
      </c>
      <c r="BD358" s="58"/>
      <c r="BE358" s="58"/>
      <c r="BF358" s="58"/>
      <c r="BG358" s="58"/>
      <c r="BH358" s="58"/>
      <c r="BI358" s="58"/>
      <c r="BJ358" s="58"/>
      <c r="BK358" s="58"/>
      <c r="BL358" s="58"/>
      <c r="BM358" s="58"/>
      <c r="BN358" s="58"/>
      <c r="BO358" s="58"/>
      <c r="BP358" s="58"/>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row>
    <row r="359" spans="1:143" outlineLevel="1" x14ac:dyDescent="0.2">
      <c r="A359" s="16">
        <v>60</v>
      </c>
      <c r="B359" s="16">
        <v>0</v>
      </c>
      <c r="C359" s="1">
        <v>1.7807346805998211E-2</v>
      </c>
      <c r="D359" s="1">
        <f t="shared" si="44"/>
        <v>-1.7807346805998211E-2</v>
      </c>
      <c r="E359" s="1">
        <f t="shared" si="45"/>
        <v>3.5935610708119459E-2</v>
      </c>
      <c r="F359" s="1">
        <f t="shared" si="46"/>
        <v>-0.18956690298709702</v>
      </c>
      <c r="G359" s="1">
        <f t="shared" si="47"/>
        <v>-0.1346484219027998</v>
      </c>
      <c r="H359" s="1">
        <v>6.1312048784885201E-3</v>
      </c>
      <c r="I359" s="1">
        <f t="shared" si="48"/>
        <v>1.4066960468745053E-5</v>
      </c>
      <c r="J359" s="1">
        <f t="shared" si="49"/>
        <v>-0.13506310830619561</v>
      </c>
      <c r="AP359" s="58"/>
      <c r="AQ359" s="58"/>
      <c r="AR359" s="58"/>
      <c r="AS359" s="58"/>
      <c r="AT359" s="58"/>
      <c r="AU359" s="58"/>
      <c r="AV359" s="58"/>
      <c r="AW359" s="173"/>
      <c r="AX359" s="58"/>
      <c r="AY359" s="58"/>
      <c r="AZ359" s="58"/>
      <c r="BA359" s="58">
        <f t="shared" si="50"/>
        <v>1</v>
      </c>
      <c r="BB359" s="58">
        <f t="shared" si="51"/>
        <v>1.7807346805998211E-2</v>
      </c>
      <c r="BC359" s="58" t="e">
        <f t="shared" si="52"/>
        <v>#N/A</v>
      </c>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row>
    <row r="360" spans="1:143" outlineLevel="1" x14ac:dyDescent="0.2">
      <c r="A360" s="16">
        <v>61</v>
      </c>
      <c r="B360" s="16">
        <v>0</v>
      </c>
      <c r="C360" s="1">
        <v>0.12725187617773373</v>
      </c>
      <c r="D360" s="1">
        <f t="shared" si="44"/>
        <v>-0.12725187617773373</v>
      </c>
      <c r="E360" s="1">
        <f t="shared" si="45"/>
        <v>0.27221656546061268</v>
      </c>
      <c r="F360" s="1">
        <f t="shared" si="46"/>
        <v>-0.52174377376314962</v>
      </c>
      <c r="G360" s="1">
        <f t="shared" si="47"/>
        <v>-0.3818454633425033</v>
      </c>
      <c r="H360" s="1">
        <v>3.775809489690642E-3</v>
      </c>
      <c r="I360" s="1">
        <f t="shared" si="48"/>
        <v>6.9339577437711573E-5</v>
      </c>
      <c r="J360" s="1">
        <f t="shared" si="49"/>
        <v>-0.38256839910070556</v>
      </c>
      <c r="AP360" s="58"/>
      <c r="AQ360" s="58"/>
      <c r="AR360" s="58"/>
      <c r="AS360" s="58"/>
      <c r="AT360" s="58"/>
      <c r="AU360" s="58"/>
      <c r="AV360" s="58"/>
      <c r="AW360" s="173"/>
      <c r="AX360" s="58"/>
      <c r="AY360" s="58"/>
      <c r="AZ360" s="58"/>
      <c r="BA360" s="58">
        <f t="shared" si="50"/>
        <v>1</v>
      </c>
      <c r="BB360" s="58">
        <f t="shared" si="51"/>
        <v>0.12725187617773373</v>
      </c>
      <c r="BC360" s="58" t="e">
        <f t="shared" si="52"/>
        <v>#N/A</v>
      </c>
      <c r="BD360" s="58"/>
      <c r="BE360" s="58"/>
      <c r="BF360" s="58"/>
      <c r="BG360" s="58"/>
      <c r="BH360" s="58"/>
      <c r="BI360" s="58"/>
      <c r="BJ360" s="58"/>
      <c r="BK360" s="58"/>
      <c r="BL360" s="58"/>
      <c r="BM360" s="58"/>
      <c r="BN360" s="58"/>
      <c r="BO360" s="58"/>
      <c r="BP360" s="58"/>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row>
    <row r="361" spans="1:143" outlineLevel="1" x14ac:dyDescent="0.2">
      <c r="A361" s="16">
        <v>62</v>
      </c>
      <c r="B361" s="16">
        <v>1</v>
      </c>
      <c r="C361" s="1">
        <v>0.93212469987578206</v>
      </c>
      <c r="D361" s="1">
        <f t="shared" si="44"/>
        <v>6.7875300124217941E-2</v>
      </c>
      <c r="E361" s="1">
        <f t="shared" si="45"/>
        <v>0.14057735019347833</v>
      </c>
      <c r="F361" s="1">
        <f t="shared" si="46"/>
        <v>0.37493646154179022</v>
      </c>
      <c r="G361" s="1">
        <f t="shared" si="47"/>
        <v>0.26984779478313925</v>
      </c>
      <c r="H361" s="1">
        <v>4.3658333279141632E-3</v>
      </c>
      <c r="I361" s="1">
        <f t="shared" si="48"/>
        <v>4.0088086627442375E-5</v>
      </c>
      <c r="J361" s="1">
        <f t="shared" si="49"/>
        <v>0.27043878586309616</v>
      </c>
      <c r="AP361" s="58"/>
      <c r="AQ361" s="58"/>
      <c r="AR361" s="58"/>
      <c r="AS361" s="58"/>
      <c r="AT361" s="58"/>
      <c r="AU361" s="58"/>
      <c r="AV361" s="58"/>
      <c r="AW361" s="173"/>
      <c r="AX361" s="58"/>
      <c r="AY361" s="58"/>
      <c r="AZ361" s="58"/>
      <c r="BA361" s="58">
        <f t="shared" si="50"/>
        <v>0</v>
      </c>
      <c r="BB361" s="58" t="e">
        <f t="shared" si="51"/>
        <v>#N/A</v>
      </c>
      <c r="BC361" s="58">
        <f t="shared" si="52"/>
        <v>0.93212469987578206</v>
      </c>
      <c r="BD361" s="58"/>
      <c r="BE361" s="58"/>
      <c r="BF361" s="58"/>
      <c r="BG361" s="58"/>
      <c r="BH361" s="58"/>
      <c r="BI361" s="58"/>
      <c r="BJ361" s="58"/>
      <c r="BK361" s="58"/>
      <c r="BL361" s="58"/>
      <c r="BM361" s="58"/>
      <c r="BN361" s="58"/>
      <c r="BO361" s="58"/>
      <c r="BP361" s="58"/>
      <c r="BQ361" s="58"/>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row>
    <row r="362" spans="1:143" outlineLevel="1" x14ac:dyDescent="0.2">
      <c r="A362" s="16">
        <v>63</v>
      </c>
      <c r="B362" s="16">
        <v>0</v>
      </c>
      <c r="C362" s="1">
        <v>0.34584382918170004</v>
      </c>
      <c r="D362" s="1">
        <f t="shared" si="44"/>
        <v>-0.34584382918170004</v>
      </c>
      <c r="E362" s="1">
        <f t="shared" si="45"/>
        <v>0.84881832546273517</v>
      </c>
      <c r="F362" s="1">
        <f t="shared" si="46"/>
        <v>-0.9213133698491166</v>
      </c>
      <c r="G362" s="1">
        <f t="shared" si="47"/>
        <v>-0.72710862157347178</v>
      </c>
      <c r="H362" s="1">
        <v>8.4342724687698264E-3</v>
      </c>
      <c r="I362" s="1">
        <f t="shared" si="48"/>
        <v>5.6690881953959707E-4</v>
      </c>
      <c r="J362" s="1">
        <f t="shared" si="49"/>
        <v>-0.73019447164108242</v>
      </c>
      <c r="AP362" s="58"/>
      <c r="AQ362" s="58"/>
      <c r="AR362" s="58"/>
      <c r="AS362" s="58"/>
      <c r="AT362" s="58"/>
      <c r="AU362" s="58"/>
      <c r="AV362" s="58"/>
      <c r="AW362" s="173"/>
      <c r="AX362" s="58"/>
      <c r="AY362" s="58"/>
      <c r="AZ362" s="58"/>
      <c r="BA362" s="58">
        <f t="shared" si="50"/>
        <v>1</v>
      </c>
      <c r="BB362" s="58">
        <f t="shared" si="51"/>
        <v>0.34584382918170004</v>
      </c>
      <c r="BC362" s="58" t="e">
        <f t="shared" si="52"/>
        <v>#N/A</v>
      </c>
      <c r="BD362" s="58"/>
      <c r="BE362" s="58"/>
      <c r="BF362" s="58"/>
      <c r="BG362" s="58"/>
      <c r="BH362" s="58"/>
      <c r="BI362" s="58"/>
      <c r="BJ362" s="58"/>
      <c r="BK362" s="58"/>
      <c r="BL362" s="58"/>
      <c r="BM362" s="58"/>
      <c r="BN362" s="58"/>
      <c r="BO362" s="58"/>
      <c r="BP362" s="58"/>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row>
    <row r="363" spans="1:143" outlineLevel="1" x14ac:dyDescent="0.2">
      <c r="A363" s="16">
        <v>64</v>
      </c>
      <c r="B363" s="16">
        <v>0</v>
      </c>
      <c r="C363" s="1">
        <v>0.28296836012665544</v>
      </c>
      <c r="D363" s="1">
        <f t="shared" si="44"/>
        <v>-0.28296836012665544</v>
      </c>
      <c r="E363" s="1">
        <f t="shared" si="45"/>
        <v>0.66527062244073576</v>
      </c>
      <c r="F363" s="1">
        <f t="shared" si="46"/>
        <v>-0.81564123390172949</v>
      </c>
      <c r="G363" s="1">
        <f t="shared" si="47"/>
        <v>-0.62820267165037991</v>
      </c>
      <c r="H363" s="1">
        <v>6.0354894302608889E-2</v>
      </c>
      <c r="I363" s="1">
        <f t="shared" si="48"/>
        <v>3.3720526956805825E-3</v>
      </c>
      <c r="J363" s="1">
        <f t="shared" si="49"/>
        <v>-0.64806393138476293</v>
      </c>
      <c r="AP363" s="58"/>
      <c r="AQ363" s="58"/>
      <c r="AR363" s="58"/>
      <c r="AS363" s="58"/>
      <c r="AT363" s="58"/>
      <c r="AU363" s="58"/>
      <c r="AV363" s="58"/>
      <c r="AW363" s="173"/>
      <c r="AX363" s="58"/>
      <c r="AY363" s="58"/>
      <c r="AZ363" s="58"/>
      <c r="BA363" s="58">
        <f t="shared" si="50"/>
        <v>1</v>
      </c>
      <c r="BB363" s="58">
        <f t="shared" si="51"/>
        <v>0.28296836012665544</v>
      </c>
      <c r="BC363" s="58" t="e">
        <f t="shared" si="52"/>
        <v>#N/A</v>
      </c>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row>
    <row r="364" spans="1:143" outlineLevel="1" x14ac:dyDescent="0.2">
      <c r="A364" s="16">
        <v>65</v>
      </c>
      <c r="B364" s="16">
        <v>0</v>
      </c>
      <c r="C364" s="1">
        <v>0.43440543939947485</v>
      </c>
      <c r="D364" s="1">
        <f t="shared" si="44"/>
        <v>-0.43440543939947485</v>
      </c>
      <c r="E364" s="1">
        <f t="shared" si="45"/>
        <v>1.1397555629778737</v>
      </c>
      <c r="F364" s="1">
        <f t="shared" si="46"/>
        <v>-1.0675933509430797</v>
      </c>
      <c r="G364" s="1">
        <f t="shared" si="47"/>
        <v>-0.87638516057361082</v>
      </c>
      <c r="H364" s="1">
        <v>1.0197090056300826E-2</v>
      </c>
      <c r="I364" s="1">
        <f t="shared" si="48"/>
        <v>9.9926078842281279E-4</v>
      </c>
      <c r="J364" s="1">
        <f t="shared" si="49"/>
        <v>-0.8808879154370447</v>
      </c>
      <c r="AP364" s="58"/>
      <c r="AQ364" s="58"/>
      <c r="AR364" s="58"/>
      <c r="AS364" s="58"/>
      <c r="AT364" s="58"/>
      <c r="AU364" s="58"/>
      <c r="AV364" s="58"/>
      <c r="AW364" s="173"/>
      <c r="AX364" s="58"/>
      <c r="AY364" s="58"/>
      <c r="AZ364" s="58"/>
      <c r="BA364" s="58">
        <f t="shared" si="50"/>
        <v>1</v>
      </c>
      <c r="BB364" s="58">
        <f t="shared" si="51"/>
        <v>0.43440543939947485</v>
      </c>
      <c r="BC364" s="58" t="e">
        <f t="shared" si="52"/>
        <v>#N/A</v>
      </c>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row>
    <row r="365" spans="1:143" outlineLevel="1" x14ac:dyDescent="0.2">
      <c r="A365" s="16">
        <v>66</v>
      </c>
      <c r="B365" s="16">
        <v>1</v>
      </c>
      <c r="C365" s="1">
        <v>0.10708535727923606</v>
      </c>
      <c r="D365" s="1">
        <f t="shared" ref="D365:D428" si="53">B365 - C365</f>
        <v>0.89291464272076393</v>
      </c>
      <c r="E365" s="1">
        <f t="shared" ref="E365:E428" si="54">2*IF(B365=1,LN(1/C365),LN(1/(1-C365)))</f>
        <v>4.4682580619146117</v>
      </c>
      <c r="F365" s="1">
        <f t="shared" ref="F365:F428" si="55">SQRT(E365)*SIGN(D365)</f>
        <v>2.1138254568233896</v>
      </c>
      <c r="G365" s="1">
        <f t="shared" ref="G365:G428" si="56">D365/(SQRT(C365*(1-C365)))</f>
        <v>2.887619244269652</v>
      </c>
      <c r="H365" s="1">
        <v>2.9589996513966067E-3</v>
      </c>
      <c r="I365" s="1">
        <f t="shared" ref="I365:I428" si="57">(G365^2/8)*H365/(1-H365)^2</f>
        <v>3.1024782563493654E-3</v>
      </c>
      <c r="J365" s="1">
        <f t="shared" ref="J365:J428" si="58">G365/SQRT(1-H365)</f>
        <v>2.8919009810279812</v>
      </c>
      <c r="AP365" s="58"/>
      <c r="AQ365" s="58"/>
      <c r="AR365" s="58"/>
      <c r="AS365" s="58"/>
      <c r="AT365" s="58"/>
      <c r="AU365" s="58"/>
      <c r="AV365" s="58"/>
      <c r="AW365" s="173"/>
      <c r="AX365" s="58"/>
      <c r="AY365" s="58"/>
      <c r="AZ365" s="58"/>
      <c r="BA365" s="58">
        <f t="shared" ref="BA365:BA428" si="59">1-B365</f>
        <v>0</v>
      </c>
      <c r="BB365" s="58" t="e">
        <f t="shared" ref="BB365:BB428" si="60">IF(B365=0,C365,NA())</f>
        <v>#N/A</v>
      </c>
      <c r="BC365" s="58">
        <f t="shared" ref="BC365:BC428" si="61">IF(B365=1,C365,NA())</f>
        <v>0.10708535727923606</v>
      </c>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row>
    <row r="366" spans="1:143" outlineLevel="1" x14ac:dyDescent="0.2">
      <c r="A366" s="16">
        <v>67</v>
      </c>
      <c r="B366" s="16">
        <v>1</v>
      </c>
      <c r="C366" s="1">
        <v>0.94492377960004104</v>
      </c>
      <c r="D366" s="1">
        <f t="shared" si="53"/>
        <v>5.5076220399958964E-2</v>
      </c>
      <c r="E366" s="1">
        <f t="shared" si="54"/>
        <v>0.11330202249839673</v>
      </c>
      <c r="F366" s="1">
        <f t="shared" si="55"/>
        <v>0.33660365788029806</v>
      </c>
      <c r="G366" s="1">
        <f t="shared" si="56"/>
        <v>0.24142579789184582</v>
      </c>
      <c r="H366" s="1">
        <v>3.7630203381230649E-3</v>
      </c>
      <c r="I366" s="1">
        <f t="shared" si="57"/>
        <v>2.7624130213775264E-5</v>
      </c>
      <c r="J366" s="1">
        <f t="shared" si="58"/>
        <v>0.24188132901924042</v>
      </c>
      <c r="AP366" s="58"/>
      <c r="AQ366" s="58"/>
      <c r="AR366" s="58"/>
      <c r="AS366" s="58"/>
      <c r="AT366" s="58"/>
      <c r="AU366" s="58"/>
      <c r="AV366" s="58"/>
      <c r="AW366" s="173"/>
      <c r="AX366" s="58"/>
      <c r="AY366" s="58"/>
      <c r="AZ366" s="58"/>
      <c r="BA366" s="58">
        <f t="shared" si="59"/>
        <v>0</v>
      </c>
      <c r="BB366" s="58" t="e">
        <f t="shared" si="60"/>
        <v>#N/A</v>
      </c>
      <c r="BC366" s="58">
        <f t="shared" si="61"/>
        <v>0.94492377960004104</v>
      </c>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row>
    <row r="367" spans="1:143" outlineLevel="1" x14ac:dyDescent="0.2">
      <c r="A367" s="16">
        <v>68</v>
      </c>
      <c r="B367" s="16">
        <v>0</v>
      </c>
      <c r="C367" s="1">
        <v>0.13572252483280206</v>
      </c>
      <c r="D367" s="1">
        <f t="shared" si="53"/>
        <v>-0.13572252483280206</v>
      </c>
      <c r="E367" s="1">
        <f t="shared" si="54"/>
        <v>0.29172281984480053</v>
      </c>
      <c r="F367" s="1">
        <f t="shared" si="55"/>
        <v>-0.5401137101063076</v>
      </c>
      <c r="G367" s="1">
        <f t="shared" si="56"/>
        <v>-0.39627745741341092</v>
      </c>
      <c r="H367" s="1">
        <v>4.4545614904485048E-3</v>
      </c>
      <c r="I367" s="1">
        <f t="shared" si="57"/>
        <v>8.8224972835463826E-5</v>
      </c>
      <c r="J367" s="1">
        <f t="shared" si="58"/>
        <v>-0.39716303832077515</v>
      </c>
      <c r="AP367" s="58"/>
      <c r="AQ367" s="58"/>
      <c r="AR367" s="58"/>
      <c r="AS367" s="58"/>
      <c r="AT367" s="58"/>
      <c r="AU367" s="58"/>
      <c r="AV367" s="58"/>
      <c r="AW367" s="173"/>
      <c r="AX367" s="58"/>
      <c r="AY367" s="58"/>
      <c r="AZ367" s="58"/>
      <c r="BA367" s="58">
        <f t="shared" si="59"/>
        <v>1</v>
      </c>
      <c r="BB367" s="58">
        <f t="shared" si="60"/>
        <v>0.13572252483280206</v>
      </c>
      <c r="BC367" s="58" t="e">
        <f t="shared" si="61"/>
        <v>#N/A</v>
      </c>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row>
    <row r="368" spans="1:143" outlineLevel="1" x14ac:dyDescent="0.2">
      <c r="A368" s="16">
        <v>69</v>
      </c>
      <c r="B368" s="16">
        <v>1</v>
      </c>
      <c r="C368" s="1">
        <v>9.2116108806336042E-2</v>
      </c>
      <c r="D368" s="1">
        <f t="shared" si="53"/>
        <v>0.90788389119366397</v>
      </c>
      <c r="E368" s="1">
        <f t="shared" si="54"/>
        <v>4.7694108908176469</v>
      </c>
      <c r="F368" s="1">
        <f t="shared" si="55"/>
        <v>2.1838980953372453</v>
      </c>
      <c r="G368" s="1">
        <f t="shared" si="56"/>
        <v>3.1394051266425702</v>
      </c>
      <c r="H368" s="1">
        <v>2.7428395739639261E-2</v>
      </c>
      <c r="I368" s="1">
        <f t="shared" si="57"/>
        <v>3.5724155832809745E-2</v>
      </c>
      <c r="J368" s="1">
        <f t="shared" si="58"/>
        <v>3.1833659773238381</v>
      </c>
      <c r="AP368" s="58"/>
      <c r="AQ368" s="58"/>
      <c r="AR368" s="58"/>
      <c r="AS368" s="58"/>
      <c r="AT368" s="58"/>
      <c r="AU368" s="58"/>
      <c r="AV368" s="58"/>
      <c r="AW368" s="173"/>
      <c r="AX368" s="58"/>
      <c r="AY368" s="58"/>
      <c r="AZ368" s="58"/>
      <c r="BA368" s="58">
        <f t="shared" si="59"/>
        <v>0</v>
      </c>
      <c r="BB368" s="58" t="e">
        <f t="shared" si="60"/>
        <v>#N/A</v>
      </c>
      <c r="BC368" s="58">
        <f t="shared" si="61"/>
        <v>9.2116108806336042E-2</v>
      </c>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row>
    <row r="369" spans="1:143" outlineLevel="1" x14ac:dyDescent="0.2">
      <c r="A369" s="16">
        <v>70</v>
      </c>
      <c r="B369" s="16">
        <v>0</v>
      </c>
      <c r="C369" s="1">
        <v>0.11666393295561504</v>
      </c>
      <c r="D369" s="1">
        <f t="shared" si="53"/>
        <v>-0.11666393295561504</v>
      </c>
      <c r="E369" s="1">
        <f t="shared" si="54"/>
        <v>0.24809910781507877</v>
      </c>
      <c r="F369" s="1">
        <f t="shared" si="55"/>
        <v>-0.49809548062101383</v>
      </c>
      <c r="G369" s="1">
        <f t="shared" si="56"/>
        <v>-0.36341707196950174</v>
      </c>
      <c r="H369" s="1">
        <v>3.2058443874934369E-3</v>
      </c>
      <c r="I369" s="1">
        <f t="shared" si="57"/>
        <v>5.3266251435255111E-5</v>
      </c>
      <c r="J369" s="1">
        <f t="shared" si="58"/>
        <v>-0.36400100563578441</v>
      </c>
      <c r="AP369" s="58"/>
      <c r="AQ369" s="58"/>
      <c r="AR369" s="58"/>
      <c r="AS369" s="58"/>
      <c r="AT369" s="58"/>
      <c r="AU369" s="58"/>
      <c r="AV369" s="58"/>
      <c r="AW369" s="173"/>
      <c r="AX369" s="58"/>
      <c r="AY369" s="58"/>
      <c r="AZ369" s="58"/>
      <c r="BA369" s="58">
        <f t="shared" si="59"/>
        <v>1</v>
      </c>
      <c r="BB369" s="58">
        <f t="shared" si="60"/>
        <v>0.11666393295561504</v>
      </c>
      <c r="BC369" s="58" t="e">
        <f t="shared" si="61"/>
        <v>#N/A</v>
      </c>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row>
    <row r="370" spans="1:143" outlineLevel="1" x14ac:dyDescent="0.2">
      <c r="A370" s="16">
        <v>71</v>
      </c>
      <c r="B370" s="16">
        <v>0</v>
      </c>
      <c r="C370" s="1">
        <v>0.105442634902843</v>
      </c>
      <c r="D370" s="1">
        <f t="shared" si="53"/>
        <v>-0.105442634902843</v>
      </c>
      <c r="E370" s="1">
        <f t="shared" si="54"/>
        <v>0.22285249436343341</v>
      </c>
      <c r="F370" s="1">
        <f t="shared" si="55"/>
        <v>-0.47207255201232934</v>
      </c>
      <c r="G370" s="1">
        <f t="shared" si="56"/>
        <v>-0.34332389198345614</v>
      </c>
      <c r="H370" s="1">
        <v>1.0581115028818184E-2</v>
      </c>
      <c r="I370" s="1">
        <f t="shared" si="57"/>
        <v>1.5925354627563078E-4</v>
      </c>
      <c r="J370" s="1">
        <f t="shared" si="58"/>
        <v>-0.3451548095219561</v>
      </c>
      <c r="AP370" s="58"/>
      <c r="AQ370" s="58"/>
      <c r="AR370" s="58"/>
      <c r="AS370" s="58"/>
      <c r="AT370" s="58"/>
      <c r="AU370" s="58"/>
      <c r="AV370" s="58"/>
      <c r="AW370" s="173"/>
      <c r="AX370" s="58"/>
      <c r="AY370" s="58"/>
      <c r="AZ370" s="58"/>
      <c r="BA370" s="58">
        <f t="shared" si="59"/>
        <v>1</v>
      </c>
      <c r="BB370" s="58">
        <f t="shared" si="60"/>
        <v>0.105442634902843</v>
      </c>
      <c r="BC370" s="58" t="e">
        <f t="shared" si="61"/>
        <v>#N/A</v>
      </c>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row>
    <row r="371" spans="1:143" outlineLevel="1" x14ac:dyDescent="0.2">
      <c r="A371" s="16">
        <v>72</v>
      </c>
      <c r="B371" s="16">
        <v>0</v>
      </c>
      <c r="C371" s="1">
        <v>9.4205470366921631E-2</v>
      </c>
      <c r="D371" s="1">
        <f t="shared" si="53"/>
        <v>-9.4205470366921631E-2</v>
      </c>
      <c r="E371" s="1">
        <f t="shared" si="54"/>
        <v>0.19788557428803172</v>
      </c>
      <c r="F371" s="1">
        <f t="shared" si="55"/>
        <v>-0.4448433143119403</v>
      </c>
      <c r="G371" s="1">
        <f t="shared" si="56"/>
        <v>-0.32249516985472809</v>
      </c>
      <c r="H371" s="1">
        <v>2.8018595500794503E-2</v>
      </c>
      <c r="I371" s="1">
        <f t="shared" si="57"/>
        <v>3.8555548928559928E-4</v>
      </c>
      <c r="J371" s="1">
        <f t="shared" si="58"/>
        <v>-0.3271103127502028</v>
      </c>
      <c r="AP371" s="58"/>
      <c r="AQ371" s="58"/>
      <c r="AR371" s="58"/>
      <c r="AS371" s="58"/>
      <c r="AT371" s="58"/>
      <c r="AU371" s="58"/>
      <c r="AV371" s="58"/>
      <c r="AW371" s="173"/>
      <c r="AX371" s="58"/>
      <c r="AY371" s="58"/>
      <c r="AZ371" s="58"/>
      <c r="BA371" s="58">
        <f t="shared" si="59"/>
        <v>1</v>
      </c>
      <c r="BB371" s="58">
        <f t="shared" si="60"/>
        <v>9.4205470366921631E-2</v>
      </c>
      <c r="BC371" s="58" t="e">
        <f t="shared" si="61"/>
        <v>#N/A</v>
      </c>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row>
    <row r="372" spans="1:143" outlineLevel="1" x14ac:dyDescent="0.2">
      <c r="A372" s="16">
        <v>73</v>
      </c>
      <c r="B372" s="16">
        <v>0</v>
      </c>
      <c r="C372" s="1">
        <v>0.13399301390637741</v>
      </c>
      <c r="D372" s="1">
        <f t="shared" si="53"/>
        <v>-0.13399301390637741</v>
      </c>
      <c r="E372" s="1">
        <f t="shared" si="54"/>
        <v>0.28772460673907113</v>
      </c>
      <c r="F372" s="1">
        <f t="shared" si="55"/>
        <v>-0.53639967071118821</v>
      </c>
      <c r="G372" s="1">
        <f t="shared" si="56"/>
        <v>-0.39335111010724338</v>
      </c>
      <c r="H372" s="1">
        <v>1.3870130545783789E-2</v>
      </c>
      <c r="I372" s="1">
        <f t="shared" si="57"/>
        <v>2.7585641941769171E-4</v>
      </c>
      <c r="J372" s="1">
        <f t="shared" si="58"/>
        <v>-0.39610773517005254</v>
      </c>
      <c r="AP372" s="58"/>
      <c r="AQ372" s="58"/>
      <c r="AR372" s="58"/>
      <c r="AS372" s="58"/>
      <c r="AT372" s="58"/>
      <c r="AU372" s="58"/>
      <c r="AV372" s="58"/>
      <c r="AW372" s="173"/>
      <c r="AX372" s="58"/>
      <c r="AY372" s="58"/>
      <c r="AZ372" s="58"/>
      <c r="BA372" s="58">
        <f t="shared" si="59"/>
        <v>1</v>
      </c>
      <c r="BB372" s="58">
        <f t="shared" si="60"/>
        <v>0.13399301390637741</v>
      </c>
      <c r="BC372" s="58" t="e">
        <f t="shared" si="61"/>
        <v>#N/A</v>
      </c>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row>
    <row r="373" spans="1:143" outlineLevel="1" x14ac:dyDescent="0.2">
      <c r="A373" s="16">
        <v>74</v>
      </c>
      <c r="B373" s="16">
        <v>0</v>
      </c>
      <c r="C373" s="1">
        <v>0.11666393295561504</v>
      </c>
      <c r="D373" s="1">
        <f t="shared" si="53"/>
        <v>-0.11666393295561504</v>
      </c>
      <c r="E373" s="1">
        <f t="shared" si="54"/>
        <v>0.24809910781507877</v>
      </c>
      <c r="F373" s="1">
        <f t="shared" si="55"/>
        <v>-0.49809548062101383</v>
      </c>
      <c r="G373" s="1">
        <f t="shared" si="56"/>
        <v>-0.36341707196950174</v>
      </c>
      <c r="H373" s="1">
        <v>3.2058443874934369E-3</v>
      </c>
      <c r="I373" s="1">
        <f t="shared" si="57"/>
        <v>5.3266251435255111E-5</v>
      </c>
      <c r="J373" s="1">
        <f t="shared" si="58"/>
        <v>-0.36400100563578441</v>
      </c>
      <c r="AP373" s="58"/>
      <c r="AQ373" s="58"/>
      <c r="AR373" s="58"/>
      <c r="AS373" s="58"/>
      <c r="AT373" s="58"/>
      <c r="AU373" s="58"/>
      <c r="AV373" s="58"/>
      <c r="AW373" s="173"/>
      <c r="AX373" s="58"/>
      <c r="AY373" s="58"/>
      <c r="AZ373" s="58"/>
      <c r="BA373" s="58">
        <f t="shared" si="59"/>
        <v>1</v>
      </c>
      <c r="BB373" s="58">
        <f t="shared" si="60"/>
        <v>0.11666393295561504</v>
      </c>
      <c r="BC373" s="58" t="e">
        <f t="shared" si="61"/>
        <v>#N/A</v>
      </c>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row>
    <row r="374" spans="1:143" outlineLevel="1" x14ac:dyDescent="0.2">
      <c r="A374" s="16">
        <v>75</v>
      </c>
      <c r="B374" s="16">
        <v>1</v>
      </c>
      <c r="C374" s="1">
        <v>0.1022195285800436</v>
      </c>
      <c r="D374" s="1">
        <f t="shared" si="53"/>
        <v>0.89778047141995643</v>
      </c>
      <c r="E374" s="1">
        <f t="shared" si="54"/>
        <v>4.5612650749397199</v>
      </c>
      <c r="F374" s="1">
        <f t="shared" si="55"/>
        <v>2.1357118426744091</v>
      </c>
      <c r="G374" s="1">
        <f t="shared" si="56"/>
        <v>2.9635901340222444</v>
      </c>
      <c r="H374" s="1">
        <v>2.9315480984654055E-3</v>
      </c>
      <c r="I374" s="1">
        <f t="shared" si="57"/>
        <v>3.2373776767758494E-3</v>
      </c>
      <c r="J374" s="1">
        <f t="shared" si="58"/>
        <v>2.9679436618071464</v>
      </c>
      <c r="AP374" s="58"/>
      <c r="AQ374" s="58"/>
      <c r="AR374" s="58"/>
      <c r="AS374" s="58"/>
      <c r="AT374" s="58"/>
      <c r="AU374" s="58"/>
      <c r="AV374" s="58"/>
      <c r="AW374" s="173"/>
      <c r="AX374" s="58"/>
      <c r="AY374" s="58"/>
      <c r="AZ374" s="58"/>
      <c r="BA374" s="58">
        <f t="shared" si="59"/>
        <v>0</v>
      </c>
      <c r="BB374" s="58" t="e">
        <f t="shared" si="60"/>
        <v>#N/A</v>
      </c>
      <c r="BC374" s="58">
        <f t="shared" si="61"/>
        <v>0.1022195285800436</v>
      </c>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row>
    <row r="375" spans="1:143" outlineLevel="1" x14ac:dyDescent="0.2">
      <c r="A375" s="16">
        <v>76</v>
      </c>
      <c r="B375" s="16">
        <v>0</v>
      </c>
      <c r="C375" s="1">
        <v>0.11923695803177538</v>
      </c>
      <c r="D375" s="1">
        <f t="shared" si="53"/>
        <v>-0.11923695803177538</v>
      </c>
      <c r="E375" s="1">
        <f t="shared" si="54"/>
        <v>0.25393330814453968</v>
      </c>
      <c r="F375" s="1">
        <f t="shared" si="55"/>
        <v>-0.50391795775159642</v>
      </c>
      <c r="G375" s="1">
        <f t="shared" si="56"/>
        <v>-0.36793906680172583</v>
      </c>
      <c r="H375" s="1">
        <v>3.3157254693043439E-3</v>
      </c>
      <c r="I375" s="1">
        <f t="shared" si="57"/>
        <v>5.6483964461993641E-5</v>
      </c>
      <c r="J375" s="1">
        <f t="shared" si="58"/>
        <v>-0.36855058039849053</v>
      </c>
      <c r="AP375" s="58"/>
      <c r="AQ375" s="58"/>
      <c r="AR375" s="58"/>
      <c r="AS375" s="58"/>
      <c r="AT375" s="58"/>
      <c r="AU375" s="58"/>
      <c r="AV375" s="58"/>
      <c r="AW375" s="173"/>
      <c r="AX375" s="58"/>
      <c r="AY375" s="58"/>
      <c r="AZ375" s="58"/>
      <c r="BA375" s="58">
        <f t="shared" si="59"/>
        <v>1</v>
      </c>
      <c r="BB375" s="58">
        <f t="shared" si="60"/>
        <v>0.11923695803177538</v>
      </c>
      <c r="BC375" s="58" t="e">
        <f t="shared" si="61"/>
        <v>#N/A</v>
      </c>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row>
    <row r="376" spans="1:143" outlineLevel="1" x14ac:dyDescent="0.2">
      <c r="A376" s="16">
        <v>77</v>
      </c>
      <c r="B376" s="16">
        <v>0</v>
      </c>
      <c r="C376" s="1">
        <v>0.10708535727923606</v>
      </c>
      <c r="D376" s="1">
        <f t="shared" si="53"/>
        <v>-0.10708535727923606</v>
      </c>
      <c r="E376" s="1">
        <f t="shared" si="54"/>
        <v>0.22652857506665758</v>
      </c>
      <c r="F376" s="1">
        <f t="shared" si="55"/>
        <v>-0.47595018128650562</v>
      </c>
      <c r="G376" s="1">
        <f t="shared" si="56"/>
        <v>-0.34630604501769208</v>
      </c>
      <c r="H376" s="1">
        <v>2.9589996513966067E-3</v>
      </c>
      <c r="I376" s="1">
        <f t="shared" si="57"/>
        <v>4.4622000483173256E-5</v>
      </c>
      <c r="J376" s="1">
        <f t="shared" si="58"/>
        <v>-0.34681954461620262</v>
      </c>
      <c r="AP376" s="58"/>
      <c r="AQ376" s="58"/>
      <c r="AR376" s="58"/>
      <c r="AS376" s="58"/>
      <c r="AT376" s="58"/>
      <c r="AU376" s="58"/>
      <c r="AV376" s="58"/>
      <c r="AW376" s="173"/>
      <c r="AX376" s="58"/>
      <c r="AY376" s="58"/>
      <c r="AZ376" s="58"/>
      <c r="BA376" s="58">
        <f t="shared" si="59"/>
        <v>1</v>
      </c>
      <c r="BB376" s="58">
        <f t="shared" si="60"/>
        <v>0.10708535727923606</v>
      </c>
      <c r="BC376" s="58" t="e">
        <f t="shared" si="61"/>
        <v>#N/A</v>
      </c>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row>
    <row r="377" spans="1:143" outlineLevel="1" x14ac:dyDescent="0.2">
      <c r="A377" s="16">
        <v>78</v>
      </c>
      <c r="B377" s="16">
        <v>0</v>
      </c>
      <c r="C377" s="1">
        <v>0.10708535727923606</v>
      </c>
      <c r="D377" s="1">
        <f t="shared" si="53"/>
        <v>-0.10708535727923606</v>
      </c>
      <c r="E377" s="1">
        <f t="shared" si="54"/>
        <v>0.22652857506665758</v>
      </c>
      <c r="F377" s="1">
        <f t="shared" si="55"/>
        <v>-0.47595018128650562</v>
      </c>
      <c r="G377" s="1">
        <f t="shared" si="56"/>
        <v>-0.34630604501769208</v>
      </c>
      <c r="H377" s="1">
        <v>2.9589996513966067E-3</v>
      </c>
      <c r="I377" s="1">
        <f t="shared" si="57"/>
        <v>4.4622000483173256E-5</v>
      </c>
      <c r="J377" s="1">
        <f t="shared" si="58"/>
        <v>-0.34681954461620262</v>
      </c>
      <c r="AP377" s="58"/>
      <c r="AQ377" s="58"/>
      <c r="AR377" s="58"/>
      <c r="AS377" s="58"/>
      <c r="AT377" s="58"/>
      <c r="AU377" s="58"/>
      <c r="AV377" s="58"/>
      <c r="AW377" s="173"/>
      <c r="AX377" s="58"/>
      <c r="AY377" s="58"/>
      <c r="AZ377" s="58"/>
      <c r="BA377" s="58">
        <f t="shared" si="59"/>
        <v>1</v>
      </c>
      <c r="BB377" s="58">
        <f t="shared" si="60"/>
        <v>0.10708535727923606</v>
      </c>
      <c r="BC377" s="58" t="e">
        <f t="shared" si="61"/>
        <v>#N/A</v>
      </c>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row>
    <row r="378" spans="1:143" outlineLevel="1" x14ac:dyDescent="0.2">
      <c r="A378" s="16">
        <v>79</v>
      </c>
      <c r="B378" s="16">
        <v>1</v>
      </c>
      <c r="C378" s="1">
        <v>0.82346649705386599</v>
      </c>
      <c r="D378" s="1">
        <f t="shared" si="53"/>
        <v>0.17653350294613401</v>
      </c>
      <c r="E378" s="1">
        <f t="shared" si="54"/>
        <v>0.38846482758781004</v>
      </c>
      <c r="F378" s="1">
        <f t="shared" si="55"/>
        <v>0.62326946627266289</v>
      </c>
      <c r="G378" s="1">
        <f t="shared" si="56"/>
        <v>0.46301024661715423</v>
      </c>
      <c r="H378" s="1">
        <v>5.7451049211067126E-2</v>
      </c>
      <c r="I378" s="1">
        <f t="shared" si="57"/>
        <v>1.7329313294545928E-3</v>
      </c>
      <c r="J378" s="1">
        <f t="shared" si="58"/>
        <v>0.47691243360119218</v>
      </c>
      <c r="AP378" s="58"/>
      <c r="AQ378" s="58"/>
      <c r="AR378" s="58"/>
      <c r="AS378" s="58"/>
      <c r="AT378" s="58"/>
      <c r="AU378" s="58"/>
      <c r="AV378" s="58"/>
      <c r="AW378" s="173"/>
      <c r="AX378" s="58"/>
      <c r="AY378" s="58"/>
      <c r="AZ378" s="58"/>
      <c r="BA378" s="58">
        <f t="shared" si="59"/>
        <v>0</v>
      </c>
      <c r="BB378" s="58" t="e">
        <f t="shared" si="60"/>
        <v>#N/A</v>
      </c>
      <c r="BC378" s="58">
        <f t="shared" si="61"/>
        <v>0.82346649705386599</v>
      </c>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row>
    <row r="379" spans="1:143" outlineLevel="1" x14ac:dyDescent="0.2">
      <c r="A379" s="16">
        <v>80</v>
      </c>
      <c r="B379" s="16">
        <v>1</v>
      </c>
      <c r="C379" s="1">
        <v>0.4371261404206182</v>
      </c>
      <c r="D379" s="1">
        <f t="shared" si="53"/>
        <v>0.56287385957938185</v>
      </c>
      <c r="E379" s="1">
        <f t="shared" si="54"/>
        <v>1.6550669493801828</v>
      </c>
      <c r="F379" s="1">
        <f t="shared" si="55"/>
        <v>1.2864940533792539</v>
      </c>
      <c r="G379" s="1">
        <f t="shared" si="56"/>
        <v>1.1347551197510897</v>
      </c>
      <c r="H379" s="1">
        <v>1.5441143462821364E-2</v>
      </c>
      <c r="I379" s="1">
        <f t="shared" si="57"/>
        <v>2.5639550454742933E-3</v>
      </c>
      <c r="J379" s="1">
        <f t="shared" si="58"/>
        <v>1.1436188608901083</v>
      </c>
      <c r="AP379" s="58"/>
      <c r="AQ379" s="58"/>
      <c r="AR379" s="58"/>
      <c r="AS379" s="58"/>
      <c r="AT379" s="58"/>
      <c r="AU379" s="58"/>
      <c r="AV379" s="58"/>
      <c r="AW379" s="173"/>
      <c r="AX379" s="58"/>
      <c r="AY379" s="58"/>
      <c r="AZ379" s="58"/>
      <c r="BA379" s="58">
        <f t="shared" si="59"/>
        <v>0</v>
      </c>
      <c r="BB379" s="58" t="e">
        <f t="shared" si="60"/>
        <v>#N/A</v>
      </c>
      <c r="BC379" s="58">
        <f t="shared" si="61"/>
        <v>0.4371261404206182</v>
      </c>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row>
    <row r="380" spans="1:143" outlineLevel="1" x14ac:dyDescent="0.2">
      <c r="A380" s="16">
        <v>81</v>
      </c>
      <c r="B380" s="16">
        <v>0</v>
      </c>
      <c r="C380" s="1">
        <v>0.12725187617773373</v>
      </c>
      <c r="D380" s="1">
        <f t="shared" si="53"/>
        <v>-0.12725187617773373</v>
      </c>
      <c r="E380" s="1">
        <f t="shared" si="54"/>
        <v>0.27221656546061268</v>
      </c>
      <c r="F380" s="1">
        <f t="shared" si="55"/>
        <v>-0.52174377376314962</v>
      </c>
      <c r="G380" s="1">
        <f t="shared" si="56"/>
        <v>-0.3818454633425033</v>
      </c>
      <c r="H380" s="1">
        <v>3.775809489690642E-3</v>
      </c>
      <c r="I380" s="1">
        <f t="shared" si="57"/>
        <v>6.9339577437711573E-5</v>
      </c>
      <c r="J380" s="1">
        <f t="shared" si="58"/>
        <v>-0.38256839910070556</v>
      </c>
      <c r="AP380" s="58"/>
      <c r="AQ380" s="58"/>
      <c r="AR380" s="58"/>
      <c r="AS380" s="58"/>
      <c r="AT380" s="58"/>
      <c r="AU380" s="58"/>
      <c r="AV380" s="58"/>
      <c r="AW380" s="173"/>
      <c r="AX380" s="58"/>
      <c r="AY380" s="58"/>
      <c r="AZ380" s="58"/>
      <c r="BA380" s="58">
        <f t="shared" si="59"/>
        <v>1</v>
      </c>
      <c r="BB380" s="58">
        <f t="shared" si="60"/>
        <v>0.12725187617773373</v>
      </c>
      <c r="BC380" s="58" t="e">
        <f t="shared" si="61"/>
        <v>#N/A</v>
      </c>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row>
    <row r="381" spans="1:143" outlineLevel="1" x14ac:dyDescent="0.2">
      <c r="A381" s="16">
        <v>82</v>
      </c>
      <c r="B381" s="16">
        <v>1</v>
      </c>
      <c r="C381" s="1">
        <v>0.10923242706388152</v>
      </c>
      <c r="D381" s="1">
        <f t="shared" si="53"/>
        <v>0.89076757293611852</v>
      </c>
      <c r="E381" s="1">
        <f t="shared" si="54"/>
        <v>4.428554617236296</v>
      </c>
      <c r="F381" s="1">
        <f t="shared" si="55"/>
        <v>2.1044131289355463</v>
      </c>
      <c r="G381" s="1">
        <f t="shared" si="56"/>
        <v>2.8556594040685863</v>
      </c>
      <c r="H381" s="1">
        <v>2.9920812116591682E-3</v>
      </c>
      <c r="I381" s="1">
        <f t="shared" si="57"/>
        <v>3.0683082652355267E-3</v>
      </c>
      <c r="J381" s="1">
        <f t="shared" si="58"/>
        <v>2.8599411974981481</v>
      </c>
      <c r="AP381" s="58"/>
      <c r="AQ381" s="58"/>
      <c r="AR381" s="58"/>
      <c r="AS381" s="58"/>
      <c r="AT381" s="58"/>
      <c r="AU381" s="58"/>
      <c r="AV381" s="58"/>
      <c r="AW381" s="173"/>
      <c r="AX381" s="58"/>
      <c r="AY381" s="58"/>
      <c r="AZ381" s="58"/>
      <c r="BA381" s="58">
        <f t="shared" si="59"/>
        <v>0</v>
      </c>
      <c r="BB381" s="58" t="e">
        <f t="shared" si="60"/>
        <v>#N/A</v>
      </c>
      <c r="BC381" s="58">
        <f t="shared" si="61"/>
        <v>0.10923242706388152</v>
      </c>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row>
    <row r="382" spans="1:143" outlineLevel="1" x14ac:dyDescent="0.2">
      <c r="A382" s="16">
        <v>83</v>
      </c>
      <c r="B382" s="16">
        <v>1</v>
      </c>
      <c r="C382" s="1">
        <v>0.72375434318762599</v>
      </c>
      <c r="D382" s="1">
        <f t="shared" si="53"/>
        <v>0.27624565681237401</v>
      </c>
      <c r="E382" s="1">
        <f t="shared" si="54"/>
        <v>0.64660649832569983</v>
      </c>
      <c r="F382" s="1">
        <f t="shared" si="55"/>
        <v>0.80411846038111812</v>
      </c>
      <c r="G382" s="1">
        <f t="shared" si="56"/>
        <v>0.61780602294248055</v>
      </c>
      <c r="H382" s="1">
        <v>1.3883386951440457E-2</v>
      </c>
      <c r="I382" s="1">
        <f t="shared" si="57"/>
        <v>6.8116631996408027E-4</v>
      </c>
      <c r="J382" s="1">
        <f t="shared" si="58"/>
        <v>0.62213982140587232</v>
      </c>
      <c r="AP382" s="58"/>
      <c r="AQ382" s="58"/>
      <c r="AR382" s="58"/>
      <c r="AS382" s="58"/>
      <c r="AT382" s="58"/>
      <c r="AU382" s="58"/>
      <c r="AV382" s="58"/>
      <c r="AW382" s="173"/>
      <c r="AX382" s="58"/>
      <c r="AY382" s="58"/>
      <c r="AZ382" s="58"/>
      <c r="BA382" s="58">
        <f t="shared" si="59"/>
        <v>0</v>
      </c>
      <c r="BB382" s="58" t="e">
        <f t="shared" si="60"/>
        <v>#N/A</v>
      </c>
      <c r="BC382" s="58">
        <f t="shared" si="61"/>
        <v>0.72375434318762599</v>
      </c>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row>
    <row r="383" spans="1:143" outlineLevel="1" x14ac:dyDescent="0.2">
      <c r="A383" s="16">
        <v>84</v>
      </c>
      <c r="B383" s="16">
        <v>0</v>
      </c>
      <c r="C383" s="1">
        <v>0.44598471352567814</v>
      </c>
      <c r="D383" s="1">
        <f t="shared" si="53"/>
        <v>-0.44598471352567814</v>
      </c>
      <c r="E383" s="1">
        <f t="shared" si="54"/>
        <v>1.1811259994031846</v>
      </c>
      <c r="F383" s="1">
        <f t="shared" si="55"/>
        <v>-1.0867962087729164</v>
      </c>
      <c r="G383" s="1">
        <f t="shared" si="56"/>
        <v>-0.89722034433853715</v>
      </c>
      <c r="H383" s="1">
        <v>1.1073540579690365E-2</v>
      </c>
      <c r="I383" s="1">
        <f t="shared" si="57"/>
        <v>1.13937515707241E-3</v>
      </c>
      <c r="J383" s="1">
        <f t="shared" si="58"/>
        <v>-0.90222968927831437</v>
      </c>
      <c r="AP383" s="58"/>
      <c r="AQ383" s="58"/>
      <c r="AR383" s="58"/>
      <c r="AS383" s="58"/>
      <c r="AT383" s="58"/>
      <c r="AU383" s="58"/>
      <c r="AV383" s="58"/>
      <c r="AW383" s="173"/>
      <c r="AX383" s="58"/>
      <c r="AY383" s="58"/>
      <c r="AZ383" s="58"/>
      <c r="BA383" s="58">
        <f t="shared" si="59"/>
        <v>1</v>
      </c>
      <c r="BB383" s="58">
        <f t="shared" si="60"/>
        <v>0.44598471352567814</v>
      </c>
      <c r="BC383" s="58" t="e">
        <f t="shared" si="61"/>
        <v>#N/A</v>
      </c>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row>
    <row r="384" spans="1:143" outlineLevel="1" x14ac:dyDescent="0.2">
      <c r="A384" s="16">
        <v>85</v>
      </c>
      <c r="B384" s="16">
        <v>1</v>
      </c>
      <c r="C384" s="1">
        <v>0.95848007331504959</v>
      </c>
      <c r="D384" s="1">
        <f t="shared" si="53"/>
        <v>4.1519926684950414E-2</v>
      </c>
      <c r="E384" s="1">
        <f t="shared" si="54"/>
        <v>8.4813012319084558E-2</v>
      </c>
      <c r="F384" s="1">
        <f t="shared" si="55"/>
        <v>0.29122673695779472</v>
      </c>
      <c r="G384" s="1">
        <f t="shared" si="56"/>
        <v>0.2081309875043397</v>
      </c>
      <c r="H384" s="1">
        <v>3.9168415631152956E-3</v>
      </c>
      <c r="I384" s="1">
        <f t="shared" si="57"/>
        <v>2.1376092141338999E-5</v>
      </c>
      <c r="J384" s="1">
        <f t="shared" si="58"/>
        <v>0.20853979687947591</v>
      </c>
      <c r="AP384" s="58"/>
      <c r="AQ384" s="58"/>
      <c r="AR384" s="58"/>
      <c r="AS384" s="58"/>
      <c r="AT384" s="58"/>
      <c r="AU384" s="58"/>
      <c r="AV384" s="58"/>
      <c r="AW384" s="173"/>
      <c r="AX384" s="58"/>
      <c r="AY384" s="58"/>
      <c r="AZ384" s="58"/>
      <c r="BA384" s="58">
        <f t="shared" si="59"/>
        <v>0</v>
      </c>
      <c r="BB384" s="58" t="e">
        <f t="shared" si="60"/>
        <v>#N/A</v>
      </c>
      <c r="BC384" s="58">
        <f t="shared" si="61"/>
        <v>0.95848007331504959</v>
      </c>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row>
    <row r="385" spans="1:143" outlineLevel="1" x14ac:dyDescent="0.2">
      <c r="A385" s="16">
        <v>86</v>
      </c>
      <c r="B385" s="16">
        <v>1</v>
      </c>
      <c r="C385" s="1">
        <v>6.3936947145799602E-2</v>
      </c>
      <c r="D385" s="1">
        <f t="shared" si="53"/>
        <v>0.93606305285420044</v>
      </c>
      <c r="E385" s="1">
        <f t="shared" si="54"/>
        <v>5.4997157641973775</v>
      </c>
      <c r="F385" s="1">
        <f t="shared" si="55"/>
        <v>2.3451472798520303</v>
      </c>
      <c r="G385" s="1">
        <f t="shared" si="56"/>
        <v>3.8262787331998345</v>
      </c>
      <c r="H385" s="1">
        <v>2.0665331807614824E-2</v>
      </c>
      <c r="I385" s="1">
        <f t="shared" si="57"/>
        <v>3.9431504363291937E-2</v>
      </c>
      <c r="J385" s="1">
        <f t="shared" si="58"/>
        <v>3.8664379030411102</v>
      </c>
      <c r="AP385" s="58"/>
      <c r="AQ385" s="58"/>
      <c r="AR385" s="58"/>
      <c r="AS385" s="58"/>
      <c r="AT385" s="58"/>
      <c r="AU385" s="58"/>
      <c r="AV385" s="58"/>
      <c r="AW385" s="173"/>
      <c r="AX385" s="58"/>
      <c r="AY385" s="58"/>
      <c r="AZ385" s="58"/>
      <c r="BA385" s="58">
        <f t="shared" si="59"/>
        <v>0</v>
      </c>
      <c r="BB385" s="58" t="e">
        <f t="shared" si="60"/>
        <v>#N/A</v>
      </c>
      <c r="BC385" s="58">
        <f t="shared" si="61"/>
        <v>6.3936947145799602E-2</v>
      </c>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row>
    <row r="386" spans="1:143" outlineLevel="1" x14ac:dyDescent="0.2">
      <c r="A386" s="16">
        <v>87</v>
      </c>
      <c r="B386" s="16">
        <v>0</v>
      </c>
      <c r="C386" s="1">
        <v>0.14466356777415998</v>
      </c>
      <c r="D386" s="1">
        <f t="shared" si="53"/>
        <v>-0.14466356777415998</v>
      </c>
      <c r="E386" s="1">
        <f t="shared" si="54"/>
        <v>0.3125207989160651</v>
      </c>
      <c r="F386" s="1">
        <f t="shared" si="55"/>
        <v>-0.55903559718148998</v>
      </c>
      <c r="G386" s="1">
        <f t="shared" si="56"/>
        <v>-0.41125491417239007</v>
      </c>
      <c r="H386" s="1">
        <v>5.3829089160431637E-3</v>
      </c>
      <c r="I386" s="1">
        <f t="shared" si="57"/>
        <v>1.1503696353676721E-4</v>
      </c>
      <c r="J386" s="1">
        <f t="shared" si="58"/>
        <v>-0.41236627683560706</v>
      </c>
      <c r="AP386" s="58"/>
      <c r="AQ386" s="58"/>
      <c r="AR386" s="58"/>
      <c r="AS386" s="58"/>
      <c r="AT386" s="58"/>
      <c r="AU386" s="58"/>
      <c r="AV386" s="58"/>
      <c r="AW386" s="173"/>
      <c r="AX386" s="58"/>
      <c r="AY386" s="58"/>
      <c r="AZ386" s="58"/>
      <c r="BA386" s="58">
        <f t="shared" si="59"/>
        <v>1</v>
      </c>
      <c r="BB386" s="58">
        <f t="shared" si="60"/>
        <v>0.14466356777415998</v>
      </c>
      <c r="BC386" s="58" t="e">
        <f t="shared" si="61"/>
        <v>#N/A</v>
      </c>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row>
    <row r="387" spans="1:143" outlineLevel="1" x14ac:dyDescent="0.2">
      <c r="A387" s="16">
        <v>88</v>
      </c>
      <c r="B387" s="16">
        <v>0</v>
      </c>
      <c r="C387" s="1">
        <v>0.10708535727923606</v>
      </c>
      <c r="D387" s="1">
        <f t="shared" si="53"/>
        <v>-0.10708535727923606</v>
      </c>
      <c r="E387" s="1">
        <f t="shared" si="54"/>
        <v>0.22652857506665758</v>
      </c>
      <c r="F387" s="1">
        <f t="shared" si="55"/>
        <v>-0.47595018128650562</v>
      </c>
      <c r="G387" s="1">
        <f t="shared" si="56"/>
        <v>-0.34630604501769208</v>
      </c>
      <c r="H387" s="1">
        <v>2.9589996513966067E-3</v>
      </c>
      <c r="I387" s="1">
        <f t="shared" si="57"/>
        <v>4.4622000483173256E-5</v>
      </c>
      <c r="J387" s="1">
        <f t="shared" si="58"/>
        <v>-0.34681954461620262</v>
      </c>
      <c r="AP387" s="58"/>
      <c r="AQ387" s="58"/>
      <c r="AR387" s="58"/>
      <c r="AS387" s="58"/>
      <c r="AT387" s="58"/>
      <c r="AU387" s="58"/>
      <c r="AV387" s="58"/>
      <c r="AW387" s="173"/>
      <c r="AX387" s="58"/>
      <c r="AY387" s="58"/>
      <c r="AZ387" s="58"/>
      <c r="BA387" s="58">
        <f t="shared" si="59"/>
        <v>1</v>
      </c>
      <c r="BB387" s="58">
        <f t="shared" si="60"/>
        <v>0.10708535727923606</v>
      </c>
      <c r="BC387" s="58" t="e">
        <f t="shared" si="61"/>
        <v>#N/A</v>
      </c>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row>
    <row r="388" spans="1:143" outlineLevel="1" x14ac:dyDescent="0.2">
      <c r="A388" s="16">
        <v>89</v>
      </c>
      <c r="B388" s="16">
        <v>1</v>
      </c>
      <c r="C388" s="1">
        <v>0.65340186016509405</v>
      </c>
      <c r="D388" s="1">
        <f t="shared" si="53"/>
        <v>0.34659813983490595</v>
      </c>
      <c r="E388" s="1">
        <f t="shared" si="54"/>
        <v>0.85112586583649852</v>
      </c>
      <c r="F388" s="1">
        <f t="shared" si="55"/>
        <v>0.92256483015368551</v>
      </c>
      <c r="G388" s="1">
        <f t="shared" si="56"/>
        <v>0.72832116464245211</v>
      </c>
      <c r="H388" s="1">
        <v>8.2674769978395013E-2</v>
      </c>
      <c r="I388" s="1">
        <f t="shared" si="57"/>
        <v>6.5145165596894481E-3</v>
      </c>
      <c r="J388" s="1">
        <f t="shared" si="58"/>
        <v>0.76043353560907034</v>
      </c>
      <c r="AP388" s="58"/>
      <c r="AQ388" s="58"/>
      <c r="AR388" s="58"/>
      <c r="AS388" s="58"/>
      <c r="AT388" s="58"/>
      <c r="AU388" s="58"/>
      <c r="AV388" s="58"/>
      <c r="AW388" s="173"/>
      <c r="AX388" s="58"/>
      <c r="AY388" s="58"/>
      <c r="AZ388" s="58"/>
      <c r="BA388" s="58">
        <f t="shared" si="59"/>
        <v>0</v>
      </c>
      <c r="BB388" s="58" t="e">
        <f t="shared" si="60"/>
        <v>#N/A</v>
      </c>
      <c r="BC388" s="58">
        <f t="shared" si="61"/>
        <v>0.65340186016509405</v>
      </c>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row>
    <row r="389" spans="1:143" outlineLevel="1" x14ac:dyDescent="0.2">
      <c r="A389" s="16">
        <v>90</v>
      </c>
      <c r="B389" s="16">
        <v>0</v>
      </c>
      <c r="C389" s="1">
        <v>0.12185890264573478</v>
      </c>
      <c r="D389" s="1">
        <f t="shared" si="53"/>
        <v>-0.12185890264573478</v>
      </c>
      <c r="E389" s="1">
        <f t="shared" si="54"/>
        <v>0.25989599024281984</v>
      </c>
      <c r="F389" s="1">
        <f t="shared" si="55"/>
        <v>-0.50979995119931099</v>
      </c>
      <c r="G389" s="1">
        <f t="shared" si="56"/>
        <v>-0.37251732876843502</v>
      </c>
      <c r="H389" s="1">
        <v>3.4466341933205046E-3</v>
      </c>
      <c r="I389" s="1">
        <f t="shared" si="57"/>
        <v>6.0200076731380838E-5</v>
      </c>
      <c r="J389" s="1">
        <f t="shared" si="58"/>
        <v>-0.37316095849576508</v>
      </c>
      <c r="AP389" s="58"/>
      <c r="AQ389" s="58"/>
      <c r="AR389" s="58"/>
      <c r="AS389" s="58"/>
      <c r="AT389" s="58"/>
      <c r="AU389" s="58"/>
      <c r="AV389" s="58"/>
      <c r="AW389" s="173"/>
      <c r="AX389" s="58"/>
      <c r="AY389" s="58"/>
      <c r="AZ389" s="58"/>
      <c r="BA389" s="58">
        <f t="shared" si="59"/>
        <v>1</v>
      </c>
      <c r="BB389" s="58">
        <f t="shared" si="60"/>
        <v>0.12185890264573478</v>
      </c>
      <c r="BC389" s="58" t="e">
        <f t="shared" si="61"/>
        <v>#N/A</v>
      </c>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row>
    <row r="390" spans="1:143" outlineLevel="1" x14ac:dyDescent="0.2">
      <c r="A390" s="16">
        <v>91</v>
      </c>
      <c r="B390" s="16">
        <v>0</v>
      </c>
      <c r="C390" s="1">
        <v>0.10923242706388152</v>
      </c>
      <c r="D390" s="1">
        <f t="shared" si="53"/>
        <v>-0.10923242706388152</v>
      </c>
      <c r="E390" s="1">
        <f t="shared" si="54"/>
        <v>0.23134349288734979</v>
      </c>
      <c r="F390" s="1">
        <f t="shared" si="55"/>
        <v>-0.48098180099391474</v>
      </c>
      <c r="G390" s="1">
        <f t="shared" si="56"/>
        <v>-0.35018181740275289</v>
      </c>
      <c r="H390" s="1">
        <v>2.9920812116591682E-3</v>
      </c>
      <c r="I390" s="1">
        <f t="shared" si="57"/>
        <v>4.6139550503153818E-5</v>
      </c>
      <c r="J390" s="1">
        <f t="shared" si="58"/>
        <v>-0.35070688219261226</v>
      </c>
      <c r="AP390" s="58"/>
      <c r="AQ390" s="58"/>
      <c r="AR390" s="58"/>
      <c r="AS390" s="58"/>
      <c r="AT390" s="58"/>
      <c r="AU390" s="58"/>
      <c r="AV390" s="58"/>
      <c r="AW390" s="173"/>
      <c r="AX390" s="58"/>
      <c r="AY390" s="58"/>
      <c r="AZ390" s="58"/>
      <c r="BA390" s="58">
        <f t="shared" si="59"/>
        <v>1</v>
      </c>
      <c r="BB390" s="58">
        <f t="shared" si="60"/>
        <v>0.10923242706388152</v>
      </c>
      <c r="BC390" s="58" t="e">
        <f t="shared" si="61"/>
        <v>#N/A</v>
      </c>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row>
    <row r="391" spans="1:143" outlineLevel="1" x14ac:dyDescent="0.2">
      <c r="A391" s="16">
        <v>92</v>
      </c>
      <c r="B391" s="16">
        <v>0</v>
      </c>
      <c r="C391" s="1">
        <v>0.13284741379748391</v>
      </c>
      <c r="D391" s="1">
        <f t="shared" si="53"/>
        <v>-0.13284741379748391</v>
      </c>
      <c r="E391" s="1">
        <f t="shared" si="54"/>
        <v>0.28508064874686828</v>
      </c>
      <c r="F391" s="1">
        <f t="shared" si="55"/>
        <v>-0.53392944173071055</v>
      </c>
      <c r="G391" s="1">
        <f t="shared" si="56"/>
        <v>-0.3914071819351182</v>
      </c>
      <c r="H391" s="1">
        <v>4.2021365318464258E-3</v>
      </c>
      <c r="I391" s="1">
        <f t="shared" si="57"/>
        <v>8.1151279608140104E-5</v>
      </c>
      <c r="J391" s="1">
        <f t="shared" si="58"/>
        <v>-0.39223215604690376</v>
      </c>
      <c r="AP391" s="58"/>
      <c r="AQ391" s="58"/>
      <c r="AR391" s="58"/>
      <c r="AS391" s="58"/>
      <c r="AT391" s="58"/>
      <c r="AU391" s="58"/>
      <c r="AV391" s="58"/>
      <c r="AW391" s="173"/>
      <c r="AX391" s="58"/>
      <c r="AY391" s="58"/>
      <c r="AZ391" s="58"/>
      <c r="BA391" s="58">
        <f t="shared" si="59"/>
        <v>1</v>
      </c>
      <c r="BB391" s="58">
        <f t="shared" si="60"/>
        <v>0.13284741379748391</v>
      </c>
      <c r="BC391" s="58" t="e">
        <f t="shared" si="61"/>
        <v>#N/A</v>
      </c>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row>
    <row r="392" spans="1:143" outlineLevel="1" x14ac:dyDescent="0.2">
      <c r="A392" s="16">
        <v>93</v>
      </c>
      <c r="B392" s="16">
        <v>0</v>
      </c>
      <c r="C392" s="1">
        <v>0.34027000288557596</v>
      </c>
      <c r="D392" s="1">
        <f t="shared" si="53"/>
        <v>-0.34027000288557596</v>
      </c>
      <c r="E392" s="1">
        <f t="shared" si="54"/>
        <v>0.83184924589028986</v>
      </c>
      <c r="F392" s="1">
        <f t="shared" si="55"/>
        <v>-0.9120576987725556</v>
      </c>
      <c r="G392" s="1">
        <f t="shared" si="56"/>
        <v>-0.71817240977677055</v>
      </c>
      <c r="H392" s="1">
        <v>8.6177286436590304E-3</v>
      </c>
      <c r="I392" s="1">
        <f t="shared" si="57"/>
        <v>5.6529867137224262E-4</v>
      </c>
      <c r="J392" s="1">
        <f t="shared" si="58"/>
        <v>-0.72128706269496579</v>
      </c>
      <c r="AP392" s="58"/>
      <c r="AQ392" s="58"/>
      <c r="AR392" s="58"/>
      <c r="AS392" s="58"/>
      <c r="AT392" s="58"/>
      <c r="AU392" s="58"/>
      <c r="AV392" s="58"/>
      <c r="AW392" s="173"/>
      <c r="AX392" s="58"/>
      <c r="AY392" s="58"/>
      <c r="AZ392" s="58"/>
      <c r="BA392" s="58">
        <f t="shared" si="59"/>
        <v>1</v>
      </c>
      <c r="BB392" s="58">
        <f t="shared" si="60"/>
        <v>0.34027000288557596</v>
      </c>
      <c r="BC392" s="58" t="e">
        <f t="shared" si="61"/>
        <v>#N/A</v>
      </c>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row>
    <row r="393" spans="1:143" outlineLevel="1" x14ac:dyDescent="0.2">
      <c r="A393" s="16">
        <v>94</v>
      </c>
      <c r="B393" s="16">
        <v>0</v>
      </c>
      <c r="C393" s="1">
        <v>0.11666393295561504</v>
      </c>
      <c r="D393" s="1">
        <f t="shared" si="53"/>
        <v>-0.11666393295561504</v>
      </c>
      <c r="E393" s="1">
        <f t="shared" si="54"/>
        <v>0.24809910781507877</v>
      </c>
      <c r="F393" s="1">
        <f t="shared" si="55"/>
        <v>-0.49809548062101383</v>
      </c>
      <c r="G393" s="1">
        <f t="shared" si="56"/>
        <v>-0.36341707196950174</v>
      </c>
      <c r="H393" s="1">
        <v>3.2058443874934369E-3</v>
      </c>
      <c r="I393" s="1">
        <f t="shared" si="57"/>
        <v>5.3266251435255111E-5</v>
      </c>
      <c r="J393" s="1">
        <f t="shared" si="58"/>
        <v>-0.36400100563578441</v>
      </c>
      <c r="AP393" s="58"/>
      <c r="AQ393" s="58"/>
      <c r="AR393" s="58"/>
      <c r="AS393" s="58"/>
      <c r="AT393" s="58"/>
      <c r="AU393" s="58"/>
      <c r="AV393" s="58"/>
      <c r="AW393" s="173"/>
      <c r="AX393" s="58"/>
      <c r="AY393" s="58"/>
      <c r="AZ393" s="58"/>
      <c r="BA393" s="58">
        <f t="shared" si="59"/>
        <v>1</v>
      </c>
      <c r="BB393" s="58">
        <f t="shared" si="60"/>
        <v>0.11666393295561504</v>
      </c>
      <c r="BC393" s="58" t="e">
        <f t="shared" si="61"/>
        <v>#N/A</v>
      </c>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row>
    <row r="394" spans="1:143" outlineLevel="1" x14ac:dyDescent="0.2">
      <c r="A394" s="16">
        <v>95</v>
      </c>
      <c r="B394" s="16">
        <v>0</v>
      </c>
      <c r="C394" s="1">
        <v>5.5170386744603249E-2</v>
      </c>
      <c r="D394" s="1">
        <f t="shared" si="53"/>
        <v>-5.5170386744603249E-2</v>
      </c>
      <c r="E394" s="1">
        <f t="shared" si="54"/>
        <v>0.11350134235690998</v>
      </c>
      <c r="F394" s="1">
        <f t="shared" si="55"/>
        <v>-0.33689960278532533</v>
      </c>
      <c r="G394" s="1">
        <f t="shared" si="56"/>
        <v>-0.24164413895795955</v>
      </c>
      <c r="H394" s="1">
        <v>5.8634086066421346E-3</v>
      </c>
      <c r="I394" s="1">
        <f t="shared" si="57"/>
        <v>4.3303259379856117E-5</v>
      </c>
      <c r="J394" s="1">
        <f t="shared" si="58"/>
        <v>-0.24235569877793789</v>
      </c>
      <c r="AP394" s="58"/>
      <c r="AQ394" s="58"/>
      <c r="AR394" s="58"/>
      <c r="AS394" s="58"/>
      <c r="AT394" s="58"/>
      <c r="AU394" s="58"/>
      <c r="AV394" s="58"/>
      <c r="AW394" s="173"/>
      <c r="AX394" s="58"/>
      <c r="AY394" s="58"/>
      <c r="AZ394" s="58"/>
      <c r="BA394" s="58">
        <f t="shared" si="59"/>
        <v>1</v>
      </c>
      <c r="BB394" s="58">
        <f t="shared" si="60"/>
        <v>5.5170386744603249E-2</v>
      </c>
      <c r="BC394" s="58" t="e">
        <f t="shared" si="61"/>
        <v>#N/A</v>
      </c>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row>
    <row r="395" spans="1:143" outlineLevel="1" x14ac:dyDescent="0.2">
      <c r="A395" s="16">
        <v>96</v>
      </c>
      <c r="B395" s="16">
        <v>0</v>
      </c>
      <c r="C395" s="1">
        <v>0.10708535727923606</v>
      </c>
      <c r="D395" s="1">
        <f t="shared" si="53"/>
        <v>-0.10708535727923606</v>
      </c>
      <c r="E395" s="1">
        <f t="shared" si="54"/>
        <v>0.22652857506665758</v>
      </c>
      <c r="F395" s="1">
        <f t="shared" si="55"/>
        <v>-0.47595018128650562</v>
      </c>
      <c r="G395" s="1">
        <f t="shared" si="56"/>
        <v>-0.34630604501769208</v>
      </c>
      <c r="H395" s="1">
        <v>2.9589996513966067E-3</v>
      </c>
      <c r="I395" s="1">
        <f t="shared" si="57"/>
        <v>4.4622000483173256E-5</v>
      </c>
      <c r="J395" s="1">
        <f t="shared" si="58"/>
        <v>-0.34681954461620262</v>
      </c>
      <c r="AP395" s="58"/>
      <c r="AQ395" s="58"/>
      <c r="AR395" s="58"/>
      <c r="AS395" s="58"/>
      <c r="AT395" s="58"/>
      <c r="AU395" s="58"/>
      <c r="AV395" s="58"/>
      <c r="AW395" s="173"/>
      <c r="AX395" s="58"/>
      <c r="AY395" s="58"/>
      <c r="AZ395" s="58"/>
      <c r="BA395" s="58">
        <f t="shared" si="59"/>
        <v>1</v>
      </c>
      <c r="BB395" s="58">
        <f t="shared" si="60"/>
        <v>0.10708535727923606</v>
      </c>
      <c r="BC395" s="58" t="e">
        <f t="shared" si="61"/>
        <v>#N/A</v>
      </c>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row>
    <row r="396" spans="1:143" outlineLevel="1" x14ac:dyDescent="0.2">
      <c r="A396" s="16">
        <v>97</v>
      </c>
      <c r="B396" s="16">
        <v>0</v>
      </c>
      <c r="C396" s="1">
        <v>0.21748183307602442</v>
      </c>
      <c r="D396" s="1">
        <f t="shared" si="53"/>
        <v>-0.21748183307602442</v>
      </c>
      <c r="E396" s="1">
        <f t="shared" si="54"/>
        <v>0.49047628064213056</v>
      </c>
      <c r="F396" s="1">
        <f t="shared" si="55"/>
        <v>-0.7003401178299945</v>
      </c>
      <c r="G396" s="1">
        <f t="shared" si="56"/>
        <v>-0.52718649696759146</v>
      </c>
      <c r="H396" s="1">
        <v>2.0778499232340736E-2</v>
      </c>
      <c r="I396" s="1">
        <f t="shared" si="57"/>
        <v>7.5281950726885111E-4</v>
      </c>
      <c r="J396" s="1">
        <f t="shared" si="58"/>
        <v>-0.53275042840590958</v>
      </c>
      <c r="AP396" s="58"/>
      <c r="AQ396" s="58"/>
      <c r="AR396" s="58"/>
      <c r="AS396" s="58"/>
      <c r="AT396" s="58"/>
      <c r="AU396" s="58"/>
      <c r="AV396" s="58"/>
      <c r="AW396" s="173"/>
      <c r="AX396" s="58"/>
      <c r="AY396" s="58"/>
      <c r="AZ396" s="58"/>
      <c r="BA396" s="58">
        <f t="shared" si="59"/>
        <v>1</v>
      </c>
      <c r="BB396" s="58">
        <f t="shared" si="60"/>
        <v>0.21748183307602442</v>
      </c>
      <c r="BC396" s="58" t="e">
        <f t="shared" si="61"/>
        <v>#N/A</v>
      </c>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row>
    <row r="397" spans="1:143" outlineLevel="1" x14ac:dyDescent="0.2">
      <c r="A397" s="16">
        <v>98</v>
      </c>
      <c r="B397" s="16">
        <v>1</v>
      </c>
      <c r="C397" s="1">
        <v>0.4767055047145568</v>
      </c>
      <c r="D397" s="1">
        <f t="shared" si="53"/>
        <v>0.52329449528544325</v>
      </c>
      <c r="E397" s="1">
        <f t="shared" si="54"/>
        <v>1.4817127385866662</v>
      </c>
      <c r="F397" s="1">
        <f t="shared" si="55"/>
        <v>1.2172562337431942</v>
      </c>
      <c r="G397" s="1">
        <f t="shared" si="56"/>
        <v>1.0477266714537812</v>
      </c>
      <c r="H397" s="1">
        <v>1.4097499089733758E-2</v>
      </c>
      <c r="I397" s="1">
        <f t="shared" si="57"/>
        <v>1.9901240635887794E-3</v>
      </c>
      <c r="J397" s="1">
        <f t="shared" si="58"/>
        <v>1.0551908473858795</v>
      </c>
      <c r="AP397" s="58"/>
      <c r="AQ397" s="58"/>
      <c r="AR397" s="58"/>
      <c r="AS397" s="58"/>
      <c r="AT397" s="58"/>
      <c r="AU397" s="58"/>
      <c r="AV397" s="58"/>
      <c r="AW397" s="173"/>
      <c r="AX397" s="58"/>
      <c r="AY397" s="58"/>
      <c r="AZ397" s="58"/>
      <c r="BA397" s="58">
        <f t="shared" si="59"/>
        <v>0</v>
      </c>
      <c r="BB397" s="58" t="e">
        <f t="shared" si="60"/>
        <v>#N/A</v>
      </c>
      <c r="BC397" s="58">
        <f t="shared" si="61"/>
        <v>0.4767055047145568</v>
      </c>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row>
    <row r="398" spans="1:143" outlineLevel="1" x14ac:dyDescent="0.2">
      <c r="A398" s="16">
        <v>99</v>
      </c>
      <c r="B398" s="16">
        <v>1</v>
      </c>
      <c r="C398" s="1">
        <v>0.93812251073799691</v>
      </c>
      <c r="D398" s="1">
        <f t="shared" si="53"/>
        <v>6.1877489262003094E-2</v>
      </c>
      <c r="E398" s="1">
        <f t="shared" si="54"/>
        <v>0.12774946008354343</v>
      </c>
      <c r="F398" s="1">
        <f t="shared" si="55"/>
        <v>0.35742056471829292</v>
      </c>
      <c r="G398" s="1">
        <f t="shared" si="56"/>
        <v>0.25682456614536792</v>
      </c>
      <c r="H398" s="1">
        <v>3.9907788132067246E-3</v>
      </c>
      <c r="I398" s="1">
        <f t="shared" si="57"/>
        <v>3.3167602411627353E-5</v>
      </c>
      <c r="J398" s="1">
        <f t="shared" si="58"/>
        <v>0.25733857013384054</v>
      </c>
      <c r="AP398" s="58"/>
      <c r="AQ398" s="58"/>
      <c r="AR398" s="58"/>
      <c r="AS398" s="58"/>
      <c r="AT398" s="58"/>
      <c r="AU398" s="58"/>
      <c r="AV398" s="58"/>
      <c r="AW398" s="173"/>
      <c r="AX398" s="58"/>
      <c r="AY398" s="58"/>
      <c r="AZ398" s="58"/>
      <c r="BA398" s="58">
        <f t="shared" si="59"/>
        <v>0</v>
      </c>
      <c r="BB398" s="58" t="e">
        <f t="shared" si="60"/>
        <v>#N/A</v>
      </c>
      <c r="BC398" s="58">
        <f t="shared" si="61"/>
        <v>0.93812251073799691</v>
      </c>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row>
    <row r="399" spans="1:143" outlineLevel="1" x14ac:dyDescent="0.2">
      <c r="A399" s="16">
        <v>100</v>
      </c>
      <c r="B399" s="16">
        <v>0</v>
      </c>
      <c r="C399" s="1">
        <v>0.1008671205606768</v>
      </c>
      <c r="D399" s="1">
        <f t="shared" si="53"/>
        <v>-0.1008671205606768</v>
      </c>
      <c r="E399" s="1">
        <f t="shared" si="54"/>
        <v>0.21264889476082197</v>
      </c>
      <c r="F399" s="1">
        <f t="shared" si="55"/>
        <v>-0.46113869362787369</v>
      </c>
      <c r="G399" s="1">
        <f t="shared" si="56"/>
        <v>-0.33493680407914872</v>
      </c>
      <c r="H399" s="1">
        <v>1.0255695870293235E-2</v>
      </c>
      <c r="I399" s="1">
        <f t="shared" si="57"/>
        <v>1.468097395904133E-4</v>
      </c>
      <c r="J399" s="1">
        <f t="shared" si="58"/>
        <v>-0.3366676336613858</v>
      </c>
      <c r="AP399" s="58"/>
      <c r="AQ399" s="58"/>
      <c r="AR399" s="58"/>
      <c r="AS399" s="58"/>
      <c r="AT399" s="58"/>
      <c r="AU399" s="58"/>
      <c r="AV399" s="58"/>
      <c r="AW399" s="173"/>
      <c r="AX399" s="58"/>
      <c r="AY399" s="58"/>
      <c r="AZ399" s="58"/>
      <c r="BA399" s="58">
        <f t="shared" si="59"/>
        <v>1</v>
      </c>
      <c r="BB399" s="58">
        <f t="shared" si="60"/>
        <v>0.1008671205606768</v>
      </c>
      <c r="BC399" s="58" t="e">
        <f t="shared" si="61"/>
        <v>#N/A</v>
      </c>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row>
    <row r="400" spans="1:143" outlineLevel="1" x14ac:dyDescent="0.2">
      <c r="A400" s="16">
        <v>101</v>
      </c>
      <c r="B400" s="16">
        <v>0</v>
      </c>
      <c r="C400" s="1">
        <v>0.44933228460555924</v>
      </c>
      <c r="D400" s="1">
        <f t="shared" si="53"/>
        <v>-0.44933228460555924</v>
      </c>
      <c r="E400" s="1">
        <f t="shared" si="54"/>
        <v>1.1932474182036268</v>
      </c>
      <c r="F400" s="1">
        <f t="shared" si="55"/>
        <v>-1.0923586490725594</v>
      </c>
      <c r="G400" s="1">
        <f t="shared" si="56"/>
        <v>-0.90331454713578996</v>
      </c>
      <c r="H400" s="1">
        <v>1.5240974533518444E-2</v>
      </c>
      <c r="I400" s="1">
        <f t="shared" si="57"/>
        <v>1.6030269330411951E-3</v>
      </c>
      <c r="J400" s="1">
        <f t="shared" si="58"/>
        <v>-0.91027794271319273</v>
      </c>
      <c r="AP400" s="58"/>
      <c r="AQ400" s="58"/>
      <c r="AR400" s="58"/>
      <c r="AS400" s="58"/>
      <c r="AT400" s="58"/>
      <c r="AU400" s="58"/>
      <c r="AV400" s="58"/>
      <c r="AW400" s="173"/>
      <c r="AX400" s="58"/>
      <c r="AY400" s="58"/>
      <c r="AZ400" s="58"/>
      <c r="BA400" s="58">
        <f t="shared" si="59"/>
        <v>1</v>
      </c>
      <c r="BB400" s="58">
        <f t="shared" si="60"/>
        <v>0.44933228460555924</v>
      </c>
      <c r="BC400" s="58" t="e">
        <f t="shared" si="61"/>
        <v>#N/A</v>
      </c>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row>
    <row r="401" spans="1:143" outlineLevel="1" x14ac:dyDescent="0.2">
      <c r="A401" s="16">
        <v>102</v>
      </c>
      <c r="B401" s="16">
        <v>0</v>
      </c>
      <c r="C401" s="1">
        <v>0.10708535727923606</v>
      </c>
      <c r="D401" s="1">
        <f t="shared" si="53"/>
        <v>-0.10708535727923606</v>
      </c>
      <c r="E401" s="1">
        <f t="shared" si="54"/>
        <v>0.22652857506665758</v>
      </c>
      <c r="F401" s="1">
        <f t="shared" si="55"/>
        <v>-0.47595018128650562</v>
      </c>
      <c r="G401" s="1">
        <f t="shared" si="56"/>
        <v>-0.34630604501769208</v>
      </c>
      <c r="H401" s="1">
        <v>2.9589996513966067E-3</v>
      </c>
      <c r="I401" s="1">
        <f t="shared" si="57"/>
        <v>4.4622000483173256E-5</v>
      </c>
      <c r="J401" s="1">
        <f t="shared" si="58"/>
        <v>-0.34681954461620262</v>
      </c>
      <c r="AP401" s="58"/>
      <c r="AQ401" s="58"/>
      <c r="AR401" s="58"/>
      <c r="AS401" s="58"/>
      <c r="AT401" s="58"/>
      <c r="AU401" s="58"/>
      <c r="AV401" s="58"/>
      <c r="AW401" s="173"/>
      <c r="AX401" s="58"/>
      <c r="AY401" s="58"/>
      <c r="AZ401" s="58"/>
      <c r="BA401" s="58">
        <f t="shared" si="59"/>
        <v>1</v>
      </c>
      <c r="BB401" s="58">
        <f t="shared" si="60"/>
        <v>0.10708535727923606</v>
      </c>
      <c r="BC401" s="58" t="e">
        <f t="shared" si="61"/>
        <v>#N/A</v>
      </c>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row>
    <row r="402" spans="1:143" outlineLevel="1" x14ac:dyDescent="0.2">
      <c r="A402" s="16">
        <v>103</v>
      </c>
      <c r="B402" s="16">
        <v>0</v>
      </c>
      <c r="C402" s="1">
        <v>0.4890565886258329</v>
      </c>
      <c r="D402" s="1">
        <f t="shared" si="53"/>
        <v>-0.4890565886258329</v>
      </c>
      <c r="E402" s="1">
        <f t="shared" si="54"/>
        <v>1.3429928717228274</v>
      </c>
      <c r="F402" s="1">
        <f t="shared" si="55"/>
        <v>-1.1588756929553865</v>
      </c>
      <c r="G402" s="1">
        <f t="shared" si="56"/>
        <v>-0.97834753570382194</v>
      </c>
      <c r="H402" s="1">
        <v>1.5591838371554154E-2</v>
      </c>
      <c r="I402" s="1">
        <f t="shared" si="57"/>
        <v>1.9250554186645711E-3</v>
      </c>
      <c r="J402" s="1">
        <f t="shared" si="58"/>
        <v>-0.98606501953142267</v>
      </c>
      <c r="AP402" s="58"/>
      <c r="AQ402" s="58"/>
      <c r="AR402" s="58"/>
      <c r="AS402" s="58"/>
      <c r="AT402" s="58"/>
      <c r="AU402" s="58"/>
      <c r="AV402" s="58"/>
      <c r="AW402" s="173"/>
      <c r="AX402" s="58"/>
      <c r="AY402" s="58"/>
      <c r="AZ402" s="58"/>
      <c r="BA402" s="58">
        <f t="shared" si="59"/>
        <v>1</v>
      </c>
      <c r="BB402" s="58">
        <f t="shared" si="60"/>
        <v>0.4890565886258329</v>
      </c>
      <c r="BC402" s="58" t="e">
        <f t="shared" si="61"/>
        <v>#N/A</v>
      </c>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row>
    <row r="403" spans="1:143" outlineLevel="1" x14ac:dyDescent="0.2">
      <c r="A403" s="16">
        <v>104</v>
      </c>
      <c r="B403" s="16">
        <v>0</v>
      </c>
      <c r="C403" s="1">
        <v>9.9972042339326647E-2</v>
      </c>
      <c r="D403" s="1">
        <f t="shared" si="53"/>
        <v>-9.9972042339326647E-2</v>
      </c>
      <c r="E403" s="1">
        <f t="shared" si="54"/>
        <v>0.21065890414577906</v>
      </c>
      <c r="F403" s="1">
        <f t="shared" si="55"/>
        <v>-0.45897592981089874</v>
      </c>
      <c r="G403" s="1">
        <f t="shared" si="56"/>
        <v>-0.33328155747477656</v>
      </c>
      <c r="H403" s="1">
        <v>2.9410772820285041E-3</v>
      </c>
      <c r="I403" s="1">
        <f t="shared" si="57"/>
        <v>4.1076872033829523E-5</v>
      </c>
      <c r="J403" s="1">
        <f t="shared" si="58"/>
        <v>-0.33377274461381978</v>
      </c>
      <c r="AP403" s="58"/>
      <c r="AQ403" s="58"/>
      <c r="AR403" s="58"/>
      <c r="AS403" s="58"/>
      <c r="AT403" s="58"/>
      <c r="AU403" s="58"/>
      <c r="AV403" s="58"/>
      <c r="AW403" s="173"/>
      <c r="AX403" s="58"/>
      <c r="AY403" s="58"/>
      <c r="AZ403" s="58"/>
      <c r="BA403" s="58">
        <f t="shared" si="59"/>
        <v>1</v>
      </c>
      <c r="BB403" s="58">
        <f t="shared" si="60"/>
        <v>9.9972042339326647E-2</v>
      </c>
      <c r="BC403" s="58" t="e">
        <f t="shared" si="61"/>
        <v>#N/A</v>
      </c>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row>
    <row r="404" spans="1:143" outlineLevel="1" x14ac:dyDescent="0.2">
      <c r="A404" s="16">
        <v>105</v>
      </c>
      <c r="B404" s="16">
        <v>0</v>
      </c>
      <c r="C404" s="1">
        <v>9.1416155715838637E-2</v>
      </c>
      <c r="D404" s="1">
        <f t="shared" si="53"/>
        <v>-9.1416155715838637E-2</v>
      </c>
      <c r="E404" s="1">
        <f t="shared" si="54"/>
        <v>0.19173621340803707</v>
      </c>
      <c r="F404" s="1">
        <f t="shared" si="55"/>
        <v>-0.43787693865746924</v>
      </c>
      <c r="G404" s="1">
        <f t="shared" si="56"/>
        <v>-0.31719692751797202</v>
      </c>
      <c r="H404" s="1">
        <v>3.1047664914349046E-3</v>
      </c>
      <c r="I404" s="1">
        <f t="shared" si="57"/>
        <v>3.929143229357244E-5</v>
      </c>
      <c r="J404" s="1">
        <f t="shared" si="58"/>
        <v>-0.31769048830490831</v>
      </c>
      <c r="AP404" s="58"/>
      <c r="AQ404" s="58"/>
      <c r="AR404" s="58"/>
      <c r="AS404" s="58"/>
      <c r="AT404" s="58"/>
      <c r="AU404" s="58"/>
      <c r="AV404" s="58"/>
      <c r="AW404" s="173"/>
      <c r="AX404" s="58"/>
      <c r="AY404" s="58"/>
      <c r="AZ404" s="58"/>
      <c r="BA404" s="58">
        <f t="shared" si="59"/>
        <v>1</v>
      </c>
      <c r="BB404" s="58">
        <f t="shared" si="60"/>
        <v>9.1416155715838637E-2</v>
      </c>
      <c r="BC404" s="58" t="e">
        <f t="shared" si="61"/>
        <v>#N/A</v>
      </c>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row>
    <row r="405" spans="1:143" outlineLevel="1" x14ac:dyDescent="0.2">
      <c r="A405" s="16">
        <v>106</v>
      </c>
      <c r="B405" s="16">
        <v>0</v>
      </c>
      <c r="C405" s="1">
        <v>0.11166226895365694</v>
      </c>
      <c r="D405" s="1">
        <f t="shared" si="53"/>
        <v>-0.11166226895365694</v>
      </c>
      <c r="E405" s="1">
        <f t="shared" si="54"/>
        <v>0.23680656108268766</v>
      </c>
      <c r="F405" s="1">
        <f t="shared" si="55"/>
        <v>-0.48662774384809554</v>
      </c>
      <c r="G405" s="1">
        <f t="shared" si="56"/>
        <v>-0.35453912610058697</v>
      </c>
      <c r="H405" s="1">
        <v>3.0450271642132446E-3</v>
      </c>
      <c r="I405" s="1">
        <f t="shared" si="57"/>
        <v>4.8136935207372936E-5</v>
      </c>
      <c r="J405" s="1">
        <f t="shared" si="58"/>
        <v>-0.35508015262983145</v>
      </c>
      <c r="AP405" s="58"/>
      <c r="AQ405" s="58"/>
      <c r="AR405" s="58"/>
      <c r="AS405" s="58"/>
      <c r="AT405" s="58"/>
      <c r="AU405" s="58"/>
      <c r="AV405" s="58"/>
      <c r="AW405" s="173"/>
      <c r="AX405" s="58"/>
      <c r="AY405" s="58"/>
      <c r="AZ405" s="58"/>
      <c r="BA405" s="58">
        <f t="shared" si="59"/>
        <v>1</v>
      </c>
      <c r="BB405" s="58">
        <f t="shared" si="60"/>
        <v>0.11166226895365694</v>
      </c>
      <c r="BC405" s="58" t="e">
        <f t="shared" si="61"/>
        <v>#N/A</v>
      </c>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row>
    <row r="406" spans="1:143" outlineLevel="1" x14ac:dyDescent="0.2">
      <c r="A406" s="16">
        <v>107</v>
      </c>
      <c r="B406" s="16">
        <v>1</v>
      </c>
      <c r="C406" s="1">
        <v>0.49244009222401924</v>
      </c>
      <c r="D406" s="1">
        <f t="shared" si="53"/>
        <v>0.5075599077759807</v>
      </c>
      <c r="E406" s="1">
        <f t="shared" si="54"/>
        <v>1.4167649318460653</v>
      </c>
      <c r="F406" s="1">
        <f t="shared" si="55"/>
        <v>1.1902793503401061</v>
      </c>
      <c r="G406" s="1">
        <f t="shared" si="56"/>
        <v>1.015235868123098</v>
      </c>
      <c r="H406" s="1">
        <v>1.5737280114350358E-2</v>
      </c>
      <c r="I406" s="1">
        <f t="shared" si="57"/>
        <v>2.0929146689568083E-3</v>
      </c>
      <c r="J406" s="1">
        <f t="shared" si="58"/>
        <v>1.02331993579726</v>
      </c>
      <c r="AP406" s="58"/>
      <c r="AQ406" s="58"/>
      <c r="AR406" s="58"/>
      <c r="AS406" s="58"/>
      <c r="AT406" s="58"/>
      <c r="AU406" s="58"/>
      <c r="AV406" s="58"/>
      <c r="AW406" s="173"/>
      <c r="AX406" s="58"/>
      <c r="AY406" s="58"/>
      <c r="AZ406" s="58"/>
      <c r="BA406" s="58">
        <f t="shared" si="59"/>
        <v>0</v>
      </c>
      <c r="BB406" s="58" t="e">
        <f t="shared" si="60"/>
        <v>#N/A</v>
      </c>
      <c r="BC406" s="58">
        <f t="shared" si="61"/>
        <v>0.49244009222401924</v>
      </c>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row>
    <row r="407" spans="1:143" outlineLevel="1" x14ac:dyDescent="0.2">
      <c r="A407" s="16">
        <v>108</v>
      </c>
      <c r="B407" s="16">
        <v>1</v>
      </c>
      <c r="C407" s="1">
        <v>0.10708535727923606</v>
      </c>
      <c r="D407" s="1">
        <f t="shared" si="53"/>
        <v>0.89291464272076393</v>
      </c>
      <c r="E407" s="1">
        <f t="shared" si="54"/>
        <v>4.4682580619146117</v>
      </c>
      <c r="F407" s="1">
        <f t="shared" si="55"/>
        <v>2.1138254568233896</v>
      </c>
      <c r="G407" s="1">
        <f t="shared" si="56"/>
        <v>2.887619244269652</v>
      </c>
      <c r="H407" s="1">
        <v>2.9589996513966067E-3</v>
      </c>
      <c r="I407" s="1">
        <f t="shared" si="57"/>
        <v>3.1024782563493654E-3</v>
      </c>
      <c r="J407" s="1">
        <f t="shared" si="58"/>
        <v>2.8919009810279812</v>
      </c>
      <c r="AP407" s="58"/>
      <c r="AQ407" s="58"/>
      <c r="AR407" s="58"/>
      <c r="AS407" s="58"/>
      <c r="AT407" s="58"/>
      <c r="AU407" s="58"/>
      <c r="AV407" s="58"/>
      <c r="AW407" s="173"/>
      <c r="AX407" s="58"/>
      <c r="AY407" s="58"/>
      <c r="AZ407" s="58"/>
      <c r="BA407" s="58">
        <f t="shared" si="59"/>
        <v>0</v>
      </c>
      <c r="BB407" s="58" t="e">
        <f t="shared" si="60"/>
        <v>#N/A</v>
      </c>
      <c r="BC407" s="58">
        <f t="shared" si="61"/>
        <v>0.10708535727923606</v>
      </c>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row>
    <row r="408" spans="1:143" outlineLevel="1" x14ac:dyDescent="0.2">
      <c r="A408" s="16">
        <v>109</v>
      </c>
      <c r="B408" s="16">
        <v>0</v>
      </c>
      <c r="C408" s="1">
        <v>8.938255311458565E-2</v>
      </c>
      <c r="D408" s="1">
        <f t="shared" si="53"/>
        <v>-8.938255311458565E-2</v>
      </c>
      <c r="E408" s="1">
        <f t="shared" si="54"/>
        <v>0.18726479299252352</v>
      </c>
      <c r="F408" s="1">
        <f t="shared" si="55"/>
        <v>-0.43274102300628203</v>
      </c>
      <c r="G408" s="1">
        <f t="shared" si="56"/>
        <v>-0.31329855684616026</v>
      </c>
      <c r="H408" s="1">
        <v>3.1730653243687394E-3</v>
      </c>
      <c r="I408" s="1">
        <f t="shared" si="57"/>
        <v>3.9180167315406966E-5</v>
      </c>
      <c r="J408" s="1">
        <f t="shared" si="58"/>
        <v>-0.31379680127523207</v>
      </c>
      <c r="AP408" s="58"/>
      <c r="AQ408" s="58"/>
      <c r="AR408" s="58"/>
      <c r="AS408" s="58"/>
      <c r="AT408" s="58"/>
      <c r="AU408" s="58"/>
      <c r="AV408" s="58"/>
      <c r="AW408" s="173"/>
      <c r="AX408" s="58"/>
      <c r="AY408" s="58"/>
      <c r="AZ408" s="58"/>
      <c r="BA408" s="58">
        <f t="shared" si="59"/>
        <v>1</v>
      </c>
      <c r="BB408" s="58">
        <f t="shared" si="60"/>
        <v>8.938255311458565E-2</v>
      </c>
      <c r="BC408" s="58" t="e">
        <f t="shared" si="61"/>
        <v>#N/A</v>
      </c>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row>
    <row r="409" spans="1:143" outlineLevel="1" x14ac:dyDescent="0.2">
      <c r="A409" s="16">
        <v>110</v>
      </c>
      <c r="B409" s="16">
        <v>1</v>
      </c>
      <c r="C409" s="1">
        <v>0.72375434318762599</v>
      </c>
      <c r="D409" s="1">
        <f t="shared" si="53"/>
        <v>0.27624565681237401</v>
      </c>
      <c r="E409" s="1">
        <f t="shared" si="54"/>
        <v>0.64660649832569983</v>
      </c>
      <c r="F409" s="1">
        <f t="shared" si="55"/>
        <v>0.80411846038111812</v>
      </c>
      <c r="G409" s="1">
        <f t="shared" si="56"/>
        <v>0.61780602294248055</v>
      </c>
      <c r="H409" s="1">
        <v>1.3883386951440457E-2</v>
      </c>
      <c r="I409" s="1">
        <f t="shared" si="57"/>
        <v>6.8116631996408027E-4</v>
      </c>
      <c r="J409" s="1">
        <f t="shared" si="58"/>
        <v>0.62213982140587232</v>
      </c>
      <c r="AP409" s="58"/>
      <c r="AQ409" s="58"/>
      <c r="AR409" s="58"/>
      <c r="AS409" s="58"/>
      <c r="AT409" s="58"/>
      <c r="AU409" s="58"/>
      <c r="AV409" s="58"/>
      <c r="AW409" s="173"/>
      <c r="AX409" s="58"/>
      <c r="AY409" s="58"/>
      <c r="AZ409" s="58"/>
      <c r="BA409" s="58">
        <f t="shared" si="59"/>
        <v>0</v>
      </c>
      <c r="BB409" s="58" t="e">
        <f t="shared" si="60"/>
        <v>#N/A</v>
      </c>
      <c r="BC409" s="58">
        <f t="shared" si="61"/>
        <v>0.72375434318762599</v>
      </c>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row>
    <row r="410" spans="1:143" outlineLevel="1" x14ac:dyDescent="0.2">
      <c r="A410" s="16">
        <v>111</v>
      </c>
      <c r="B410" s="16">
        <v>0</v>
      </c>
      <c r="C410" s="1">
        <v>0.3347400399832971</v>
      </c>
      <c r="D410" s="1">
        <f t="shared" si="53"/>
        <v>-0.3347400399832971</v>
      </c>
      <c r="E410" s="1">
        <f t="shared" si="54"/>
        <v>0.81515479479240116</v>
      </c>
      <c r="F410" s="1">
        <f t="shared" si="55"/>
        <v>-0.90285923309915883</v>
      </c>
      <c r="G410" s="1">
        <f t="shared" si="56"/>
        <v>-0.70934602459868723</v>
      </c>
      <c r="H410" s="1">
        <v>8.8338061738898067E-3</v>
      </c>
      <c r="I410" s="1">
        <f t="shared" si="57"/>
        <v>5.6556326818362802E-4</v>
      </c>
      <c r="J410" s="1">
        <f t="shared" si="58"/>
        <v>-0.71250004922744303</v>
      </c>
      <c r="AP410" s="58"/>
      <c r="AQ410" s="58"/>
      <c r="AR410" s="58"/>
      <c r="AS410" s="58"/>
      <c r="AT410" s="58"/>
      <c r="AU410" s="58"/>
      <c r="AV410" s="58"/>
      <c r="AW410" s="173"/>
      <c r="AX410" s="58"/>
      <c r="AY410" s="58"/>
      <c r="AZ410" s="58"/>
      <c r="BA410" s="58">
        <f t="shared" si="59"/>
        <v>1</v>
      </c>
      <c r="BB410" s="58">
        <f t="shared" si="60"/>
        <v>0.3347400399832971</v>
      </c>
      <c r="BC410" s="58" t="e">
        <f t="shared" si="61"/>
        <v>#N/A</v>
      </c>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row>
    <row r="411" spans="1:143" outlineLevel="1" x14ac:dyDescent="0.2">
      <c r="A411" s="16">
        <v>112</v>
      </c>
      <c r="B411" s="16">
        <v>0</v>
      </c>
      <c r="C411" s="1">
        <v>0.793153667887043</v>
      </c>
      <c r="D411" s="1">
        <f t="shared" si="53"/>
        <v>-0.793153667887043</v>
      </c>
      <c r="E411" s="1">
        <f t="shared" si="54"/>
        <v>3.1515582366847301</v>
      </c>
      <c r="F411" s="1">
        <f t="shared" si="55"/>
        <v>-1.7752628641090678</v>
      </c>
      <c r="G411" s="1">
        <f t="shared" si="56"/>
        <v>-1.9581896752062702</v>
      </c>
      <c r="H411" s="1">
        <v>1.2501753071161166E-2</v>
      </c>
      <c r="I411" s="1">
        <f t="shared" si="57"/>
        <v>6.1449418259920787E-3</v>
      </c>
      <c r="J411" s="1">
        <f t="shared" si="58"/>
        <v>-1.9705460558762928</v>
      </c>
      <c r="AP411" s="58"/>
      <c r="AQ411" s="58"/>
      <c r="AR411" s="58"/>
      <c r="AS411" s="58"/>
      <c r="AT411" s="58"/>
      <c r="AU411" s="58"/>
      <c r="AV411" s="58"/>
      <c r="AW411" s="173"/>
      <c r="AX411" s="58"/>
      <c r="AY411" s="58"/>
      <c r="AZ411" s="58"/>
      <c r="BA411" s="58">
        <f t="shared" si="59"/>
        <v>1</v>
      </c>
      <c r="BB411" s="58">
        <f t="shared" si="60"/>
        <v>0.793153667887043</v>
      </c>
      <c r="BC411" s="58" t="e">
        <f t="shared" si="61"/>
        <v>#N/A</v>
      </c>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row>
    <row r="412" spans="1:143" outlineLevel="1" x14ac:dyDescent="0.2">
      <c r="A412" s="16">
        <v>113</v>
      </c>
      <c r="B412" s="16">
        <v>0</v>
      </c>
      <c r="C412" s="1">
        <v>0.12725187617773373</v>
      </c>
      <c r="D412" s="1">
        <f t="shared" si="53"/>
        <v>-0.12725187617773373</v>
      </c>
      <c r="E412" s="1">
        <f t="shared" si="54"/>
        <v>0.27221656546061268</v>
      </c>
      <c r="F412" s="1">
        <f t="shared" si="55"/>
        <v>-0.52174377376314962</v>
      </c>
      <c r="G412" s="1">
        <f t="shared" si="56"/>
        <v>-0.3818454633425033</v>
      </c>
      <c r="H412" s="1">
        <v>3.775809489690642E-3</v>
      </c>
      <c r="I412" s="1">
        <f t="shared" si="57"/>
        <v>6.9339577437711573E-5</v>
      </c>
      <c r="J412" s="1">
        <f t="shared" si="58"/>
        <v>-0.38256839910070556</v>
      </c>
      <c r="AP412" s="58"/>
      <c r="AQ412" s="58"/>
      <c r="AR412" s="58"/>
      <c r="AS412" s="58"/>
      <c r="AT412" s="58"/>
      <c r="AU412" s="58"/>
      <c r="AV412" s="58"/>
      <c r="AW412" s="173"/>
      <c r="AX412" s="58"/>
      <c r="AY412" s="58"/>
      <c r="AZ412" s="58"/>
      <c r="BA412" s="58">
        <f t="shared" si="59"/>
        <v>1</v>
      </c>
      <c r="BB412" s="58">
        <f t="shared" si="60"/>
        <v>0.12725187617773373</v>
      </c>
      <c r="BC412" s="58" t="e">
        <f t="shared" si="61"/>
        <v>#N/A</v>
      </c>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row>
    <row r="413" spans="1:143" outlineLevel="1" x14ac:dyDescent="0.2">
      <c r="A413" s="16">
        <v>114</v>
      </c>
      <c r="B413" s="16">
        <v>0</v>
      </c>
      <c r="C413" s="1">
        <v>0.49862262544457303</v>
      </c>
      <c r="D413" s="1">
        <f t="shared" si="53"/>
        <v>-0.49862262544457303</v>
      </c>
      <c r="E413" s="1">
        <f t="shared" si="54"/>
        <v>1.3807924376330392</v>
      </c>
      <c r="F413" s="1">
        <f t="shared" si="55"/>
        <v>-1.1750712478965006</v>
      </c>
      <c r="G413" s="1">
        <f t="shared" si="56"/>
        <v>-0.99724903477961058</v>
      </c>
      <c r="H413" s="1">
        <v>1.5961925541233206E-2</v>
      </c>
      <c r="I413" s="1">
        <f t="shared" si="57"/>
        <v>2.0491735327360567E-3</v>
      </c>
      <c r="J413" s="1">
        <f t="shared" si="58"/>
        <v>-1.0053046083590529</v>
      </c>
      <c r="AP413" s="58"/>
      <c r="AQ413" s="58"/>
      <c r="AR413" s="58"/>
      <c r="AS413" s="58"/>
      <c r="AT413" s="58"/>
      <c r="AU413" s="58"/>
      <c r="AV413" s="58"/>
      <c r="AW413" s="173"/>
      <c r="AX413" s="58"/>
      <c r="AY413" s="58"/>
      <c r="AZ413" s="58"/>
      <c r="BA413" s="58">
        <f t="shared" si="59"/>
        <v>1</v>
      </c>
      <c r="BB413" s="58">
        <f t="shared" si="60"/>
        <v>0.49862262544457303</v>
      </c>
      <c r="BC413" s="58" t="e">
        <f t="shared" si="61"/>
        <v>#N/A</v>
      </c>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row>
    <row r="414" spans="1:143" outlineLevel="1" x14ac:dyDescent="0.2">
      <c r="A414" s="16">
        <v>115</v>
      </c>
      <c r="B414" s="16">
        <v>0</v>
      </c>
      <c r="C414" s="1">
        <v>0.78282569230203825</v>
      </c>
      <c r="D414" s="1">
        <f t="shared" si="53"/>
        <v>-0.78282569230203825</v>
      </c>
      <c r="E414" s="1">
        <f t="shared" si="54"/>
        <v>3.0541099732048642</v>
      </c>
      <c r="F414" s="1">
        <f t="shared" si="55"/>
        <v>-1.7476012054255583</v>
      </c>
      <c r="G414" s="1">
        <f t="shared" si="56"/>
        <v>-1.8985774245481999</v>
      </c>
      <c r="H414" s="1">
        <v>1.2295966950691949E-2</v>
      </c>
      <c r="I414" s="1">
        <f t="shared" si="57"/>
        <v>5.6790497203555593E-3</v>
      </c>
      <c r="J414" s="1">
        <f t="shared" si="58"/>
        <v>-1.9103586049497454</v>
      </c>
      <c r="AP414" s="58"/>
      <c r="AQ414" s="58"/>
      <c r="AR414" s="58"/>
      <c r="AS414" s="58"/>
      <c r="AT414" s="58"/>
      <c r="AU414" s="58"/>
      <c r="AV414" s="58"/>
      <c r="AW414" s="173"/>
      <c r="AX414" s="58"/>
      <c r="AY414" s="58"/>
      <c r="AZ414" s="58"/>
      <c r="BA414" s="58">
        <f t="shared" si="59"/>
        <v>1</v>
      </c>
      <c r="BB414" s="58">
        <f t="shared" si="60"/>
        <v>0.78282569230203825</v>
      </c>
      <c r="BC414" s="58" t="e">
        <f t="shared" si="61"/>
        <v>#N/A</v>
      </c>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row>
    <row r="415" spans="1:143" outlineLevel="1" x14ac:dyDescent="0.2">
      <c r="A415" s="16">
        <v>116</v>
      </c>
      <c r="B415" s="16">
        <v>0</v>
      </c>
      <c r="C415" s="1">
        <v>0.13002404558311145</v>
      </c>
      <c r="D415" s="1">
        <f t="shared" si="53"/>
        <v>-0.13002404558311145</v>
      </c>
      <c r="E415" s="1">
        <f t="shared" si="54"/>
        <v>0.27857941263347663</v>
      </c>
      <c r="F415" s="1">
        <f t="shared" si="55"/>
        <v>-0.52780622640650676</v>
      </c>
      <c r="G415" s="1">
        <f t="shared" si="56"/>
        <v>-0.38659676245617836</v>
      </c>
      <c r="H415" s="1">
        <v>3.9762680482500487E-3</v>
      </c>
      <c r="I415" s="1">
        <f t="shared" si="57"/>
        <v>7.4879462645677003E-5</v>
      </c>
      <c r="J415" s="1">
        <f t="shared" si="58"/>
        <v>-0.38736766839302156</v>
      </c>
      <c r="AP415" s="58"/>
      <c r="AQ415" s="58"/>
      <c r="AR415" s="58"/>
      <c r="AS415" s="58"/>
      <c r="AT415" s="58"/>
      <c r="AU415" s="58"/>
      <c r="AV415" s="58"/>
      <c r="AW415" s="173"/>
      <c r="AX415" s="58"/>
      <c r="AY415" s="58"/>
      <c r="AZ415" s="58"/>
      <c r="BA415" s="58">
        <f t="shared" si="59"/>
        <v>1</v>
      </c>
      <c r="BB415" s="58">
        <f t="shared" si="60"/>
        <v>0.13002404558311145</v>
      </c>
      <c r="BC415" s="58" t="e">
        <f t="shared" si="61"/>
        <v>#N/A</v>
      </c>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row>
    <row r="416" spans="1:143" outlineLevel="1" x14ac:dyDescent="0.2">
      <c r="A416" s="16">
        <v>117</v>
      </c>
      <c r="B416" s="16">
        <v>0</v>
      </c>
      <c r="C416" s="1">
        <v>4.2087681873856544E-2</v>
      </c>
      <c r="D416" s="1">
        <f t="shared" si="53"/>
        <v>-4.2087681873856544E-2</v>
      </c>
      <c r="E416" s="1">
        <f t="shared" si="54"/>
        <v>8.5998062328785568E-2</v>
      </c>
      <c r="F416" s="1">
        <f t="shared" si="55"/>
        <v>-0.29325426225169443</v>
      </c>
      <c r="G416" s="1">
        <f t="shared" si="56"/>
        <v>-0.2096112674616952</v>
      </c>
      <c r="H416" s="1">
        <v>7.4561155910218523E-3</v>
      </c>
      <c r="I416" s="1">
        <f t="shared" si="57"/>
        <v>4.1567361432732142E-5</v>
      </c>
      <c r="J416" s="1">
        <f t="shared" si="58"/>
        <v>-0.21039710760831987</v>
      </c>
      <c r="AP416" s="58"/>
      <c r="AQ416" s="58"/>
      <c r="AR416" s="58"/>
      <c r="AS416" s="58"/>
      <c r="AT416" s="58"/>
      <c r="AU416" s="58"/>
      <c r="AV416" s="58"/>
      <c r="AW416" s="173"/>
      <c r="AX416" s="58"/>
      <c r="AY416" s="58"/>
      <c r="AZ416" s="58"/>
      <c r="BA416" s="58">
        <f t="shared" si="59"/>
        <v>1</v>
      </c>
      <c r="BB416" s="58">
        <f t="shared" si="60"/>
        <v>4.2087681873856544E-2</v>
      </c>
      <c r="BC416" s="58" t="e">
        <f t="shared" si="61"/>
        <v>#N/A</v>
      </c>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row>
    <row r="417" spans="1:143" outlineLevel="1" x14ac:dyDescent="0.2">
      <c r="A417" s="16">
        <v>118</v>
      </c>
      <c r="B417" s="16">
        <v>0</v>
      </c>
      <c r="C417" s="1">
        <v>0.11264891295682034</v>
      </c>
      <c r="D417" s="1">
        <f t="shared" si="53"/>
        <v>-0.11264891295682034</v>
      </c>
      <c r="E417" s="1">
        <f t="shared" si="54"/>
        <v>0.23902912191575637</v>
      </c>
      <c r="F417" s="1">
        <f t="shared" si="55"/>
        <v>-0.48890604610268051</v>
      </c>
      <c r="G417" s="1">
        <f t="shared" si="56"/>
        <v>-0.35629994865867137</v>
      </c>
      <c r="H417" s="1">
        <v>1.1206902878833521E-2</v>
      </c>
      <c r="I417" s="1">
        <f t="shared" si="57"/>
        <v>1.8189312694769259E-4</v>
      </c>
      <c r="J417" s="1">
        <f t="shared" si="58"/>
        <v>-0.35831339740636153</v>
      </c>
      <c r="AP417" s="58"/>
      <c r="AQ417" s="58"/>
      <c r="AR417" s="58"/>
      <c r="AS417" s="58"/>
      <c r="AT417" s="58"/>
      <c r="AU417" s="58"/>
      <c r="AV417" s="58"/>
      <c r="AW417" s="173"/>
      <c r="AX417" s="58"/>
      <c r="AY417" s="58"/>
      <c r="AZ417" s="58"/>
      <c r="BA417" s="58">
        <f t="shared" si="59"/>
        <v>1</v>
      </c>
      <c r="BB417" s="58">
        <f t="shared" si="60"/>
        <v>0.11264891295682034</v>
      </c>
      <c r="BC417" s="58" t="e">
        <f t="shared" si="61"/>
        <v>#N/A</v>
      </c>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row>
    <row r="418" spans="1:143" outlineLevel="1" x14ac:dyDescent="0.2">
      <c r="A418" s="16">
        <v>119</v>
      </c>
      <c r="B418" s="16">
        <v>0</v>
      </c>
      <c r="C418" s="1">
        <v>0.47053968605839863</v>
      </c>
      <c r="D418" s="1">
        <f t="shared" si="53"/>
        <v>-0.47053968605839863</v>
      </c>
      <c r="E418" s="1">
        <f t="shared" si="54"/>
        <v>1.2717941336252958</v>
      </c>
      <c r="F418" s="1">
        <f t="shared" si="55"/>
        <v>-1.1277385040980448</v>
      </c>
      <c r="G418" s="1">
        <f t="shared" si="56"/>
        <v>-0.94271718234805524</v>
      </c>
      <c r="H418" s="1">
        <v>1.341050178986704E-2</v>
      </c>
      <c r="I418" s="1">
        <f t="shared" si="57"/>
        <v>1.530540797410269E-3</v>
      </c>
      <c r="J418" s="1">
        <f t="shared" si="58"/>
        <v>-0.94910263391938465</v>
      </c>
      <c r="AP418" s="58"/>
      <c r="AQ418" s="58"/>
      <c r="AR418" s="58"/>
      <c r="AS418" s="58"/>
      <c r="AT418" s="58"/>
      <c r="AU418" s="58"/>
      <c r="AV418" s="58"/>
      <c r="AW418" s="173"/>
      <c r="AX418" s="58"/>
      <c r="AY418" s="58"/>
      <c r="AZ418" s="58"/>
      <c r="BA418" s="58">
        <f t="shared" si="59"/>
        <v>1</v>
      </c>
      <c r="BB418" s="58">
        <f t="shared" si="60"/>
        <v>0.47053968605839863</v>
      </c>
      <c r="BC418" s="58" t="e">
        <f t="shared" si="61"/>
        <v>#N/A</v>
      </c>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row>
    <row r="419" spans="1:143" outlineLevel="1" x14ac:dyDescent="0.2">
      <c r="A419" s="16">
        <v>120</v>
      </c>
      <c r="B419" s="16">
        <v>0</v>
      </c>
      <c r="C419" s="1">
        <v>0.12818750362774789</v>
      </c>
      <c r="D419" s="1">
        <f t="shared" si="53"/>
        <v>-0.12818750362774789</v>
      </c>
      <c r="E419" s="1">
        <f t="shared" si="54"/>
        <v>0.2743618105816783</v>
      </c>
      <c r="F419" s="1">
        <f t="shared" si="55"/>
        <v>-0.52379558091079603</v>
      </c>
      <c r="G419" s="1">
        <f t="shared" si="56"/>
        <v>-0.38345225852411513</v>
      </c>
      <c r="H419" s="1">
        <v>3.9315783699874901E-2</v>
      </c>
      <c r="I419" s="1">
        <f t="shared" si="57"/>
        <v>7.8295759153015139E-4</v>
      </c>
      <c r="J419" s="1">
        <f t="shared" si="58"/>
        <v>-0.39121993120106729</v>
      </c>
      <c r="AP419" s="58"/>
      <c r="AQ419" s="58"/>
      <c r="AR419" s="58"/>
      <c r="AS419" s="58"/>
      <c r="AT419" s="58"/>
      <c r="AU419" s="58"/>
      <c r="AV419" s="58"/>
      <c r="AW419" s="173"/>
      <c r="AX419" s="58"/>
      <c r="AY419" s="58"/>
      <c r="AZ419" s="58"/>
      <c r="BA419" s="58">
        <f t="shared" si="59"/>
        <v>1</v>
      </c>
      <c r="BB419" s="58">
        <f t="shared" si="60"/>
        <v>0.12818750362774789</v>
      </c>
      <c r="BC419" s="58" t="e">
        <f t="shared" si="61"/>
        <v>#N/A</v>
      </c>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row>
    <row r="420" spans="1:143" outlineLevel="1" x14ac:dyDescent="0.2">
      <c r="A420" s="16">
        <v>121</v>
      </c>
      <c r="B420" s="16">
        <v>0</v>
      </c>
      <c r="C420" s="1">
        <v>0.13399301390637741</v>
      </c>
      <c r="D420" s="1">
        <f t="shared" si="53"/>
        <v>-0.13399301390637741</v>
      </c>
      <c r="E420" s="1">
        <f t="shared" si="54"/>
        <v>0.28772460673907113</v>
      </c>
      <c r="F420" s="1">
        <f t="shared" si="55"/>
        <v>-0.53639967071118821</v>
      </c>
      <c r="G420" s="1">
        <f t="shared" si="56"/>
        <v>-0.39335111010724338</v>
      </c>
      <c r="H420" s="1">
        <v>1.3870130545783789E-2</v>
      </c>
      <c r="I420" s="1">
        <f t="shared" si="57"/>
        <v>2.7585641941769171E-4</v>
      </c>
      <c r="J420" s="1">
        <f t="shared" si="58"/>
        <v>-0.39610773517005254</v>
      </c>
      <c r="AP420" s="58"/>
      <c r="AQ420" s="58"/>
      <c r="AR420" s="58"/>
      <c r="AS420" s="58"/>
      <c r="AT420" s="58"/>
      <c r="AU420" s="58"/>
      <c r="AV420" s="58"/>
      <c r="AW420" s="173"/>
      <c r="AX420" s="58"/>
      <c r="AY420" s="58"/>
      <c r="AZ420" s="58"/>
      <c r="BA420" s="58">
        <f t="shared" si="59"/>
        <v>1</v>
      </c>
      <c r="BB420" s="58">
        <f t="shared" si="60"/>
        <v>0.13399301390637741</v>
      </c>
      <c r="BC420" s="58" t="e">
        <f t="shared" si="61"/>
        <v>#N/A</v>
      </c>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row>
    <row r="421" spans="1:143" outlineLevel="1" x14ac:dyDescent="0.2">
      <c r="A421" s="16">
        <v>122</v>
      </c>
      <c r="B421" s="16">
        <v>0</v>
      </c>
      <c r="C421" s="1">
        <v>0.10708535727923606</v>
      </c>
      <c r="D421" s="1">
        <f t="shared" si="53"/>
        <v>-0.10708535727923606</v>
      </c>
      <c r="E421" s="1">
        <f t="shared" si="54"/>
        <v>0.22652857506665758</v>
      </c>
      <c r="F421" s="1">
        <f t="shared" si="55"/>
        <v>-0.47595018128650562</v>
      </c>
      <c r="G421" s="1">
        <f t="shared" si="56"/>
        <v>-0.34630604501769208</v>
      </c>
      <c r="H421" s="1">
        <v>2.9589996513966067E-3</v>
      </c>
      <c r="I421" s="1">
        <f t="shared" si="57"/>
        <v>4.4622000483173256E-5</v>
      </c>
      <c r="J421" s="1">
        <f t="shared" si="58"/>
        <v>-0.34681954461620262</v>
      </c>
      <c r="AP421" s="58"/>
      <c r="AQ421" s="58"/>
      <c r="AR421" s="58"/>
      <c r="AS421" s="58"/>
      <c r="AT421" s="58"/>
      <c r="AU421" s="58"/>
      <c r="AV421" s="58"/>
      <c r="AW421" s="173"/>
      <c r="AX421" s="58"/>
      <c r="AY421" s="58"/>
      <c r="AZ421" s="58"/>
      <c r="BA421" s="58">
        <f t="shared" si="59"/>
        <v>1</v>
      </c>
      <c r="BB421" s="58">
        <f t="shared" si="60"/>
        <v>0.10708535727923606</v>
      </c>
      <c r="BC421" s="58" t="e">
        <f t="shared" si="61"/>
        <v>#N/A</v>
      </c>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row>
    <row r="422" spans="1:143" outlineLevel="1" x14ac:dyDescent="0.2">
      <c r="A422" s="16">
        <v>123</v>
      </c>
      <c r="B422" s="16">
        <v>0</v>
      </c>
      <c r="C422" s="1">
        <v>0.10428187667536692</v>
      </c>
      <c r="D422" s="1">
        <f t="shared" si="53"/>
        <v>-0.10428187667536692</v>
      </c>
      <c r="E422" s="1">
        <f t="shared" si="54"/>
        <v>0.22025902001239211</v>
      </c>
      <c r="F422" s="1">
        <f t="shared" si="55"/>
        <v>-0.46931761101879838</v>
      </c>
      <c r="G422" s="1">
        <f t="shared" si="56"/>
        <v>-0.34120763326847603</v>
      </c>
      <c r="H422" s="1">
        <v>1.0493278429939712E-2</v>
      </c>
      <c r="I422" s="1">
        <f t="shared" si="57"/>
        <v>1.5596285945980478E-4</v>
      </c>
      <c r="J422" s="1">
        <f t="shared" si="58"/>
        <v>-0.3430120397051406</v>
      </c>
      <c r="AP422" s="58"/>
      <c r="AQ422" s="58"/>
      <c r="AR422" s="58"/>
      <c r="AS422" s="58"/>
      <c r="AT422" s="58"/>
      <c r="AU422" s="58"/>
      <c r="AV422" s="58"/>
      <c r="AW422" s="173"/>
      <c r="AX422" s="58"/>
      <c r="AY422" s="58"/>
      <c r="AZ422" s="58"/>
      <c r="BA422" s="58">
        <f t="shared" si="59"/>
        <v>1</v>
      </c>
      <c r="BB422" s="58">
        <f t="shared" si="60"/>
        <v>0.10428187667536692</v>
      </c>
      <c r="BC422" s="58" t="e">
        <f t="shared" si="61"/>
        <v>#N/A</v>
      </c>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row>
    <row r="423" spans="1:143" outlineLevel="1" x14ac:dyDescent="0.2">
      <c r="A423" s="16">
        <v>124</v>
      </c>
      <c r="B423" s="16">
        <v>1</v>
      </c>
      <c r="C423" s="1">
        <v>0.94024135485237459</v>
      </c>
      <c r="D423" s="1">
        <f t="shared" si="53"/>
        <v>5.9758645147625411E-2</v>
      </c>
      <c r="E423" s="1">
        <f t="shared" si="54"/>
        <v>0.12323735238833801</v>
      </c>
      <c r="F423" s="1">
        <f t="shared" si="55"/>
        <v>0.35105178020961242</v>
      </c>
      <c r="G423" s="1">
        <f t="shared" si="56"/>
        <v>0.25210455747940269</v>
      </c>
      <c r="H423" s="1">
        <v>3.8973739271147738E-3</v>
      </c>
      <c r="I423" s="1">
        <f t="shared" si="57"/>
        <v>3.1205799370213994E-5</v>
      </c>
      <c r="J423" s="1">
        <f t="shared" si="58"/>
        <v>0.25259727102939267</v>
      </c>
      <c r="AP423" s="58"/>
      <c r="AQ423" s="58"/>
      <c r="AR423" s="58"/>
      <c r="AS423" s="58"/>
      <c r="AT423" s="58"/>
      <c r="AU423" s="58"/>
      <c r="AV423" s="58"/>
      <c r="AW423" s="173"/>
      <c r="AX423" s="58"/>
      <c r="AY423" s="58"/>
      <c r="AZ423" s="58"/>
      <c r="BA423" s="58">
        <f t="shared" si="59"/>
        <v>0</v>
      </c>
      <c r="BB423" s="58" t="e">
        <f t="shared" si="60"/>
        <v>#N/A</v>
      </c>
      <c r="BC423" s="58">
        <f t="shared" si="61"/>
        <v>0.94024135485237459</v>
      </c>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row>
    <row r="424" spans="1:143" outlineLevel="1" x14ac:dyDescent="0.2">
      <c r="A424" s="16">
        <v>125</v>
      </c>
      <c r="B424" s="16">
        <v>0</v>
      </c>
      <c r="C424" s="1">
        <v>0.29734966342279034</v>
      </c>
      <c r="D424" s="1">
        <f t="shared" si="53"/>
        <v>-0.29734966342279034</v>
      </c>
      <c r="E424" s="1">
        <f t="shared" si="54"/>
        <v>0.70579179684862414</v>
      </c>
      <c r="F424" s="1">
        <f t="shared" si="55"/>
        <v>-0.84011415703380699</v>
      </c>
      <c r="G424" s="1">
        <f t="shared" si="56"/>
        <v>-0.65052515718532755</v>
      </c>
      <c r="H424" s="1">
        <v>1.116855434790731E-2</v>
      </c>
      <c r="I424" s="1">
        <f t="shared" si="57"/>
        <v>6.0421378551328206E-4</v>
      </c>
      <c r="J424" s="1">
        <f t="shared" si="58"/>
        <v>-0.65418858508773392</v>
      </c>
      <c r="AP424" s="58"/>
      <c r="AQ424" s="58"/>
      <c r="AR424" s="58"/>
      <c r="AS424" s="58"/>
      <c r="AT424" s="58"/>
      <c r="AU424" s="58"/>
      <c r="AV424" s="58"/>
      <c r="AW424" s="173"/>
      <c r="AX424" s="58"/>
      <c r="AY424" s="58"/>
      <c r="AZ424" s="58"/>
      <c r="BA424" s="58">
        <f t="shared" si="59"/>
        <v>1</v>
      </c>
      <c r="BB424" s="58">
        <f t="shared" si="60"/>
        <v>0.29734966342279034</v>
      </c>
      <c r="BC424" s="58" t="e">
        <f t="shared" si="61"/>
        <v>#N/A</v>
      </c>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row>
    <row r="425" spans="1:143" outlineLevel="1" x14ac:dyDescent="0.2">
      <c r="A425" s="16">
        <v>126</v>
      </c>
      <c r="B425" s="16">
        <v>1</v>
      </c>
      <c r="C425" s="1">
        <v>0.15734001663651057</v>
      </c>
      <c r="D425" s="1">
        <f t="shared" si="53"/>
        <v>0.84265998336348946</v>
      </c>
      <c r="E425" s="1">
        <f t="shared" si="54"/>
        <v>3.6986922086899865</v>
      </c>
      <c r="F425" s="1">
        <f t="shared" si="55"/>
        <v>1.9231984319591118</v>
      </c>
      <c r="G425" s="1">
        <f t="shared" si="56"/>
        <v>2.314230373929393</v>
      </c>
      <c r="H425" s="1">
        <v>7.0649615159968935E-3</v>
      </c>
      <c r="I425" s="1">
        <f t="shared" si="57"/>
        <v>4.7972386021936592E-3</v>
      </c>
      <c r="J425" s="1">
        <f t="shared" si="58"/>
        <v>2.322448921717347</v>
      </c>
      <c r="AP425" s="58"/>
      <c r="AQ425" s="58"/>
      <c r="AR425" s="58"/>
      <c r="AS425" s="58"/>
      <c r="AT425" s="58"/>
      <c r="AU425" s="58"/>
      <c r="AV425" s="58"/>
      <c r="AW425" s="173"/>
      <c r="AX425" s="58"/>
      <c r="AY425" s="58"/>
      <c r="AZ425" s="58"/>
      <c r="BA425" s="58">
        <f t="shared" si="59"/>
        <v>0</v>
      </c>
      <c r="BB425" s="58" t="e">
        <f t="shared" si="60"/>
        <v>#N/A</v>
      </c>
      <c r="BC425" s="58">
        <f t="shared" si="61"/>
        <v>0.15734001663651057</v>
      </c>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row>
    <row r="426" spans="1:143" outlineLevel="1" x14ac:dyDescent="0.2">
      <c r="A426" s="16">
        <v>127</v>
      </c>
      <c r="B426" s="16">
        <v>0</v>
      </c>
      <c r="C426" s="1">
        <v>0.10708535727923606</v>
      </c>
      <c r="D426" s="1">
        <f t="shared" si="53"/>
        <v>-0.10708535727923606</v>
      </c>
      <c r="E426" s="1">
        <f t="shared" si="54"/>
        <v>0.22652857506665758</v>
      </c>
      <c r="F426" s="1">
        <f t="shared" si="55"/>
        <v>-0.47595018128650562</v>
      </c>
      <c r="G426" s="1">
        <f t="shared" si="56"/>
        <v>-0.34630604501769208</v>
      </c>
      <c r="H426" s="1">
        <v>2.9589996513966067E-3</v>
      </c>
      <c r="I426" s="1">
        <f t="shared" si="57"/>
        <v>4.4622000483173256E-5</v>
      </c>
      <c r="J426" s="1">
        <f t="shared" si="58"/>
        <v>-0.34681954461620262</v>
      </c>
      <c r="AP426" s="58"/>
      <c r="AQ426" s="58"/>
      <c r="AR426" s="58"/>
      <c r="AS426" s="58"/>
      <c r="AT426" s="58"/>
      <c r="AU426" s="58"/>
      <c r="AV426" s="58"/>
      <c r="AW426" s="173"/>
      <c r="AX426" s="58"/>
      <c r="AY426" s="58"/>
      <c r="AZ426" s="58"/>
      <c r="BA426" s="58">
        <f t="shared" si="59"/>
        <v>1</v>
      </c>
      <c r="BB426" s="58">
        <f t="shared" si="60"/>
        <v>0.10708535727923606</v>
      </c>
      <c r="BC426" s="58" t="e">
        <f t="shared" si="61"/>
        <v>#N/A</v>
      </c>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row>
    <row r="427" spans="1:143" outlineLevel="1" x14ac:dyDescent="0.2">
      <c r="A427" s="16">
        <v>128</v>
      </c>
      <c r="B427" s="16">
        <v>1</v>
      </c>
      <c r="C427" s="1">
        <v>0.12185890264573478</v>
      </c>
      <c r="D427" s="1">
        <f t="shared" si="53"/>
        <v>0.87814109735426527</v>
      </c>
      <c r="E427" s="1">
        <f t="shared" si="54"/>
        <v>4.2097828784861591</v>
      </c>
      <c r="F427" s="1">
        <f t="shared" si="55"/>
        <v>2.0517755429106175</v>
      </c>
      <c r="G427" s="1">
        <f t="shared" si="56"/>
        <v>2.6844388777994865</v>
      </c>
      <c r="H427" s="1">
        <v>3.4466341933205046E-3</v>
      </c>
      <c r="I427" s="1">
        <f t="shared" si="57"/>
        <v>3.1261594431438323E-3</v>
      </c>
      <c r="J427" s="1">
        <f t="shared" si="58"/>
        <v>2.6890770101211814</v>
      </c>
      <c r="AP427" s="58"/>
      <c r="AQ427" s="58"/>
      <c r="AR427" s="58"/>
      <c r="AS427" s="58"/>
      <c r="AT427" s="58"/>
      <c r="AU427" s="58"/>
      <c r="AV427" s="58"/>
      <c r="AW427" s="173"/>
      <c r="AX427" s="58"/>
      <c r="AY427" s="58"/>
      <c r="AZ427" s="58"/>
      <c r="BA427" s="58">
        <f t="shared" si="59"/>
        <v>0</v>
      </c>
      <c r="BB427" s="58" t="e">
        <f t="shared" si="60"/>
        <v>#N/A</v>
      </c>
      <c r="BC427" s="58">
        <f t="shared" si="61"/>
        <v>0.12185890264573478</v>
      </c>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row>
    <row r="428" spans="1:143" outlineLevel="1" x14ac:dyDescent="0.2">
      <c r="A428" s="16">
        <v>129</v>
      </c>
      <c r="B428" s="16">
        <v>1</v>
      </c>
      <c r="C428" s="1">
        <v>0.72375434318762599</v>
      </c>
      <c r="D428" s="1">
        <f t="shared" si="53"/>
        <v>0.27624565681237401</v>
      </c>
      <c r="E428" s="1">
        <f t="shared" si="54"/>
        <v>0.64660649832569983</v>
      </c>
      <c r="F428" s="1">
        <f t="shared" si="55"/>
        <v>0.80411846038111812</v>
      </c>
      <c r="G428" s="1">
        <f t="shared" si="56"/>
        <v>0.61780602294248055</v>
      </c>
      <c r="H428" s="1">
        <v>1.3883386951440457E-2</v>
      </c>
      <c r="I428" s="1">
        <f t="shared" si="57"/>
        <v>6.8116631996408027E-4</v>
      </c>
      <c r="J428" s="1">
        <f t="shared" si="58"/>
        <v>0.62213982140587232</v>
      </c>
      <c r="AP428" s="58"/>
      <c r="AQ428" s="58"/>
      <c r="AR428" s="58"/>
      <c r="AS428" s="58"/>
      <c r="AT428" s="58"/>
      <c r="AU428" s="58"/>
      <c r="AV428" s="58"/>
      <c r="AW428" s="173"/>
      <c r="AX428" s="58"/>
      <c r="AY428" s="58"/>
      <c r="AZ428" s="58"/>
      <c r="BA428" s="58">
        <f t="shared" si="59"/>
        <v>0</v>
      </c>
      <c r="BB428" s="58" t="e">
        <f t="shared" si="60"/>
        <v>#N/A</v>
      </c>
      <c r="BC428" s="58">
        <f t="shared" si="61"/>
        <v>0.72375434318762599</v>
      </c>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row>
    <row r="429" spans="1:143" outlineLevel="1" x14ac:dyDescent="0.2">
      <c r="A429" s="16">
        <v>130</v>
      </c>
      <c r="B429" s="16">
        <v>0</v>
      </c>
      <c r="C429" s="1">
        <v>7.6257023945298666E-2</v>
      </c>
      <c r="D429" s="1">
        <f t="shared" ref="D429:D492" si="62">B429 - C429</f>
        <v>-7.6257023945298666E-2</v>
      </c>
      <c r="E429" s="1">
        <f t="shared" ref="E429:E492" si="63">2*IF(B429=1,LN(1/C429),LN(1/(1-C429)))</f>
        <v>0.15864282095664278</v>
      </c>
      <c r="F429" s="1">
        <f t="shared" ref="F429:F492" si="64">SQRT(E429)*SIGN(D429)</f>
        <v>-0.3982999133274357</v>
      </c>
      <c r="G429" s="1">
        <f t="shared" ref="G429:G492" si="65">D429/(SQRT(C429*(1-C429)))</f>
        <v>-0.28731900351960021</v>
      </c>
      <c r="H429" s="1">
        <v>3.8770791596005193E-3</v>
      </c>
      <c r="I429" s="1">
        <f t="shared" ref="I429:I492" si="66">(G429^2/8)*H429/(1-H429)^2</f>
        <v>4.0319720940201314E-5</v>
      </c>
      <c r="J429" s="1">
        <f t="shared" ref="J429:J492" si="67">G429/SQRT(1-H429)</f>
        <v>-0.28787760762000825</v>
      </c>
      <c r="AP429" s="58"/>
      <c r="AQ429" s="58"/>
      <c r="AR429" s="58"/>
      <c r="AS429" s="58"/>
      <c r="AT429" s="58"/>
      <c r="AU429" s="58"/>
      <c r="AV429" s="58"/>
      <c r="AW429" s="173"/>
      <c r="AX429" s="58"/>
      <c r="AY429" s="58"/>
      <c r="AZ429" s="58"/>
      <c r="BA429" s="58">
        <f t="shared" ref="BA429:BA492" si="68">1-B429</f>
        <v>1</v>
      </c>
      <c r="BB429" s="58">
        <f t="shared" ref="BB429:BB492" si="69">IF(B429=0,C429,NA())</f>
        <v>7.6257023945298666E-2</v>
      </c>
      <c r="BC429" s="58" t="e">
        <f t="shared" ref="BC429:BC492" si="70">IF(B429=1,C429,NA())</f>
        <v>#N/A</v>
      </c>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row>
    <row r="430" spans="1:143" outlineLevel="1" x14ac:dyDescent="0.2">
      <c r="A430" s="16">
        <v>131</v>
      </c>
      <c r="B430" s="16">
        <v>0</v>
      </c>
      <c r="C430" s="1">
        <v>9.9972042339326647E-2</v>
      </c>
      <c r="D430" s="1">
        <f t="shared" si="62"/>
        <v>-9.9972042339326647E-2</v>
      </c>
      <c r="E430" s="1">
        <f t="shared" si="63"/>
        <v>0.21065890414577906</v>
      </c>
      <c r="F430" s="1">
        <f t="shared" si="64"/>
        <v>-0.45897592981089874</v>
      </c>
      <c r="G430" s="1">
        <f t="shared" si="65"/>
        <v>-0.33328155747477656</v>
      </c>
      <c r="H430" s="1">
        <v>2.9410772820285041E-3</v>
      </c>
      <c r="I430" s="1">
        <f t="shared" si="66"/>
        <v>4.1076872033829523E-5</v>
      </c>
      <c r="J430" s="1">
        <f t="shared" si="67"/>
        <v>-0.33377274461381978</v>
      </c>
      <c r="AP430" s="58"/>
      <c r="AQ430" s="58"/>
      <c r="AR430" s="58"/>
      <c r="AS430" s="58"/>
      <c r="AT430" s="58"/>
      <c r="AU430" s="58"/>
      <c r="AV430" s="58"/>
      <c r="AW430" s="173"/>
      <c r="AX430" s="58"/>
      <c r="AY430" s="58"/>
      <c r="AZ430" s="58"/>
      <c r="BA430" s="58">
        <f t="shared" si="68"/>
        <v>1</v>
      </c>
      <c r="BB430" s="58">
        <f t="shared" si="69"/>
        <v>9.9972042339326647E-2</v>
      </c>
      <c r="BC430" s="58" t="e">
        <f t="shared" si="70"/>
        <v>#N/A</v>
      </c>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row>
    <row r="431" spans="1:143" outlineLevel="1" x14ac:dyDescent="0.2">
      <c r="A431" s="16">
        <v>132</v>
      </c>
      <c r="B431" s="16">
        <v>0</v>
      </c>
      <c r="C431" s="1">
        <v>0.13284741379748391</v>
      </c>
      <c r="D431" s="1">
        <f t="shared" si="62"/>
        <v>-0.13284741379748391</v>
      </c>
      <c r="E431" s="1">
        <f t="shared" si="63"/>
        <v>0.28508064874686828</v>
      </c>
      <c r="F431" s="1">
        <f t="shared" si="64"/>
        <v>-0.53392944173071055</v>
      </c>
      <c r="G431" s="1">
        <f t="shared" si="65"/>
        <v>-0.3914071819351182</v>
      </c>
      <c r="H431" s="1">
        <v>4.2021365318464258E-3</v>
      </c>
      <c r="I431" s="1">
        <f t="shared" si="66"/>
        <v>8.1151279608140104E-5</v>
      </c>
      <c r="J431" s="1">
        <f t="shared" si="67"/>
        <v>-0.39223215604690376</v>
      </c>
      <c r="AP431" s="58"/>
      <c r="AQ431" s="58"/>
      <c r="AR431" s="58"/>
      <c r="AS431" s="58"/>
      <c r="AT431" s="58"/>
      <c r="AU431" s="58"/>
      <c r="AV431" s="58"/>
      <c r="AW431" s="173"/>
      <c r="AX431" s="58"/>
      <c r="AY431" s="58"/>
      <c r="AZ431" s="58"/>
      <c r="BA431" s="58">
        <f t="shared" si="68"/>
        <v>1</v>
      </c>
      <c r="BB431" s="58">
        <f t="shared" si="69"/>
        <v>0.13284741379748391</v>
      </c>
      <c r="BC431" s="58" t="e">
        <f t="shared" si="70"/>
        <v>#N/A</v>
      </c>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row>
    <row r="432" spans="1:143" outlineLevel="1" x14ac:dyDescent="0.2">
      <c r="A432" s="16">
        <v>133</v>
      </c>
      <c r="B432" s="16">
        <v>0</v>
      </c>
      <c r="C432" s="1">
        <v>0.33776167630381509</v>
      </c>
      <c r="D432" s="1">
        <f t="shared" si="62"/>
        <v>-0.33776167630381509</v>
      </c>
      <c r="E432" s="1">
        <f t="shared" si="63"/>
        <v>0.82425956449645921</v>
      </c>
      <c r="F432" s="1">
        <f t="shared" si="64"/>
        <v>-0.90788741840409881</v>
      </c>
      <c r="G432" s="1">
        <f t="shared" si="65"/>
        <v>-0.71416412592085077</v>
      </c>
      <c r="H432" s="1">
        <v>2.2469549212251944E-2</v>
      </c>
      <c r="I432" s="1">
        <f t="shared" si="66"/>
        <v>1.4991318962255208E-3</v>
      </c>
      <c r="J432" s="1">
        <f t="shared" si="67"/>
        <v>-0.72232539438867427</v>
      </c>
      <c r="AP432" s="58"/>
      <c r="AQ432" s="58"/>
      <c r="AR432" s="58"/>
      <c r="AS432" s="58"/>
      <c r="AT432" s="58"/>
      <c r="AU432" s="58"/>
      <c r="AV432" s="58"/>
      <c r="AW432" s="173"/>
      <c r="AX432" s="58"/>
      <c r="AY432" s="58"/>
      <c r="AZ432" s="58"/>
      <c r="BA432" s="58">
        <f t="shared" si="68"/>
        <v>1</v>
      </c>
      <c r="BB432" s="58">
        <f t="shared" si="69"/>
        <v>0.33776167630381509</v>
      </c>
      <c r="BC432" s="58" t="e">
        <f t="shared" si="70"/>
        <v>#N/A</v>
      </c>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row>
    <row r="433" spans="1:143" outlineLevel="1" x14ac:dyDescent="0.2">
      <c r="A433" s="16">
        <v>134</v>
      </c>
      <c r="B433" s="16">
        <v>1</v>
      </c>
      <c r="C433" s="1">
        <v>0.94492377960004104</v>
      </c>
      <c r="D433" s="1">
        <f t="shared" si="62"/>
        <v>5.5076220399958964E-2</v>
      </c>
      <c r="E433" s="1">
        <f t="shared" si="63"/>
        <v>0.11330202249839673</v>
      </c>
      <c r="F433" s="1">
        <f t="shared" si="64"/>
        <v>0.33660365788029806</v>
      </c>
      <c r="G433" s="1">
        <f t="shared" si="65"/>
        <v>0.24142579789184582</v>
      </c>
      <c r="H433" s="1">
        <v>3.7630203381230649E-3</v>
      </c>
      <c r="I433" s="1">
        <f t="shared" si="66"/>
        <v>2.7624130213775264E-5</v>
      </c>
      <c r="J433" s="1">
        <f t="shared" si="67"/>
        <v>0.24188132901924042</v>
      </c>
      <c r="AP433" s="58"/>
      <c r="AQ433" s="58"/>
      <c r="AR433" s="58"/>
      <c r="AS433" s="58"/>
      <c r="AT433" s="58"/>
      <c r="AU433" s="58"/>
      <c r="AV433" s="58"/>
      <c r="AW433" s="173"/>
      <c r="AX433" s="58"/>
      <c r="AY433" s="58"/>
      <c r="AZ433" s="58"/>
      <c r="BA433" s="58">
        <f t="shared" si="68"/>
        <v>0</v>
      </c>
      <c r="BB433" s="58" t="e">
        <f t="shared" si="69"/>
        <v>#N/A</v>
      </c>
      <c r="BC433" s="58">
        <f t="shared" si="70"/>
        <v>0.94492377960004104</v>
      </c>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row>
    <row r="434" spans="1:143" outlineLevel="1" x14ac:dyDescent="0.2">
      <c r="A434" s="16">
        <v>135</v>
      </c>
      <c r="B434" s="16">
        <v>0</v>
      </c>
      <c r="C434" s="1">
        <v>0.12292317662590169</v>
      </c>
      <c r="D434" s="1">
        <f t="shared" si="62"/>
        <v>-0.12292317662590169</v>
      </c>
      <c r="E434" s="1">
        <f t="shared" si="63"/>
        <v>0.26232138505682717</v>
      </c>
      <c r="F434" s="1">
        <f t="shared" si="64"/>
        <v>-0.51217319829997665</v>
      </c>
      <c r="G434" s="1">
        <f t="shared" si="65"/>
        <v>-0.37436744027231089</v>
      </c>
      <c r="H434" s="1">
        <v>1.2338525012609992E-2</v>
      </c>
      <c r="I434" s="1">
        <f t="shared" si="66"/>
        <v>2.2159153759229291E-4</v>
      </c>
      <c r="J434" s="1">
        <f t="shared" si="67"/>
        <v>-0.3766986059636368</v>
      </c>
      <c r="AP434" s="58"/>
      <c r="AQ434" s="58"/>
      <c r="AR434" s="58"/>
      <c r="AS434" s="58"/>
      <c r="AT434" s="58"/>
      <c r="AU434" s="58"/>
      <c r="AV434" s="58"/>
      <c r="AW434" s="173"/>
      <c r="AX434" s="58"/>
      <c r="AY434" s="58"/>
      <c r="AZ434" s="58"/>
      <c r="BA434" s="58">
        <f t="shared" si="68"/>
        <v>1</v>
      </c>
      <c r="BB434" s="58">
        <f t="shared" si="69"/>
        <v>0.12292317662590169</v>
      </c>
      <c r="BC434" s="58" t="e">
        <f t="shared" si="70"/>
        <v>#N/A</v>
      </c>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row>
    <row r="435" spans="1:143" outlineLevel="1" x14ac:dyDescent="0.2">
      <c r="A435" s="16">
        <v>136</v>
      </c>
      <c r="B435" s="16">
        <v>0</v>
      </c>
      <c r="C435" s="1">
        <v>0.12835636596228808</v>
      </c>
      <c r="D435" s="1">
        <f t="shared" si="62"/>
        <v>-0.12835636596228808</v>
      </c>
      <c r="E435" s="1">
        <f t="shared" si="63"/>
        <v>0.2747492303328789</v>
      </c>
      <c r="F435" s="1">
        <f t="shared" si="64"/>
        <v>-0.52416527005599955</v>
      </c>
      <c r="G435" s="1">
        <f t="shared" si="65"/>
        <v>-0.383741903131676</v>
      </c>
      <c r="H435" s="1">
        <v>1.3050043344436792E-2</v>
      </c>
      <c r="I435" s="1">
        <f t="shared" si="66"/>
        <v>2.4660969874690518E-4</v>
      </c>
      <c r="J435" s="1">
        <f t="shared" si="67"/>
        <v>-0.3862706042025893</v>
      </c>
      <c r="AP435" s="58"/>
      <c r="AQ435" s="58"/>
      <c r="AR435" s="58"/>
      <c r="AS435" s="58"/>
      <c r="AT435" s="58"/>
      <c r="AU435" s="58"/>
      <c r="AV435" s="58"/>
      <c r="AW435" s="173"/>
      <c r="AX435" s="58"/>
      <c r="AY435" s="58"/>
      <c r="AZ435" s="58"/>
      <c r="BA435" s="58">
        <f t="shared" si="68"/>
        <v>1</v>
      </c>
      <c r="BB435" s="58">
        <f t="shared" si="69"/>
        <v>0.12835636596228808</v>
      </c>
      <c r="BC435" s="58" t="e">
        <f t="shared" si="70"/>
        <v>#N/A</v>
      </c>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row>
    <row r="436" spans="1:143" outlineLevel="1" x14ac:dyDescent="0.2">
      <c r="A436" s="16">
        <v>137</v>
      </c>
      <c r="B436" s="16">
        <v>1</v>
      </c>
      <c r="C436" s="1">
        <v>0.95646631031322649</v>
      </c>
      <c r="D436" s="1">
        <f t="shared" si="62"/>
        <v>4.3533689686773513E-2</v>
      </c>
      <c r="E436" s="1">
        <f t="shared" si="63"/>
        <v>8.9019425117603232E-2</v>
      </c>
      <c r="F436" s="1">
        <f t="shared" si="64"/>
        <v>0.29836123259834418</v>
      </c>
      <c r="G436" s="1">
        <f t="shared" si="65"/>
        <v>0.21334275541562814</v>
      </c>
      <c r="H436" s="1">
        <v>3.8451796113918475E-3</v>
      </c>
      <c r="I436" s="1">
        <f t="shared" si="66"/>
        <v>2.2045947149667734E-5</v>
      </c>
      <c r="J436" s="1">
        <f t="shared" si="67"/>
        <v>0.21375411271018371</v>
      </c>
      <c r="AP436" s="58"/>
      <c r="AQ436" s="58"/>
      <c r="AR436" s="58"/>
      <c r="AS436" s="58"/>
      <c r="AT436" s="58"/>
      <c r="AU436" s="58"/>
      <c r="AV436" s="58"/>
      <c r="AW436" s="173"/>
      <c r="AX436" s="58"/>
      <c r="AY436" s="58"/>
      <c r="AZ436" s="58"/>
      <c r="BA436" s="58">
        <f t="shared" si="68"/>
        <v>0</v>
      </c>
      <c r="BB436" s="58" t="e">
        <f t="shared" si="69"/>
        <v>#N/A</v>
      </c>
      <c r="BC436" s="58">
        <f t="shared" si="70"/>
        <v>0.95646631031322649</v>
      </c>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row>
    <row r="437" spans="1:143" outlineLevel="1" x14ac:dyDescent="0.2">
      <c r="A437" s="16">
        <v>138</v>
      </c>
      <c r="B437" s="16">
        <v>0</v>
      </c>
      <c r="C437" s="1">
        <v>0.39186025511250455</v>
      </c>
      <c r="D437" s="1">
        <f t="shared" si="62"/>
        <v>-0.39186025511250455</v>
      </c>
      <c r="E437" s="1">
        <f t="shared" si="63"/>
        <v>0.99470115972199191</v>
      </c>
      <c r="F437" s="1">
        <f t="shared" si="64"/>
        <v>-0.99734706081784386</v>
      </c>
      <c r="G437" s="1">
        <f t="shared" si="65"/>
        <v>-0.80271968755870871</v>
      </c>
      <c r="H437" s="1">
        <v>8.2508673943572346E-3</v>
      </c>
      <c r="I437" s="1">
        <f t="shared" si="66"/>
        <v>6.7566868454493857E-4</v>
      </c>
      <c r="J437" s="1">
        <f t="shared" si="67"/>
        <v>-0.80605188880676959</v>
      </c>
      <c r="AP437" s="58"/>
      <c r="AQ437" s="58"/>
      <c r="AR437" s="58"/>
      <c r="AS437" s="58"/>
      <c r="AT437" s="58"/>
      <c r="AU437" s="58"/>
      <c r="AV437" s="58"/>
      <c r="AW437" s="173"/>
      <c r="AX437" s="58"/>
      <c r="AY437" s="58"/>
      <c r="AZ437" s="58"/>
      <c r="BA437" s="58">
        <f t="shared" si="68"/>
        <v>1</v>
      </c>
      <c r="BB437" s="58">
        <f t="shared" si="69"/>
        <v>0.39186025511250455</v>
      </c>
      <c r="BC437" s="58" t="e">
        <f t="shared" si="70"/>
        <v>#N/A</v>
      </c>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row>
    <row r="438" spans="1:143" outlineLevel="1" x14ac:dyDescent="0.2">
      <c r="A438" s="16">
        <v>139</v>
      </c>
      <c r="B438" s="16">
        <v>0</v>
      </c>
      <c r="C438" s="1">
        <v>0.14466356777415998</v>
      </c>
      <c r="D438" s="1">
        <f t="shared" si="62"/>
        <v>-0.14466356777415998</v>
      </c>
      <c r="E438" s="1">
        <f t="shared" si="63"/>
        <v>0.3125207989160651</v>
      </c>
      <c r="F438" s="1">
        <f t="shared" si="64"/>
        <v>-0.55903559718148998</v>
      </c>
      <c r="G438" s="1">
        <f t="shared" si="65"/>
        <v>-0.41125491417239007</v>
      </c>
      <c r="H438" s="1">
        <v>5.3829089160431637E-3</v>
      </c>
      <c r="I438" s="1">
        <f t="shared" si="66"/>
        <v>1.1503696353676721E-4</v>
      </c>
      <c r="J438" s="1">
        <f t="shared" si="67"/>
        <v>-0.41236627683560706</v>
      </c>
      <c r="AP438" s="58"/>
      <c r="AQ438" s="58"/>
      <c r="AR438" s="58"/>
      <c r="AS438" s="58"/>
      <c r="AT438" s="58"/>
      <c r="AU438" s="58"/>
      <c r="AV438" s="58"/>
      <c r="AW438" s="173"/>
      <c r="AX438" s="58"/>
      <c r="AY438" s="58"/>
      <c r="AZ438" s="58"/>
      <c r="BA438" s="58">
        <f t="shared" si="68"/>
        <v>1</v>
      </c>
      <c r="BB438" s="58">
        <f t="shared" si="69"/>
        <v>0.14466356777415998</v>
      </c>
      <c r="BC438" s="58" t="e">
        <f t="shared" si="70"/>
        <v>#N/A</v>
      </c>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row>
    <row r="439" spans="1:143" outlineLevel="1" x14ac:dyDescent="0.2">
      <c r="A439" s="16">
        <v>140</v>
      </c>
      <c r="B439" s="16">
        <v>0</v>
      </c>
      <c r="C439" s="1">
        <v>0.47053968605839863</v>
      </c>
      <c r="D439" s="1">
        <f t="shared" si="62"/>
        <v>-0.47053968605839863</v>
      </c>
      <c r="E439" s="1">
        <f t="shared" si="63"/>
        <v>1.2717941336252958</v>
      </c>
      <c r="F439" s="1">
        <f t="shared" si="64"/>
        <v>-1.1277385040980448</v>
      </c>
      <c r="G439" s="1">
        <f t="shared" si="65"/>
        <v>-0.94271718234805524</v>
      </c>
      <c r="H439" s="1">
        <v>1.341050178986704E-2</v>
      </c>
      <c r="I439" s="1">
        <f t="shared" si="66"/>
        <v>1.530540797410269E-3</v>
      </c>
      <c r="J439" s="1">
        <f t="shared" si="67"/>
        <v>-0.94910263391938465</v>
      </c>
      <c r="AP439" s="58"/>
      <c r="AQ439" s="58"/>
      <c r="AR439" s="58"/>
      <c r="AS439" s="58"/>
      <c r="AT439" s="58"/>
      <c r="AU439" s="58"/>
      <c r="AV439" s="58"/>
      <c r="AW439" s="173"/>
      <c r="AX439" s="58"/>
      <c r="AY439" s="58"/>
      <c r="AZ439" s="58"/>
      <c r="BA439" s="58">
        <f t="shared" si="68"/>
        <v>1</v>
      </c>
      <c r="BB439" s="58">
        <f t="shared" si="69"/>
        <v>0.47053968605839863</v>
      </c>
      <c r="BC439" s="58" t="e">
        <f t="shared" si="70"/>
        <v>#N/A</v>
      </c>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row>
    <row r="440" spans="1:143" outlineLevel="1" x14ac:dyDescent="0.2">
      <c r="A440" s="16">
        <v>141</v>
      </c>
      <c r="B440" s="16">
        <v>0</v>
      </c>
      <c r="C440" s="1">
        <v>0.72375434318762599</v>
      </c>
      <c r="D440" s="1">
        <f t="shared" si="62"/>
        <v>-0.72375434318762599</v>
      </c>
      <c r="E440" s="1">
        <f t="shared" si="63"/>
        <v>2.5729294964398459</v>
      </c>
      <c r="F440" s="1">
        <f t="shared" si="64"/>
        <v>-1.60403537879931</v>
      </c>
      <c r="G440" s="1">
        <f t="shared" si="65"/>
        <v>-1.6186310312049237</v>
      </c>
      <c r="H440" s="1">
        <v>1.3883386951440457E-2</v>
      </c>
      <c r="I440" s="1">
        <f t="shared" si="66"/>
        <v>4.6756782128432057E-3</v>
      </c>
      <c r="J440" s="1">
        <f t="shared" si="67"/>
        <v>-1.6299854376291667</v>
      </c>
      <c r="AP440" s="58"/>
      <c r="AQ440" s="58"/>
      <c r="AR440" s="58"/>
      <c r="AS440" s="58"/>
      <c r="AT440" s="58"/>
      <c r="AU440" s="58"/>
      <c r="AV440" s="58"/>
      <c r="AW440" s="173"/>
      <c r="AX440" s="58"/>
      <c r="AY440" s="58"/>
      <c r="AZ440" s="58"/>
      <c r="BA440" s="58">
        <f t="shared" si="68"/>
        <v>1</v>
      </c>
      <c r="BB440" s="58">
        <f t="shared" si="69"/>
        <v>0.72375434318762599</v>
      </c>
      <c r="BC440" s="58" t="e">
        <f t="shared" si="70"/>
        <v>#N/A</v>
      </c>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row>
    <row r="441" spans="1:143" outlineLevel="1" x14ac:dyDescent="0.2">
      <c r="A441" s="16">
        <v>142</v>
      </c>
      <c r="B441" s="16">
        <v>1</v>
      </c>
      <c r="C441" s="1">
        <v>0.48625987040980795</v>
      </c>
      <c r="D441" s="1">
        <f t="shared" si="62"/>
        <v>0.513740129590192</v>
      </c>
      <c r="E441" s="1">
        <f t="shared" si="63"/>
        <v>1.4420241704243939</v>
      </c>
      <c r="F441" s="1">
        <f t="shared" si="64"/>
        <v>1.2008431081637576</v>
      </c>
      <c r="G441" s="1">
        <f t="shared" si="65"/>
        <v>1.0278684374304821</v>
      </c>
      <c r="H441" s="1">
        <v>1.5551043937428169E-2</v>
      </c>
      <c r="I441" s="1">
        <f t="shared" si="66"/>
        <v>2.119133010983776E-3</v>
      </c>
      <c r="J441" s="1">
        <f t="shared" si="67"/>
        <v>1.0359550911642581</v>
      </c>
      <c r="AP441" s="58"/>
      <c r="AQ441" s="58"/>
      <c r="AR441" s="58"/>
      <c r="AS441" s="58"/>
      <c r="AT441" s="58"/>
      <c r="AU441" s="58"/>
      <c r="AV441" s="58"/>
      <c r="AW441" s="173"/>
      <c r="AX441" s="58"/>
      <c r="AY441" s="58"/>
      <c r="AZ441" s="58"/>
      <c r="BA441" s="58">
        <f t="shared" si="68"/>
        <v>0</v>
      </c>
      <c r="BB441" s="58" t="e">
        <f t="shared" si="69"/>
        <v>#N/A</v>
      </c>
      <c r="BC441" s="58">
        <f t="shared" si="70"/>
        <v>0.48625987040980795</v>
      </c>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row>
    <row r="442" spans="1:143" outlineLevel="1" x14ac:dyDescent="0.2">
      <c r="A442" s="16">
        <v>143</v>
      </c>
      <c r="B442" s="16">
        <v>1</v>
      </c>
      <c r="C442" s="1">
        <v>0.47391390531766886</v>
      </c>
      <c r="D442" s="1">
        <f t="shared" si="62"/>
        <v>0.52608609468233114</v>
      </c>
      <c r="E442" s="1">
        <f t="shared" si="63"/>
        <v>1.493459216270973</v>
      </c>
      <c r="F442" s="1">
        <f t="shared" si="64"/>
        <v>1.2220716903156594</v>
      </c>
      <c r="G442" s="1">
        <f t="shared" si="65"/>
        <v>1.053607092704554</v>
      </c>
      <c r="H442" s="1">
        <v>1.5294146205792945E-2</v>
      </c>
      <c r="I442" s="1">
        <f t="shared" si="66"/>
        <v>2.1886664582250904E-3</v>
      </c>
      <c r="J442" s="1">
        <f t="shared" si="67"/>
        <v>1.0617577158583218</v>
      </c>
      <c r="AP442" s="58"/>
      <c r="AQ442" s="58"/>
      <c r="AR442" s="58"/>
      <c r="AS442" s="58"/>
      <c r="AT442" s="58"/>
      <c r="AU442" s="58"/>
      <c r="AV442" s="58"/>
      <c r="AW442" s="173"/>
      <c r="AX442" s="58"/>
      <c r="AY442" s="58"/>
      <c r="AZ442" s="58"/>
      <c r="BA442" s="58">
        <f t="shared" si="68"/>
        <v>0</v>
      </c>
      <c r="BB442" s="58" t="e">
        <f t="shared" si="69"/>
        <v>#N/A</v>
      </c>
      <c r="BC442" s="58">
        <f t="shared" si="70"/>
        <v>0.47391390531766886</v>
      </c>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row>
    <row r="443" spans="1:143" outlineLevel="1" x14ac:dyDescent="0.2">
      <c r="A443" s="16">
        <v>144</v>
      </c>
      <c r="B443" s="16">
        <v>0</v>
      </c>
      <c r="C443" s="1">
        <v>0.13572252483280206</v>
      </c>
      <c r="D443" s="1">
        <f t="shared" si="62"/>
        <v>-0.13572252483280206</v>
      </c>
      <c r="E443" s="1">
        <f t="shared" si="63"/>
        <v>0.29172281984480053</v>
      </c>
      <c r="F443" s="1">
        <f t="shared" si="64"/>
        <v>-0.5401137101063076</v>
      </c>
      <c r="G443" s="1">
        <f t="shared" si="65"/>
        <v>-0.39627745741341092</v>
      </c>
      <c r="H443" s="1">
        <v>4.4545614904485048E-3</v>
      </c>
      <c r="I443" s="1">
        <f t="shared" si="66"/>
        <v>8.8224972835463826E-5</v>
      </c>
      <c r="J443" s="1">
        <f t="shared" si="67"/>
        <v>-0.39716303832077515</v>
      </c>
      <c r="AP443" s="58"/>
      <c r="AQ443" s="58"/>
      <c r="AR443" s="58"/>
      <c r="AS443" s="58"/>
      <c r="AT443" s="58"/>
      <c r="AU443" s="58"/>
      <c r="AV443" s="58"/>
      <c r="AW443" s="173"/>
      <c r="AX443" s="58"/>
      <c r="AY443" s="58"/>
      <c r="AZ443" s="58"/>
      <c r="BA443" s="58">
        <f t="shared" si="68"/>
        <v>1</v>
      </c>
      <c r="BB443" s="58">
        <f t="shared" si="69"/>
        <v>0.13572252483280206</v>
      </c>
      <c r="BC443" s="58" t="e">
        <f t="shared" si="70"/>
        <v>#N/A</v>
      </c>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row>
    <row r="444" spans="1:143" outlineLevel="1" x14ac:dyDescent="0.2">
      <c r="A444" s="16">
        <v>145</v>
      </c>
      <c r="B444" s="16">
        <v>0</v>
      </c>
      <c r="C444" s="1">
        <v>0.14283895133410993</v>
      </c>
      <c r="D444" s="1">
        <f t="shared" si="62"/>
        <v>-0.14283895133410993</v>
      </c>
      <c r="E444" s="1">
        <f t="shared" si="63"/>
        <v>0.30825891321786814</v>
      </c>
      <c r="F444" s="1">
        <f t="shared" si="64"/>
        <v>-0.55521069263646938</v>
      </c>
      <c r="G444" s="1">
        <f t="shared" si="65"/>
        <v>-0.40821796446020642</v>
      </c>
      <c r="H444" s="1">
        <v>1.5323399683344369E-2</v>
      </c>
      <c r="I444" s="1">
        <f t="shared" si="66"/>
        <v>3.2920174837478466E-4</v>
      </c>
      <c r="J444" s="1">
        <f t="shared" si="67"/>
        <v>-0.4113820178074124</v>
      </c>
      <c r="AP444" s="58"/>
      <c r="AQ444" s="58"/>
      <c r="AR444" s="58"/>
      <c r="AS444" s="58"/>
      <c r="AT444" s="58"/>
      <c r="AU444" s="58"/>
      <c r="AV444" s="58"/>
      <c r="AW444" s="173"/>
      <c r="AX444" s="58"/>
      <c r="AY444" s="58"/>
      <c r="AZ444" s="58"/>
      <c r="BA444" s="58">
        <f t="shared" si="68"/>
        <v>1</v>
      </c>
      <c r="BB444" s="58">
        <f t="shared" si="69"/>
        <v>0.14283895133410993</v>
      </c>
      <c r="BC444" s="58" t="e">
        <f t="shared" si="70"/>
        <v>#N/A</v>
      </c>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row>
    <row r="445" spans="1:143" outlineLevel="1" x14ac:dyDescent="0.2">
      <c r="A445" s="16">
        <v>146</v>
      </c>
      <c r="B445" s="16">
        <v>0</v>
      </c>
      <c r="C445" s="1">
        <v>0.13983747905713992</v>
      </c>
      <c r="D445" s="1">
        <f t="shared" si="62"/>
        <v>-0.13983747905713992</v>
      </c>
      <c r="E445" s="1">
        <f t="shared" si="63"/>
        <v>0.30126785949622292</v>
      </c>
      <c r="F445" s="1">
        <f t="shared" si="64"/>
        <v>-0.54887872931661597</v>
      </c>
      <c r="G445" s="1">
        <f t="shared" si="65"/>
        <v>-0.40320093938114665</v>
      </c>
      <c r="H445" s="1">
        <v>1.4807704197502157E-2</v>
      </c>
      <c r="I445" s="1">
        <f t="shared" si="66"/>
        <v>3.1002648741008525E-4</v>
      </c>
      <c r="J445" s="1">
        <f t="shared" si="67"/>
        <v>-0.40621974739415134</v>
      </c>
      <c r="AP445" s="58"/>
      <c r="AQ445" s="58"/>
      <c r="AR445" s="58"/>
      <c r="AS445" s="58"/>
      <c r="AT445" s="58"/>
      <c r="AU445" s="58"/>
      <c r="AV445" s="58"/>
      <c r="AW445" s="173"/>
      <c r="AX445" s="58"/>
      <c r="AY445" s="58"/>
      <c r="AZ445" s="58"/>
      <c r="BA445" s="58">
        <f t="shared" si="68"/>
        <v>1</v>
      </c>
      <c r="BB445" s="58">
        <f t="shared" si="69"/>
        <v>0.13983747905713992</v>
      </c>
      <c r="BC445" s="58" t="e">
        <f t="shared" si="70"/>
        <v>#N/A</v>
      </c>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row>
    <row r="446" spans="1:143" outlineLevel="1" x14ac:dyDescent="0.2">
      <c r="A446" s="16">
        <v>147</v>
      </c>
      <c r="B446" s="16">
        <v>1</v>
      </c>
      <c r="C446" s="1">
        <v>0.11413923605143947</v>
      </c>
      <c r="D446" s="1">
        <f t="shared" si="62"/>
        <v>0.8858607639485605</v>
      </c>
      <c r="E446" s="1">
        <f t="shared" si="63"/>
        <v>4.34067241395912</v>
      </c>
      <c r="F446" s="1">
        <f t="shared" si="64"/>
        <v>2.0834280438640351</v>
      </c>
      <c r="G446" s="1">
        <f t="shared" si="65"/>
        <v>2.7858982630413265</v>
      </c>
      <c r="H446" s="1">
        <v>3.115950586850593E-3</v>
      </c>
      <c r="I446" s="1">
        <f t="shared" si="66"/>
        <v>3.0418779573428145E-3</v>
      </c>
      <c r="J446" s="1">
        <f t="shared" si="67"/>
        <v>2.7902487933774243</v>
      </c>
      <c r="AP446" s="58"/>
      <c r="AQ446" s="58"/>
      <c r="AR446" s="58"/>
      <c r="AS446" s="58"/>
      <c r="AT446" s="58"/>
      <c r="AU446" s="58"/>
      <c r="AV446" s="58"/>
      <c r="AW446" s="173"/>
      <c r="AX446" s="58"/>
      <c r="AY446" s="58"/>
      <c r="AZ446" s="58"/>
      <c r="BA446" s="58">
        <f t="shared" si="68"/>
        <v>0</v>
      </c>
      <c r="BB446" s="58" t="e">
        <f t="shared" si="69"/>
        <v>#N/A</v>
      </c>
      <c r="BC446" s="58">
        <f t="shared" si="70"/>
        <v>0.11413923605143947</v>
      </c>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row>
    <row r="447" spans="1:143" outlineLevel="1" x14ac:dyDescent="0.2">
      <c r="A447" s="16">
        <v>148</v>
      </c>
      <c r="B447" s="16">
        <v>0</v>
      </c>
      <c r="C447" s="1">
        <v>0.56624503914897173</v>
      </c>
      <c r="D447" s="1">
        <f t="shared" si="62"/>
        <v>-0.56624503914897173</v>
      </c>
      <c r="E447" s="1">
        <f t="shared" si="63"/>
        <v>1.6705510213318904</v>
      </c>
      <c r="F447" s="1">
        <f t="shared" si="64"/>
        <v>-1.2924979773028236</v>
      </c>
      <c r="G447" s="1">
        <f t="shared" si="65"/>
        <v>-1.1425625307278038</v>
      </c>
      <c r="H447" s="1">
        <v>2.0865747472569415E-2</v>
      </c>
      <c r="I447" s="1">
        <f t="shared" si="66"/>
        <v>3.5515622269084251E-3</v>
      </c>
      <c r="J447" s="1">
        <f t="shared" si="67"/>
        <v>-1.1546725884136648</v>
      </c>
      <c r="AP447" s="58"/>
      <c r="AQ447" s="58"/>
      <c r="AR447" s="58"/>
      <c r="AS447" s="58"/>
      <c r="AT447" s="58"/>
      <c r="AU447" s="58"/>
      <c r="AV447" s="58"/>
      <c r="AW447" s="173"/>
      <c r="AX447" s="58"/>
      <c r="AY447" s="58"/>
      <c r="AZ447" s="58"/>
      <c r="BA447" s="58">
        <f t="shared" si="68"/>
        <v>1</v>
      </c>
      <c r="BB447" s="58">
        <f t="shared" si="69"/>
        <v>0.56624503914897173</v>
      </c>
      <c r="BC447" s="58" t="e">
        <f t="shared" si="70"/>
        <v>#N/A</v>
      </c>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row>
    <row r="448" spans="1:143" outlineLevel="1" x14ac:dyDescent="0.2">
      <c r="A448" s="16">
        <v>149</v>
      </c>
      <c r="B448" s="16">
        <v>0</v>
      </c>
      <c r="C448" s="1">
        <v>9.5396237486830252E-2</v>
      </c>
      <c r="D448" s="1">
        <f t="shared" si="62"/>
        <v>-9.5396237486830252E-2</v>
      </c>
      <c r="E448" s="1">
        <f t="shared" si="63"/>
        <v>0.20051652527111757</v>
      </c>
      <c r="F448" s="1">
        <f t="shared" si="64"/>
        <v>-0.44779071592778424</v>
      </c>
      <c r="G448" s="1">
        <f t="shared" si="65"/>
        <v>-0.32474047990678462</v>
      </c>
      <c r="H448" s="1">
        <v>9.9395993002842353E-3</v>
      </c>
      <c r="I448" s="1">
        <f t="shared" si="66"/>
        <v>1.336682817011485E-4</v>
      </c>
      <c r="J448" s="1">
        <f t="shared" si="67"/>
        <v>-0.32636650666148914</v>
      </c>
      <c r="AP448" s="58"/>
      <c r="AQ448" s="58"/>
      <c r="AR448" s="58"/>
      <c r="AS448" s="58"/>
      <c r="AT448" s="58"/>
      <c r="AU448" s="58"/>
      <c r="AV448" s="58"/>
      <c r="AW448" s="173"/>
      <c r="AX448" s="58"/>
      <c r="AY448" s="58"/>
      <c r="AZ448" s="58"/>
      <c r="BA448" s="58">
        <f t="shared" si="68"/>
        <v>1</v>
      </c>
      <c r="BB448" s="58">
        <f t="shared" si="69"/>
        <v>9.5396237486830252E-2</v>
      </c>
      <c r="BC448" s="58" t="e">
        <f t="shared" si="70"/>
        <v>#N/A</v>
      </c>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row>
    <row r="449" spans="1:143" outlineLevel="1" x14ac:dyDescent="0.2">
      <c r="A449" s="16">
        <v>150</v>
      </c>
      <c r="B449" s="16">
        <v>0</v>
      </c>
      <c r="C449" s="1">
        <v>8.4286162337393528E-2</v>
      </c>
      <c r="D449" s="1">
        <f t="shared" si="62"/>
        <v>-8.4286162337393528E-2</v>
      </c>
      <c r="E449" s="1">
        <f t="shared" si="63"/>
        <v>0.17610273482971955</v>
      </c>
      <c r="F449" s="1">
        <f t="shared" si="64"/>
        <v>-0.41964596367619161</v>
      </c>
      <c r="G449" s="1">
        <f t="shared" si="65"/>
        <v>-0.30338789704893365</v>
      </c>
      <c r="H449" s="1">
        <v>9.5389281179876044E-3</v>
      </c>
      <c r="I449" s="1">
        <f t="shared" si="66"/>
        <v>1.1187454193727493E-4</v>
      </c>
      <c r="J449" s="1">
        <f t="shared" si="67"/>
        <v>-0.30484532980769508</v>
      </c>
      <c r="AP449" s="58"/>
      <c r="AQ449" s="58"/>
      <c r="AR449" s="58"/>
      <c r="AS449" s="58"/>
      <c r="AT449" s="58"/>
      <c r="AU449" s="58"/>
      <c r="AV449" s="58"/>
      <c r="AW449" s="173"/>
      <c r="AX449" s="58"/>
      <c r="AY449" s="58"/>
      <c r="AZ449" s="58"/>
      <c r="BA449" s="58">
        <f t="shared" si="68"/>
        <v>1</v>
      </c>
      <c r="BB449" s="58">
        <f t="shared" si="69"/>
        <v>8.4286162337393528E-2</v>
      </c>
      <c r="BC449" s="58" t="e">
        <f t="shared" si="70"/>
        <v>#N/A</v>
      </c>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c r="DO449" s="58"/>
      <c r="DP449" s="58"/>
      <c r="DQ449" s="58"/>
      <c r="DR449" s="58"/>
      <c r="DS449" s="58"/>
      <c r="DT449" s="58"/>
      <c r="DU449" s="58"/>
      <c r="DV449" s="58"/>
      <c r="DW449" s="58"/>
      <c r="DX449" s="58"/>
      <c r="DY449" s="58"/>
      <c r="DZ449" s="58"/>
      <c r="EA449" s="58"/>
      <c r="EB449" s="58"/>
      <c r="EC449" s="58"/>
      <c r="ED449" s="58"/>
      <c r="EE449" s="58"/>
      <c r="EF449" s="58"/>
      <c r="EG449" s="58"/>
      <c r="EH449" s="58"/>
      <c r="EI449" s="58"/>
      <c r="EJ449" s="58"/>
      <c r="EK449" s="58"/>
      <c r="EL449" s="58"/>
      <c r="EM449" s="58"/>
    </row>
    <row r="450" spans="1:143" outlineLevel="1" x14ac:dyDescent="0.2">
      <c r="A450" s="16">
        <v>151</v>
      </c>
      <c r="B450" s="16">
        <v>0</v>
      </c>
      <c r="C450" s="1">
        <v>6.8620338696862862E-2</v>
      </c>
      <c r="D450" s="1">
        <f t="shared" si="62"/>
        <v>-6.8620338696862862E-2</v>
      </c>
      <c r="E450" s="1">
        <f t="shared" si="63"/>
        <v>0.14217657073272183</v>
      </c>
      <c r="F450" s="1">
        <f t="shared" si="64"/>
        <v>-0.37706308587916931</v>
      </c>
      <c r="G450" s="1">
        <f t="shared" si="65"/>
        <v>-0.27143325434484739</v>
      </c>
      <c r="H450" s="1">
        <v>9.4970333840780335E-3</v>
      </c>
      <c r="I450" s="1">
        <f t="shared" si="66"/>
        <v>8.9148188727948777E-5</v>
      </c>
      <c r="J450" s="1">
        <f t="shared" si="67"/>
        <v>-0.27273141353254921</v>
      </c>
      <c r="AP450" s="58"/>
      <c r="AQ450" s="58"/>
      <c r="AR450" s="58"/>
      <c r="AS450" s="58"/>
      <c r="AT450" s="58"/>
      <c r="AU450" s="58"/>
      <c r="AV450" s="58"/>
      <c r="AW450" s="173"/>
      <c r="AX450" s="58"/>
      <c r="AY450" s="58"/>
      <c r="AZ450" s="58"/>
      <c r="BA450" s="58">
        <f t="shared" si="68"/>
        <v>1</v>
      </c>
      <c r="BB450" s="58">
        <f t="shared" si="69"/>
        <v>6.8620338696862862E-2</v>
      </c>
      <c r="BC450" s="58" t="e">
        <f t="shared" si="70"/>
        <v>#N/A</v>
      </c>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c r="DO450" s="58"/>
      <c r="DP450" s="58"/>
      <c r="DQ450" s="58"/>
      <c r="DR450" s="58"/>
      <c r="DS450" s="58"/>
      <c r="DT450" s="58"/>
      <c r="DU450" s="58"/>
      <c r="DV450" s="58"/>
      <c r="DW450" s="58"/>
      <c r="DX450" s="58"/>
      <c r="DY450" s="58"/>
      <c r="DZ450" s="58"/>
      <c r="EA450" s="58"/>
      <c r="EB450" s="58"/>
      <c r="EC450" s="58"/>
      <c r="ED450" s="58"/>
      <c r="EE450" s="58"/>
      <c r="EF450" s="58"/>
      <c r="EG450" s="58"/>
      <c r="EH450" s="58"/>
      <c r="EI450" s="58"/>
      <c r="EJ450" s="58"/>
      <c r="EK450" s="58"/>
      <c r="EL450" s="58"/>
      <c r="EM450" s="58"/>
    </row>
    <row r="451" spans="1:143" outlineLevel="1" x14ac:dyDescent="0.2">
      <c r="A451" s="16">
        <v>152</v>
      </c>
      <c r="B451" s="16">
        <v>1</v>
      </c>
      <c r="C451" s="1">
        <v>0.95327006053974062</v>
      </c>
      <c r="D451" s="1">
        <f t="shared" si="62"/>
        <v>4.6729939460259384E-2</v>
      </c>
      <c r="E451" s="1">
        <f t="shared" si="63"/>
        <v>9.5714072204295494E-2</v>
      </c>
      <c r="F451" s="1">
        <f t="shared" si="64"/>
        <v>0.30937690961721026</v>
      </c>
      <c r="G451" s="1">
        <f t="shared" si="65"/>
        <v>0.22140612574947369</v>
      </c>
      <c r="H451" s="1">
        <v>3.7652703947243008E-3</v>
      </c>
      <c r="I451" s="1">
        <f t="shared" si="66"/>
        <v>2.3246741833310384E-5</v>
      </c>
      <c r="J451" s="1">
        <f t="shared" si="67"/>
        <v>0.22182413352002042</v>
      </c>
      <c r="AP451" s="58"/>
      <c r="AQ451" s="58"/>
      <c r="AR451" s="58"/>
      <c r="AS451" s="58"/>
      <c r="AT451" s="58"/>
      <c r="AU451" s="58"/>
      <c r="AV451" s="58"/>
      <c r="AW451" s="173"/>
      <c r="AX451" s="58"/>
      <c r="AY451" s="58"/>
      <c r="AZ451" s="58"/>
      <c r="BA451" s="58">
        <f t="shared" si="68"/>
        <v>0</v>
      </c>
      <c r="BB451" s="58" t="e">
        <f t="shared" si="69"/>
        <v>#N/A</v>
      </c>
      <c r="BC451" s="58">
        <f t="shared" si="70"/>
        <v>0.95327006053974062</v>
      </c>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58"/>
      <c r="EE451" s="58"/>
      <c r="EF451" s="58"/>
      <c r="EG451" s="58"/>
      <c r="EH451" s="58"/>
      <c r="EI451" s="58"/>
      <c r="EJ451" s="58"/>
      <c r="EK451" s="58"/>
      <c r="EL451" s="58"/>
      <c r="EM451" s="58"/>
    </row>
    <row r="452" spans="1:143" outlineLevel="1" x14ac:dyDescent="0.2">
      <c r="A452" s="16">
        <v>153</v>
      </c>
      <c r="B452" s="16">
        <v>0</v>
      </c>
      <c r="C452" s="1">
        <v>5.9860310089497701E-2</v>
      </c>
      <c r="D452" s="1">
        <f t="shared" si="62"/>
        <v>-5.9860310089497701E-2</v>
      </c>
      <c r="E452" s="1">
        <f t="shared" si="63"/>
        <v>0.12345361694227924</v>
      </c>
      <c r="F452" s="1">
        <f t="shared" si="64"/>
        <v>-0.35135966891816034</v>
      </c>
      <c r="G452" s="1">
        <f t="shared" si="65"/>
        <v>-0.25233255621993839</v>
      </c>
      <c r="H452" s="1">
        <v>5.3438448292305006E-3</v>
      </c>
      <c r="I452" s="1">
        <f t="shared" si="66"/>
        <v>4.2989706241162006E-5</v>
      </c>
      <c r="J452" s="1">
        <f t="shared" si="67"/>
        <v>-0.25300948348997199</v>
      </c>
      <c r="AP452" s="58"/>
      <c r="AQ452" s="58"/>
      <c r="AR452" s="58"/>
      <c r="AS452" s="58"/>
      <c r="AT452" s="58"/>
      <c r="AU452" s="58"/>
      <c r="AV452" s="58"/>
      <c r="AW452" s="173"/>
      <c r="AX452" s="58"/>
      <c r="AY452" s="58"/>
      <c r="AZ452" s="58"/>
      <c r="BA452" s="58">
        <f t="shared" si="68"/>
        <v>1</v>
      </c>
      <c r="BB452" s="58">
        <f t="shared" si="69"/>
        <v>5.9860310089497701E-2</v>
      </c>
      <c r="BC452" s="58" t="e">
        <f t="shared" si="70"/>
        <v>#N/A</v>
      </c>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row>
    <row r="453" spans="1:143" outlineLevel="1" x14ac:dyDescent="0.2">
      <c r="A453" s="16">
        <v>154</v>
      </c>
      <c r="B453" s="16">
        <v>0</v>
      </c>
      <c r="C453" s="1">
        <v>8.4476052197103038E-2</v>
      </c>
      <c r="D453" s="1">
        <f t="shared" si="62"/>
        <v>-8.4476052197103038E-2</v>
      </c>
      <c r="E453" s="1">
        <f t="shared" si="63"/>
        <v>0.17651751408317834</v>
      </c>
      <c r="F453" s="1">
        <f t="shared" si="64"/>
        <v>-0.42013987442657513</v>
      </c>
      <c r="G453" s="1">
        <f t="shared" si="65"/>
        <v>-0.30376095569444461</v>
      </c>
      <c r="H453" s="1">
        <v>3.3835304805483737E-3</v>
      </c>
      <c r="I453" s="1">
        <f t="shared" si="66"/>
        <v>3.9290530041388681E-5</v>
      </c>
      <c r="J453" s="1">
        <f t="shared" si="67"/>
        <v>-0.30427615568605687</v>
      </c>
      <c r="AP453" s="58"/>
      <c r="AQ453" s="58"/>
      <c r="AR453" s="58"/>
      <c r="AS453" s="58"/>
      <c r="AT453" s="58"/>
      <c r="AU453" s="58"/>
      <c r="AV453" s="58"/>
      <c r="AW453" s="173"/>
      <c r="AX453" s="58"/>
      <c r="AY453" s="58"/>
      <c r="AZ453" s="58"/>
      <c r="BA453" s="58">
        <f t="shared" si="68"/>
        <v>1</v>
      </c>
      <c r="BB453" s="58">
        <f t="shared" si="69"/>
        <v>8.4476052197103038E-2</v>
      </c>
      <c r="BC453" s="58" t="e">
        <f t="shared" si="70"/>
        <v>#N/A</v>
      </c>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c r="DO453" s="58"/>
      <c r="DP453" s="58"/>
      <c r="DQ453" s="58"/>
      <c r="DR453" s="58"/>
      <c r="DS453" s="58"/>
      <c r="DT453" s="58"/>
      <c r="DU453" s="58"/>
      <c r="DV453" s="58"/>
      <c r="DW453" s="58"/>
      <c r="DX453" s="58"/>
      <c r="DY453" s="58"/>
      <c r="DZ453" s="58"/>
      <c r="EA453" s="58"/>
      <c r="EB453" s="58"/>
      <c r="EC453" s="58"/>
      <c r="ED453" s="58"/>
      <c r="EE453" s="58"/>
      <c r="EF453" s="58"/>
      <c r="EG453" s="58"/>
      <c r="EH453" s="58"/>
      <c r="EI453" s="58"/>
      <c r="EJ453" s="58"/>
      <c r="EK453" s="58"/>
      <c r="EL453" s="58"/>
      <c r="EM453" s="58"/>
    </row>
    <row r="454" spans="1:143" outlineLevel="1" x14ac:dyDescent="0.2">
      <c r="A454" s="16">
        <v>155</v>
      </c>
      <c r="B454" s="16">
        <v>0</v>
      </c>
      <c r="C454" s="1">
        <v>0.10708535727923606</v>
      </c>
      <c r="D454" s="1">
        <f t="shared" si="62"/>
        <v>-0.10708535727923606</v>
      </c>
      <c r="E454" s="1">
        <f t="shared" si="63"/>
        <v>0.22652857506665758</v>
      </c>
      <c r="F454" s="1">
        <f t="shared" si="64"/>
        <v>-0.47595018128650562</v>
      </c>
      <c r="G454" s="1">
        <f t="shared" si="65"/>
        <v>-0.34630604501769208</v>
      </c>
      <c r="H454" s="1">
        <v>2.9589996513966067E-3</v>
      </c>
      <c r="I454" s="1">
        <f t="shared" si="66"/>
        <v>4.4622000483173256E-5</v>
      </c>
      <c r="J454" s="1">
        <f t="shared" si="67"/>
        <v>-0.34681954461620262</v>
      </c>
      <c r="AP454" s="58"/>
      <c r="AQ454" s="58"/>
      <c r="AR454" s="58"/>
      <c r="AS454" s="58"/>
      <c r="AT454" s="58"/>
      <c r="AU454" s="58"/>
      <c r="AV454" s="58"/>
      <c r="AW454" s="173"/>
      <c r="AX454" s="58"/>
      <c r="AY454" s="58"/>
      <c r="AZ454" s="58"/>
      <c r="BA454" s="58">
        <f t="shared" si="68"/>
        <v>1</v>
      </c>
      <c r="BB454" s="58">
        <f t="shared" si="69"/>
        <v>0.10708535727923606</v>
      </c>
      <c r="BC454" s="58" t="e">
        <f t="shared" si="70"/>
        <v>#N/A</v>
      </c>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row>
    <row r="455" spans="1:143" outlineLevel="1" x14ac:dyDescent="0.2">
      <c r="A455" s="16">
        <v>156</v>
      </c>
      <c r="B455" s="16">
        <v>0</v>
      </c>
      <c r="C455" s="1">
        <v>0.31308123502779756</v>
      </c>
      <c r="D455" s="1">
        <f t="shared" si="62"/>
        <v>-0.31308123502779756</v>
      </c>
      <c r="E455" s="1">
        <f t="shared" si="63"/>
        <v>0.7510784795779053</v>
      </c>
      <c r="F455" s="1">
        <f t="shared" si="64"/>
        <v>-0.86664784057765087</v>
      </c>
      <c r="G455" s="1">
        <f t="shared" si="65"/>
        <v>-0.6751120021599758</v>
      </c>
      <c r="H455" s="1">
        <v>1.0003083840551721E-2</v>
      </c>
      <c r="I455" s="1">
        <f t="shared" si="66"/>
        <v>5.8147078097141812E-4</v>
      </c>
      <c r="J455" s="1">
        <f t="shared" si="67"/>
        <v>-0.67851414848950597</v>
      </c>
      <c r="AP455" s="58"/>
      <c r="AQ455" s="58"/>
      <c r="AR455" s="58"/>
      <c r="AS455" s="58"/>
      <c r="AT455" s="58"/>
      <c r="AU455" s="58"/>
      <c r="AV455" s="58"/>
      <c r="AW455" s="173"/>
      <c r="AX455" s="58"/>
      <c r="AY455" s="58"/>
      <c r="AZ455" s="58"/>
      <c r="BA455" s="58">
        <f t="shared" si="68"/>
        <v>1</v>
      </c>
      <c r="BB455" s="58">
        <f t="shared" si="69"/>
        <v>0.31308123502779756</v>
      </c>
      <c r="BC455" s="58" t="e">
        <f t="shared" si="70"/>
        <v>#N/A</v>
      </c>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row>
    <row r="456" spans="1:143" outlineLevel="1" x14ac:dyDescent="0.2">
      <c r="A456" s="16">
        <v>157</v>
      </c>
      <c r="B456" s="16">
        <v>1</v>
      </c>
      <c r="C456" s="1">
        <v>0.78700102330766242</v>
      </c>
      <c r="D456" s="1">
        <f t="shared" si="62"/>
        <v>0.21299897669233758</v>
      </c>
      <c r="E456" s="1">
        <f t="shared" si="63"/>
        <v>0.47905146060342679</v>
      </c>
      <c r="F456" s="1">
        <f t="shared" si="64"/>
        <v>0.69213543515949738</v>
      </c>
      <c r="G456" s="1">
        <f t="shared" si="65"/>
        <v>0.52023684829121897</v>
      </c>
      <c r="H456" s="1">
        <v>1.2362168312727351E-2</v>
      </c>
      <c r="I456" s="1">
        <f t="shared" si="66"/>
        <v>4.2875722413960563E-4</v>
      </c>
      <c r="J456" s="1">
        <f t="shared" si="67"/>
        <v>0.52348260062903407</v>
      </c>
      <c r="AP456" s="58"/>
      <c r="AQ456" s="58"/>
      <c r="AR456" s="58"/>
      <c r="AS456" s="58"/>
      <c r="AT456" s="58"/>
      <c r="AU456" s="58"/>
      <c r="AV456" s="58"/>
      <c r="AW456" s="173"/>
      <c r="AX456" s="58"/>
      <c r="AY456" s="58"/>
      <c r="AZ456" s="58"/>
      <c r="BA456" s="58">
        <f t="shared" si="68"/>
        <v>0</v>
      </c>
      <c r="BB456" s="58" t="e">
        <f t="shared" si="69"/>
        <v>#N/A</v>
      </c>
      <c r="BC456" s="58">
        <f t="shared" si="70"/>
        <v>0.78700102330766242</v>
      </c>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row>
    <row r="457" spans="1:143" outlineLevel="1" x14ac:dyDescent="0.2">
      <c r="A457" s="16">
        <v>158</v>
      </c>
      <c r="B457" s="16">
        <v>0</v>
      </c>
      <c r="C457" s="1">
        <v>0.10684910029317624</v>
      </c>
      <c r="D457" s="1">
        <f t="shared" si="62"/>
        <v>-0.10684910029317624</v>
      </c>
      <c r="E457" s="1">
        <f t="shared" si="63"/>
        <v>0.22599946349303235</v>
      </c>
      <c r="F457" s="1">
        <f t="shared" si="64"/>
        <v>-0.47539400868440945</v>
      </c>
      <c r="G457" s="1">
        <f t="shared" si="65"/>
        <v>-0.34587806030949653</v>
      </c>
      <c r="H457" s="1">
        <v>2.9561442739278721E-3</v>
      </c>
      <c r="I457" s="1">
        <f t="shared" si="66"/>
        <v>4.4468568117256752E-5</v>
      </c>
      <c r="J457" s="1">
        <f t="shared" si="67"/>
        <v>-0.34639042929095731</v>
      </c>
      <c r="AP457" s="58"/>
      <c r="AQ457" s="58"/>
      <c r="AR457" s="58"/>
      <c r="AS457" s="58"/>
      <c r="AT457" s="58"/>
      <c r="AU457" s="58"/>
      <c r="AV457" s="58"/>
      <c r="AW457" s="173"/>
      <c r="AX457" s="58"/>
      <c r="AY457" s="58"/>
      <c r="AZ457" s="58"/>
      <c r="BA457" s="58">
        <f t="shared" si="68"/>
        <v>1</v>
      </c>
      <c r="BB457" s="58">
        <f t="shared" si="69"/>
        <v>0.10684910029317624</v>
      </c>
      <c r="BC457" s="58" t="e">
        <f t="shared" si="70"/>
        <v>#N/A</v>
      </c>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c r="DO457" s="58"/>
      <c r="DP457" s="58"/>
      <c r="DQ457" s="58"/>
      <c r="DR457" s="58"/>
      <c r="DS457" s="58"/>
      <c r="DT457" s="58"/>
      <c r="DU457" s="58"/>
      <c r="DV457" s="58"/>
      <c r="DW457" s="58"/>
      <c r="DX457" s="58"/>
      <c r="DY457" s="58"/>
      <c r="DZ457" s="58"/>
      <c r="EA457" s="58"/>
      <c r="EB457" s="58"/>
      <c r="EC457" s="58"/>
      <c r="ED457" s="58"/>
      <c r="EE457" s="58"/>
      <c r="EF457" s="58"/>
      <c r="EG457" s="58"/>
      <c r="EH457" s="58"/>
      <c r="EI457" s="58"/>
      <c r="EJ457" s="58"/>
      <c r="EK457" s="58"/>
      <c r="EL457" s="58"/>
      <c r="EM457" s="58"/>
    </row>
    <row r="458" spans="1:143" outlineLevel="1" x14ac:dyDescent="0.2">
      <c r="A458" s="16">
        <v>159</v>
      </c>
      <c r="B458" s="16">
        <v>0</v>
      </c>
      <c r="C458" s="1">
        <v>0.10708535727923606</v>
      </c>
      <c r="D458" s="1">
        <f t="shared" si="62"/>
        <v>-0.10708535727923606</v>
      </c>
      <c r="E458" s="1">
        <f t="shared" si="63"/>
        <v>0.22652857506665758</v>
      </c>
      <c r="F458" s="1">
        <f t="shared" si="64"/>
        <v>-0.47595018128650562</v>
      </c>
      <c r="G458" s="1">
        <f t="shared" si="65"/>
        <v>-0.34630604501769208</v>
      </c>
      <c r="H458" s="1">
        <v>2.9589996513966067E-3</v>
      </c>
      <c r="I458" s="1">
        <f t="shared" si="66"/>
        <v>4.4622000483173256E-5</v>
      </c>
      <c r="J458" s="1">
        <f t="shared" si="67"/>
        <v>-0.34681954461620262</v>
      </c>
      <c r="AP458" s="58"/>
      <c r="AQ458" s="58"/>
      <c r="AR458" s="58"/>
      <c r="AS458" s="58"/>
      <c r="AT458" s="58"/>
      <c r="AU458" s="58"/>
      <c r="AV458" s="58"/>
      <c r="AW458" s="173"/>
      <c r="AX458" s="58"/>
      <c r="AY458" s="58"/>
      <c r="AZ458" s="58"/>
      <c r="BA458" s="58">
        <f t="shared" si="68"/>
        <v>1</v>
      </c>
      <c r="BB458" s="58">
        <f t="shared" si="69"/>
        <v>0.10708535727923606</v>
      </c>
      <c r="BC458" s="58" t="e">
        <f t="shared" si="70"/>
        <v>#N/A</v>
      </c>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c r="EK458" s="58"/>
      <c r="EL458" s="58"/>
      <c r="EM458" s="58"/>
    </row>
    <row r="459" spans="1:143" outlineLevel="1" x14ac:dyDescent="0.2">
      <c r="A459" s="16">
        <v>160</v>
      </c>
      <c r="B459" s="16">
        <v>0</v>
      </c>
      <c r="C459" s="1">
        <v>1.1232818648034857E-2</v>
      </c>
      <c r="D459" s="1">
        <f t="shared" si="62"/>
        <v>-1.1232818648034857E-2</v>
      </c>
      <c r="E459" s="1">
        <f t="shared" si="63"/>
        <v>2.2592766419635577E-2</v>
      </c>
      <c r="F459" s="1">
        <f t="shared" si="64"/>
        <v>-0.15030890332789862</v>
      </c>
      <c r="G459" s="1">
        <f t="shared" si="65"/>
        <v>-0.10658530986328731</v>
      </c>
      <c r="H459" s="1">
        <v>3.863504871675299E-3</v>
      </c>
      <c r="I459" s="1">
        <f t="shared" si="66"/>
        <v>5.52902404259332E-6</v>
      </c>
      <c r="J459" s="1">
        <f t="shared" si="67"/>
        <v>-0.1067918048339999</v>
      </c>
      <c r="AP459" s="58"/>
      <c r="AQ459" s="58"/>
      <c r="AR459" s="58"/>
      <c r="AS459" s="58"/>
      <c r="AT459" s="58"/>
      <c r="AU459" s="58"/>
      <c r="AV459" s="58"/>
      <c r="AW459" s="173"/>
      <c r="AX459" s="58"/>
      <c r="AY459" s="58"/>
      <c r="AZ459" s="58"/>
      <c r="BA459" s="58">
        <f t="shared" si="68"/>
        <v>1</v>
      </c>
      <c r="BB459" s="58">
        <f t="shared" si="69"/>
        <v>1.1232818648034857E-2</v>
      </c>
      <c r="BC459" s="58" t="e">
        <f t="shared" si="70"/>
        <v>#N/A</v>
      </c>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c r="DO459" s="58"/>
      <c r="DP459" s="58"/>
      <c r="DQ459" s="58"/>
      <c r="DR459" s="58"/>
      <c r="DS459" s="58"/>
      <c r="DT459" s="58"/>
      <c r="DU459" s="58"/>
      <c r="DV459" s="58"/>
      <c r="DW459" s="58"/>
      <c r="DX459" s="58"/>
      <c r="DY459" s="58"/>
      <c r="DZ459" s="58"/>
      <c r="EA459" s="58"/>
      <c r="EB459" s="58"/>
      <c r="EC459" s="58"/>
      <c r="ED459" s="58"/>
      <c r="EE459" s="58"/>
      <c r="EF459" s="58"/>
      <c r="EG459" s="58"/>
      <c r="EH459" s="58"/>
      <c r="EI459" s="58"/>
      <c r="EJ459" s="58"/>
      <c r="EK459" s="58"/>
      <c r="EL459" s="58"/>
      <c r="EM459" s="58"/>
    </row>
    <row r="460" spans="1:143" outlineLevel="1" x14ac:dyDescent="0.2">
      <c r="A460" s="16">
        <v>161</v>
      </c>
      <c r="B460" s="16">
        <v>0</v>
      </c>
      <c r="C460" s="1">
        <v>7.8017583876146587E-2</v>
      </c>
      <c r="D460" s="1">
        <f t="shared" si="62"/>
        <v>-7.8017583876146587E-2</v>
      </c>
      <c r="E460" s="1">
        <f t="shared" si="63"/>
        <v>0.16245825411317674</v>
      </c>
      <c r="F460" s="1">
        <f t="shared" si="64"/>
        <v>-0.40306110468907408</v>
      </c>
      <c r="G460" s="1">
        <f t="shared" si="65"/>
        <v>-0.29089411088061179</v>
      </c>
      <c r="H460" s="1">
        <v>3.7568606595928585E-3</v>
      </c>
      <c r="I460" s="1">
        <f t="shared" si="66"/>
        <v>4.0038174817661586E-5</v>
      </c>
      <c r="J460" s="1">
        <f t="shared" si="67"/>
        <v>-0.29144207966731939</v>
      </c>
      <c r="AP460" s="58"/>
      <c r="AQ460" s="58"/>
      <c r="AR460" s="58"/>
      <c r="AS460" s="58"/>
      <c r="AT460" s="58"/>
      <c r="AU460" s="58"/>
      <c r="AV460" s="58"/>
      <c r="AW460" s="173"/>
      <c r="AX460" s="58"/>
      <c r="AY460" s="58"/>
      <c r="AZ460" s="58"/>
      <c r="BA460" s="58">
        <f t="shared" si="68"/>
        <v>1</v>
      </c>
      <c r="BB460" s="58">
        <f t="shared" si="69"/>
        <v>7.8017583876146587E-2</v>
      </c>
      <c r="BC460" s="58" t="e">
        <f t="shared" si="70"/>
        <v>#N/A</v>
      </c>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c r="DO460" s="58"/>
      <c r="DP460" s="58"/>
      <c r="DQ460" s="58"/>
      <c r="DR460" s="58"/>
      <c r="DS460" s="58"/>
      <c r="DT460" s="58"/>
      <c r="DU460" s="58"/>
      <c r="DV460" s="58"/>
      <c r="DW460" s="58"/>
      <c r="DX460" s="58"/>
      <c r="DY460" s="58"/>
      <c r="DZ460" s="58"/>
      <c r="EA460" s="58"/>
      <c r="EB460" s="58"/>
      <c r="EC460" s="58"/>
      <c r="ED460" s="58"/>
      <c r="EE460" s="58"/>
      <c r="EF460" s="58"/>
      <c r="EG460" s="58"/>
      <c r="EH460" s="58"/>
      <c r="EI460" s="58"/>
      <c r="EJ460" s="58"/>
      <c r="EK460" s="58"/>
      <c r="EL460" s="58"/>
      <c r="EM460" s="58"/>
    </row>
    <row r="461" spans="1:143" outlineLevel="1" x14ac:dyDescent="0.2">
      <c r="A461" s="16">
        <v>162</v>
      </c>
      <c r="B461" s="16">
        <v>1</v>
      </c>
      <c r="C461" s="1">
        <v>0.9289274567325092</v>
      </c>
      <c r="D461" s="1">
        <f t="shared" si="62"/>
        <v>7.1072543267490795E-2</v>
      </c>
      <c r="E461" s="1">
        <f t="shared" si="63"/>
        <v>0.14744926139149203</v>
      </c>
      <c r="F461" s="1">
        <f t="shared" si="64"/>
        <v>0.383991225669926</v>
      </c>
      <c r="G461" s="1">
        <f t="shared" si="65"/>
        <v>0.27660500136081606</v>
      </c>
      <c r="H461" s="1">
        <v>4.6325339525705063E-3</v>
      </c>
      <c r="I461" s="1">
        <f t="shared" si="66"/>
        <v>4.4717940910583041E-5</v>
      </c>
      <c r="J461" s="1">
        <f t="shared" si="67"/>
        <v>0.27724792703655199</v>
      </c>
      <c r="AP461" s="58"/>
      <c r="AQ461" s="58"/>
      <c r="AR461" s="58"/>
      <c r="AS461" s="58"/>
      <c r="AT461" s="58"/>
      <c r="AU461" s="58"/>
      <c r="AV461" s="58"/>
      <c r="AW461" s="173"/>
      <c r="AX461" s="58"/>
      <c r="AY461" s="58"/>
      <c r="AZ461" s="58"/>
      <c r="BA461" s="58">
        <f t="shared" si="68"/>
        <v>0</v>
      </c>
      <c r="BB461" s="58" t="e">
        <f t="shared" si="69"/>
        <v>#N/A</v>
      </c>
      <c r="BC461" s="58">
        <f t="shared" si="70"/>
        <v>0.9289274567325092</v>
      </c>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c r="EK461" s="58"/>
      <c r="EL461" s="58"/>
      <c r="EM461" s="58"/>
    </row>
    <row r="462" spans="1:143" outlineLevel="1" x14ac:dyDescent="0.2">
      <c r="A462" s="16">
        <v>163</v>
      </c>
      <c r="B462" s="16">
        <v>0</v>
      </c>
      <c r="C462" s="1">
        <v>0.11666393295561504</v>
      </c>
      <c r="D462" s="1">
        <f t="shared" si="62"/>
        <v>-0.11666393295561504</v>
      </c>
      <c r="E462" s="1">
        <f t="shared" si="63"/>
        <v>0.24809910781507877</v>
      </c>
      <c r="F462" s="1">
        <f t="shared" si="64"/>
        <v>-0.49809548062101383</v>
      </c>
      <c r="G462" s="1">
        <f t="shared" si="65"/>
        <v>-0.36341707196950174</v>
      </c>
      <c r="H462" s="1">
        <v>3.2058443874934369E-3</v>
      </c>
      <c r="I462" s="1">
        <f t="shared" si="66"/>
        <v>5.3266251435255111E-5</v>
      </c>
      <c r="J462" s="1">
        <f t="shared" si="67"/>
        <v>-0.36400100563578441</v>
      </c>
      <c r="AP462" s="58"/>
      <c r="AQ462" s="58"/>
      <c r="AR462" s="58"/>
      <c r="AS462" s="58"/>
      <c r="AT462" s="58"/>
      <c r="AU462" s="58"/>
      <c r="AV462" s="58"/>
      <c r="AW462" s="173"/>
      <c r="AX462" s="58"/>
      <c r="AY462" s="58"/>
      <c r="AZ462" s="58"/>
      <c r="BA462" s="58">
        <f t="shared" si="68"/>
        <v>1</v>
      </c>
      <c r="BB462" s="58">
        <f t="shared" si="69"/>
        <v>0.11666393295561504</v>
      </c>
      <c r="BC462" s="58" t="e">
        <f t="shared" si="70"/>
        <v>#N/A</v>
      </c>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c r="DO462" s="58"/>
      <c r="DP462" s="58"/>
      <c r="DQ462" s="58"/>
      <c r="DR462" s="58"/>
      <c r="DS462" s="58"/>
      <c r="DT462" s="58"/>
      <c r="DU462" s="58"/>
      <c r="DV462" s="58"/>
      <c r="DW462" s="58"/>
      <c r="DX462" s="58"/>
      <c r="DY462" s="58"/>
      <c r="DZ462" s="58"/>
      <c r="EA462" s="58"/>
      <c r="EB462" s="58"/>
      <c r="EC462" s="58"/>
      <c r="ED462" s="58"/>
      <c r="EE462" s="58"/>
      <c r="EF462" s="58"/>
      <c r="EG462" s="58"/>
      <c r="EH462" s="58"/>
      <c r="EI462" s="58"/>
      <c r="EJ462" s="58"/>
      <c r="EK462" s="58"/>
      <c r="EL462" s="58"/>
      <c r="EM462" s="58"/>
    </row>
    <row r="463" spans="1:143" outlineLevel="1" x14ac:dyDescent="0.2">
      <c r="A463" s="16">
        <v>164</v>
      </c>
      <c r="B463" s="16">
        <v>0</v>
      </c>
      <c r="C463" s="1">
        <v>0.14163008994913323</v>
      </c>
      <c r="D463" s="1">
        <f t="shared" si="62"/>
        <v>-0.14163008994913323</v>
      </c>
      <c r="E463" s="1">
        <f t="shared" si="63"/>
        <v>0.30544028361770137</v>
      </c>
      <c r="F463" s="1">
        <f t="shared" si="64"/>
        <v>-0.55266652116597526</v>
      </c>
      <c r="G463" s="1">
        <f t="shared" si="65"/>
        <v>-0.40620056478573879</v>
      </c>
      <c r="H463" s="1">
        <v>5.0437576584473065E-3</v>
      </c>
      <c r="I463" s="1">
        <f t="shared" si="66"/>
        <v>1.0508417236295275E-4</v>
      </c>
      <c r="J463" s="1">
        <f t="shared" si="67"/>
        <v>-0.40722884482605565</v>
      </c>
      <c r="AP463" s="58"/>
      <c r="AQ463" s="58"/>
      <c r="AR463" s="58"/>
      <c r="AS463" s="58"/>
      <c r="AT463" s="58"/>
      <c r="AU463" s="58"/>
      <c r="AV463" s="58"/>
      <c r="AW463" s="173"/>
      <c r="AX463" s="58"/>
      <c r="AY463" s="58"/>
      <c r="AZ463" s="58"/>
      <c r="BA463" s="58">
        <f t="shared" si="68"/>
        <v>1</v>
      </c>
      <c r="BB463" s="58">
        <f t="shared" si="69"/>
        <v>0.14163008994913323</v>
      </c>
      <c r="BC463" s="58" t="e">
        <f t="shared" si="70"/>
        <v>#N/A</v>
      </c>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c r="DO463" s="58"/>
      <c r="DP463" s="58"/>
      <c r="DQ463" s="58"/>
      <c r="DR463" s="58"/>
      <c r="DS463" s="58"/>
      <c r="DT463" s="58"/>
      <c r="DU463" s="58"/>
      <c r="DV463" s="58"/>
      <c r="DW463" s="58"/>
      <c r="DX463" s="58"/>
      <c r="DY463" s="58"/>
      <c r="DZ463" s="58"/>
      <c r="EA463" s="58"/>
      <c r="EB463" s="58"/>
      <c r="EC463" s="58"/>
      <c r="ED463" s="58"/>
      <c r="EE463" s="58"/>
      <c r="EF463" s="58"/>
      <c r="EG463" s="58"/>
      <c r="EH463" s="58"/>
      <c r="EI463" s="58"/>
      <c r="EJ463" s="58"/>
      <c r="EK463" s="58"/>
      <c r="EL463" s="58"/>
      <c r="EM463" s="58"/>
    </row>
    <row r="464" spans="1:143" outlineLevel="1" x14ac:dyDescent="0.2">
      <c r="A464" s="16">
        <v>165</v>
      </c>
      <c r="B464" s="16">
        <v>0</v>
      </c>
      <c r="C464" s="1">
        <v>0.29826204456205169</v>
      </c>
      <c r="D464" s="1">
        <f t="shared" si="62"/>
        <v>-0.29826204456205169</v>
      </c>
      <c r="E464" s="1">
        <f t="shared" si="63"/>
        <v>0.7083904549912754</v>
      </c>
      <c r="F464" s="1">
        <f t="shared" si="64"/>
        <v>-0.84165934616760207</v>
      </c>
      <c r="G464" s="1">
        <f t="shared" si="65"/>
        <v>-0.65194582982024518</v>
      </c>
      <c r="H464" s="1">
        <v>6.2054660480778116E-2</v>
      </c>
      <c r="I464" s="1">
        <f t="shared" si="66"/>
        <v>3.7475926679559576E-3</v>
      </c>
      <c r="J464" s="1">
        <f t="shared" si="67"/>
        <v>-0.67316688988586892</v>
      </c>
      <c r="AP464" s="58"/>
      <c r="AQ464" s="58"/>
      <c r="AR464" s="58"/>
      <c r="AS464" s="58"/>
      <c r="AT464" s="58"/>
      <c r="AU464" s="58"/>
      <c r="AV464" s="58"/>
      <c r="AW464" s="173"/>
      <c r="AX464" s="58"/>
      <c r="AY464" s="58"/>
      <c r="AZ464" s="58"/>
      <c r="BA464" s="58">
        <f t="shared" si="68"/>
        <v>1</v>
      </c>
      <c r="BB464" s="58">
        <f t="shared" si="69"/>
        <v>0.29826204456205169</v>
      </c>
      <c r="BC464" s="58" t="e">
        <f t="shared" si="70"/>
        <v>#N/A</v>
      </c>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c r="DO464" s="58"/>
      <c r="DP464" s="58"/>
      <c r="DQ464" s="58"/>
      <c r="DR464" s="58"/>
      <c r="DS464" s="58"/>
      <c r="DT464" s="58"/>
      <c r="DU464" s="58"/>
      <c r="DV464" s="58"/>
      <c r="DW464" s="58"/>
      <c r="DX464" s="58"/>
      <c r="DY464" s="58"/>
      <c r="DZ464" s="58"/>
      <c r="EA464" s="58"/>
      <c r="EB464" s="58"/>
      <c r="EC464" s="58"/>
      <c r="ED464" s="58"/>
      <c r="EE464" s="58"/>
      <c r="EF464" s="58"/>
      <c r="EG464" s="58"/>
      <c r="EH464" s="58"/>
      <c r="EI464" s="58"/>
      <c r="EJ464" s="58"/>
      <c r="EK464" s="58"/>
      <c r="EL464" s="58"/>
      <c r="EM464" s="58"/>
    </row>
    <row r="465" spans="1:143" outlineLevel="1" x14ac:dyDescent="0.2">
      <c r="A465" s="16">
        <v>166</v>
      </c>
      <c r="B465" s="16">
        <v>1</v>
      </c>
      <c r="C465" s="1">
        <v>0.78639109123268647</v>
      </c>
      <c r="D465" s="1">
        <f t="shared" si="62"/>
        <v>0.21360890876731353</v>
      </c>
      <c r="E465" s="1">
        <f t="shared" si="63"/>
        <v>0.48060207751549072</v>
      </c>
      <c r="F465" s="1">
        <f t="shared" si="64"/>
        <v>0.69325469887732516</v>
      </c>
      <c r="G465" s="1">
        <f t="shared" si="65"/>
        <v>0.52118317623963706</v>
      </c>
      <c r="H465" s="1">
        <v>5.7951924552131141E-2</v>
      </c>
      <c r="I465" s="1">
        <f t="shared" si="66"/>
        <v>2.2172390533499813E-3</v>
      </c>
      <c r="J465" s="1">
        <f t="shared" si="67"/>
        <v>0.53697473819479269</v>
      </c>
      <c r="AP465" s="58"/>
      <c r="AQ465" s="58"/>
      <c r="AR465" s="58"/>
      <c r="AS465" s="58"/>
      <c r="AT465" s="58"/>
      <c r="AU465" s="58"/>
      <c r="AV465" s="58"/>
      <c r="AW465" s="173"/>
      <c r="AX465" s="58"/>
      <c r="AY465" s="58"/>
      <c r="AZ465" s="58"/>
      <c r="BA465" s="58">
        <f t="shared" si="68"/>
        <v>0</v>
      </c>
      <c r="BB465" s="58" t="e">
        <f t="shared" si="69"/>
        <v>#N/A</v>
      </c>
      <c r="BC465" s="58">
        <f t="shared" si="70"/>
        <v>0.78639109123268647</v>
      </c>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c r="DO465" s="58"/>
      <c r="DP465" s="58"/>
      <c r="DQ465" s="58"/>
      <c r="DR465" s="58"/>
      <c r="DS465" s="58"/>
      <c r="DT465" s="58"/>
      <c r="DU465" s="58"/>
      <c r="DV465" s="58"/>
      <c r="DW465" s="58"/>
      <c r="DX465" s="58"/>
      <c r="DY465" s="58"/>
      <c r="DZ465" s="58"/>
      <c r="EA465" s="58"/>
      <c r="EB465" s="58"/>
      <c r="EC465" s="58"/>
      <c r="ED465" s="58"/>
      <c r="EE465" s="58"/>
      <c r="EF465" s="58"/>
      <c r="EG465" s="58"/>
      <c r="EH465" s="58"/>
      <c r="EI465" s="58"/>
      <c r="EJ465" s="58"/>
      <c r="EK465" s="58"/>
      <c r="EL465" s="58"/>
      <c r="EM465" s="58"/>
    </row>
    <row r="466" spans="1:143" outlineLevel="1" x14ac:dyDescent="0.2">
      <c r="A466" s="16">
        <v>167</v>
      </c>
      <c r="B466" s="16">
        <v>1</v>
      </c>
      <c r="C466" s="1">
        <v>0.9437538101583467</v>
      </c>
      <c r="D466" s="1">
        <f t="shared" si="62"/>
        <v>5.6246189841653305E-2</v>
      </c>
      <c r="E466" s="1">
        <f t="shared" si="63"/>
        <v>0.11577988234634995</v>
      </c>
      <c r="F466" s="1">
        <f t="shared" si="64"/>
        <v>0.34026443003398099</v>
      </c>
      <c r="G466" s="1">
        <f t="shared" si="65"/>
        <v>0.24412777625454721</v>
      </c>
      <c r="H466" s="1">
        <v>3.787329915781961E-3</v>
      </c>
      <c r="I466" s="1">
        <f t="shared" si="66"/>
        <v>2.8429774823765497E-5</v>
      </c>
      <c r="J466" s="1">
        <f t="shared" si="67"/>
        <v>0.2445913897791312</v>
      </c>
      <c r="AP466" s="58"/>
      <c r="AQ466" s="58"/>
      <c r="AR466" s="58"/>
      <c r="AS466" s="58"/>
      <c r="AT466" s="58"/>
      <c r="AU466" s="58"/>
      <c r="AV466" s="58"/>
      <c r="AW466" s="173"/>
      <c r="AX466" s="58"/>
      <c r="AY466" s="58"/>
      <c r="AZ466" s="58"/>
      <c r="BA466" s="58">
        <f t="shared" si="68"/>
        <v>0</v>
      </c>
      <c r="BB466" s="58" t="e">
        <f t="shared" si="69"/>
        <v>#N/A</v>
      </c>
      <c r="BC466" s="58">
        <f t="shared" si="70"/>
        <v>0.9437538101583467</v>
      </c>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c r="DO466" s="58"/>
      <c r="DP466" s="58"/>
      <c r="DQ466" s="58"/>
      <c r="DR466" s="58"/>
      <c r="DS466" s="58"/>
      <c r="DT466" s="58"/>
      <c r="DU466" s="58"/>
      <c r="DV466" s="58"/>
      <c r="DW466" s="58"/>
      <c r="DX466" s="58"/>
      <c r="DY466" s="58"/>
      <c r="DZ466" s="58"/>
      <c r="EA466" s="58"/>
      <c r="EB466" s="58"/>
      <c r="EC466" s="58"/>
      <c r="ED466" s="58"/>
      <c r="EE466" s="58"/>
      <c r="EF466" s="58"/>
      <c r="EG466" s="58"/>
      <c r="EH466" s="58"/>
      <c r="EI466" s="58"/>
      <c r="EJ466" s="58"/>
      <c r="EK466" s="58"/>
      <c r="EL466" s="58"/>
      <c r="EM466" s="58"/>
    </row>
    <row r="467" spans="1:143" outlineLevel="1" x14ac:dyDescent="0.2">
      <c r="A467" s="16">
        <v>168</v>
      </c>
      <c r="B467" s="16">
        <v>0</v>
      </c>
      <c r="C467" s="1">
        <v>0.34891312811444514</v>
      </c>
      <c r="D467" s="1">
        <f t="shared" si="62"/>
        <v>-0.34891312811444514</v>
      </c>
      <c r="E467" s="1">
        <f t="shared" si="63"/>
        <v>0.85822440383956211</v>
      </c>
      <c r="F467" s="1">
        <f t="shared" si="64"/>
        <v>-0.92640401760763225</v>
      </c>
      <c r="G467" s="1">
        <f t="shared" si="65"/>
        <v>-0.73204737204147008</v>
      </c>
      <c r="H467" s="1">
        <v>2.12257495848143E-2</v>
      </c>
      <c r="I467" s="1">
        <f t="shared" si="66"/>
        <v>1.4841792319782525E-3</v>
      </c>
      <c r="J467" s="1">
        <f t="shared" si="67"/>
        <v>-0.73994240737702888</v>
      </c>
      <c r="AP467" s="58"/>
      <c r="AQ467" s="58"/>
      <c r="AR467" s="58"/>
      <c r="AS467" s="58"/>
      <c r="AT467" s="58"/>
      <c r="AU467" s="58"/>
      <c r="AV467" s="58"/>
      <c r="AW467" s="173"/>
      <c r="AX467" s="58"/>
      <c r="AY467" s="58"/>
      <c r="AZ467" s="58"/>
      <c r="BA467" s="58">
        <f t="shared" si="68"/>
        <v>1</v>
      </c>
      <c r="BB467" s="58">
        <f t="shared" si="69"/>
        <v>0.34891312811444514</v>
      </c>
      <c r="BC467" s="58" t="e">
        <f t="shared" si="70"/>
        <v>#N/A</v>
      </c>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c r="DO467" s="58"/>
      <c r="DP467" s="58"/>
      <c r="DQ467" s="58"/>
      <c r="DR467" s="58"/>
      <c r="DS467" s="58"/>
      <c r="DT467" s="58"/>
      <c r="DU467" s="58"/>
      <c r="DV467" s="58"/>
      <c r="DW467" s="58"/>
      <c r="DX467" s="58"/>
      <c r="DY467" s="58"/>
      <c r="DZ467" s="58"/>
      <c r="EA467" s="58"/>
      <c r="EB467" s="58"/>
      <c r="EC467" s="58"/>
      <c r="ED467" s="58"/>
      <c r="EE467" s="58"/>
      <c r="EF467" s="58"/>
      <c r="EG467" s="58"/>
      <c r="EH467" s="58"/>
      <c r="EI467" s="58"/>
      <c r="EJ467" s="58"/>
      <c r="EK467" s="58"/>
      <c r="EL467" s="58"/>
      <c r="EM467" s="58"/>
    </row>
    <row r="468" spans="1:143" outlineLevel="1" x14ac:dyDescent="0.2">
      <c r="A468" s="16">
        <v>169</v>
      </c>
      <c r="B468" s="16">
        <v>0</v>
      </c>
      <c r="C468" s="1">
        <v>0.43440543939947485</v>
      </c>
      <c r="D468" s="1">
        <f t="shared" si="62"/>
        <v>-0.43440543939947485</v>
      </c>
      <c r="E468" s="1">
        <f t="shared" si="63"/>
        <v>1.1397555629778737</v>
      </c>
      <c r="F468" s="1">
        <f t="shared" si="64"/>
        <v>-1.0675933509430797</v>
      </c>
      <c r="G468" s="1">
        <f t="shared" si="65"/>
        <v>-0.87638516057361082</v>
      </c>
      <c r="H468" s="1">
        <v>1.0197090056300826E-2</v>
      </c>
      <c r="I468" s="1">
        <f t="shared" si="66"/>
        <v>9.9926078842281279E-4</v>
      </c>
      <c r="J468" s="1">
        <f t="shared" si="67"/>
        <v>-0.8808879154370447</v>
      </c>
      <c r="AP468" s="58"/>
      <c r="AQ468" s="58"/>
      <c r="AR468" s="58"/>
      <c r="AS468" s="58"/>
      <c r="AT468" s="58"/>
      <c r="AU468" s="58"/>
      <c r="AV468" s="58"/>
      <c r="AW468" s="173"/>
      <c r="AX468" s="58"/>
      <c r="AY468" s="58"/>
      <c r="AZ468" s="58"/>
      <c r="BA468" s="58">
        <f t="shared" si="68"/>
        <v>1</v>
      </c>
      <c r="BB468" s="58">
        <f t="shared" si="69"/>
        <v>0.43440543939947485</v>
      </c>
      <c r="BC468" s="58" t="e">
        <f t="shared" si="70"/>
        <v>#N/A</v>
      </c>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c r="DO468" s="58"/>
      <c r="DP468" s="58"/>
      <c r="DQ468" s="58"/>
      <c r="DR468" s="58"/>
      <c r="DS468" s="58"/>
      <c r="DT468" s="58"/>
      <c r="DU468" s="58"/>
      <c r="DV468" s="58"/>
      <c r="DW468" s="58"/>
      <c r="DX468" s="58"/>
      <c r="DY468" s="58"/>
      <c r="DZ468" s="58"/>
      <c r="EA468" s="58"/>
      <c r="EB468" s="58"/>
      <c r="EC468" s="58"/>
      <c r="ED468" s="58"/>
      <c r="EE468" s="58"/>
      <c r="EF468" s="58"/>
      <c r="EG468" s="58"/>
      <c r="EH468" s="58"/>
      <c r="EI468" s="58"/>
      <c r="EJ468" s="58"/>
      <c r="EK468" s="58"/>
      <c r="EL468" s="58"/>
      <c r="EM468" s="58"/>
    </row>
    <row r="469" spans="1:143" outlineLevel="1" x14ac:dyDescent="0.2">
      <c r="A469" s="16">
        <v>170</v>
      </c>
      <c r="B469" s="16">
        <v>0</v>
      </c>
      <c r="C469" s="1">
        <v>0.11166226895365694</v>
      </c>
      <c r="D469" s="1">
        <f t="shared" si="62"/>
        <v>-0.11166226895365694</v>
      </c>
      <c r="E469" s="1">
        <f t="shared" si="63"/>
        <v>0.23680656108268766</v>
      </c>
      <c r="F469" s="1">
        <f t="shared" si="64"/>
        <v>-0.48662774384809554</v>
      </c>
      <c r="G469" s="1">
        <f t="shared" si="65"/>
        <v>-0.35453912610058697</v>
      </c>
      <c r="H469" s="1">
        <v>3.0450271642132446E-3</v>
      </c>
      <c r="I469" s="1">
        <f t="shared" si="66"/>
        <v>4.8136935207372936E-5</v>
      </c>
      <c r="J469" s="1">
        <f t="shared" si="67"/>
        <v>-0.35508015262983145</v>
      </c>
      <c r="AP469" s="58"/>
      <c r="AQ469" s="58"/>
      <c r="AR469" s="58"/>
      <c r="AS469" s="58"/>
      <c r="AT469" s="58"/>
      <c r="AU469" s="58"/>
      <c r="AV469" s="58"/>
      <c r="AW469" s="173"/>
      <c r="AX469" s="58"/>
      <c r="AY469" s="58"/>
      <c r="AZ469" s="58"/>
      <c r="BA469" s="58">
        <f t="shared" si="68"/>
        <v>1</v>
      </c>
      <c r="BB469" s="58">
        <f t="shared" si="69"/>
        <v>0.11166226895365694</v>
      </c>
      <c r="BC469" s="58" t="e">
        <f t="shared" si="70"/>
        <v>#N/A</v>
      </c>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c r="DO469" s="58"/>
      <c r="DP469" s="58"/>
      <c r="DQ469" s="58"/>
      <c r="DR469" s="58"/>
      <c r="DS469" s="58"/>
      <c r="DT469" s="58"/>
      <c r="DU469" s="58"/>
      <c r="DV469" s="58"/>
      <c r="DW469" s="58"/>
      <c r="DX469" s="58"/>
      <c r="DY469" s="58"/>
      <c r="DZ469" s="58"/>
      <c r="EA469" s="58"/>
      <c r="EB469" s="58"/>
      <c r="EC469" s="58"/>
      <c r="ED469" s="58"/>
      <c r="EE469" s="58"/>
      <c r="EF469" s="58"/>
      <c r="EG469" s="58"/>
      <c r="EH469" s="58"/>
      <c r="EI469" s="58"/>
      <c r="EJ469" s="58"/>
      <c r="EK469" s="58"/>
      <c r="EL469" s="58"/>
      <c r="EM469" s="58"/>
    </row>
    <row r="470" spans="1:143" outlineLevel="1" x14ac:dyDescent="0.2">
      <c r="A470" s="16">
        <v>171</v>
      </c>
      <c r="B470" s="16">
        <v>0</v>
      </c>
      <c r="C470" s="1">
        <v>0.2624878859697895</v>
      </c>
      <c r="D470" s="1">
        <f t="shared" si="62"/>
        <v>-0.2624878859697895</v>
      </c>
      <c r="E470" s="1">
        <f t="shared" si="63"/>
        <v>0.60894553019877784</v>
      </c>
      <c r="F470" s="1">
        <f t="shared" si="64"/>
        <v>-0.78034962048993006</v>
      </c>
      <c r="G470" s="1">
        <f t="shared" si="65"/>
        <v>-0.59658187324079393</v>
      </c>
      <c r="H470" s="1">
        <v>1.4652001816001179E-2</v>
      </c>
      <c r="I470" s="1">
        <f t="shared" si="66"/>
        <v>6.7137908294285229E-4</v>
      </c>
      <c r="J470" s="1">
        <f t="shared" si="67"/>
        <v>-0.60100105471013732</v>
      </c>
      <c r="AP470" s="58"/>
      <c r="AQ470" s="58"/>
      <c r="AR470" s="58"/>
      <c r="AS470" s="58"/>
      <c r="AT470" s="58"/>
      <c r="AU470" s="58"/>
      <c r="AV470" s="58"/>
      <c r="AW470" s="173"/>
      <c r="AX470" s="58"/>
      <c r="AY470" s="58"/>
      <c r="AZ470" s="58"/>
      <c r="BA470" s="58">
        <f t="shared" si="68"/>
        <v>1</v>
      </c>
      <c r="BB470" s="58">
        <f t="shared" si="69"/>
        <v>0.2624878859697895</v>
      </c>
      <c r="BC470" s="58" t="e">
        <f t="shared" si="70"/>
        <v>#N/A</v>
      </c>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c r="DO470" s="58"/>
      <c r="DP470" s="58"/>
      <c r="DQ470" s="58"/>
      <c r="DR470" s="58"/>
      <c r="DS470" s="58"/>
      <c r="DT470" s="58"/>
      <c r="DU470" s="58"/>
      <c r="DV470" s="58"/>
      <c r="DW470" s="58"/>
      <c r="DX470" s="58"/>
      <c r="DY470" s="58"/>
      <c r="DZ470" s="58"/>
      <c r="EA470" s="58"/>
      <c r="EB470" s="58"/>
      <c r="EC470" s="58"/>
      <c r="ED470" s="58"/>
      <c r="EE470" s="58"/>
      <c r="EF470" s="58"/>
      <c r="EG470" s="58"/>
      <c r="EH470" s="58"/>
      <c r="EI470" s="58"/>
      <c r="EJ470" s="58"/>
      <c r="EK470" s="58"/>
      <c r="EL470" s="58"/>
      <c r="EM470" s="58"/>
    </row>
    <row r="471" spans="1:143" outlineLevel="1" x14ac:dyDescent="0.2">
      <c r="A471" s="16">
        <v>172</v>
      </c>
      <c r="B471" s="16">
        <v>0</v>
      </c>
      <c r="C471" s="1">
        <v>0.28296836012665544</v>
      </c>
      <c r="D471" s="1">
        <f t="shared" si="62"/>
        <v>-0.28296836012665544</v>
      </c>
      <c r="E471" s="1">
        <f t="shared" si="63"/>
        <v>0.66527062244073576</v>
      </c>
      <c r="F471" s="1">
        <f t="shared" si="64"/>
        <v>-0.81564123390172949</v>
      </c>
      <c r="G471" s="1">
        <f t="shared" si="65"/>
        <v>-0.62820267165037991</v>
      </c>
      <c r="H471" s="1">
        <v>6.0354894302608889E-2</v>
      </c>
      <c r="I471" s="1">
        <f t="shared" si="66"/>
        <v>3.3720526956805825E-3</v>
      </c>
      <c r="J471" s="1">
        <f t="shared" si="67"/>
        <v>-0.64806393138476293</v>
      </c>
      <c r="AP471" s="58"/>
      <c r="AQ471" s="58"/>
      <c r="AR471" s="58"/>
      <c r="AS471" s="58"/>
      <c r="AT471" s="58"/>
      <c r="AU471" s="58"/>
      <c r="AV471" s="58"/>
      <c r="AW471" s="173"/>
      <c r="AX471" s="58"/>
      <c r="AY471" s="58"/>
      <c r="AZ471" s="58"/>
      <c r="BA471" s="58">
        <f t="shared" si="68"/>
        <v>1</v>
      </c>
      <c r="BB471" s="58">
        <f t="shared" si="69"/>
        <v>0.28296836012665544</v>
      </c>
      <c r="BC471" s="58" t="e">
        <f t="shared" si="70"/>
        <v>#N/A</v>
      </c>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c r="DO471" s="58"/>
      <c r="DP471" s="58"/>
      <c r="DQ471" s="58"/>
      <c r="DR471" s="58"/>
      <c r="DS471" s="58"/>
      <c r="DT471" s="58"/>
      <c r="DU471" s="58"/>
      <c r="DV471" s="58"/>
      <c r="DW471" s="58"/>
      <c r="DX471" s="58"/>
      <c r="DY471" s="58"/>
      <c r="DZ471" s="58"/>
      <c r="EA471" s="58"/>
      <c r="EB471" s="58"/>
      <c r="EC471" s="58"/>
      <c r="ED471" s="58"/>
      <c r="EE471" s="58"/>
      <c r="EF471" s="58"/>
      <c r="EG471" s="58"/>
      <c r="EH471" s="58"/>
      <c r="EI471" s="58"/>
      <c r="EJ471" s="58"/>
      <c r="EK471" s="58"/>
      <c r="EL471" s="58"/>
      <c r="EM471" s="58"/>
    </row>
    <row r="472" spans="1:143" outlineLevel="1" x14ac:dyDescent="0.2">
      <c r="A472" s="16">
        <v>173</v>
      </c>
      <c r="B472" s="16">
        <v>1</v>
      </c>
      <c r="C472" s="1">
        <v>0.61405900704990879</v>
      </c>
      <c r="D472" s="1">
        <f t="shared" si="62"/>
        <v>0.38594099295009121</v>
      </c>
      <c r="E472" s="1">
        <f t="shared" si="63"/>
        <v>0.97532850553082839</v>
      </c>
      <c r="F472" s="1">
        <f t="shared" si="64"/>
        <v>0.98758721413899864</v>
      </c>
      <c r="G472" s="1">
        <f t="shared" si="65"/>
        <v>0.79278495893906697</v>
      </c>
      <c r="H472" s="1">
        <v>2.6875249422402454E-2</v>
      </c>
      <c r="I472" s="1">
        <f t="shared" si="66"/>
        <v>2.2296478863912382E-3</v>
      </c>
      <c r="J472" s="1">
        <f t="shared" si="67"/>
        <v>0.80365776016074209</v>
      </c>
      <c r="AP472" s="58"/>
      <c r="AQ472" s="58"/>
      <c r="AR472" s="58"/>
      <c r="AS472" s="58"/>
      <c r="AT472" s="58"/>
      <c r="AU472" s="58"/>
      <c r="AV472" s="58"/>
      <c r="AW472" s="173"/>
      <c r="AX472" s="58"/>
      <c r="AY472" s="58"/>
      <c r="AZ472" s="58"/>
      <c r="BA472" s="58">
        <f t="shared" si="68"/>
        <v>0</v>
      </c>
      <c r="BB472" s="58" t="e">
        <f t="shared" si="69"/>
        <v>#N/A</v>
      </c>
      <c r="BC472" s="58">
        <f t="shared" si="70"/>
        <v>0.61405900704990879</v>
      </c>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c r="DO472" s="58"/>
      <c r="DP472" s="58"/>
      <c r="DQ472" s="58"/>
      <c r="DR472" s="58"/>
      <c r="DS472" s="58"/>
      <c r="DT472" s="58"/>
      <c r="DU472" s="58"/>
      <c r="DV472" s="58"/>
      <c r="DW472" s="58"/>
      <c r="DX472" s="58"/>
      <c r="DY472" s="58"/>
      <c r="DZ472" s="58"/>
      <c r="EA472" s="58"/>
      <c r="EB472" s="58"/>
      <c r="EC472" s="58"/>
      <c r="ED472" s="58"/>
      <c r="EE472" s="58"/>
      <c r="EF472" s="58"/>
      <c r="EG472" s="58"/>
      <c r="EH472" s="58"/>
      <c r="EI472" s="58"/>
      <c r="EJ472" s="58"/>
      <c r="EK472" s="58"/>
      <c r="EL472" s="58"/>
      <c r="EM472" s="58"/>
    </row>
    <row r="473" spans="1:143" outlineLevel="1" x14ac:dyDescent="0.2">
      <c r="A473" s="16">
        <v>174</v>
      </c>
      <c r="B473" s="16">
        <v>0</v>
      </c>
      <c r="C473" s="1">
        <v>0.13002404558311145</v>
      </c>
      <c r="D473" s="1">
        <f t="shared" si="62"/>
        <v>-0.13002404558311145</v>
      </c>
      <c r="E473" s="1">
        <f t="shared" si="63"/>
        <v>0.27857941263347663</v>
      </c>
      <c r="F473" s="1">
        <f t="shared" si="64"/>
        <v>-0.52780622640650676</v>
      </c>
      <c r="G473" s="1">
        <f t="shared" si="65"/>
        <v>-0.38659676245617836</v>
      </c>
      <c r="H473" s="1">
        <v>3.9762680482500487E-3</v>
      </c>
      <c r="I473" s="1">
        <f t="shared" si="66"/>
        <v>7.4879462645677003E-5</v>
      </c>
      <c r="J473" s="1">
        <f t="shared" si="67"/>
        <v>-0.38736766839302156</v>
      </c>
      <c r="AP473" s="58"/>
      <c r="AQ473" s="58"/>
      <c r="AR473" s="58"/>
      <c r="AS473" s="58"/>
      <c r="AT473" s="58"/>
      <c r="AU473" s="58"/>
      <c r="AV473" s="58"/>
      <c r="AW473" s="173"/>
      <c r="AX473" s="58"/>
      <c r="AY473" s="58"/>
      <c r="AZ473" s="58"/>
      <c r="BA473" s="58">
        <f t="shared" si="68"/>
        <v>1</v>
      </c>
      <c r="BB473" s="58">
        <f t="shared" si="69"/>
        <v>0.13002404558311145</v>
      </c>
      <c r="BC473" s="58" t="e">
        <f t="shared" si="70"/>
        <v>#N/A</v>
      </c>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c r="DO473" s="58"/>
      <c r="DP473" s="58"/>
      <c r="DQ473" s="58"/>
      <c r="DR473" s="58"/>
      <c r="DS473" s="58"/>
      <c r="DT473" s="58"/>
      <c r="DU473" s="58"/>
      <c r="DV473" s="58"/>
      <c r="DW473" s="58"/>
      <c r="DX473" s="58"/>
      <c r="DY473" s="58"/>
      <c r="DZ473" s="58"/>
      <c r="EA473" s="58"/>
      <c r="EB473" s="58"/>
      <c r="EC473" s="58"/>
      <c r="ED473" s="58"/>
      <c r="EE473" s="58"/>
      <c r="EF473" s="58"/>
      <c r="EG473" s="58"/>
      <c r="EH473" s="58"/>
      <c r="EI473" s="58"/>
      <c r="EJ473" s="58"/>
      <c r="EK473" s="58"/>
      <c r="EL473" s="58"/>
      <c r="EM473" s="58"/>
    </row>
    <row r="474" spans="1:143" outlineLevel="1" x14ac:dyDescent="0.2">
      <c r="A474" s="16">
        <v>175</v>
      </c>
      <c r="B474" s="16">
        <v>0</v>
      </c>
      <c r="C474" s="1">
        <v>0.28711946637674018</v>
      </c>
      <c r="D474" s="1">
        <f t="shared" si="62"/>
        <v>-0.28711946637674018</v>
      </c>
      <c r="E474" s="1">
        <f t="shared" si="63"/>
        <v>0.67688285426450234</v>
      </c>
      <c r="F474" s="1">
        <f t="shared" si="64"/>
        <v>-0.82272890690950096</v>
      </c>
      <c r="G474" s="1">
        <f t="shared" si="65"/>
        <v>-0.63463342402992096</v>
      </c>
      <c r="H474" s="1">
        <v>1.206503774156013E-2</v>
      </c>
      <c r="I474" s="1">
        <f t="shared" si="66"/>
        <v>6.2234022153483332E-4</v>
      </c>
      <c r="J474" s="1">
        <f t="shared" si="67"/>
        <v>-0.6384968568459306</v>
      </c>
      <c r="AP474" s="58"/>
      <c r="AQ474" s="58"/>
      <c r="AR474" s="58"/>
      <c r="AS474" s="58"/>
      <c r="AT474" s="58"/>
      <c r="AU474" s="58"/>
      <c r="AV474" s="58"/>
      <c r="AW474" s="173"/>
      <c r="AX474" s="58"/>
      <c r="AY474" s="58"/>
      <c r="AZ474" s="58"/>
      <c r="BA474" s="58">
        <f t="shared" si="68"/>
        <v>1</v>
      </c>
      <c r="BB474" s="58">
        <f t="shared" si="69"/>
        <v>0.28711946637674018</v>
      </c>
      <c r="BC474" s="58" t="e">
        <f t="shared" si="70"/>
        <v>#N/A</v>
      </c>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c r="DO474" s="58"/>
      <c r="DP474" s="58"/>
      <c r="DQ474" s="58"/>
      <c r="DR474" s="58"/>
      <c r="DS474" s="58"/>
      <c r="DT474" s="58"/>
      <c r="DU474" s="58"/>
      <c r="DV474" s="58"/>
      <c r="DW474" s="58"/>
      <c r="DX474" s="58"/>
      <c r="DY474" s="58"/>
      <c r="DZ474" s="58"/>
      <c r="EA474" s="58"/>
      <c r="EB474" s="58"/>
      <c r="EC474" s="58"/>
      <c r="ED474" s="58"/>
      <c r="EE474" s="58"/>
      <c r="EF474" s="58"/>
      <c r="EG474" s="58"/>
      <c r="EH474" s="58"/>
      <c r="EI474" s="58"/>
      <c r="EJ474" s="58"/>
      <c r="EK474" s="58"/>
      <c r="EL474" s="58"/>
      <c r="EM474" s="58"/>
    </row>
    <row r="475" spans="1:143" outlineLevel="1" x14ac:dyDescent="0.2">
      <c r="A475" s="16">
        <v>176</v>
      </c>
      <c r="B475" s="16">
        <v>0</v>
      </c>
      <c r="C475" s="1">
        <v>0.13864991059427775</v>
      </c>
      <c r="D475" s="1">
        <f t="shared" si="62"/>
        <v>-0.13864991059427775</v>
      </c>
      <c r="E475" s="1">
        <f t="shared" si="63"/>
        <v>0.29850849858511941</v>
      </c>
      <c r="F475" s="1">
        <f t="shared" si="64"/>
        <v>-0.54635931271016092</v>
      </c>
      <c r="G475" s="1">
        <f t="shared" si="65"/>
        <v>-0.40120833367863146</v>
      </c>
      <c r="H475" s="1">
        <v>4.7347078373583236E-3</v>
      </c>
      <c r="I475" s="1">
        <f t="shared" si="66"/>
        <v>9.6175703263973471E-5</v>
      </c>
      <c r="J475" s="1">
        <f t="shared" si="67"/>
        <v>-0.40216152193919275</v>
      </c>
      <c r="AP475" s="58"/>
      <c r="AQ475" s="58"/>
      <c r="AR475" s="58"/>
      <c r="AS475" s="58"/>
      <c r="AT475" s="58"/>
      <c r="AU475" s="58"/>
      <c r="AV475" s="58"/>
      <c r="AW475" s="173"/>
      <c r="AX475" s="58"/>
      <c r="AY475" s="58"/>
      <c r="AZ475" s="58"/>
      <c r="BA475" s="58">
        <f t="shared" si="68"/>
        <v>1</v>
      </c>
      <c r="BB475" s="58">
        <f t="shared" si="69"/>
        <v>0.13864991059427775</v>
      </c>
      <c r="BC475" s="58" t="e">
        <f t="shared" si="70"/>
        <v>#N/A</v>
      </c>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c r="DO475" s="58"/>
      <c r="DP475" s="58"/>
      <c r="DQ475" s="58"/>
      <c r="DR475" s="58"/>
      <c r="DS475" s="58"/>
      <c r="DT475" s="58"/>
      <c r="DU475" s="58"/>
      <c r="DV475" s="58"/>
      <c r="DW475" s="58"/>
      <c r="DX475" s="58"/>
      <c r="DY475" s="58"/>
      <c r="DZ475" s="58"/>
      <c r="EA475" s="58"/>
      <c r="EB475" s="58"/>
      <c r="EC475" s="58"/>
      <c r="ED475" s="58"/>
      <c r="EE475" s="58"/>
      <c r="EF475" s="58"/>
      <c r="EG475" s="58"/>
      <c r="EH475" s="58"/>
      <c r="EI475" s="58"/>
      <c r="EJ475" s="58"/>
      <c r="EK475" s="58"/>
      <c r="EL475" s="58"/>
      <c r="EM475" s="58"/>
    </row>
    <row r="476" spans="1:143" outlineLevel="1" x14ac:dyDescent="0.2">
      <c r="A476" s="16">
        <v>177</v>
      </c>
      <c r="B476" s="16">
        <v>0</v>
      </c>
      <c r="C476" s="1">
        <v>1.1232818648034857E-2</v>
      </c>
      <c r="D476" s="1">
        <f t="shared" si="62"/>
        <v>-1.1232818648034857E-2</v>
      </c>
      <c r="E476" s="1">
        <f t="shared" si="63"/>
        <v>2.2592766419635577E-2</v>
      </c>
      <c r="F476" s="1">
        <f t="shared" si="64"/>
        <v>-0.15030890332789862</v>
      </c>
      <c r="G476" s="1">
        <f t="shared" si="65"/>
        <v>-0.10658530986328731</v>
      </c>
      <c r="H476" s="1">
        <v>3.863504871675299E-3</v>
      </c>
      <c r="I476" s="1">
        <f t="shared" si="66"/>
        <v>5.52902404259332E-6</v>
      </c>
      <c r="J476" s="1">
        <f t="shared" si="67"/>
        <v>-0.1067918048339999</v>
      </c>
      <c r="AP476" s="58"/>
      <c r="AQ476" s="58"/>
      <c r="AR476" s="58"/>
      <c r="AS476" s="58"/>
      <c r="AT476" s="58"/>
      <c r="AU476" s="58"/>
      <c r="AV476" s="58"/>
      <c r="AW476" s="173"/>
      <c r="AX476" s="58"/>
      <c r="AY476" s="58"/>
      <c r="AZ476" s="58"/>
      <c r="BA476" s="58">
        <f t="shared" si="68"/>
        <v>1</v>
      </c>
      <c r="BB476" s="58">
        <f t="shared" si="69"/>
        <v>1.1232818648034857E-2</v>
      </c>
      <c r="BC476" s="58" t="e">
        <f t="shared" si="70"/>
        <v>#N/A</v>
      </c>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c r="DO476" s="58"/>
      <c r="DP476" s="58"/>
      <c r="DQ476" s="58"/>
      <c r="DR476" s="58"/>
      <c r="DS476" s="58"/>
      <c r="DT476" s="58"/>
      <c r="DU476" s="58"/>
      <c r="DV476" s="58"/>
      <c r="DW476" s="58"/>
      <c r="DX476" s="58"/>
      <c r="DY476" s="58"/>
      <c r="DZ476" s="58"/>
      <c r="EA476" s="58"/>
      <c r="EB476" s="58"/>
      <c r="EC476" s="58"/>
      <c r="ED476" s="58"/>
      <c r="EE476" s="58"/>
      <c r="EF476" s="58"/>
      <c r="EG476" s="58"/>
      <c r="EH476" s="58"/>
      <c r="EI476" s="58"/>
      <c r="EJ476" s="58"/>
      <c r="EK476" s="58"/>
      <c r="EL476" s="58"/>
      <c r="EM476" s="58"/>
    </row>
    <row r="477" spans="1:143" outlineLevel="1" x14ac:dyDescent="0.2">
      <c r="A477" s="16">
        <v>178</v>
      </c>
      <c r="B477" s="16">
        <v>0</v>
      </c>
      <c r="C477" s="1">
        <v>0.91076449238991863</v>
      </c>
      <c r="D477" s="1">
        <f t="shared" si="62"/>
        <v>-0.91076449238991863</v>
      </c>
      <c r="E477" s="1">
        <f t="shared" si="63"/>
        <v>4.8329525024527573</v>
      </c>
      <c r="F477" s="1">
        <f t="shared" si="64"/>
        <v>-2.1983977125290042</v>
      </c>
      <c r="G477" s="1">
        <f t="shared" si="65"/>
        <v>-3.1947302654215357</v>
      </c>
      <c r="H477" s="1">
        <v>7.0153588925555089E-3</v>
      </c>
      <c r="I477" s="1">
        <f t="shared" si="66"/>
        <v>9.0770188328852825E-3</v>
      </c>
      <c r="J477" s="1">
        <f t="shared" si="67"/>
        <v>-3.2059956629891349</v>
      </c>
      <c r="AP477" s="58"/>
      <c r="AQ477" s="58"/>
      <c r="AR477" s="58"/>
      <c r="AS477" s="58"/>
      <c r="AT477" s="58"/>
      <c r="AU477" s="58"/>
      <c r="AV477" s="58"/>
      <c r="AW477" s="173"/>
      <c r="AX477" s="58"/>
      <c r="AY477" s="58"/>
      <c r="AZ477" s="58"/>
      <c r="BA477" s="58">
        <f t="shared" si="68"/>
        <v>1</v>
      </c>
      <c r="BB477" s="58">
        <f t="shared" si="69"/>
        <v>0.91076449238991863</v>
      </c>
      <c r="BC477" s="58" t="e">
        <f t="shared" si="70"/>
        <v>#N/A</v>
      </c>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c r="DO477" s="58"/>
      <c r="DP477" s="58"/>
      <c r="DQ477" s="58"/>
      <c r="DR477" s="58"/>
      <c r="DS477" s="58"/>
      <c r="DT477" s="58"/>
      <c r="DU477" s="58"/>
      <c r="DV477" s="58"/>
      <c r="DW477" s="58"/>
      <c r="DX477" s="58"/>
      <c r="DY477" s="58"/>
      <c r="DZ477" s="58"/>
      <c r="EA477" s="58"/>
      <c r="EB477" s="58"/>
      <c r="EC477" s="58"/>
      <c r="ED477" s="58"/>
      <c r="EE477" s="58"/>
      <c r="EF477" s="58"/>
      <c r="EG477" s="58"/>
      <c r="EH477" s="58"/>
      <c r="EI477" s="58"/>
      <c r="EJ477" s="58"/>
      <c r="EK477" s="58"/>
      <c r="EL477" s="58"/>
      <c r="EM477" s="58"/>
    </row>
    <row r="478" spans="1:143" outlineLevel="1" x14ac:dyDescent="0.2">
      <c r="A478" s="16">
        <v>179</v>
      </c>
      <c r="B478" s="16">
        <v>0</v>
      </c>
      <c r="C478" s="1">
        <v>0.11020026446801581</v>
      </c>
      <c r="D478" s="1">
        <f t="shared" si="62"/>
        <v>-0.11020026446801581</v>
      </c>
      <c r="E478" s="1">
        <f t="shared" si="63"/>
        <v>0.23351771566421026</v>
      </c>
      <c r="F478" s="1">
        <f t="shared" si="64"/>
        <v>-0.48323670769531807</v>
      </c>
      <c r="G478" s="1">
        <f t="shared" si="65"/>
        <v>-0.351920999338173</v>
      </c>
      <c r="H478" s="1">
        <v>1.097871079508086E-2</v>
      </c>
      <c r="I478" s="1">
        <f t="shared" si="66"/>
        <v>1.7375625281482052E-4</v>
      </c>
      <c r="J478" s="1">
        <f t="shared" si="67"/>
        <v>-0.35386887238143594</v>
      </c>
      <c r="AP478" s="58"/>
      <c r="AQ478" s="58"/>
      <c r="AR478" s="58"/>
      <c r="AS478" s="58"/>
      <c r="AT478" s="58"/>
      <c r="AU478" s="58"/>
      <c r="AV478" s="58"/>
      <c r="AW478" s="173"/>
      <c r="AX478" s="58"/>
      <c r="AY478" s="58"/>
      <c r="AZ478" s="58"/>
      <c r="BA478" s="58">
        <f t="shared" si="68"/>
        <v>1</v>
      </c>
      <c r="BB478" s="58">
        <f t="shared" si="69"/>
        <v>0.11020026446801581</v>
      </c>
      <c r="BC478" s="58" t="e">
        <f t="shared" si="70"/>
        <v>#N/A</v>
      </c>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c r="DO478" s="58"/>
      <c r="DP478" s="58"/>
      <c r="DQ478" s="58"/>
      <c r="DR478" s="58"/>
      <c r="DS478" s="58"/>
      <c r="DT478" s="58"/>
      <c r="DU478" s="58"/>
      <c r="DV478" s="58"/>
      <c r="DW478" s="58"/>
      <c r="DX478" s="58"/>
      <c r="DY478" s="58"/>
      <c r="DZ478" s="58"/>
      <c r="EA478" s="58"/>
      <c r="EB478" s="58"/>
      <c r="EC478" s="58"/>
      <c r="ED478" s="58"/>
      <c r="EE478" s="58"/>
      <c r="EF478" s="58"/>
      <c r="EG478" s="58"/>
      <c r="EH478" s="58"/>
      <c r="EI478" s="58"/>
      <c r="EJ478" s="58"/>
      <c r="EK478" s="58"/>
      <c r="EL478" s="58"/>
      <c r="EM478" s="58"/>
    </row>
    <row r="479" spans="1:143" outlineLevel="1" x14ac:dyDescent="0.2">
      <c r="A479" s="16">
        <v>180</v>
      </c>
      <c r="B479" s="16">
        <v>0</v>
      </c>
      <c r="C479" s="1">
        <v>9.3491275949104488E-2</v>
      </c>
      <c r="D479" s="1">
        <f t="shared" si="62"/>
        <v>-9.3491275949104488E-2</v>
      </c>
      <c r="E479" s="1">
        <f t="shared" si="63"/>
        <v>0.19630924989897186</v>
      </c>
      <c r="F479" s="1">
        <f t="shared" si="64"/>
        <v>-0.44306799692481952</v>
      </c>
      <c r="G479" s="1">
        <f t="shared" si="65"/>
        <v>-0.32114380557535177</v>
      </c>
      <c r="H479" s="1">
        <v>3.046640645813383E-3</v>
      </c>
      <c r="I479" s="1">
        <f t="shared" si="66"/>
        <v>3.951669923700002E-5</v>
      </c>
      <c r="J479" s="1">
        <f t="shared" si="67"/>
        <v>-0.32163413113016887</v>
      </c>
      <c r="AP479" s="58"/>
      <c r="AQ479" s="58"/>
      <c r="AR479" s="58"/>
      <c r="AS479" s="58"/>
      <c r="AT479" s="58"/>
      <c r="AU479" s="58"/>
      <c r="AV479" s="58"/>
      <c r="AW479" s="173"/>
      <c r="AX479" s="58"/>
      <c r="AY479" s="58"/>
      <c r="AZ479" s="58"/>
      <c r="BA479" s="58">
        <f t="shared" si="68"/>
        <v>1</v>
      </c>
      <c r="BB479" s="58">
        <f t="shared" si="69"/>
        <v>9.3491275949104488E-2</v>
      </c>
      <c r="BC479" s="58" t="e">
        <f t="shared" si="70"/>
        <v>#N/A</v>
      </c>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c r="DO479" s="58"/>
      <c r="DP479" s="58"/>
      <c r="DQ479" s="58"/>
      <c r="DR479" s="58"/>
      <c r="DS479" s="58"/>
      <c r="DT479" s="58"/>
      <c r="DU479" s="58"/>
      <c r="DV479" s="58"/>
      <c r="DW479" s="58"/>
      <c r="DX479" s="58"/>
      <c r="DY479" s="58"/>
      <c r="DZ479" s="58"/>
      <c r="EA479" s="58"/>
      <c r="EB479" s="58"/>
      <c r="EC479" s="58"/>
      <c r="ED479" s="58"/>
      <c r="EE479" s="58"/>
      <c r="EF479" s="58"/>
      <c r="EG479" s="58"/>
      <c r="EH479" s="58"/>
      <c r="EI479" s="58"/>
      <c r="EJ479" s="58"/>
      <c r="EK479" s="58"/>
      <c r="EL479" s="58"/>
      <c r="EM479" s="58"/>
    </row>
    <row r="480" spans="1:143" outlineLevel="1" x14ac:dyDescent="0.2">
      <c r="A480" s="16">
        <v>181</v>
      </c>
      <c r="B480" s="16">
        <v>0</v>
      </c>
      <c r="C480" s="1">
        <v>6.8681917018837413E-2</v>
      </c>
      <c r="D480" s="1">
        <f t="shared" si="62"/>
        <v>-6.8681917018837413E-2</v>
      </c>
      <c r="E480" s="1">
        <f t="shared" si="63"/>
        <v>0.14230880543840266</v>
      </c>
      <c r="F480" s="1">
        <f t="shared" si="64"/>
        <v>-0.37723839337798409</v>
      </c>
      <c r="G480" s="1">
        <f t="shared" si="65"/>
        <v>-0.2715639934283795</v>
      </c>
      <c r="H480" s="1">
        <v>2.1651363165403899E-2</v>
      </c>
      <c r="I480" s="1">
        <f t="shared" si="66"/>
        <v>2.0852222106589998E-4</v>
      </c>
      <c r="J480" s="1">
        <f t="shared" si="67"/>
        <v>-0.27455247580855163</v>
      </c>
      <c r="AP480" s="58"/>
      <c r="AQ480" s="58"/>
      <c r="AR480" s="58"/>
      <c r="AS480" s="58"/>
      <c r="AT480" s="58"/>
      <c r="AU480" s="58"/>
      <c r="AV480" s="58"/>
      <c r="AW480" s="173"/>
      <c r="AX480" s="58"/>
      <c r="AY480" s="58"/>
      <c r="AZ480" s="58"/>
      <c r="BA480" s="58">
        <f t="shared" si="68"/>
        <v>1</v>
      </c>
      <c r="BB480" s="58">
        <f t="shared" si="69"/>
        <v>6.8681917018837413E-2</v>
      </c>
      <c r="BC480" s="58" t="e">
        <f t="shared" si="70"/>
        <v>#N/A</v>
      </c>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c r="DO480" s="58"/>
      <c r="DP480" s="58"/>
      <c r="DQ480" s="58"/>
      <c r="DR480" s="58"/>
      <c r="DS480" s="58"/>
      <c r="DT480" s="58"/>
      <c r="DU480" s="58"/>
      <c r="DV480" s="58"/>
      <c r="DW480" s="58"/>
      <c r="DX480" s="58"/>
      <c r="DY480" s="58"/>
      <c r="DZ480" s="58"/>
      <c r="EA480" s="58"/>
      <c r="EB480" s="58"/>
      <c r="EC480" s="58"/>
      <c r="ED480" s="58"/>
      <c r="EE480" s="58"/>
      <c r="EF480" s="58"/>
      <c r="EG480" s="58"/>
      <c r="EH480" s="58"/>
      <c r="EI480" s="58"/>
      <c r="EJ480" s="58"/>
      <c r="EK480" s="58"/>
      <c r="EL480" s="58"/>
      <c r="EM480" s="58"/>
    </row>
    <row r="481" spans="1:143" outlineLevel="1" x14ac:dyDescent="0.2">
      <c r="A481" s="16">
        <v>182</v>
      </c>
      <c r="B481" s="16">
        <v>0</v>
      </c>
      <c r="C481" s="1">
        <v>0.1104430150365832</v>
      </c>
      <c r="D481" s="1">
        <f t="shared" si="62"/>
        <v>-0.1104430150365832</v>
      </c>
      <c r="E481" s="1">
        <f t="shared" si="63"/>
        <v>0.2340634197768871</v>
      </c>
      <c r="F481" s="1">
        <f t="shared" si="64"/>
        <v>-0.48380101258356945</v>
      </c>
      <c r="G481" s="1">
        <f t="shared" si="65"/>
        <v>-0.352356461495197</v>
      </c>
      <c r="H481" s="1">
        <v>1.1000618113579112E-2</v>
      </c>
      <c r="I481" s="1">
        <f t="shared" si="66"/>
        <v>1.7454183642261821E-4</v>
      </c>
      <c r="J481" s="1">
        <f t="shared" si="67"/>
        <v>-0.35431066891091295</v>
      </c>
      <c r="AP481" s="58"/>
      <c r="AQ481" s="58"/>
      <c r="AR481" s="58"/>
      <c r="AS481" s="58"/>
      <c r="AT481" s="58"/>
      <c r="AU481" s="58"/>
      <c r="AV481" s="58"/>
      <c r="AW481" s="173"/>
      <c r="AX481" s="58"/>
      <c r="AY481" s="58"/>
      <c r="AZ481" s="58"/>
      <c r="BA481" s="58">
        <f t="shared" si="68"/>
        <v>1</v>
      </c>
      <c r="BB481" s="58">
        <f t="shared" si="69"/>
        <v>0.1104430150365832</v>
      </c>
      <c r="BC481" s="58" t="e">
        <f t="shared" si="70"/>
        <v>#N/A</v>
      </c>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c r="DO481" s="58"/>
      <c r="DP481" s="58"/>
      <c r="DQ481" s="58"/>
      <c r="DR481" s="58"/>
      <c r="DS481" s="58"/>
      <c r="DT481" s="58"/>
      <c r="DU481" s="58"/>
      <c r="DV481" s="58"/>
      <c r="DW481" s="58"/>
      <c r="DX481" s="58"/>
      <c r="DY481" s="58"/>
      <c r="DZ481" s="58"/>
      <c r="EA481" s="58"/>
      <c r="EB481" s="58"/>
      <c r="EC481" s="58"/>
      <c r="ED481" s="58"/>
      <c r="EE481" s="58"/>
      <c r="EF481" s="58"/>
      <c r="EG481" s="58"/>
      <c r="EH481" s="58"/>
      <c r="EI481" s="58"/>
      <c r="EJ481" s="58"/>
      <c r="EK481" s="58"/>
      <c r="EL481" s="58"/>
      <c r="EM481" s="58"/>
    </row>
    <row r="482" spans="1:143" outlineLevel="1" x14ac:dyDescent="0.2">
      <c r="A482" s="16">
        <v>183</v>
      </c>
      <c r="B482" s="16">
        <v>0</v>
      </c>
      <c r="C482" s="1">
        <v>0.2585637325124413</v>
      </c>
      <c r="D482" s="1">
        <f t="shared" si="62"/>
        <v>-0.2585637325124413</v>
      </c>
      <c r="E482" s="1">
        <f t="shared" si="63"/>
        <v>0.59833214378072985</v>
      </c>
      <c r="F482" s="1">
        <f t="shared" si="64"/>
        <v>-0.77351932346951091</v>
      </c>
      <c r="G482" s="1">
        <f t="shared" si="65"/>
        <v>-0.59053669793853425</v>
      </c>
      <c r="H482" s="1">
        <v>5.8000922452454994E-2</v>
      </c>
      <c r="I482" s="1">
        <f t="shared" si="66"/>
        <v>2.8492971342651517E-3</v>
      </c>
      <c r="J482" s="1">
        <f t="shared" si="67"/>
        <v>-0.60844545670852102</v>
      </c>
      <c r="AP482" s="58"/>
      <c r="AQ482" s="58"/>
      <c r="AR482" s="58"/>
      <c r="AS482" s="58"/>
      <c r="AT482" s="58"/>
      <c r="AU482" s="58"/>
      <c r="AV482" s="58"/>
      <c r="AW482" s="173"/>
      <c r="AX482" s="58"/>
      <c r="AY482" s="58"/>
      <c r="AZ482" s="58"/>
      <c r="BA482" s="58">
        <f t="shared" si="68"/>
        <v>1</v>
      </c>
      <c r="BB482" s="58">
        <f t="shared" si="69"/>
        <v>0.2585637325124413</v>
      </c>
      <c r="BC482" s="58" t="e">
        <f t="shared" si="70"/>
        <v>#N/A</v>
      </c>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c r="DO482" s="58"/>
      <c r="DP482" s="58"/>
      <c r="DQ482" s="58"/>
      <c r="DR482" s="58"/>
      <c r="DS482" s="58"/>
      <c r="DT482" s="58"/>
      <c r="DU482" s="58"/>
      <c r="DV482" s="58"/>
      <c r="DW482" s="58"/>
      <c r="DX482" s="58"/>
      <c r="DY482" s="58"/>
      <c r="DZ482" s="58"/>
      <c r="EA482" s="58"/>
      <c r="EB482" s="58"/>
      <c r="EC482" s="58"/>
      <c r="ED482" s="58"/>
      <c r="EE482" s="58"/>
      <c r="EF482" s="58"/>
      <c r="EG482" s="58"/>
      <c r="EH482" s="58"/>
      <c r="EI482" s="58"/>
      <c r="EJ482" s="58"/>
      <c r="EK482" s="58"/>
      <c r="EL482" s="58"/>
      <c r="EM482" s="58"/>
    </row>
    <row r="483" spans="1:143" outlineLevel="1" x14ac:dyDescent="0.2">
      <c r="A483" s="16">
        <v>184</v>
      </c>
      <c r="B483" s="16">
        <v>1</v>
      </c>
      <c r="C483" s="1">
        <v>0.82285445807595359</v>
      </c>
      <c r="D483" s="1">
        <f t="shared" si="62"/>
        <v>0.17714554192404641</v>
      </c>
      <c r="E483" s="1">
        <f t="shared" si="63"/>
        <v>0.38995187421550764</v>
      </c>
      <c r="F483" s="1">
        <f t="shared" si="64"/>
        <v>0.62446126718597017</v>
      </c>
      <c r="G483" s="1">
        <f t="shared" si="65"/>
        <v>0.46398463653903532</v>
      </c>
      <c r="H483" s="1">
        <v>5.7569850989503533E-2</v>
      </c>
      <c r="I483" s="1">
        <f t="shared" si="66"/>
        <v>1.7442710674108984E-3</v>
      </c>
      <c r="J483" s="1">
        <f t="shared" si="67"/>
        <v>0.47794620207724081</v>
      </c>
      <c r="AP483" s="58"/>
      <c r="AQ483" s="58"/>
      <c r="AR483" s="58"/>
      <c r="AS483" s="58"/>
      <c r="AT483" s="58"/>
      <c r="AU483" s="58"/>
      <c r="AV483" s="58"/>
      <c r="AW483" s="173"/>
      <c r="AX483" s="58"/>
      <c r="AY483" s="58"/>
      <c r="AZ483" s="58"/>
      <c r="BA483" s="58">
        <f t="shared" si="68"/>
        <v>0</v>
      </c>
      <c r="BB483" s="58" t="e">
        <f t="shared" si="69"/>
        <v>#N/A</v>
      </c>
      <c r="BC483" s="58">
        <f t="shared" si="70"/>
        <v>0.82285445807595359</v>
      </c>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c r="DO483" s="58"/>
      <c r="DP483" s="58"/>
      <c r="DQ483" s="58"/>
      <c r="DR483" s="58"/>
      <c r="DS483" s="58"/>
      <c r="DT483" s="58"/>
      <c r="DU483" s="58"/>
      <c r="DV483" s="58"/>
      <c r="DW483" s="58"/>
      <c r="DX483" s="58"/>
      <c r="DY483" s="58"/>
      <c r="DZ483" s="58"/>
      <c r="EA483" s="58"/>
      <c r="EB483" s="58"/>
      <c r="EC483" s="58"/>
      <c r="ED483" s="58"/>
      <c r="EE483" s="58"/>
      <c r="EF483" s="58"/>
      <c r="EG483" s="58"/>
      <c r="EH483" s="58"/>
      <c r="EI483" s="58"/>
      <c r="EJ483" s="58"/>
      <c r="EK483" s="58"/>
      <c r="EL483" s="58"/>
      <c r="EM483" s="58"/>
    </row>
    <row r="484" spans="1:143" outlineLevel="1" x14ac:dyDescent="0.2">
      <c r="A484" s="16">
        <v>185</v>
      </c>
      <c r="B484" s="16">
        <v>1</v>
      </c>
      <c r="C484" s="1">
        <v>0.5963330747171055</v>
      </c>
      <c r="D484" s="1">
        <f t="shared" si="62"/>
        <v>0.4036669252828945</v>
      </c>
      <c r="E484" s="1">
        <f t="shared" si="63"/>
        <v>1.0339118356378363</v>
      </c>
      <c r="F484" s="1">
        <f t="shared" si="64"/>
        <v>1.0168145532189419</v>
      </c>
      <c r="G484" s="1">
        <f t="shared" si="65"/>
        <v>0.82274856706147292</v>
      </c>
      <c r="H484" s="1">
        <v>2.4419025977588341E-2</v>
      </c>
      <c r="I484" s="1">
        <f t="shared" si="66"/>
        <v>2.1709307738795175E-3</v>
      </c>
      <c r="J484" s="1">
        <f t="shared" si="67"/>
        <v>0.8329817252935624</v>
      </c>
      <c r="AP484" s="58"/>
      <c r="AQ484" s="58"/>
      <c r="AR484" s="58"/>
      <c r="AS484" s="58"/>
      <c r="AT484" s="58"/>
      <c r="AU484" s="58"/>
      <c r="AV484" s="58"/>
      <c r="AW484" s="173"/>
      <c r="AX484" s="58"/>
      <c r="AY484" s="58"/>
      <c r="AZ484" s="58"/>
      <c r="BA484" s="58">
        <f t="shared" si="68"/>
        <v>0</v>
      </c>
      <c r="BB484" s="58" t="e">
        <f t="shared" si="69"/>
        <v>#N/A</v>
      </c>
      <c r="BC484" s="58">
        <f t="shared" si="70"/>
        <v>0.5963330747171055</v>
      </c>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c r="DO484" s="58"/>
      <c r="DP484" s="58"/>
      <c r="DQ484" s="58"/>
      <c r="DR484" s="58"/>
      <c r="DS484" s="58"/>
      <c r="DT484" s="58"/>
      <c r="DU484" s="58"/>
      <c r="DV484" s="58"/>
      <c r="DW484" s="58"/>
      <c r="DX484" s="58"/>
      <c r="DY484" s="58"/>
      <c r="DZ484" s="58"/>
      <c r="EA484" s="58"/>
      <c r="EB484" s="58"/>
      <c r="EC484" s="58"/>
      <c r="ED484" s="58"/>
      <c r="EE484" s="58"/>
      <c r="EF484" s="58"/>
      <c r="EG484" s="58"/>
      <c r="EH484" s="58"/>
      <c r="EI484" s="58"/>
      <c r="EJ484" s="58"/>
      <c r="EK484" s="58"/>
      <c r="EL484" s="58"/>
      <c r="EM484" s="58"/>
    </row>
    <row r="485" spans="1:143" outlineLevel="1" x14ac:dyDescent="0.2">
      <c r="A485" s="16">
        <v>186</v>
      </c>
      <c r="B485" s="16">
        <v>0</v>
      </c>
      <c r="C485" s="1">
        <v>0.43440543939947485</v>
      </c>
      <c r="D485" s="1">
        <f t="shared" si="62"/>
        <v>-0.43440543939947485</v>
      </c>
      <c r="E485" s="1">
        <f t="shared" si="63"/>
        <v>1.1397555629778737</v>
      </c>
      <c r="F485" s="1">
        <f t="shared" si="64"/>
        <v>-1.0675933509430797</v>
      </c>
      <c r="G485" s="1">
        <f t="shared" si="65"/>
        <v>-0.87638516057361082</v>
      </c>
      <c r="H485" s="1">
        <v>1.0197090056300826E-2</v>
      </c>
      <c r="I485" s="1">
        <f t="shared" si="66"/>
        <v>9.9926078842281279E-4</v>
      </c>
      <c r="J485" s="1">
        <f t="shared" si="67"/>
        <v>-0.8808879154370447</v>
      </c>
      <c r="AP485" s="58"/>
      <c r="AQ485" s="58"/>
      <c r="AR485" s="58"/>
      <c r="AS485" s="58"/>
      <c r="AT485" s="58"/>
      <c r="AU485" s="58"/>
      <c r="AV485" s="58"/>
      <c r="AW485" s="173"/>
      <c r="AX485" s="58"/>
      <c r="AY485" s="58"/>
      <c r="AZ485" s="58"/>
      <c r="BA485" s="58">
        <f t="shared" si="68"/>
        <v>1</v>
      </c>
      <c r="BB485" s="58">
        <f t="shared" si="69"/>
        <v>0.43440543939947485</v>
      </c>
      <c r="BC485" s="58" t="e">
        <f t="shared" si="70"/>
        <v>#N/A</v>
      </c>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c r="DO485" s="58"/>
      <c r="DP485" s="58"/>
      <c r="DQ485" s="58"/>
      <c r="DR485" s="58"/>
      <c r="DS485" s="58"/>
      <c r="DT485" s="58"/>
      <c r="DU485" s="58"/>
      <c r="DV485" s="58"/>
      <c r="DW485" s="58"/>
      <c r="DX485" s="58"/>
      <c r="DY485" s="58"/>
      <c r="DZ485" s="58"/>
      <c r="EA485" s="58"/>
      <c r="EB485" s="58"/>
      <c r="EC485" s="58"/>
      <c r="ED485" s="58"/>
      <c r="EE485" s="58"/>
      <c r="EF485" s="58"/>
      <c r="EG485" s="58"/>
      <c r="EH485" s="58"/>
      <c r="EI485" s="58"/>
      <c r="EJ485" s="58"/>
      <c r="EK485" s="58"/>
      <c r="EL485" s="58"/>
      <c r="EM485" s="58"/>
    </row>
    <row r="486" spans="1:143" outlineLevel="1" x14ac:dyDescent="0.2">
      <c r="A486" s="16">
        <v>187</v>
      </c>
      <c r="B486" s="16">
        <v>1</v>
      </c>
      <c r="C486" s="1">
        <v>0.72375434318762599</v>
      </c>
      <c r="D486" s="1">
        <f t="shared" si="62"/>
        <v>0.27624565681237401</v>
      </c>
      <c r="E486" s="1">
        <f t="shared" si="63"/>
        <v>0.64660649832569983</v>
      </c>
      <c r="F486" s="1">
        <f t="shared" si="64"/>
        <v>0.80411846038111812</v>
      </c>
      <c r="G486" s="1">
        <f t="shared" si="65"/>
        <v>0.61780602294248055</v>
      </c>
      <c r="H486" s="1">
        <v>1.3883386951440457E-2</v>
      </c>
      <c r="I486" s="1">
        <f t="shared" si="66"/>
        <v>6.8116631996408027E-4</v>
      </c>
      <c r="J486" s="1">
        <f t="shared" si="67"/>
        <v>0.62213982140587232</v>
      </c>
      <c r="AP486" s="58"/>
      <c r="AQ486" s="58"/>
      <c r="AR486" s="58"/>
      <c r="AS486" s="58"/>
      <c r="AT486" s="58"/>
      <c r="AU486" s="58"/>
      <c r="AV486" s="58"/>
      <c r="AW486" s="173"/>
      <c r="AX486" s="58"/>
      <c r="AY486" s="58"/>
      <c r="AZ486" s="58"/>
      <c r="BA486" s="58">
        <f t="shared" si="68"/>
        <v>0</v>
      </c>
      <c r="BB486" s="58" t="e">
        <f t="shared" si="69"/>
        <v>#N/A</v>
      </c>
      <c r="BC486" s="58">
        <f t="shared" si="70"/>
        <v>0.72375434318762599</v>
      </c>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c r="DO486" s="58"/>
      <c r="DP486" s="58"/>
      <c r="DQ486" s="58"/>
      <c r="DR486" s="58"/>
      <c r="DS486" s="58"/>
      <c r="DT486" s="58"/>
      <c r="DU486" s="58"/>
      <c r="DV486" s="58"/>
      <c r="DW486" s="58"/>
      <c r="DX486" s="58"/>
      <c r="DY486" s="58"/>
      <c r="DZ486" s="58"/>
      <c r="EA486" s="58"/>
      <c r="EB486" s="58"/>
      <c r="EC486" s="58"/>
      <c r="ED486" s="58"/>
      <c r="EE486" s="58"/>
      <c r="EF486" s="58"/>
      <c r="EG486" s="58"/>
      <c r="EH486" s="58"/>
      <c r="EI486" s="58"/>
      <c r="EJ486" s="58"/>
      <c r="EK486" s="58"/>
      <c r="EL486" s="58"/>
      <c r="EM486" s="58"/>
    </row>
    <row r="487" spans="1:143" outlineLevel="1" x14ac:dyDescent="0.2">
      <c r="A487" s="16">
        <v>188</v>
      </c>
      <c r="B487" s="16">
        <v>1</v>
      </c>
      <c r="C487" s="1">
        <v>0.34584382918170004</v>
      </c>
      <c r="D487" s="1">
        <f t="shared" si="62"/>
        <v>0.65415617081829991</v>
      </c>
      <c r="E487" s="1">
        <f t="shared" si="63"/>
        <v>2.1235359331297361</v>
      </c>
      <c r="F487" s="1">
        <f t="shared" si="64"/>
        <v>1.4572357163924223</v>
      </c>
      <c r="G487" s="1">
        <f t="shared" si="65"/>
        <v>1.3753103323627054</v>
      </c>
      <c r="H487" s="1">
        <v>8.4342724687698264E-3</v>
      </c>
      <c r="I487" s="1">
        <f t="shared" si="66"/>
        <v>2.0282245559427462E-3</v>
      </c>
      <c r="J487" s="1">
        <f t="shared" si="67"/>
        <v>1.3811471514516098</v>
      </c>
      <c r="AP487" s="58"/>
      <c r="AQ487" s="58"/>
      <c r="AR487" s="58"/>
      <c r="AS487" s="58"/>
      <c r="AT487" s="58"/>
      <c r="AU487" s="58"/>
      <c r="AV487" s="58"/>
      <c r="AW487" s="173"/>
      <c r="AX487" s="58"/>
      <c r="AY487" s="58"/>
      <c r="AZ487" s="58"/>
      <c r="BA487" s="58">
        <f t="shared" si="68"/>
        <v>0</v>
      </c>
      <c r="BB487" s="58" t="e">
        <f t="shared" si="69"/>
        <v>#N/A</v>
      </c>
      <c r="BC487" s="58">
        <f t="shared" si="70"/>
        <v>0.34584382918170004</v>
      </c>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c r="DO487" s="58"/>
      <c r="DP487" s="58"/>
      <c r="DQ487" s="58"/>
      <c r="DR487" s="58"/>
      <c r="DS487" s="58"/>
      <c r="DT487" s="58"/>
      <c r="DU487" s="58"/>
      <c r="DV487" s="58"/>
      <c r="DW487" s="58"/>
      <c r="DX487" s="58"/>
      <c r="DY487" s="58"/>
      <c r="DZ487" s="58"/>
      <c r="EA487" s="58"/>
      <c r="EB487" s="58"/>
      <c r="EC487" s="58"/>
      <c r="ED487" s="58"/>
      <c r="EE487" s="58"/>
      <c r="EF487" s="58"/>
      <c r="EG487" s="58"/>
      <c r="EH487" s="58"/>
      <c r="EI487" s="58"/>
      <c r="EJ487" s="58"/>
      <c r="EK487" s="58"/>
      <c r="EL487" s="58"/>
      <c r="EM487" s="58"/>
    </row>
    <row r="488" spans="1:143" outlineLevel="1" x14ac:dyDescent="0.2">
      <c r="A488" s="16">
        <v>189</v>
      </c>
      <c r="B488" s="16">
        <v>0</v>
      </c>
      <c r="C488" s="1">
        <v>8.5437380642650357E-2</v>
      </c>
      <c r="D488" s="1">
        <f t="shared" si="62"/>
        <v>-8.5437380642650357E-2</v>
      </c>
      <c r="E488" s="1">
        <f t="shared" si="63"/>
        <v>0.17861867924381652</v>
      </c>
      <c r="F488" s="1">
        <f t="shared" si="64"/>
        <v>-0.42263303141592767</v>
      </c>
      <c r="G488" s="1">
        <f t="shared" si="65"/>
        <v>-0.30564496035049887</v>
      </c>
      <c r="H488" s="1">
        <v>3.3372504223931781E-3</v>
      </c>
      <c r="I488" s="1">
        <f t="shared" si="66"/>
        <v>3.9231673557641781E-5</v>
      </c>
      <c r="J488" s="1">
        <f t="shared" si="67"/>
        <v>-0.30615624731297897</v>
      </c>
      <c r="AP488" s="58"/>
      <c r="AQ488" s="58"/>
      <c r="AR488" s="58"/>
      <c r="AS488" s="58"/>
      <c r="AT488" s="58"/>
      <c r="AU488" s="58"/>
      <c r="AV488" s="58"/>
      <c r="AW488" s="173"/>
      <c r="AX488" s="58"/>
      <c r="AY488" s="58"/>
      <c r="AZ488" s="58"/>
      <c r="BA488" s="58">
        <f t="shared" si="68"/>
        <v>1</v>
      </c>
      <c r="BB488" s="58">
        <f t="shared" si="69"/>
        <v>8.5437380642650357E-2</v>
      </c>
      <c r="BC488" s="58" t="e">
        <f t="shared" si="70"/>
        <v>#N/A</v>
      </c>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c r="DO488" s="58"/>
      <c r="DP488" s="58"/>
      <c r="DQ488" s="58"/>
      <c r="DR488" s="58"/>
      <c r="DS488" s="58"/>
      <c r="DT488" s="58"/>
      <c r="DU488" s="58"/>
      <c r="DV488" s="58"/>
      <c r="DW488" s="58"/>
      <c r="DX488" s="58"/>
      <c r="DY488" s="58"/>
      <c r="DZ488" s="58"/>
      <c r="EA488" s="58"/>
      <c r="EB488" s="58"/>
      <c r="EC488" s="58"/>
      <c r="ED488" s="58"/>
      <c r="EE488" s="58"/>
      <c r="EF488" s="58"/>
      <c r="EG488" s="58"/>
      <c r="EH488" s="58"/>
      <c r="EI488" s="58"/>
      <c r="EJ488" s="58"/>
      <c r="EK488" s="58"/>
      <c r="EL488" s="58"/>
      <c r="EM488" s="58"/>
    </row>
    <row r="489" spans="1:143" outlineLevel="1" x14ac:dyDescent="0.2">
      <c r="A489" s="16">
        <v>190</v>
      </c>
      <c r="B489" s="16">
        <v>0</v>
      </c>
      <c r="C489" s="1">
        <v>9.3491275949104488E-2</v>
      </c>
      <c r="D489" s="1">
        <f t="shared" si="62"/>
        <v>-9.3491275949104488E-2</v>
      </c>
      <c r="E489" s="1">
        <f t="shared" si="63"/>
        <v>0.19630924989897186</v>
      </c>
      <c r="F489" s="1">
        <f t="shared" si="64"/>
        <v>-0.44306799692481952</v>
      </c>
      <c r="G489" s="1">
        <f t="shared" si="65"/>
        <v>-0.32114380557535177</v>
      </c>
      <c r="H489" s="1">
        <v>3.046640645813383E-3</v>
      </c>
      <c r="I489" s="1">
        <f t="shared" si="66"/>
        <v>3.951669923700002E-5</v>
      </c>
      <c r="J489" s="1">
        <f t="shared" si="67"/>
        <v>-0.32163413113016887</v>
      </c>
      <c r="AP489" s="58"/>
      <c r="AQ489" s="58"/>
      <c r="AR489" s="58"/>
      <c r="AS489" s="58"/>
      <c r="AT489" s="58"/>
      <c r="AU489" s="58"/>
      <c r="AV489" s="58"/>
      <c r="AW489" s="173"/>
      <c r="AX489" s="58"/>
      <c r="AY489" s="58"/>
      <c r="AZ489" s="58"/>
      <c r="BA489" s="58">
        <f t="shared" si="68"/>
        <v>1</v>
      </c>
      <c r="BB489" s="58">
        <f t="shared" si="69"/>
        <v>9.3491275949104488E-2</v>
      </c>
      <c r="BC489" s="58" t="e">
        <f t="shared" si="70"/>
        <v>#N/A</v>
      </c>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c r="DO489" s="58"/>
      <c r="DP489" s="58"/>
      <c r="DQ489" s="58"/>
      <c r="DR489" s="58"/>
      <c r="DS489" s="58"/>
      <c r="DT489" s="58"/>
      <c r="DU489" s="58"/>
      <c r="DV489" s="58"/>
      <c r="DW489" s="58"/>
      <c r="DX489" s="58"/>
      <c r="DY489" s="58"/>
      <c r="DZ489" s="58"/>
      <c r="EA489" s="58"/>
      <c r="EB489" s="58"/>
      <c r="EC489" s="58"/>
      <c r="ED489" s="58"/>
      <c r="EE489" s="58"/>
      <c r="EF489" s="58"/>
      <c r="EG489" s="58"/>
      <c r="EH489" s="58"/>
      <c r="EI489" s="58"/>
      <c r="EJ489" s="58"/>
      <c r="EK489" s="58"/>
      <c r="EL489" s="58"/>
      <c r="EM489" s="58"/>
    </row>
    <row r="490" spans="1:143" outlineLevel="1" x14ac:dyDescent="0.2">
      <c r="A490" s="16">
        <v>191</v>
      </c>
      <c r="B490" s="16">
        <v>1</v>
      </c>
      <c r="C490" s="1">
        <v>0.9409324109924555</v>
      </c>
      <c r="D490" s="1">
        <f t="shared" si="62"/>
        <v>5.9067589007544496E-2</v>
      </c>
      <c r="E490" s="1">
        <f t="shared" si="63"/>
        <v>0.12176793752892706</v>
      </c>
      <c r="F490" s="1">
        <f t="shared" si="64"/>
        <v>0.34895262934806359</v>
      </c>
      <c r="G490" s="1">
        <f t="shared" si="65"/>
        <v>0.25055057746429282</v>
      </c>
      <c r="H490" s="1">
        <v>3.8713149924971286E-3</v>
      </c>
      <c r="I490" s="1">
        <f t="shared" si="66"/>
        <v>3.0614589863186502E-5</v>
      </c>
      <c r="J490" s="1">
        <f t="shared" si="67"/>
        <v>0.25103697025902438</v>
      </c>
      <c r="AP490" s="58"/>
      <c r="AQ490" s="58"/>
      <c r="AR490" s="58"/>
      <c r="AS490" s="58"/>
      <c r="AT490" s="58"/>
      <c r="AU490" s="58"/>
      <c r="AV490" s="58"/>
      <c r="AW490" s="173"/>
      <c r="AX490" s="58"/>
      <c r="AY490" s="58"/>
      <c r="AZ490" s="58"/>
      <c r="BA490" s="58">
        <f t="shared" si="68"/>
        <v>0</v>
      </c>
      <c r="BB490" s="58" t="e">
        <f t="shared" si="69"/>
        <v>#N/A</v>
      </c>
      <c r="BC490" s="58">
        <f t="shared" si="70"/>
        <v>0.9409324109924555</v>
      </c>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c r="DO490" s="58"/>
      <c r="DP490" s="58"/>
      <c r="DQ490" s="58"/>
      <c r="DR490" s="58"/>
      <c r="DS490" s="58"/>
      <c r="DT490" s="58"/>
      <c r="DU490" s="58"/>
      <c r="DV490" s="58"/>
      <c r="DW490" s="58"/>
      <c r="DX490" s="58"/>
      <c r="DY490" s="58"/>
      <c r="DZ490" s="58"/>
      <c r="EA490" s="58"/>
      <c r="EB490" s="58"/>
      <c r="EC490" s="58"/>
      <c r="ED490" s="58"/>
      <c r="EE490" s="58"/>
      <c r="EF490" s="58"/>
      <c r="EG490" s="58"/>
      <c r="EH490" s="58"/>
      <c r="EI490" s="58"/>
      <c r="EJ490" s="58"/>
      <c r="EK490" s="58"/>
      <c r="EL490" s="58"/>
      <c r="EM490" s="58"/>
    </row>
    <row r="491" spans="1:143" outlineLevel="1" x14ac:dyDescent="0.2">
      <c r="A491" s="16">
        <v>192</v>
      </c>
      <c r="B491" s="16">
        <v>0</v>
      </c>
      <c r="C491" s="1">
        <v>0.13983747905713992</v>
      </c>
      <c r="D491" s="1">
        <f t="shared" si="62"/>
        <v>-0.13983747905713992</v>
      </c>
      <c r="E491" s="1">
        <f t="shared" si="63"/>
        <v>0.30126785949622292</v>
      </c>
      <c r="F491" s="1">
        <f t="shared" si="64"/>
        <v>-0.54887872931661597</v>
      </c>
      <c r="G491" s="1">
        <f t="shared" si="65"/>
        <v>-0.40320093938114665</v>
      </c>
      <c r="H491" s="1">
        <v>1.4807704197502157E-2</v>
      </c>
      <c r="I491" s="1">
        <f t="shared" si="66"/>
        <v>3.1002648741008525E-4</v>
      </c>
      <c r="J491" s="1">
        <f t="shared" si="67"/>
        <v>-0.40621974739415134</v>
      </c>
      <c r="AP491" s="58"/>
      <c r="AQ491" s="58"/>
      <c r="AR491" s="58"/>
      <c r="AS491" s="58"/>
      <c r="AT491" s="58"/>
      <c r="AU491" s="58"/>
      <c r="AV491" s="58"/>
      <c r="AW491" s="173"/>
      <c r="AX491" s="58"/>
      <c r="AY491" s="58"/>
      <c r="AZ491" s="58"/>
      <c r="BA491" s="58">
        <f t="shared" si="68"/>
        <v>1</v>
      </c>
      <c r="BB491" s="58">
        <f t="shared" si="69"/>
        <v>0.13983747905713992</v>
      </c>
      <c r="BC491" s="58" t="e">
        <f t="shared" si="70"/>
        <v>#N/A</v>
      </c>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c r="DO491" s="58"/>
      <c r="DP491" s="58"/>
      <c r="DQ491" s="58"/>
      <c r="DR491" s="58"/>
      <c r="DS491" s="58"/>
      <c r="DT491" s="58"/>
      <c r="DU491" s="58"/>
      <c r="DV491" s="58"/>
      <c r="DW491" s="58"/>
      <c r="DX491" s="58"/>
      <c r="DY491" s="58"/>
      <c r="DZ491" s="58"/>
      <c r="EA491" s="58"/>
      <c r="EB491" s="58"/>
      <c r="EC491" s="58"/>
      <c r="ED491" s="58"/>
      <c r="EE491" s="58"/>
      <c r="EF491" s="58"/>
      <c r="EG491" s="58"/>
      <c r="EH491" s="58"/>
      <c r="EI491" s="58"/>
      <c r="EJ491" s="58"/>
      <c r="EK491" s="58"/>
      <c r="EL491" s="58"/>
      <c r="EM491" s="58"/>
    </row>
    <row r="492" spans="1:143" outlineLevel="1" x14ac:dyDescent="0.2">
      <c r="A492" s="16">
        <v>193</v>
      </c>
      <c r="B492" s="16">
        <v>1</v>
      </c>
      <c r="C492" s="1">
        <v>0.50480557988402097</v>
      </c>
      <c r="D492" s="1">
        <f t="shared" si="62"/>
        <v>0.49519442011597903</v>
      </c>
      <c r="E492" s="1">
        <f t="shared" si="63"/>
        <v>1.3671638283265029</v>
      </c>
      <c r="F492" s="1">
        <f t="shared" si="64"/>
        <v>1.1692578108896698</v>
      </c>
      <c r="G492" s="1">
        <f t="shared" si="65"/>
        <v>0.99043458668485607</v>
      </c>
      <c r="H492" s="1">
        <v>1.6224801676682051E-2</v>
      </c>
      <c r="I492" s="1">
        <f t="shared" si="66"/>
        <v>2.0556504449766762E-3</v>
      </c>
      <c r="J492" s="1">
        <f t="shared" si="67"/>
        <v>0.9985685023548081</v>
      </c>
      <c r="AP492" s="58"/>
      <c r="AQ492" s="58"/>
      <c r="AR492" s="58"/>
      <c r="AS492" s="58"/>
      <c r="AT492" s="58"/>
      <c r="AU492" s="58"/>
      <c r="AV492" s="58"/>
      <c r="AW492" s="173"/>
      <c r="AX492" s="58"/>
      <c r="AY492" s="58"/>
      <c r="AZ492" s="58"/>
      <c r="BA492" s="58">
        <f t="shared" si="68"/>
        <v>0</v>
      </c>
      <c r="BB492" s="58" t="e">
        <f t="shared" si="69"/>
        <v>#N/A</v>
      </c>
      <c r="BC492" s="58">
        <f t="shared" si="70"/>
        <v>0.50480557988402097</v>
      </c>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c r="DO492" s="58"/>
      <c r="DP492" s="58"/>
      <c r="DQ492" s="58"/>
      <c r="DR492" s="58"/>
      <c r="DS492" s="58"/>
      <c r="DT492" s="58"/>
      <c r="DU492" s="58"/>
      <c r="DV492" s="58"/>
      <c r="DW492" s="58"/>
      <c r="DX492" s="58"/>
      <c r="DY492" s="58"/>
      <c r="DZ492" s="58"/>
      <c r="EA492" s="58"/>
      <c r="EB492" s="58"/>
      <c r="EC492" s="58"/>
      <c r="ED492" s="58"/>
      <c r="EE492" s="58"/>
      <c r="EF492" s="58"/>
      <c r="EG492" s="58"/>
      <c r="EH492" s="58"/>
      <c r="EI492" s="58"/>
      <c r="EJ492" s="58"/>
      <c r="EK492" s="58"/>
      <c r="EL492" s="58"/>
      <c r="EM492" s="58"/>
    </row>
    <row r="493" spans="1:143" outlineLevel="1" x14ac:dyDescent="0.2">
      <c r="A493" s="16">
        <v>194</v>
      </c>
      <c r="B493" s="16">
        <v>1</v>
      </c>
      <c r="C493" s="1">
        <v>0.81552871661652748</v>
      </c>
      <c r="D493" s="1">
        <f t="shared" ref="D493:D556" si="71">B493 - C493</f>
        <v>0.18447128338347252</v>
      </c>
      <c r="E493" s="1">
        <f t="shared" ref="E493:E556" si="72">2*IF(B493=1,LN(1/C493),LN(1/(1-C493)))</f>
        <v>0.40783728806425112</v>
      </c>
      <c r="F493" s="1">
        <f t="shared" ref="F493:F556" si="73">SQRT(E493)*SIGN(D493)</f>
        <v>0.63862139649737004</v>
      </c>
      <c r="G493" s="1">
        <f t="shared" ref="G493:G556" si="74">D493/(SQRT(C493*(1-C493)))</f>
        <v>0.47560318632367321</v>
      </c>
      <c r="H493" s="1">
        <v>5.901743109371415E-2</v>
      </c>
      <c r="I493" s="1">
        <f t="shared" ref="I493:I556" si="75">(G493^2/8)*H493/(1-H493)^2</f>
        <v>1.8845890731642929E-3</v>
      </c>
      <c r="J493" s="1">
        <f t="shared" ref="J493:J556" si="76">G493/SQRT(1-H493)</f>
        <v>0.49029105088755337</v>
      </c>
      <c r="AP493" s="58"/>
      <c r="AQ493" s="58"/>
      <c r="AR493" s="58"/>
      <c r="AS493" s="58"/>
      <c r="AT493" s="58"/>
      <c r="AU493" s="58"/>
      <c r="AV493" s="58"/>
      <c r="AW493" s="173"/>
      <c r="AX493" s="58"/>
      <c r="AY493" s="58"/>
      <c r="AZ493" s="58"/>
      <c r="BA493" s="58">
        <f t="shared" ref="BA493:BA556" si="77">1-B493</f>
        <v>0</v>
      </c>
      <c r="BB493" s="58" t="e">
        <f t="shared" ref="BB493:BB556" si="78">IF(B493=0,C493,NA())</f>
        <v>#N/A</v>
      </c>
      <c r="BC493" s="58">
        <f t="shared" ref="BC493:BC556" si="79">IF(B493=1,C493,NA())</f>
        <v>0.81552871661652748</v>
      </c>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row>
    <row r="494" spans="1:143" outlineLevel="1" x14ac:dyDescent="0.2">
      <c r="A494" s="16">
        <v>195</v>
      </c>
      <c r="B494" s="16">
        <v>1</v>
      </c>
      <c r="C494" s="1">
        <v>0.92211236401837704</v>
      </c>
      <c r="D494" s="1">
        <f t="shared" si="71"/>
        <v>7.788763598162296E-2</v>
      </c>
      <c r="E494" s="1">
        <f t="shared" si="72"/>
        <v>0.16217638596596864</v>
      </c>
      <c r="F494" s="1">
        <f t="shared" si="73"/>
        <v>0.40271129356645641</v>
      </c>
      <c r="G494" s="1">
        <f t="shared" si="74"/>
        <v>0.2906312692881371</v>
      </c>
      <c r="H494" s="1">
        <v>5.3549746324589968E-3</v>
      </c>
      <c r="I494" s="1">
        <f t="shared" si="75"/>
        <v>5.7149953098487541E-5</v>
      </c>
      <c r="J494" s="1">
        <f t="shared" si="76"/>
        <v>0.29141257011396893</v>
      </c>
      <c r="AP494" s="58"/>
      <c r="AQ494" s="58"/>
      <c r="AR494" s="58"/>
      <c r="AS494" s="58"/>
      <c r="AT494" s="58"/>
      <c r="AU494" s="58"/>
      <c r="AV494" s="58"/>
      <c r="AW494" s="173"/>
      <c r="AX494" s="58"/>
      <c r="AY494" s="58"/>
      <c r="AZ494" s="58"/>
      <c r="BA494" s="58">
        <f t="shared" si="77"/>
        <v>0</v>
      </c>
      <c r="BB494" s="58" t="e">
        <f t="shared" si="78"/>
        <v>#N/A</v>
      </c>
      <c r="BC494" s="58">
        <f t="shared" si="79"/>
        <v>0.92211236401837704</v>
      </c>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row>
    <row r="495" spans="1:143" outlineLevel="1" x14ac:dyDescent="0.2">
      <c r="A495" s="16">
        <v>196</v>
      </c>
      <c r="B495" s="16">
        <v>1</v>
      </c>
      <c r="C495" s="1">
        <v>0.89332331367336137</v>
      </c>
      <c r="D495" s="1">
        <f t="shared" si="71"/>
        <v>0.10667668632663863</v>
      </c>
      <c r="E495" s="1">
        <f t="shared" si="72"/>
        <v>0.2256134204910534</v>
      </c>
      <c r="F495" s="1">
        <f t="shared" si="73"/>
        <v>0.47498781088681991</v>
      </c>
      <c r="G495" s="1">
        <f t="shared" si="74"/>
        <v>0.34556553717213034</v>
      </c>
      <c r="H495" s="1">
        <v>1.0639784740231166E-2</v>
      </c>
      <c r="I495" s="1">
        <f t="shared" si="75"/>
        <v>1.6225377827579194E-4</v>
      </c>
      <c r="J495" s="1">
        <f t="shared" si="76"/>
        <v>0.34741870983738943</v>
      </c>
      <c r="AP495" s="58"/>
      <c r="AQ495" s="58"/>
      <c r="AR495" s="58"/>
      <c r="AS495" s="58"/>
      <c r="AT495" s="58"/>
      <c r="AU495" s="58"/>
      <c r="AV495" s="58"/>
      <c r="AW495" s="173"/>
      <c r="AX495" s="58"/>
      <c r="AY495" s="58"/>
      <c r="AZ495" s="58"/>
      <c r="BA495" s="58">
        <f t="shared" si="77"/>
        <v>0</v>
      </c>
      <c r="BB495" s="58" t="e">
        <f t="shared" si="78"/>
        <v>#N/A</v>
      </c>
      <c r="BC495" s="58">
        <f t="shared" si="79"/>
        <v>0.89332331367336137</v>
      </c>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c r="DO495" s="58"/>
      <c r="DP495" s="58"/>
      <c r="DQ495" s="58"/>
      <c r="DR495" s="58"/>
      <c r="DS495" s="58"/>
      <c r="DT495" s="58"/>
      <c r="DU495" s="58"/>
      <c r="DV495" s="58"/>
      <c r="DW495" s="58"/>
      <c r="DX495" s="58"/>
      <c r="DY495" s="58"/>
      <c r="DZ495" s="58"/>
      <c r="EA495" s="58"/>
      <c r="EB495" s="58"/>
      <c r="EC495" s="58"/>
      <c r="ED495" s="58"/>
      <c r="EE495" s="58"/>
      <c r="EF495" s="58"/>
      <c r="EG495" s="58"/>
      <c r="EH495" s="58"/>
      <c r="EI495" s="58"/>
      <c r="EJ495" s="58"/>
      <c r="EK495" s="58"/>
      <c r="EL495" s="58"/>
      <c r="EM495" s="58"/>
    </row>
    <row r="496" spans="1:143" outlineLevel="1" x14ac:dyDescent="0.2">
      <c r="A496" s="16">
        <v>197</v>
      </c>
      <c r="B496" s="16">
        <v>0</v>
      </c>
      <c r="C496" s="1">
        <v>0.10708535727923606</v>
      </c>
      <c r="D496" s="1">
        <f t="shared" si="71"/>
        <v>-0.10708535727923606</v>
      </c>
      <c r="E496" s="1">
        <f t="shared" si="72"/>
        <v>0.22652857506665758</v>
      </c>
      <c r="F496" s="1">
        <f t="shared" si="73"/>
        <v>-0.47595018128650562</v>
      </c>
      <c r="G496" s="1">
        <f t="shared" si="74"/>
        <v>-0.34630604501769208</v>
      </c>
      <c r="H496" s="1">
        <v>2.9589996513966067E-3</v>
      </c>
      <c r="I496" s="1">
        <f t="shared" si="75"/>
        <v>4.4622000483173256E-5</v>
      </c>
      <c r="J496" s="1">
        <f t="shared" si="76"/>
        <v>-0.34681954461620262</v>
      </c>
      <c r="AP496" s="58"/>
      <c r="AQ496" s="58"/>
      <c r="AR496" s="58"/>
      <c r="AS496" s="58"/>
      <c r="AT496" s="58"/>
      <c r="AU496" s="58"/>
      <c r="AV496" s="58"/>
      <c r="AW496" s="173"/>
      <c r="AX496" s="58"/>
      <c r="AY496" s="58"/>
      <c r="AZ496" s="58"/>
      <c r="BA496" s="58">
        <f t="shared" si="77"/>
        <v>1</v>
      </c>
      <c r="BB496" s="58">
        <f t="shared" si="78"/>
        <v>0.10708535727923606</v>
      </c>
      <c r="BC496" s="58" t="e">
        <f t="shared" si="79"/>
        <v>#N/A</v>
      </c>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c r="DO496" s="58"/>
      <c r="DP496" s="58"/>
      <c r="DQ496" s="58"/>
      <c r="DR496" s="58"/>
      <c r="DS496" s="58"/>
      <c r="DT496" s="58"/>
      <c r="DU496" s="58"/>
      <c r="DV496" s="58"/>
      <c r="DW496" s="58"/>
      <c r="DX496" s="58"/>
      <c r="DY496" s="58"/>
      <c r="DZ496" s="58"/>
      <c r="EA496" s="58"/>
      <c r="EB496" s="58"/>
      <c r="EC496" s="58"/>
      <c r="ED496" s="58"/>
      <c r="EE496" s="58"/>
      <c r="EF496" s="58"/>
      <c r="EG496" s="58"/>
      <c r="EH496" s="58"/>
      <c r="EI496" s="58"/>
      <c r="EJ496" s="58"/>
      <c r="EK496" s="58"/>
      <c r="EL496" s="58"/>
      <c r="EM496" s="58"/>
    </row>
    <row r="497" spans="1:143" outlineLevel="1" x14ac:dyDescent="0.2">
      <c r="A497" s="16">
        <v>198</v>
      </c>
      <c r="B497" s="16">
        <v>0</v>
      </c>
      <c r="C497" s="1">
        <v>8.1650726819328598E-2</v>
      </c>
      <c r="D497" s="1">
        <f t="shared" si="71"/>
        <v>-8.1650726819328598E-2</v>
      </c>
      <c r="E497" s="1">
        <f t="shared" si="72"/>
        <v>0.17035497769669383</v>
      </c>
      <c r="F497" s="1">
        <f t="shared" si="73"/>
        <v>-0.41274081176531818</v>
      </c>
      <c r="G497" s="1">
        <f t="shared" si="74"/>
        <v>-0.29817833420001894</v>
      </c>
      <c r="H497" s="1">
        <v>3.5335857642563862E-3</v>
      </c>
      <c r="I497" s="1">
        <f t="shared" si="75"/>
        <v>3.9550546341070318E-5</v>
      </c>
      <c r="J497" s="1">
        <f t="shared" si="76"/>
        <v>-0.29870655385352124</v>
      </c>
      <c r="AP497" s="58"/>
      <c r="AQ497" s="58"/>
      <c r="AR497" s="58"/>
      <c r="AS497" s="58"/>
      <c r="AT497" s="58"/>
      <c r="AU497" s="58"/>
      <c r="AV497" s="58"/>
      <c r="AW497" s="173"/>
      <c r="AX497" s="58"/>
      <c r="AY497" s="58"/>
      <c r="AZ497" s="58"/>
      <c r="BA497" s="58">
        <f t="shared" si="77"/>
        <v>1</v>
      </c>
      <c r="BB497" s="58">
        <f t="shared" si="78"/>
        <v>8.1650726819328598E-2</v>
      </c>
      <c r="BC497" s="58" t="e">
        <f t="shared" si="79"/>
        <v>#N/A</v>
      </c>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c r="DO497" s="58"/>
      <c r="DP497" s="58"/>
      <c r="DQ497" s="58"/>
      <c r="DR497" s="58"/>
      <c r="DS497" s="58"/>
      <c r="DT497" s="58"/>
      <c r="DU497" s="58"/>
      <c r="DV497" s="58"/>
      <c r="DW497" s="58"/>
      <c r="DX497" s="58"/>
      <c r="DY497" s="58"/>
      <c r="DZ497" s="58"/>
      <c r="EA497" s="58"/>
      <c r="EB497" s="58"/>
      <c r="EC497" s="58"/>
      <c r="ED497" s="58"/>
      <c r="EE497" s="58"/>
      <c r="EF497" s="58"/>
      <c r="EG497" s="58"/>
      <c r="EH497" s="58"/>
      <c r="EI497" s="58"/>
      <c r="EJ497" s="58"/>
      <c r="EK497" s="58"/>
      <c r="EL497" s="58"/>
      <c r="EM497" s="58"/>
    </row>
    <row r="498" spans="1:143" outlineLevel="1" x14ac:dyDescent="0.2">
      <c r="A498" s="16">
        <v>199</v>
      </c>
      <c r="B498" s="16">
        <v>1</v>
      </c>
      <c r="C498" s="1">
        <v>0.72375434318762599</v>
      </c>
      <c r="D498" s="1">
        <f t="shared" si="71"/>
        <v>0.27624565681237401</v>
      </c>
      <c r="E498" s="1">
        <f t="shared" si="72"/>
        <v>0.64660649832569983</v>
      </c>
      <c r="F498" s="1">
        <f t="shared" si="73"/>
        <v>0.80411846038111812</v>
      </c>
      <c r="G498" s="1">
        <f t="shared" si="74"/>
        <v>0.61780602294248055</v>
      </c>
      <c r="H498" s="1">
        <v>1.3883386951440457E-2</v>
      </c>
      <c r="I498" s="1">
        <f t="shared" si="75"/>
        <v>6.8116631996408027E-4</v>
      </c>
      <c r="J498" s="1">
        <f t="shared" si="76"/>
        <v>0.62213982140587232</v>
      </c>
      <c r="AP498" s="58"/>
      <c r="AQ498" s="58"/>
      <c r="AR498" s="58"/>
      <c r="AS498" s="58"/>
      <c r="AT498" s="58"/>
      <c r="AU498" s="58"/>
      <c r="AV498" s="58"/>
      <c r="AW498" s="173"/>
      <c r="AX498" s="58"/>
      <c r="AY498" s="58"/>
      <c r="AZ498" s="58"/>
      <c r="BA498" s="58">
        <f t="shared" si="77"/>
        <v>0</v>
      </c>
      <c r="BB498" s="58" t="e">
        <f t="shared" si="78"/>
        <v>#N/A</v>
      </c>
      <c r="BC498" s="58">
        <f t="shared" si="79"/>
        <v>0.72375434318762599</v>
      </c>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c r="DO498" s="58"/>
      <c r="DP498" s="58"/>
      <c r="DQ498" s="58"/>
      <c r="DR498" s="58"/>
      <c r="DS498" s="58"/>
      <c r="DT498" s="58"/>
      <c r="DU498" s="58"/>
      <c r="DV498" s="58"/>
      <c r="DW498" s="58"/>
      <c r="DX498" s="58"/>
      <c r="DY498" s="58"/>
      <c r="DZ498" s="58"/>
      <c r="EA498" s="58"/>
      <c r="EB498" s="58"/>
      <c r="EC498" s="58"/>
      <c r="ED498" s="58"/>
      <c r="EE498" s="58"/>
      <c r="EF498" s="58"/>
      <c r="EG498" s="58"/>
      <c r="EH498" s="58"/>
      <c r="EI498" s="58"/>
      <c r="EJ498" s="58"/>
      <c r="EK498" s="58"/>
      <c r="EL498" s="58"/>
      <c r="EM498" s="58"/>
    </row>
    <row r="499" spans="1:143" outlineLevel="1" x14ac:dyDescent="0.2">
      <c r="A499" s="16">
        <v>200</v>
      </c>
      <c r="B499" s="16">
        <v>0</v>
      </c>
      <c r="C499" s="1">
        <v>0.95101651996714143</v>
      </c>
      <c r="D499" s="1">
        <f t="shared" si="71"/>
        <v>-0.95101651996714143</v>
      </c>
      <c r="E499" s="1">
        <f t="shared" si="72"/>
        <v>6.0325443598065478</v>
      </c>
      <c r="F499" s="1">
        <f t="shared" si="73"/>
        <v>-2.4561238486294918</v>
      </c>
      <c r="G499" s="1">
        <f t="shared" si="74"/>
        <v>-4.4062507916102875</v>
      </c>
      <c r="H499" s="1">
        <v>3.7347486459064516E-3</v>
      </c>
      <c r="I499" s="1">
        <f t="shared" si="75"/>
        <v>9.1318727369876802E-3</v>
      </c>
      <c r="J499" s="1">
        <f t="shared" si="76"/>
        <v>-4.4145020306335203</v>
      </c>
      <c r="AP499" s="58"/>
      <c r="AQ499" s="58"/>
      <c r="AR499" s="58"/>
      <c r="AS499" s="58"/>
      <c r="AT499" s="58"/>
      <c r="AU499" s="58"/>
      <c r="AV499" s="58"/>
      <c r="AW499" s="173"/>
      <c r="AX499" s="58"/>
      <c r="AY499" s="58"/>
      <c r="AZ499" s="58"/>
      <c r="BA499" s="58">
        <f t="shared" si="77"/>
        <v>1</v>
      </c>
      <c r="BB499" s="58">
        <f t="shared" si="78"/>
        <v>0.95101651996714143</v>
      </c>
      <c r="BC499" s="58" t="e">
        <f t="shared" si="79"/>
        <v>#N/A</v>
      </c>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c r="DO499" s="58"/>
      <c r="DP499" s="58"/>
      <c r="DQ499" s="58"/>
      <c r="DR499" s="58"/>
      <c r="DS499" s="58"/>
      <c r="DT499" s="58"/>
      <c r="DU499" s="58"/>
      <c r="DV499" s="58"/>
      <c r="DW499" s="58"/>
      <c r="DX499" s="58"/>
      <c r="DY499" s="58"/>
      <c r="DZ499" s="58"/>
      <c r="EA499" s="58"/>
      <c r="EB499" s="58"/>
      <c r="EC499" s="58"/>
      <c r="ED499" s="58"/>
      <c r="EE499" s="58"/>
      <c r="EF499" s="58"/>
      <c r="EG499" s="58"/>
      <c r="EH499" s="58"/>
      <c r="EI499" s="58"/>
      <c r="EJ499" s="58"/>
      <c r="EK499" s="58"/>
      <c r="EL499" s="58"/>
      <c r="EM499" s="58"/>
    </row>
    <row r="500" spans="1:143" outlineLevel="1" x14ac:dyDescent="0.2">
      <c r="A500" s="16">
        <v>201</v>
      </c>
      <c r="B500" s="16">
        <v>0</v>
      </c>
      <c r="C500" s="1">
        <v>0.11166226895365694</v>
      </c>
      <c r="D500" s="1">
        <f t="shared" si="71"/>
        <v>-0.11166226895365694</v>
      </c>
      <c r="E500" s="1">
        <f t="shared" si="72"/>
        <v>0.23680656108268766</v>
      </c>
      <c r="F500" s="1">
        <f t="shared" si="73"/>
        <v>-0.48662774384809554</v>
      </c>
      <c r="G500" s="1">
        <f t="shared" si="74"/>
        <v>-0.35453912610058697</v>
      </c>
      <c r="H500" s="1">
        <v>3.0450271642132446E-3</v>
      </c>
      <c r="I500" s="1">
        <f t="shared" si="75"/>
        <v>4.8136935207372936E-5</v>
      </c>
      <c r="J500" s="1">
        <f t="shared" si="76"/>
        <v>-0.35508015262983145</v>
      </c>
      <c r="AP500" s="58"/>
      <c r="AQ500" s="58"/>
      <c r="AR500" s="58"/>
      <c r="AS500" s="58"/>
      <c r="AT500" s="58"/>
      <c r="AU500" s="58"/>
      <c r="AV500" s="58"/>
      <c r="AW500" s="173"/>
      <c r="AX500" s="58"/>
      <c r="AY500" s="58"/>
      <c r="AZ500" s="58"/>
      <c r="BA500" s="58">
        <f t="shared" si="77"/>
        <v>1</v>
      </c>
      <c r="BB500" s="58">
        <f t="shared" si="78"/>
        <v>0.11166226895365694</v>
      </c>
      <c r="BC500" s="58" t="e">
        <f t="shared" si="79"/>
        <v>#N/A</v>
      </c>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c r="DO500" s="58"/>
      <c r="DP500" s="58"/>
      <c r="DQ500" s="58"/>
      <c r="DR500" s="58"/>
      <c r="DS500" s="58"/>
      <c r="DT500" s="58"/>
      <c r="DU500" s="58"/>
      <c r="DV500" s="58"/>
      <c r="DW500" s="58"/>
      <c r="DX500" s="58"/>
      <c r="DY500" s="58"/>
      <c r="DZ500" s="58"/>
      <c r="EA500" s="58"/>
      <c r="EB500" s="58"/>
      <c r="EC500" s="58"/>
      <c r="ED500" s="58"/>
      <c r="EE500" s="58"/>
      <c r="EF500" s="58"/>
      <c r="EG500" s="58"/>
      <c r="EH500" s="58"/>
      <c r="EI500" s="58"/>
      <c r="EJ500" s="58"/>
      <c r="EK500" s="58"/>
      <c r="EL500" s="58"/>
      <c r="EM500" s="58"/>
    </row>
    <row r="501" spans="1:143" outlineLevel="1" x14ac:dyDescent="0.2">
      <c r="A501" s="16">
        <v>202</v>
      </c>
      <c r="B501" s="16">
        <v>0</v>
      </c>
      <c r="C501" s="1">
        <v>1.1232818648034857E-2</v>
      </c>
      <c r="D501" s="1">
        <f t="shared" si="71"/>
        <v>-1.1232818648034857E-2</v>
      </c>
      <c r="E501" s="1">
        <f t="shared" si="72"/>
        <v>2.2592766419635577E-2</v>
      </c>
      <c r="F501" s="1">
        <f t="shared" si="73"/>
        <v>-0.15030890332789862</v>
      </c>
      <c r="G501" s="1">
        <f t="shared" si="74"/>
        <v>-0.10658530986328731</v>
      </c>
      <c r="H501" s="1">
        <v>3.863504871675299E-3</v>
      </c>
      <c r="I501" s="1">
        <f t="shared" si="75"/>
        <v>5.52902404259332E-6</v>
      </c>
      <c r="J501" s="1">
        <f t="shared" si="76"/>
        <v>-0.1067918048339999</v>
      </c>
      <c r="AP501" s="58"/>
      <c r="AQ501" s="58"/>
      <c r="AR501" s="58"/>
      <c r="AS501" s="58"/>
      <c r="AT501" s="58"/>
      <c r="AU501" s="58"/>
      <c r="AV501" s="58"/>
      <c r="AW501" s="173"/>
      <c r="AX501" s="58"/>
      <c r="AY501" s="58"/>
      <c r="AZ501" s="58"/>
      <c r="BA501" s="58">
        <f t="shared" si="77"/>
        <v>1</v>
      </c>
      <c r="BB501" s="58">
        <f t="shared" si="78"/>
        <v>1.1232818648034857E-2</v>
      </c>
      <c r="BC501" s="58" t="e">
        <f t="shared" si="79"/>
        <v>#N/A</v>
      </c>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c r="DO501" s="58"/>
      <c r="DP501" s="58"/>
      <c r="DQ501" s="58"/>
      <c r="DR501" s="58"/>
      <c r="DS501" s="58"/>
      <c r="DT501" s="58"/>
      <c r="DU501" s="58"/>
      <c r="DV501" s="58"/>
      <c r="DW501" s="58"/>
      <c r="DX501" s="58"/>
      <c r="DY501" s="58"/>
      <c r="DZ501" s="58"/>
      <c r="EA501" s="58"/>
      <c r="EB501" s="58"/>
      <c r="EC501" s="58"/>
      <c r="ED501" s="58"/>
      <c r="EE501" s="58"/>
      <c r="EF501" s="58"/>
      <c r="EG501" s="58"/>
      <c r="EH501" s="58"/>
      <c r="EI501" s="58"/>
      <c r="EJ501" s="58"/>
      <c r="EK501" s="58"/>
      <c r="EL501" s="58"/>
      <c r="EM501" s="58"/>
    </row>
    <row r="502" spans="1:143" outlineLevel="1" x14ac:dyDescent="0.2">
      <c r="A502" s="16">
        <v>203</v>
      </c>
      <c r="B502" s="16">
        <v>0</v>
      </c>
      <c r="C502" s="1">
        <v>9.776858993172953E-2</v>
      </c>
      <c r="D502" s="1">
        <f t="shared" si="71"/>
        <v>-9.776858993172953E-2</v>
      </c>
      <c r="E502" s="1">
        <f t="shared" si="72"/>
        <v>0.20576847928255776</v>
      </c>
      <c r="F502" s="1">
        <f t="shared" si="73"/>
        <v>-0.45361710647037745</v>
      </c>
      <c r="G502" s="1">
        <f t="shared" si="74"/>
        <v>-0.32918550566468513</v>
      </c>
      <c r="H502" s="1">
        <v>2.9639927350579081E-3</v>
      </c>
      <c r="I502" s="1">
        <f t="shared" si="75"/>
        <v>4.0387490727697835E-5</v>
      </c>
      <c r="J502" s="1">
        <f t="shared" si="76"/>
        <v>-0.32967444456570055</v>
      </c>
      <c r="AP502" s="58"/>
      <c r="AQ502" s="58"/>
      <c r="AR502" s="58"/>
      <c r="AS502" s="58"/>
      <c r="AT502" s="58"/>
      <c r="AU502" s="58"/>
      <c r="AV502" s="58"/>
      <c r="AW502" s="173"/>
      <c r="AX502" s="58"/>
      <c r="AY502" s="58"/>
      <c r="AZ502" s="58"/>
      <c r="BA502" s="58">
        <f t="shared" si="77"/>
        <v>1</v>
      </c>
      <c r="BB502" s="58">
        <f t="shared" si="78"/>
        <v>9.776858993172953E-2</v>
      </c>
      <c r="BC502" s="58" t="e">
        <f t="shared" si="79"/>
        <v>#N/A</v>
      </c>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c r="DO502" s="58"/>
      <c r="DP502" s="58"/>
      <c r="DQ502" s="58"/>
      <c r="DR502" s="58"/>
      <c r="DS502" s="58"/>
      <c r="DT502" s="58"/>
      <c r="DU502" s="58"/>
      <c r="DV502" s="58"/>
      <c r="DW502" s="58"/>
      <c r="DX502" s="58"/>
      <c r="DY502" s="58"/>
      <c r="DZ502" s="58"/>
      <c r="EA502" s="58"/>
      <c r="EB502" s="58"/>
      <c r="EC502" s="58"/>
      <c r="ED502" s="58"/>
      <c r="EE502" s="58"/>
      <c r="EF502" s="58"/>
      <c r="EG502" s="58"/>
      <c r="EH502" s="58"/>
      <c r="EI502" s="58"/>
      <c r="EJ502" s="58"/>
      <c r="EK502" s="58"/>
      <c r="EL502" s="58"/>
      <c r="EM502" s="58"/>
    </row>
    <row r="503" spans="1:143" outlineLevel="1" x14ac:dyDescent="0.2">
      <c r="A503" s="16">
        <v>204</v>
      </c>
      <c r="B503" s="16">
        <v>0</v>
      </c>
      <c r="C503" s="1">
        <v>7.5390476445043292E-2</v>
      </c>
      <c r="D503" s="1">
        <f t="shared" si="71"/>
        <v>-7.5390476445043292E-2</v>
      </c>
      <c r="E503" s="1">
        <f t="shared" si="72"/>
        <v>0.15676753458366874</v>
      </c>
      <c r="F503" s="1">
        <f t="shared" si="73"/>
        <v>-0.39593880156366179</v>
      </c>
      <c r="G503" s="1">
        <f t="shared" si="74"/>
        <v>-0.28554796060829868</v>
      </c>
      <c r="H503" s="1">
        <v>3.9390818749237121E-3</v>
      </c>
      <c r="I503" s="1">
        <f t="shared" si="75"/>
        <v>4.0466099573425807E-5</v>
      </c>
      <c r="J503" s="1">
        <f t="shared" si="76"/>
        <v>-0.28611202597917984</v>
      </c>
      <c r="AP503" s="58"/>
      <c r="AQ503" s="58"/>
      <c r="AR503" s="58"/>
      <c r="AS503" s="58"/>
      <c r="AT503" s="58"/>
      <c r="AU503" s="58"/>
      <c r="AV503" s="58"/>
      <c r="AW503" s="173"/>
      <c r="AX503" s="58"/>
      <c r="AY503" s="58"/>
      <c r="AZ503" s="58"/>
      <c r="BA503" s="58">
        <f t="shared" si="77"/>
        <v>1</v>
      </c>
      <c r="BB503" s="58">
        <f t="shared" si="78"/>
        <v>7.5390476445043292E-2</v>
      </c>
      <c r="BC503" s="58" t="e">
        <f t="shared" si="79"/>
        <v>#N/A</v>
      </c>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c r="DO503" s="58"/>
      <c r="DP503" s="58"/>
      <c r="DQ503" s="58"/>
      <c r="DR503" s="58"/>
      <c r="DS503" s="58"/>
      <c r="DT503" s="58"/>
      <c r="DU503" s="58"/>
      <c r="DV503" s="58"/>
      <c r="DW503" s="58"/>
      <c r="DX503" s="58"/>
      <c r="DY503" s="58"/>
      <c r="DZ503" s="58"/>
      <c r="EA503" s="58"/>
      <c r="EB503" s="58"/>
      <c r="EC503" s="58"/>
      <c r="ED503" s="58"/>
      <c r="EE503" s="58"/>
      <c r="EF503" s="58"/>
      <c r="EG503" s="58"/>
      <c r="EH503" s="58"/>
      <c r="EI503" s="58"/>
      <c r="EJ503" s="58"/>
      <c r="EK503" s="58"/>
      <c r="EL503" s="58"/>
      <c r="EM503" s="58"/>
    </row>
    <row r="504" spans="1:143" outlineLevel="1" x14ac:dyDescent="0.2">
      <c r="A504" s="16">
        <v>205</v>
      </c>
      <c r="B504" s="16">
        <v>1</v>
      </c>
      <c r="C504" s="1">
        <v>0.13864991059427775</v>
      </c>
      <c r="D504" s="1">
        <f t="shared" si="71"/>
        <v>0.86135008940572222</v>
      </c>
      <c r="E504" s="1">
        <f t="shared" si="72"/>
        <v>3.9516063035017326</v>
      </c>
      <c r="F504" s="1">
        <f t="shared" si="73"/>
        <v>1.9878647598621322</v>
      </c>
      <c r="G504" s="1">
        <f t="shared" si="74"/>
        <v>2.4924706593981214</v>
      </c>
      <c r="H504" s="1">
        <v>4.7347078373583236E-3</v>
      </c>
      <c r="I504" s="1">
        <f t="shared" si="75"/>
        <v>3.7118087328387554E-3</v>
      </c>
      <c r="J504" s="1">
        <f t="shared" si="76"/>
        <v>2.4983922556684388</v>
      </c>
      <c r="AP504" s="58"/>
      <c r="AQ504" s="58"/>
      <c r="AR504" s="58"/>
      <c r="AS504" s="58"/>
      <c r="AT504" s="58"/>
      <c r="AU504" s="58"/>
      <c r="AV504" s="58"/>
      <c r="AW504" s="173"/>
      <c r="AX504" s="58"/>
      <c r="AY504" s="58"/>
      <c r="AZ504" s="58"/>
      <c r="BA504" s="58">
        <f t="shared" si="77"/>
        <v>0</v>
      </c>
      <c r="BB504" s="58" t="e">
        <f t="shared" si="78"/>
        <v>#N/A</v>
      </c>
      <c r="BC504" s="58">
        <f t="shared" si="79"/>
        <v>0.13864991059427775</v>
      </c>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c r="DO504" s="58"/>
      <c r="DP504" s="58"/>
      <c r="DQ504" s="58"/>
      <c r="DR504" s="58"/>
      <c r="DS504" s="58"/>
      <c r="DT504" s="58"/>
      <c r="DU504" s="58"/>
      <c r="DV504" s="58"/>
      <c r="DW504" s="58"/>
      <c r="DX504" s="58"/>
      <c r="DY504" s="58"/>
      <c r="DZ504" s="58"/>
      <c r="EA504" s="58"/>
      <c r="EB504" s="58"/>
      <c r="EC504" s="58"/>
      <c r="ED504" s="58"/>
      <c r="EE504" s="58"/>
      <c r="EF504" s="58"/>
      <c r="EG504" s="58"/>
      <c r="EH504" s="58"/>
      <c r="EI504" s="58"/>
      <c r="EJ504" s="58"/>
      <c r="EK504" s="58"/>
      <c r="EL504" s="58"/>
      <c r="EM504" s="58"/>
    </row>
    <row r="505" spans="1:143" outlineLevel="1" x14ac:dyDescent="0.2">
      <c r="A505" s="16">
        <v>206</v>
      </c>
      <c r="B505" s="16">
        <v>0</v>
      </c>
      <c r="C505" s="1">
        <v>0.60818137561884833</v>
      </c>
      <c r="D505" s="1">
        <f t="shared" si="71"/>
        <v>-0.60818137561884833</v>
      </c>
      <c r="E505" s="1">
        <f t="shared" si="72"/>
        <v>1.873912478344584</v>
      </c>
      <c r="F505" s="1">
        <f t="shared" si="73"/>
        <v>-1.3689092294029521</v>
      </c>
      <c r="G505" s="1">
        <f t="shared" si="74"/>
        <v>-1.2458737069199746</v>
      </c>
      <c r="H505" s="1">
        <v>2.6032257530776343E-2</v>
      </c>
      <c r="I505" s="1">
        <f t="shared" si="75"/>
        <v>5.3245233903989574E-3</v>
      </c>
      <c r="J505" s="1">
        <f t="shared" si="76"/>
        <v>-1.2624138013364281</v>
      </c>
      <c r="AP505" s="58"/>
      <c r="AQ505" s="58"/>
      <c r="AR505" s="58"/>
      <c r="AS505" s="58"/>
      <c r="AT505" s="58"/>
      <c r="AU505" s="58"/>
      <c r="AV505" s="58"/>
      <c r="AW505" s="173"/>
      <c r="AX505" s="58"/>
      <c r="AY505" s="58"/>
      <c r="AZ505" s="58"/>
      <c r="BA505" s="58">
        <f t="shared" si="77"/>
        <v>1</v>
      </c>
      <c r="BB505" s="58">
        <f t="shared" si="78"/>
        <v>0.60818137561884833</v>
      </c>
      <c r="BC505" s="58" t="e">
        <f t="shared" si="79"/>
        <v>#N/A</v>
      </c>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c r="DO505" s="58"/>
      <c r="DP505" s="58"/>
      <c r="DQ505" s="58"/>
      <c r="DR505" s="58"/>
      <c r="DS505" s="58"/>
      <c r="DT505" s="58"/>
      <c r="DU505" s="58"/>
      <c r="DV505" s="58"/>
      <c r="DW505" s="58"/>
      <c r="DX505" s="58"/>
      <c r="DY505" s="58"/>
      <c r="DZ505" s="58"/>
      <c r="EA505" s="58"/>
      <c r="EB505" s="58"/>
      <c r="EC505" s="58"/>
      <c r="ED505" s="58"/>
      <c r="EE505" s="58"/>
      <c r="EF505" s="58"/>
      <c r="EG505" s="58"/>
      <c r="EH505" s="58"/>
      <c r="EI505" s="58"/>
      <c r="EJ505" s="58"/>
      <c r="EK505" s="58"/>
      <c r="EL505" s="58"/>
      <c r="EM505" s="58"/>
    </row>
    <row r="506" spans="1:143" outlineLevel="1" x14ac:dyDescent="0.2">
      <c r="A506" s="16">
        <v>207</v>
      </c>
      <c r="B506" s="16">
        <v>0</v>
      </c>
      <c r="C506" s="1">
        <v>0.1022195285800436</v>
      </c>
      <c r="D506" s="1">
        <f t="shared" si="71"/>
        <v>-0.1022195285800436</v>
      </c>
      <c r="E506" s="1">
        <f t="shared" si="72"/>
        <v>0.21565940892741092</v>
      </c>
      <c r="F506" s="1">
        <f t="shared" si="73"/>
        <v>-0.4643914393347609</v>
      </c>
      <c r="G506" s="1">
        <f t="shared" si="74"/>
        <v>-0.33742857641477564</v>
      </c>
      <c r="H506" s="1">
        <v>2.9315480984654055E-3</v>
      </c>
      <c r="I506" s="1">
        <f t="shared" si="75"/>
        <v>4.1968244796780389E-5</v>
      </c>
      <c r="J506" s="1">
        <f t="shared" si="76"/>
        <v>-0.33792426057365355</v>
      </c>
      <c r="AP506" s="58"/>
      <c r="AQ506" s="58"/>
      <c r="AR506" s="58"/>
      <c r="AS506" s="58"/>
      <c r="AT506" s="58"/>
      <c r="AU506" s="58"/>
      <c r="AV506" s="58"/>
      <c r="AW506" s="173"/>
      <c r="AX506" s="58"/>
      <c r="AY506" s="58"/>
      <c r="AZ506" s="58"/>
      <c r="BA506" s="58">
        <f t="shared" si="77"/>
        <v>1</v>
      </c>
      <c r="BB506" s="58">
        <f t="shared" si="78"/>
        <v>0.1022195285800436</v>
      </c>
      <c r="BC506" s="58" t="e">
        <f t="shared" si="79"/>
        <v>#N/A</v>
      </c>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c r="DO506" s="58"/>
      <c r="DP506" s="58"/>
      <c r="DQ506" s="58"/>
      <c r="DR506" s="58"/>
      <c r="DS506" s="58"/>
      <c r="DT506" s="58"/>
      <c r="DU506" s="58"/>
      <c r="DV506" s="58"/>
      <c r="DW506" s="58"/>
      <c r="DX506" s="58"/>
      <c r="DY506" s="58"/>
      <c r="DZ506" s="58"/>
      <c r="EA506" s="58"/>
      <c r="EB506" s="58"/>
      <c r="EC506" s="58"/>
      <c r="ED506" s="58"/>
      <c r="EE506" s="58"/>
      <c r="EF506" s="58"/>
      <c r="EG506" s="58"/>
      <c r="EH506" s="58"/>
      <c r="EI506" s="58"/>
      <c r="EJ506" s="58"/>
      <c r="EK506" s="58"/>
      <c r="EL506" s="58"/>
      <c r="EM506" s="58"/>
    </row>
    <row r="507" spans="1:143" outlineLevel="1" x14ac:dyDescent="0.2">
      <c r="A507" s="16">
        <v>208</v>
      </c>
      <c r="B507" s="16">
        <v>1</v>
      </c>
      <c r="C507" s="1">
        <v>0.11666393295561504</v>
      </c>
      <c r="D507" s="1">
        <f t="shared" si="71"/>
        <v>0.88333606704438494</v>
      </c>
      <c r="E507" s="1">
        <f t="shared" si="72"/>
        <v>4.2969156905006605</v>
      </c>
      <c r="F507" s="1">
        <f t="shared" si="73"/>
        <v>2.0729003088669411</v>
      </c>
      <c r="G507" s="1">
        <f t="shared" si="74"/>
        <v>2.7516593939316119</v>
      </c>
      <c r="H507" s="1">
        <v>3.2058443874934369E-3</v>
      </c>
      <c r="I507" s="1">
        <f t="shared" si="75"/>
        <v>3.0537314009301915E-3</v>
      </c>
      <c r="J507" s="1">
        <f t="shared" si="76"/>
        <v>2.7560807232586901</v>
      </c>
      <c r="AP507" s="58"/>
      <c r="AQ507" s="58"/>
      <c r="AR507" s="58"/>
      <c r="AS507" s="58"/>
      <c r="AT507" s="58"/>
      <c r="AU507" s="58"/>
      <c r="AV507" s="58"/>
      <c r="AW507" s="173"/>
      <c r="AX507" s="58"/>
      <c r="AY507" s="58"/>
      <c r="AZ507" s="58"/>
      <c r="BA507" s="58">
        <f t="shared" si="77"/>
        <v>0</v>
      </c>
      <c r="BB507" s="58" t="e">
        <f t="shared" si="78"/>
        <v>#N/A</v>
      </c>
      <c r="BC507" s="58">
        <f t="shared" si="79"/>
        <v>0.11666393295561504</v>
      </c>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c r="DO507" s="58"/>
      <c r="DP507" s="58"/>
      <c r="DQ507" s="58"/>
      <c r="DR507" s="58"/>
      <c r="DS507" s="58"/>
      <c r="DT507" s="58"/>
      <c r="DU507" s="58"/>
      <c r="DV507" s="58"/>
      <c r="DW507" s="58"/>
      <c r="DX507" s="58"/>
      <c r="DY507" s="58"/>
      <c r="DZ507" s="58"/>
      <c r="EA507" s="58"/>
      <c r="EB507" s="58"/>
      <c r="EC507" s="58"/>
      <c r="ED507" s="58"/>
      <c r="EE507" s="58"/>
      <c r="EF507" s="58"/>
      <c r="EG507" s="58"/>
      <c r="EH507" s="58"/>
      <c r="EI507" s="58"/>
      <c r="EJ507" s="58"/>
      <c r="EK507" s="58"/>
      <c r="EL507" s="58"/>
      <c r="EM507" s="58"/>
    </row>
    <row r="508" spans="1:143" outlineLevel="1" x14ac:dyDescent="0.2">
      <c r="A508" s="16">
        <v>209</v>
      </c>
      <c r="B508" s="16">
        <v>1</v>
      </c>
      <c r="C508" s="1">
        <v>0.78700102330766242</v>
      </c>
      <c r="D508" s="1">
        <f t="shared" si="71"/>
        <v>0.21299897669233758</v>
      </c>
      <c r="E508" s="1">
        <f t="shared" si="72"/>
        <v>0.47905146060342679</v>
      </c>
      <c r="F508" s="1">
        <f t="shared" si="73"/>
        <v>0.69213543515949738</v>
      </c>
      <c r="G508" s="1">
        <f t="shared" si="74"/>
        <v>0.52023684829121897</v>
      </c>
      <c r="H508" s="1">
        <v>1.2362168312727351E-2</v>
      </c>
      <c r="I508" s="1">
        <f t="shared" si="75"/>
        <v>4.2875722413960563E-4</v>
      </c>
      <c r="J508" s="1">
        <f t="shared" si="76"/>
        <v>0.52348260062903407</v>
      </c>
      <c r="AP508" s="58"/>
      <c r="AQ508" s="58"/>
      <c r="AR508" s="58"/>
      <c r="AS508" s="58"/>
      <c r="AT508" s="58"/>
      <c r="AU508" s="58"/>
      <c r="AV508" s="58"/>
      <c r="AW508" s="173"/>
      <c r="AX508" s="58"/>
      <c r="AY508" s="58"/>
      <c r="AZ508" s="58"/>
      <c r="BA508" s="58">
        <f t="shared" si="77"/>
        <v>0</v>
      </c>
      <c r="BB508" s="58" t="e">
        <f t="shared" si="78"/>
        <v>#N/A</v>
      </c>
      <c r="BC508" s="58">
        <f t="shared" si="79"/>
        <v>0.78700102330766242</v>
      </c>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c r="DO508" s="58"/>
      <c r="DP508" s="58"/>
      <c r="DQ508" s="58"/>
      <c r="DR508" s="58"/>
      <c r="DS508" s="58"/>
      <c r="DT508" s="58"/>
      <c r="DU508" s="58"/>
      <c r="DV508" s="58"/>
      <c r="DW508" s="58"/>
      <c r="DX508" s="58"/>
      <c r="DY508" s="58"/>
      <c r="DZ508" s="58"/>
      <c r="EA508" s="58"/>
      <c r="EB508" s="58"/>
      <c r="EC508" s="58"/>
      <c r="ED508" s="58"/>
      <c r="EE508" s="58"/>
      <c r="EF508" s="58"/>
      <c r="EG508" s="58"/>
      <c r="EH508" s="58"/>
      <c r="EI508" s="58"/>
      <c r="EJ508" s="58"/>
      <c r="EK508" s="58"/>
      <c r="EL508" s="58"/>
      <c r="EM508" s="58"/>
    </row>
    <row r="509" spans="1:143" outlineLevel="1" x14ac:dyDescent="0.2">
      <c r="A509" s="16">
        <v>210</v>
      </c>
      <c r="B509" s="16">
        <v>1</v>
      </c>
      <c r="C509" s="1">
        <v>0.37432733670961915</v>
      </c>
      <c r="D509" s="1">
        <f t="shared" si="71"/>
        <v>0.62567266329038085</v>
      </c>
      <c r="E509" s="1">
        <f t="shared" si="72"/>
        <v>1.9652492650315114</v>
      </c>
      <c r="F509" s="1">
        <f t="shared" si="73"/>
        <v>1.4018734839604861</v>
      </c>
      <c r="G509" s="1">
        <f t="shared" si="74"/>
        <v>1.2928490421419698</v>
      </c>
      <c r="H509" s="1">
        <v>8.0396363882325288E-3</v>
      </c>
      <c r="I509" s="1">
        <f t="shared" si="75"/>
        <v>1.7070782065909775E-3</v>
      </c>
      <c r="J509" s="1">
        <f t="shared" si="76"/>
        <v>1.2980776082791039</v>
      </c>
      <c r="AP509" s="58"/>
      <c r="AQ509" s="58"/>
      <c r="AR509" s="58"/>
      <c r="AS509" s="58"/>
      <c r="AT509" s="58"/>
      <c r="AU509" s="58"/>
      <c r="AV509" s="58"/>
      <c r="AW509" s="173"/>
      <c r="AX509" s="58"/>
      <c r="AY509" s="58"/>
      <c r="AZ509" s="58"/>
      <c r="BA509" s="58">
        <f t="shared" si="77"/>
        <v>0</v>
      </c>
      <c r="BB509" s="58" t="e">
        <f t="shared" si="78"/>
        <v>#N/A</v>
      </c>
      <c r="BC509" s="58">
        <f t="shared" si="79"/>
        <v>0.37432733670961915</v>
      </c>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c r="DO509" s="58"/>
      <c r="DP509" s="58"/>
      <c r="DQ509" s="58"/>
      <c r="DR509" s="58"/>
      <c r="DS509" s="58"/>
      <c r="DT509" s="58"/>
      <c r="DU509" s="58"/>
      <c r="DV509" s="58"/>
      <c r="DW509" s="58"/>
      <c r="DX509" s="58"/>
      <c r="DY509" s="58"/>
      <c r="DZ509" s="58"/>
      <c r="EA509" s="58"/>
      <c r="EB509" s="58"/>
      <c r="EC509" s="58"/>
      <c r="ED509" s="58"/>
      <c r="EE509" s="58"/>
      <c r="EF509" s="58"/>
      <c r="EG509" s="58"/>
      <c r="EH509" s="58"/>
      <c r="EI509" s="58"/>
      <c r="EJ509" s="58"/>
      <c r="EK509" s="58"/>
      <c r="EL509" s="58"/>
      <c r="EM509" s="58"/>
    </row>
    <row r="510" spans="1:143" outlineLevel="1" x14ac:dyDescent="0.2">
      <c r="A510" s="16">
        <v>211</v>
      </c>
      <c r="B510" s="16">
        <v>0</v>
      </c>
      <c r="C510" s="1">
        <v>0.12185890264573478</v>
      </c>
      <c r="D510" s="1">
        <f t="shared" si="71"/>
        <v>-0.12185890264573478</v>
      </c>
      <c r="E510" s="1">
        <f t="shared" si="72"/>
        <v>0.25989599024281984</v>
      </c>
      <c r="F510" s="1">
        <f t="shared" si="73"/>
        <v>-0.50979995119931099</v>
      </c>
      <c r="G510" s="1">
        <f t="shared" si="74"/>
        <v>-0.37251732876843502</v>
      </c>
      <c r="H510" s="1">
        <v>3.4466341933205046E-3</v>
      </c>
      <c r="I510" s="1">
        <f t="shared" si="75"/>
        <v>6.0200076731380838E-5</v>
      </c>
      <c r="J510" s="1">
        <f t="shared" si="76"/>
        <v>-0.37316095849576508</v>
      </c>
      <c r="AP510" s="58"/>
      <c r="AQ510" s="58"/>
      <c r="AR510" s="58"/>
      <c r="AS510" s="58"/>
      <c r="AT510" s="58"/>
      <c r="AU510" s="58"/>
      <c r="AV510" s="58"/>
      <c r="AW510" s="173"/>
      <c r="AX510" s="58"/>
      <c r="AY510" s="58"/>
      <c r="AZ510" s="58"/>
      <c r="BA510" s="58">
        <f t="shared" si="77"/>
        <v>1</v>
      </c>
      <c r="BB510" s="58">
        <f t="shared" si="78"/>
        <v>0.12185890264573478</v>
      </c>
      <c r="BC510" s="58" t="e">
        <f t="shared" si="79"/>
        <v>#N/A</v>
      </c>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c r="DO510" s="58"/>
      <c r="DP510" s="58"/>
      <c r="DQ510" s="58"/>
      <c r="DR510" s="58"/>
      <c r="DS510" s="58"/>
      <c r="DT510" s="58"/>
      <c r="DU510" s="58"/>
      <c r="DV510" s="58"/>
      <c r="DW510" s="58"/>
      <c r="DX510" s="58"/>
      <c r="DY510" s="58"/>
      <c r="DZ510" s="58"/>
      <c r="EA510" s="58"/>
      <c r="EB510" s="58"/>
      <c r="EC510" s="58"/>
      <c r="ED510" s="58"/>
      <c r="EE510" s="58"/>
      <c r="EF510" s="58"/>
      <c r="EG510" s="58"/>
      <c r="EH510" s="58"/>
      <c r="EI510" s="58"/>
      <c r="EJ510" s="58"/>
      <c r="EK510" s="58"/>
      <c r="EL510" s="58"/>
      <c r="EM510" s="58"/>
    </row>
    <row r="511" spans="1:143" outlineLevel="1" x14ac:dyDescent="0.2">
      <c r="A511" s="16">
        <v>212</v>
      </c>
      <c r="B511" s="16">
        <v>1</v>
      </c>
      <c r="C511" s="1">
        <v>0.93667117409159573</v>
      </c>
      <c r="D511" s="1">
        <f t="shared" si="71"/>
        <v>6.3328825908404274E-2</v>
      </c>
      <c r="E511" s="1">
        <f t="shared" si="72"/>
        <v>0.13084598627320138</v>
      </c>
      <c r="F511" s="1">
        <f t="shared" si="73"/>
        <v>0.3617263969814774</v>
      </c>
      <c r="G511" s="1">
        <f t="shared" si="74"/>
        <v>0.26002023154051201</v>
      </c>
      <c r="H511" s="1">
        <v>4.0665296194270324E-3</v>
      </c>
      <c r="I511" s="1">
        <f t="shared" si="75"/>
        <v>3.4648750548585689E-5</v>
      </c>
      <c r="J511" s="1">
        <f t="shared" si="76"/>
        <v>0.26055053946097889</v>
      </c>
      <c r="AP511" s="58"/>
      <c r="AQ511" s="58"/>
      <c r="AR511" s="58"/>
      <c r="AS511" s="58"/>
      <c r="AT511" s="58"/>
      <c r="AU511" s="58"/>
      <c r="AV511" s="58"/>
      <c r="AW511" s="173"/>
      <c r="AX511" s="58"/>
      <c r="AY511" s="58"/>
      <c r="AZ511" s="58"/>
      <c r="BA511" s="58">
        <f t="shared" si="77"/>
        <v>0</v>
      </c>
      <c r="BB511" s="58" t="e">
        <f t="shared" si="78"/>
        <v>#N/A</v>
      </c>
      <c r="BC511" s="58">
        <f t="shared" si="79"/>
        <v>0.93667117409159573</v>
      </c>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c r="EK511" s="58"/>
      <c r="EL511" s="58"/>
      <c r="EM511" s="58"/>
    </row>
    <row r="512" spans="1:143" outlineLevel="1" x14ac:dyDescent="0.2">
      <c r="A512" s="16">
        <v>213</v>
      </c>
      <c r="B512" s="16">
        <v>0</v>
      </c>
      <c r="C512" s="1">
        <v>0.12725187617773373</v>
      </c>
      <c r="D512" s="1">
        <f t="shared" si="71"/>
        <v>-0.12725187617773373</v>
      </c>
      <c r="E512" s="1">
        <f t="shared" si="72"/>
        <v>0.27221656546061268</v>
      </c>
      <c r="F512" s="1">
        <f t="shared" si="73"/>
        <v>-0.52174377376314962</v>
      </c>
      <c r="G512" s="1">
        <f t="shared" si="74"/>
        <v>-0.3818454633425033</v>
      </c>
      <c r="H512" s="1">
        <v>3.775809489690642E-3</v>
      </c>
      <c r="I512" s="1">
        <f t="shared" si="75"/>
        <v>6.9339577437711573E-5</v>
      </c>
      <c r="J512" s="1">
        <f t="shared" si="76"/>
        <v>-0.38256839910070556</v>
      </c>
      <c r="AP512" s="58"/>
      <c r="AQ512" s="58"/>
      <c r="AR512" s="58"/>
      <c r="AS512" s="58"/>
      <c r="AT512" s="58"/>
      <c r="AU512" s="58"/>
      <c r="AV512" s="58"/>
      <c r="AW512" s="173"/>
      <c r="AX512" s="58"/>
      <c r="AY512" s="58"/>
      <c r="AZ512" s="58"/>
      <c r="BA512" s="58">
        <f t="shared" si="77"/>
        <v>1</v>
      </c>
      <c r="BB512" s="58">
        <f t="shared" si="78"/>
        <v>0.12725187617773373</v>
      </c>
      <c r="BC512" s="58" t="e">
        <f t="shared" si="79"/>
        <v>#N/A</v>
      </c>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c r="DO512" s="58"/>
      <c r="DP512" s="58"/>
      <c r="DQ512" s="58"/>
      <c r="DR512" s="58"/>
      <c r="DS512" s="58"/>
      <c r="DT512" s="58"/>
      <c r="DU512" s="58"/>
      <c r="DV512" s="58"/>
      <c r="DW512" s="58"/>
      <c r="DX512" s="58"/>
      <c r="DY512" s="58"/>
      <c r="DZ512" s="58"/>
      <c r="EA512" s="58"/>
      <c r="EB512" s="58"/>
      <c r="EC512" s="58"/>
      <c r="ED512" s="58"/>
      <c r="EE512" s="58"/>
      <c r="EF512" s="58"/>
      <c r="EG512" s="58"/>
      <c r="EH512" s="58"/>
      <c r="EI512" s="58"/>
      <c r="EJ512" s="58"/>
      <c r="EK512" s="58"/>
      <c r="EL512" s="58"/>
      <c r="EM512" s="58"/>
    </row>
    <row r="513" spans="1:143" outlineLevel="1" x14ac:dyDescent="0.2">
      <c r="A513" s="16">
        <v>214</v>
      </c>
      <c r="B513" s="16">
        <v>0</v>
      </c>
      <c r="C513" s="1">
        <v>0.11020026446801581</v>
      </c>
      <c r="D513" s="1">
        <f t="shared" si="71"/>
        <v>-0.11020026446801581</v>
      </c>
      <c r="E513" s="1">
        <f t="shared" si="72"/>
        <v>0.23351771566421026</v>
      </c>
      <c r="F513" s="1">
        <f t="shared" si="73"/>
        <v>-0.48323670769531807</v>
      </c>
      <c r="G513" s="1">
        <f t="shared" si="74"/>
        <v>-0.351920999338173</v>
      </c>
      <c r="H513" s="1">
        <v>1.097871079508086E-2</v>
      </c>
      <c r="I513" s="1">
        <f t="shared" si="75"/>
        <v>1.7375625281482052E-4</v>
      </c>
      <c r="J513" s="1">
        <f t="shared" si="76"/>
        <v>-0.35386887238143594</v>
      </c>
      <c r="AP513" s="58"/>
      <c r="AQ513" s="58"/>
      <c r="AR513" s="58"/>
      <c r="AS513" s="58"/>
      <c r="AT513" s="58"/>
      <c r="AU513" s="58"/>
      <c r="AV513" s="58"/>
      <c r="AW513" s="173"/>
      <c r="AX513" s="58"/>
      <c r="AY513" s="58"/>
      <c r="AZ513" s="58"/>
      <c r="BA513" s="58">
        <f t="shared" si="77"/>
        <v>1</v>
      </c>
      <c r="BB513" s="58">
        <f t="shared" si="78"/>
        <v>0.11020026446801581</v>
      </c>
      <c r="BC513" s="58" t="e">
        <f t="shared" si="79"/>
        <v>#N/A</v>
      </c>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c r="DO513" s="58"/>
      <c r="DP513" s="58"/>
      <c r="DQ513" s="58"/>
      <c r="DR513" s="58"/>
      <c r="DS513" s="58"/>
      <c r="DT513" s="58"/>
      <c r="DU513" s="58"/>
      <c r="DV513" s="58"/>
      <c r="DW513" s="58"/>
      <c r="DX513" s="58"/>
      <c r="DY513" s="58"/>
      <c r="DZ513" s="58"/>
      <c r="EA513" s="58"/>
      <c r="EB513" s="58"/>
      <c r="EC513" s="58"/>
      <c r="ED513" s="58"/>
      <c r="EE513" s="58"/>
      <c r="EF513" s="58"/>
      <c r="EG513" s="58"/>
      <c r="EH513" s="58"/>
      <c r="EI513" s="58"/>
      <c r="EJ513" s="58"/>
      <c r="EK513" s="58"/>
      <c r="EL513" s="58"/>
      <c r="EM513" s="58"/>
    </row>
    <row r="514" spans="1:143" outlineLevel="1" x14ac:dyDescent="0.2">
      <c r="A514" s="16">
        <v>215</v>
      </c>
      <c r="B514" s="16">
        <v>0</v>
      </c>
      <c r="C514" s="1">
        <v>0.10708535727923606</v>
      </c>
      <c r="D514" s="1">
        <f t="shared" si="71"/>
        <v>-0.10708535727923606</v>
      </c>
      <c r="E514" s="1">
        <f t="shared" si="72"/>
        <v>0.22652857506665758</v>
      </c>
      <c r="F514" s="1">
        <f t="shared" si="73"/>
        <v>-0.47595018128650562</v>
      </c>
      <c r="G514" s="1">
        <f t="shared" si="74"/>
        <v>-0.34630604501769208</v>
      </c>
      <c r="H514" s="1">
        <v>2.9589996513966067E-3</v>
      </c>
      <c r="I514" s="1">
        <f t="shared" si="75"/>
        <v>4.4622000483173256E-5</v>
      </c>
      <c r="J514" s="1">
        <f t="shared" si="76"/>
        <v>-0.34681954461620262</v>
      </c>
      <c r="AP514" s="58"/>
      <c r="AQ514" s="58"/>
      <c r="AR514" s="58"/>
      <c r="AS514" s="58"/>
      <c r="AT514" s="58"/>
      <c r="AU514" s="58"/>
      <c r="AV514" s="58"/>
      <c r="AW514" s="173"/>
      <c r="AX514" s="58"/>
      <c r="AY514" s="58"/>
      <c r="AZ514" s="58"/>
      <c r="BA514" s="58">
        <f t="shared" si="77"/>
        <v>1</v>
      </c>
      <c r="BB514" s="58">
        <f t="shared" si="78"/>
        <v>0.10708535727923606</v>
      </c>
      <c r="BC514" s="58" t="e">
        <f t="shared" si="79"/>
        <v>#N/A</v>
      </c>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c r="DO514" s="58"/>
      <c r="DP514" s="58"/>
      <c r="DQ514" s="58"/>
      <c r="DR514" s="58"/>
      <c r="DS514" s="58"/>
      <c r="DT514" s="58"/>
      <c r="DU514" s="58"/>
      <c r="DV514" s="58"/>
      <c r="DW514" s="58"/>
      <c r="DX514" s="58"/>
      <c r="DY514" s="58"/>
      <c r="DZ514" s="58"/>
      <c r="EA514" s="58"/>
      <c r="EB514" s="58"/>
      <c r="EC514" s="58"/>
      <c r="ED514" s="58"/>
      <c r="EE514" s="58"/>
      <c r="EF514" s="58"/>
      <c r="EG514" s="58"/>
      <c r="EH514" s="58"/>
      <c r="EI514" s="58"/>
      <c r="EJ514" s="58"/>
      <c r="EK514" s="58"/>
      <c r="EL514" s="58"/>
      <c r="EM514" s="58"/>
    </row>
    <row r="515" spans="1:143" outlineLevel="1" x14ac:dyDescent="0.2">
      <c r="A515" s="16">
        <v>216</v>
      </c>
      <c r="B515" s="16">
        <v>1</v>
      </c>
      <c r="C515" s="1">
        <v>0.94229210744864411</v>
      </c>
      <c r="D515" s="1">
        <f t="shared" si="71"/>
        <v>5.7707892551355888E-2</v>
      </c>
      <c r="E515" s="1">
        <f t="shared" si="72"/>
        <v>0.11887991928332806</v>
      </c>
      <c r="F515" s="1">
        <f t="shared" si="73"/>
        <v>0.34478967398013538</v>
      </c>
      <c r="G515" s="1">
        <f t="shared" si="74"/>
        <v>0.24747129472774435</v>
      </c>
      <c r="H515" s="1">
        <v>3.8263537316680042E-3</v>
      </c>
      <c r="I515" s="1">
        <f t="shared" si="75"/>
        <v>2.9517168450967895E-5</v>
      </c>
      <c r="J515" s="1">
        <f t="shared" si="76"/>
        <v>0.24794611413936829</v>
      </c>
      <c r="AP515" s="58"/>
      <c r="AQ515" s="58"/>
      <c r="AR515" s="58"/>
      <c r="AS515" s="58"/>
      <c r="AT515" s="58"/>
      <c r="AU515" s="58"/>
      <c r="AV515" s="58"/>
      <c r="AW515" s="173"/>
      <c r="AX515" s="58"/>
      <c r="AY515" s="58"/>
      <c r="AZ515" s="58"/>
      <c r="BA515" s="58">
        <f t="shared" si="77"/>
        <v>0</v>
      </c>
      <c r="BB515" s="58" t="e">
        <f t="shared" si="78"/>
        <v>#N/A</v>
      </c>
      <c r="BC515" s="58">
        <f t="shared" si="79"/>
        <v>0.94229210744864411</v>
      </c>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c r="DO515" s="58"/>
      <c r="DP515" s="58"/>
      <c r="DQ515" s="58"/>
      <c r="DR515" s="58"/>
      <c r="DS515" s="58"/>
      <c r="DT515" s="58"/>
      <c r="DU515" s="58"/>
      <c r="DV515" s="58"/>
      <c r="DW515" s="58"/>
      <c r="DX515" s="58"/>
      <c r="DY515" s="58"/>
      <c r="DZ515" s="58"/>
      <c r="EA515" s="58"/>
      <c r="EB515" s="58"/>
      <c r="EC515" s="58"/>
      <c r="ED515" s="58"/>
      <c r="EE515" s="58"/>
      <c r="EF515" s="58"/>
      <c r="EG515" s="58"/>
      <c r="EH515" s="58"/>
      <c r="EI515" s="58"/>
      <c r="EJ515" s="58"/>
      <c r="EK515" s="58"/>
      <c r="EL515" s="58"/>
      <c r="EM515" s="58"/>
    </row>
    <row r="516" spans="1:143" outlineLevel="1" x14ac:dyDescent="0.2">
      <c r="A516" s="16">
        <v>217</v>
      </c>
      <c r="B516" s="16">
        <v>1</v>
      </c>
      <c r="C516" s="1">
        <v>0.4554592626175879</v>
      </c>
      <c r="D516" s="1">
        <f t="shared" si="71"/>
        <v>0.54454073738241204</v>
      </c>
      <c r="E516" s="1">
        <f t="shared" si="72"/>
        <v>1.5728980014212535</v>
      </c>
      <c r="F516" s="1">
        <f t="shared" si="73"/>
        <v>1.2541523039173725</v>
      </c>
      <c r="G516" s="1">
        <f t="shared" si="74"/>
        <v>1.0934285722682362</v>
      </c>
      <c r="H516" s="1">
        <v>1.5197111601709728E-2</v>
      </c>
      <c r="I516" s="1">
        <f t="shared" si="75"/>
        <v>2.3418187278822396E-3</v>
      </c>
      <c r="J516" s="1">
        <f t="shared" si="76"/>
        <v>1.1018329643966651</v>
      </c>
      <c r="AP516" s="58"/>
      <c r="AQ516" s="58"/>
      <c r="AR516" s="58"/>
      <c r="AS516" s="58"/>
      <c r="AT516" s="58"/>
      <c r="AU516" s="58"/>
      <c r="AV516" s="58"/>
      <c r="AW516" s="173"/>
      <c r="AX516" s="58"/>
      <c r="AY516" s="58"/>
      <c r="AZ516" s="58"/>
      <c r="BA516" s="58">
        <f t="shared" si="77"/>
        <v>0</v>
      </c>
      <c r="BB516" s="58" t="e">
        <f t="shared" si="78"/>
        <v>#N/A</v>
      </c>
      <c r="BC516" s="58">
        <f t="shared" si="79"/>
        <v>0.4554592626175879</v>
      </c>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c r="DO516" s="58"/>
      <c r="DP516" s="58"/>
      <c r="DQ516" s="58"/>
      <c r="DR516" s="58"/>
      <c r="DS516" s="58"/>
      <c r="DT516" s="58"/>
      <c r="DU516" s="58"/>
      <c r="DV516" s="58"/>
      <c r="DW516" s="58"/>
      <c r="DX516" s="58"/>
      <c r="DY516" s="58"/>
      <c r="DZ516" s="58"/>
      <c r="EA516" s="58"/>
      <c r="EB516" s="58"/>
      <c r="EC516" s="58"/>
      <c r="ED516" s="58"/>
      <c r="EE516" s="58"/>
      <c r="EF516" s="58"/>
      <c r="EG516" s="58"/>
      <c r="EH516" s="58"/>
      <c r="EI516" s="58"/>
      <c r="EJ516" s="58"/>
      <c r="EK516" s="58"/>
      <c r="EL516" s="58"/>
      <c r="EM516" s="58"/>
    </row>
    <row r="517" spans="1:143" outlineLevel="1" x14ac:dyDescent="0.2">
      <c r="A517" s="16">
        <v>218</v>
      </c>
      <c r="B517" s="16">
        <v>0</v>
      </c>
      <c r="C517" s="1">
        <v>8.4286162337393528E-2</v>
      </c>
      <c r="D517" s="1">
        <f t="shared" si="71"/>
        <v>-8.4286162337393528E-2</v>
      </c>
      <c r="E517" s="1">
        <f t="shared" si="72"/>
        <v>0.17610273482971955</v>
      </c>
      <c r="F517" s="1">
        <f t="shared" si="73"/>
        <v>-0.41964596367619161</v>
      </c>
      <c r="G517" s="1">
        <f t="shared" si="74"/>
        <v>-0.30338789704893365</v>
      </c>
      <c r="H517" s="1">
        <v>9.5389281179876044E-3</v>
      </c>
      <c r="I517" s="1">
        <f t="shared" si="75"/>
        <v>1.1187454193727493E-4</v>
      </c>
      <c r="J517" s="1">
        <f t="shared" si="76"/>
        <v>-0.30484532980769508</v>
      </c>
      <c r="AP517" s="58"/>
      <c r="AQ517" s="58"/>
      <c r="AR517" s="58"/>
      <c r="AS517" s="58"/>
      <c r="AT517" s="58"/>
      <c r="AU517" s="58"/>
      <c r="AV517" s="58"/>
      <c r="AW517" s="173"/>
      <c r="AX517" s="58"/>
      <c r="AY517" s="58"/>
      <c r="AZ517" s="58"/>
      <c r="BA517" s="58">
        <f t="shared" si="77"/>
        <v>1</v>
      </c>
      <c r="BB517" s="58">
        <f t="shared" si="78"/>
        <v>8.4286162337393528E-2</v>
      </c>
      <c r="BC517" s="58" t="e">
        <f t="shared" si="79"/>
        <v>#N/A</v>
      </c>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c r="DO517" s="58"/>
      <c r="DP517" s="58"/>
      <c r="DQ517" s="58"/>
      <c r="DR517" s="58"/>
      <c r="DS517" s="58"/>
      <c r="DT517" s="58"/>
      <c r="DU517" s="58"/>
      <c r="DV517" s="58"/>
      <c r="DW517" s="58"/>
      <c r="DX517" s="58"/>
      <c r="DY517" s="58"/>
      <c r="DZ517" s="58"/>
      <c r="EA517" s="58"/>
      <c r="EB517" s="58"/>
      <c r="EC517" s="58"/>
      <c r="ED517" s="58"/>
      <c r="EE517" s="58"/>
      <c r="EF517" s="58"/>
      <c r="EG517" s="58"/>
      <c r="EH517" s="58"/>
      <c r="EI517" s="58"/>
      <c r="EJ517" s="58"/>
      <c r="EK517" s="58"/>
      <c r="EL517" s="58"/>
      <c r="EM517" s="58"/>
    </row>
    <row r="518" spans="1:143" outlineLevel="1" x14ac:dyDescent="0.2">
      <c r="A518" s="16">
        <v>219</v>
      </c>
      <c r="B518" s="16">
        <v>1</v>
      </c>
      <c r="C518" s="1">
        <v>0.9409324109924555</v>
      </c>
      <c r="D518" s="1">
        <f t="shared" si="71"/>
        <v>5.9067589007544496E-2</v>
      </c>
      <c r="E518" s="1">
        <f t="shared" si="72"/>
        <v>0.12176793752892706</v>
      </c>
      <c r="F518" s="1">
        <f t="shared" si="73"/>
        <v>0.34895262934806359</v>
      </c>
      <c r="G518" s="1">
        <f t="shared" si="74"/>
        <v>0.25055057746429282</v>
      </c>
      <c r="H518" s="1">
        <v>3.8713149924971286E-3</v>
      </c>
      <c r="I518" s="1">
        <f t="shared" si="75"/>
        <v>3.0614589863186502E-5</v>
      </c>
      <c r="J518" s="1">
        <f t="shared" si="76"/>
        <v>0.25103697025902438</v>
      </c>
      <c r="AP518" s="58"/>
      <c r="AQ518" s="58"/>
      <c r="AR518" s="58"/>
      <c r="AS518" s="58"/>
      <c r="AT518" s="58"/>
      <c r="AU518" s="58"/>
      <c r="AV518" s="58"/>
      <c r="AW518" s="173"/>
      <c r="AX518" s="58"/>
      <c r="AY518" s="58"/>
      <c r="AZ518" s="58"/>
      <c r="BA518" s="58">
        <f t="shared" si="77"/>
        <v>0</v>
      </c>
      <c r="BB518" s="58" t="e">
        <f t="shared" si="78"/>
        <v>#N/A</v>
      </c>
      <c r="BC518" s="58">
        <f t="shared" si="79"/>
        <v>0.9409324109924555</v>
      </c>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c r="DO518" s="58"/>
      <c r="DP518" s="58"/>
      <c r="DQ518" s="58"/>
      <c r="DR518" s="58"/>
      <c r="DS518" s="58"/>
      <c r="DT518" s="58"/>
      <c r="DU518" s="58"/>
      <c r="DV518" s="58"/>
      <c r="DW518" s="58"/>
      <c r="DX518" s="58"/>
      <c r="DY518" s="58"/>
      <c r="DZ518" s="58"/>
      <c r="EA518" s="58"/>
      <c r="EB518" s="58"/>
      <c r="EC518" s="58"/>
      <c r="ED518" s="58"/>
      <c r="EE518" s="58"/>
      <c r="EF518" s="58"/>
      <c r="EG518" s="58"/>
      <c r="EH518" s="58"/>
      <c r="EI518" s="58"/>
      <c r="EJ518" s="58"/>
      <c r="EK518" s="58"/>
      <c r="EL518" s="58"/>
      <c r="EM518" s="58"/>
    </row>
    <row r="519" spans="1:143" outlineLevel="1" x14ac:dyDescent="0.2">
      <c r="A519" s="16">
        <v>220</v>
      </c>
      <c r="B519" s="16">
        <v>0</v>
      </c>
      <c r="C519" s="1">
        <v>0.11020026446801581</v>
      </c>
      <c r="D519" s="1">
        <f t="shared" si="71"/>
        <v>-0.11020026446801581</v>
      </c>
      <c r="E519" s="1">
        <f t="shared" si="72"/>
        <v>0.23351771566421026</v>
      </c>
      <c r="F519" s="1">
        <f t="shared" si="73"/>
        <v>-0.48323670769531807</v>
      </c>
      <c r="G519" s="1">
        <f t="shared" si="74"/>
        <v>-0.351920999338173</v>
      </c>
      <c r="H519" s="1">
        <v>1.097871079508086E-2</v>
      </c>
      <c r="I519" s="1">
        <f t="shared" si="75"/>
        <v>1.7375625281482052E-4</v>
      </c>
      <c r="J519" s="1">
        <f t="shared" si="76"/>
        <v>-0.35386887238143594</v>
      </c>
      <c r="AP519" s="58"/>
      <c r="AQ519" s="58"/>
      <c r="AR519" s="58"/>
      <c r="AS519" s="58"/>
      <c r="AT519" s="58"/>
      <c r="AU519" s="58"/>
      <c r="AV519" s="58"/>
      <c r="AW519" s="173"/>
      <c r="AX519" s="58"/>
      <c r="AY519" s="58"/>
      <c r="AZ519" s="58"/>
      <c r="BA519" s="58">
        <f t="shared" si="77"/>
        <v>1</v>
      </c>
      <c r="BB519" s="58">
        <f t="shared" si="78"/>
        <v>0.11020026446801581</v>
      </c>
      <c r="BC519" s="58" t="e">
        <f t="shared" si="79"/>
        <v>#N/A</v>
      </c>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c r="DO519" s="58"/>
      <c r="DP519" s="58"/>
      <c r="DQ519" s="58"/>
      <c r="DR519" s="58"/>
      <c r="DS519" s="58"/>
      <c r="DT519" s="58"/>
      <c r="DU519" s="58"/>
      <c r="DV519" s="58"/>
      <c r="DW519" s="58"/>
      <c r="DX519" s="58"/>
      <c r="DY519" s="58"/>
      <c r="DZ519" s="58"/>
      <c r="EA519" s="58"/>
      <c r="EB519" s="58"/>
      <c r="EC519" s="58"/>
      <c r="ED519" s="58"/>
      <c r="EE519" s="58"/>
      <c r="EF519" s="58"/>
      <c r="EG519" s="58"/>
      <c r="EH519" s="58"/>
      <c r="EI519" s="58"/>
      <c r="EJ519" s="58"/>
      <c r="EK519" s="58"/>
      <c r="EL519" s="58"/>
      <c r="EM519" s="58"/>
    </row>
    <row r="520" spans="1:143" outlineLevel="1" x14ac:dyDescent="0.2">
      <c r="A520" s="16">
        <v>221</v>
      </c>
      <c r="B520" s="16">
        <v>1</v>
      </c>
      <c r="C520" s="1">
        <v>0.14466356777415998</v>
      </c>
      <c r="D520" s="1">
        <f t="shared" si="71"/>
        <v>0.85533643222583999</v>
      </c>
      <c r="E520" s="1">
        <f t="shared" si="72"/>
        <v>3.8666889093904357</v>
      </c>
      <c r="F520" s="1">
        <f t="shared" si="73"/>
        <v>1.96638981623442</v>
      </c>
      <c r="G520" s="1">
        <f t="shared" si="74"/>
        <v>2.4315818864132028</v>
      </c>
      <c r="H520" s="1">
        <v>5.3829089160431637E-3</v>
      </c>
      <c r="I520" s="1">
        <f t="shared" si="75"/>
        <v>4.0215456961914826E-3</v>
      </c>
      <c r="J520" s="1">
        <f t="shared" si="76"/>
        <v>2.438152918704823</v>
      </c>
      <c r="AP520" s="58"/>
      <c r="AQ520" s="58"/>
      <c r="AR520" s="58"/>
      <c r="AS520" s="58"/>
      <c r="AT520" s="58"/>
      <c r="AU520" s="58"/>
      <c r="AV520" s="58"/>
      <c r="AW520" s="173"/>
      <c r="AX520" s="58"/>
      <c r="AY520" s="58"/>
      <c r="AZ520" s="58"/>
      <c r="BA520" s="58">
        <f t="shared" si="77"/>
        <v>0</v>
      </c>
      <c r="BB520" s="58" t="e">
        <f t="shared" si="78"/>
        <v>#N/A</v>
      </c>
      <c r="BC520" s="58">
        <f t="shared" si="79"/>
        <v>0.14466356777415998</v>
      </c>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c r="DO520" s="58"/>
      <c r="DP520" s="58"/>
      <c r="DQ520" s="58"/>
      <c r="DR520" s="58"/>
      <c r="DS520" s="58"/>
      <c r="DT520" s="58"/>
      <c r="DU520" s="58"/>
      <c r="DV520" s="58"/>
      <c r="DW520" s="58"/>
      <c r="DX520" s="58"/>
      <c r="DY520" s="58"/>
      <c r="DZ520" s="58"/>
      <c r="EA520" s="58"/>
      <c r="EB520" s="58"/>
      <c r="EC520" s="58"/>
      <c r="ED520" s="58"/>
      <c r="EE520" s="58"/>
      <c r="EF520" s="58"/>
      <c r="EG520" s="58"/>
      <c r="EH520" s="58"/>
      <c r="EI520" s="58"/>
      <c r="EJ520" s="58"/>
      <c r="EK520" s="58"/>
      <c r="EL520" s="58"/>
      <c r="EM520" s="58"/>
    </row>
    <row r="521" spans="1:143" outlineLevel="1" x14ac:dyDescent="0.2">
      <c r="A521" s="16">
        <v>222</v>
      </c>
      <c r="B521" s="16">
        <v>0</v>
      </c>
      <c r="C521" s="1">
        <v>0.11768891650355034</v>
      </c>
      <c r="D521" s="1">
        <f t="shared" si="71"/>
        <v>-0.11768891650355034</v>
      </c>
      <c r="E521" s="1">
        <f t="shared" si="72"/>
        <v>0.25042116556656147</v>
      </c>
      <c r="F521" s="1">
        <f t="shared" si="73"/>
        <v>-0.50042098833538295</v>
      </c>
      <c r="G521" s="1">
        <f t="shared" si="74"/>
        <v>-0.36522198694561447</v>
      </c>
      <c r="H521" s="1">
        <v>1.172692731217549E-2</v>
      </c>
      <c r="I521" s="1">
        <f t="shared" si="75"/>
        <v>2.0019542627588912E-4</v>
      </c>
      <c r="J521" s="1">
        <f t="shared" si="76"/>
        <v>-0.36738247337211444</v>
      </c>
      <c r="AP521" s="58"/>
      <c r="AQ521" s="58"/>
      <c r="AR521" s="58"/>
      <c r="AS521" s="58"/>
      <c r="AT521" s="58"/>
      <c r="AU521" s="58"/>
      <c r="AV521" s="58"/>
      <c r="AW521" s="173"/>
      <c r="AX521" s="58"/>
      <c r="AY521" s="58"/>
      <c r="AZ521" s="58"/>
      <c r="BA521" s="58">
        <f t="shared" si="77"/>
        <v>1</v>
      </c>
      <c r="BB521" s="58">
        <f t="shared" si="78"/>
        <v>0.11768891650355034</v>
      </c>
      <c r="BC521" s="58" t="e">
        <f t="shared" si="79"/>
        <v>#N/A</v>
      </c>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c r="DO521" s="58"/>
      <c r="DP521" s="58"/>
      <c r="DQ521" s="58"/>
      <c r="DR521" s="58"/>
      <c r="DS521" s="58"/>
      <c r="DT521" s="58"/>
      <c r="DU521" s="58"/>
      <c r="DV521" s="58"/>
      <c r="DW521" s="58"/>
      <c r="DX521" s="58"/>
      <c r="DY521" s="58"/>
      <c r="DZ521" s="58"/>
      <c r="EA521" s="58"/>
      <c r="EB521" s="58"/>
      <c r="EC521" s="58"/>
      <c r="ED521" s="58"/>
      <c r="EE521" s="58"/>
      <c r="EF521" s="58"/>
      <c r="EG521" s="58"/>
      <c r="EH521" s="58"/>
      <c r="EI521" s="58"/>
      <c r="EJ521" s="58"/>
      <c r="EK521" s="58"/>
      <c r="EL521" s="58"/>
      <c r="EM521" s="58"/>
    </row>
    <row r="522" spans="1:143" outlineLevel="1" x14ac:dyDescent="0.2">
      <c r="A522" s="16">
        <v>223</v>
      </c>
      <c r="B522" s="16">
        <v>0</v>
      </c>
      <c r="C522" s="1">
        <v>6.6439197937493075E-2</v>
      </c>
      <c r="D522" s="1">
        <f t="shared" si="71"/>
        <v>-6.6439197937493075E-2</v>
      </c>
      <c r="E522" s="1">
        <f t="shared" si="72"/>
        <v>0.13749836937089766</v>
      </c>
      <c r="F522" s="1">
        <f t="shared" si="73"/>
        <v>-0.37080772560843128</v>
      </c>
      <c r="G522" s="1">
        <f t="shared" si="74"/>
        <v>-0.26677239406812098</v>
      </c>
      <c r="H522" s="1">
        <v>4.6842704088805006E-3</v>
      </c>
      <c r="I522" s="1">
        <f t="shared" si="75"/>
        <v>4.2064139403761655E-5</v>
      </c>
      <c r="J522" s="1">
        <f t="shared" si="76"/>
        <v>-0.26739941479674006</v>
      </c>
      <c r="AP522" s="58"/>
      <c r="AQ522" s="58"/>
      <c r="AR522" s="58"/>
      <c r="AS522" s="58"/>
      <c r="AT522" s="58"/>
      <c r="AU522" s="58"/>
      <c r="AV522" s="58"/>
      <c r="AW522" s="173"/>
      <c r="AX522" s="58"/>
      <c r="AY522" s="58"/>
      <c r="AZ522" s="58"/>
      <c r="BA522" s="58">
        <f t="shared" si="77"/>
        <v>1</v>
      </c>
      <c r="BB522" s="58">
        <f t="shared" si="78"/>
        <v>6.6439197937493075E-2</v>
      </c>
      <c r="BC522" s="58" t="e">
        <f t="shared" si="79"/>
        <v>#N/A</v>
      </c>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c r="DO522" s="58"/>
      <c r="DP522" s="58"/>
      <c r="DQ522" s="58"/>
      <c r="DR522" s="58"/>
      <c r="DS522" s="58"/>
      <c r="DT522" s="58"/>
      <c r="DU522" s="58"/>
      <c r="DV522" s="58"/>
      <c r="DW522" s="58"/>
      <c r="DX522" s="58"/>
      <c r="DY522" s="58"/>
      <c r="DZ522" s="58"/>
      <c r="EA522" s="58"/>
      <c r="EB522" s="58"/>
      <c r="EC522" s="58"/>
      <c r="ED522" s="58"/>
      <c r="EE522" s="58"/>
      <c r="EF522" s="58"/>
      <c r="EG522" s="58"/>
      <c r="EH522" s="58"/>
      <c r="EI522" s="58"/>
      <c r="EJ522" s="58"/>
      <c r="EK522" s="58"/>
      <c r="EL522" s="58"/>
      <c r="EM522" s="58"/>
    </row>
    <row r="523" spans="1:143" outlineLevel="1" x14ac:dyDescent="0.2">
      <c r="A523" s="16">
        <v>224</v>
      </c>
      <c r="B523" s="16">
        <v>0</v>
      </c>
      <c r="C523" s="1">
        <v>0.10708535727923606</v>
      </c>
      <c r="D523" s="1">
        <f t="shared" si="71"/>
        <v>-0.10708535727923606</v>
      </c>
      <c r="E523" s="1">
        <f t="shared" si="72"/>
        <v>0.22652857506665758</v>
      </c>
      <c r="F523" s="1">
        <f t="shared" si="73"/>
        <v>-0.47595018128650562</v>
      </c>
      <c r="G523" s="1">
        <f t="shared" si="74"/>
        <v>-0.34630604501769208</v>
      </c>
      <c r="H523" s="1">
        <v>2.9589996513966067E-3</v>
      </c>
      <c r="I523" s="1">
        <f t="shared" si="75"/>
        <v>4.4622000483173256E-5</v>
      </c>
      <c r="J523" s="1">
        <f t="shared" si="76"/>
        <v>-0.34681954461620262</v>
      </c>
      <c r="AP523" s="58"/>
      <c r="AQ523" s="58"/>
      <c r="AR523" s="58"/>
      <c r="AS523" s="58"/>
      <c r="AT523" s="58"/>
      <c r="AU523" s="58"/>
      <c r="AV523" s="58"/>
      <c r="AW523" s="173"/>
      <c r="AX523" s="58"/>
      <c r="AY523" s="58"/>
      <c r="AZ523" s="58"/>
      <c r="BA523" s="58">
        <f t="shared" si="77"/>
        <v>1</v>
      </c>
      <c r="BB523" s="58">
        <f t="shared" si="78"/>
        <v>0.10708535727923606</v>
      </c>
      <c r="BC523" s="58" t="e">
        <f t="shared" si="79"/>
        <v>#N/A</v>
      </c>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c r="DO523" s="58"/>
      <c r="DP523" s="58"/>
      <c r="DQ523" s="58"/>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row>
    <row r="524" spans="1:143" outlineLevel="1" x14ac:dyDescent="0.2">
      <c r="A524" s="16">
        <v>225</v>
      </c>
      <c r="B524" s="16">
        <v>1</v>
      </c>
      <c r="C524" s="1">
        <v>0.38598239552104985</v>
      </c>
      <c r="D524" s="1">
        <f t="shared" si="71"/>
        <v>0.61401760447895015</v>
      </c>
      <c r="E524" s="1">
        <f t="shared" si="72"/>
        <v>1.9039270360315561</v>
      </c>
      <c r="F524" s="1">
        <f t="shared" si="73"/>
        <v>1.3798286256023087</v>
      </c>
      <c r="G524" s="1">
        <f t="shared" si="74"/>
        <v>1.2612659253923586</v>
      </c>
      <c r="H524" s="1">
        <v>8.1414364430269469E-3</v>
      </c>
      <c r="I524" s="1">
        <f t="shared" si="75"/>
        <v>1.6456022824736091E-3</v>
      </c>
      <c r="J524" s="1">
        <f t="shared" si="76"/>
        <v>1.2664317479771603</v>
      </c>
      <c r="AP524" s="58"/>
      <c r="AQ524" s="58"/>
      <c r="AR524" s="58"/>
      <c r="AS524" s="58"/>
      <c r="AT524" s="58"/>
      <c r="AU524" s="58"/>
      <c r="AV524" s="58"/>
      <c r="AW524" s="173"/>
      <c r="AX524" s="58"/>
      <c r="AY524" s="58"/>
      <c r="AZ524" s="58"/>
      <c r="BA524" s="58">
        <f t="shared" si="77"/>
        <v>0</v>
      </c>
      <c r="BB524" s="58" t="e">
        <f t="shared" si="78"/>
        <v>#N/A</v>
      </c>
      <c r="BC524" s="58">
        <f t="shared" si="79"/>
        <v>0.38598239552104985</v>
      </c>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c r="DO524" s="58"/>
      <c r="DP524" s="58"/>
      <c r="DQ524" s="58"/>
      <c r="DR524" s="58"/>
      <c r="DS524" s="58"/>
      <c r="DT524" s="58"/>
      <c r="DU524" s="58"/>
      <c r="DV524" s="58"/>
      <c r="DW524" s="58"/>
      <c r="DX524" s="58"/>
      <c r="DY524" s="58"/>
      <c r="DZ524" s="58"/>
      <c r="EA524" s="58"/>
      <c r="EB524" s="58"/>
      <c r="EC524" s="58"/>
      <c r="ED524" s="58"/>
      <c r="EE524" s="58"/>
      <c r="EF524" s="58"/>
      <c r="EG524" s="58"/>
      <c r="EH524" s="58"/>
      <c r="EI524" s="58"/>
      <c r="EJ524" s="58"/>
      <c r="EK524" s="58"/>
      <c r="EL524" s="58"/>
      <c r="EM524" s="58"/>
    </row>
    <row r="525" spans="1:143" outlineLevel="1" x14ac:dyDescent="0.2">
      <c r="A525" s="16">
        <v>226</v>
      </c>
      <c r="B525" s="16">
        <v>0</v>
      </c>
      <c r="C525" s="1">
        <v>0.12725187617773373</v>
      </c>
      <c r="D525" s="1">
        <f t="shared" si="71"/>
        <v>-0.12725187617773373</v>
      </c>
      <c r="E525" s="1">
        <f t="shared" si="72"/>
        <v>0.27221656546061268</v>
      </c>
      <c r="F525" s="1">
        <f t="shared" si="73"/>
        <v>-0.52174377376314962</v>
      </c>
      <c r="G525" s="1">
        <f t="shared" si="74"/>
        <v>-0.3818454633425033</v>
      </c>
      <c r="H525" s="1">
        <v>3.775809489690642E-3</v>
      </c>
      <c r="I525" s="1">
        <f t="shared" si="75"/>
        <v>6.9339577437711573E-5</v>
      </c>
      <c r="J525" s="1">
        <f t="shared" si="76"/>
        <v>-0.38256839910070556</v>
      </c>
      <c r="AP525" s="58"/>
      <c r="AQ525" s="58"/>
      <c r="AR525" s="58"/>
      <c r="AS525" s="58"/>
      <c r="AT525" s="58"/>
      <c r="AU525" s="58"/>
      <c r="AV525" s="58"/>
      <c r="AW525" s="173"/>
      <c r="AX525" s="58"/>
      <c r="AY525" s="58"/>
      <c r="AZ525" s="58"/>
      <c r="BA525" s="58">
        <f t="shared" si="77"/>
        <v>1</v>
      </c>
      <c r="BB525" s="58">
        <f t="shared" si="78"/>
        <v>0.12725187617773373</v>
      </c>
      <c r="BC525" s="58" t="e">
        <f t="shared" si="79"/>
        <v>#N/A</v>
      </c>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c r="DO525" s="58"/>
      <c r="DP525" s="58"/>
      <c r="DQ525" s="58"/>
      <c r="DR525" s="58"/>
      <c r="DS525" s="58"/>
      <c r="DT525" s="58"/>
      <c r="DU525" s="58"/>
      <c r="DV525" s="58"/>
      <c r="DW525" s="58"/>
      <c r="DX525" s="58"/>
      <c r="DY525" s="58"/>
      <c r="DZ525" s="58"/>
      <c r="EA525" s="58"/>
      <c r="EB525" s="58"/>
      <c r="EC525" s="58"/>
      <c r="ED525" s="58"/>
      <c r="EE525" s="58"/>
      <c r="EF525" s="58"/>
      <c r="EG525" s="58"/>
      <c r="EH525" s="58"/>
      <c r="EI525" s="58"/>
      <c r="EJ525" s="58"/>
      <c r="EK525" s="58"/>
      <c r="EL525" s="58"/>
      <c r="EM525" s="58"/>
    </row>
    <row r="526" spans="1:143" outlineLevel="1" x14ac:dyDescent="0.2">
      <c r="A526" s="16">
        <v>227</v>
      </c>
      <c r="B526" s="16">
        <v>1</v>
      </c>
      <c r="C526" s="1">
        <v>0.13983747905713992</v>
      </c>
      <c r="D526" s="1">
        <f t="shared" si="71"/>
        <v>0.86016252094286005</v>
      </c>
      <c r="E526" s="1">
        <f t="shared" si="72"/>
        <v>3.9345487891495847</v>
      </c>
      <c r="F526" s="1">
        <f t="shared" si="73"/>
        <v>1.9835697086690915</v>
      </c>
      <c r="G526" s="1">
        <f t="shared" si="74"/>
        <v>2.4801529518627881</v>
      </c>
      <c r="H526" s="1">
        <v>1.4807704197502157E-2</v>
      </c>
      <c r="I526" s="1">
        <f t="shared" si="75"/>
        <v>1.1730395602015281E-2</v>
      </c>
      <c r="J526" s="1">
        <f t="shared" si="76"/>
        <v>2.4987221189288475</v>
      </c>
      <c r="AP526" s="58"/>
      <c r="AQ526" s="58"/>
      <c r="AR526" s="58"/>
      <c r="AS526" s="58"/>
      <c r="AT526" s="58"/>
      <c r="AU526" s="58"/>
      <c r="AV526" s="58"/>
      <c r="AW526" s="173"/>
      <c r="AX526" s="58"/>
      <c r="AY526" s="58"/>
      <c r="AZ526" s="58"/>
      <c r="BA526" s="58">
        <f t="shared" si="77"/>
        <v>0</v>
      </c>
      <c r="BB526" s="58" t="e">
        <f t="shared" si="78"/>
        <v>#N/A</v>
      </c>
      <c r="BC526" s="58">
        <f t="shared" si="79"/>
        <v>0.13983747905713992</v>
      </c>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c r="DO526" s="58"/>
      <c r="DP526" s="58"/>
      <c r="DQ526" s="58"/>
      <c r="DR526" s="58"/>
      <c r="DS526" s="58"/>
      <c r="DT526" s="58"/>
      <c r="DU526" s="58"/>
      <c r="DV526" s="58"/>
      <c r="DW526" s="58"/>
      <c r="DX526" s="58"/>
      <c r="DY526" s="58"/>
      <c r="DZ526" s="58"/>
      <c r="EA526" s="58"/>
      <c r="EB526" s="58"/>
      <c r="EC526" s="58"/>
      <c r="ED526" s="58"/>
      <c r="EE526" s="58"/>
      <c r="EF526" s="58"/>
      <c r="EG526" s="58"/>
      <c r="EH526" s="58"/>
      <c r="EI526" s="58"/>
      <c r="EJ526" s="58"/>
      <c r="EK526" s="58"/>
      <c r="EL526" s="58"/>
      <c r="EM526" s="58"/>
    </row>
    <row r="527" spans="1:143" outlineLevel="1" x14ac:dyDescent="0.2">
      <c r="A527" s="16">
        <v>228</v>
      </c>
      <c r="B527" s="16">
        <v>0</v>
      </c>
      <c r="C527" s="1">
        <v>0.1314292955654395</v>
      </c>
      <c r="D527" s="1">
        <f t="shared" si="71"/>
        <v>-0.1314292955654395</v>
      </c>
      <c r="E527" s="1">
        <f t="shared" si="72"/>
        <v>0.28181257357559036</v>
      </c>
      <c r="F527" s="1">
        <f t="shared" si="73"/>
        <v>-0.53086022037405511</v>
      </c>
      <c r="G527" s="1">
        <f t="shared" si="74"/>
        <v>-0.38899453638606935</v>
      </c>
      <c r="H527" s="1">
        <v>4.0859548336818529E-3</v>
      </c>
      <c r="I527" s="1">
        <f t="shared" si="75"/>
        <v>7.7919626702399771E-5</v>
      </c>
      <c r="J527" s="1">
        <f t="shared" si="76"/>
        <v>-0.38979168711406526</v>
      </c>
      <c r="AP527" s="58"/>
      <c r="AQ527" s="58"/>
      <c r="AR527" s="58"/>
      <c r="AS527" s="58"/>
      <c r="AT527" s="58"/>
      <c r="AU527" s="58"/>
      <c r="AV527" s="58"/>
      <c r="AW527" s="173"/>
      <c r="AX527" s="58"/>
      <c r="AY527" s="58"/>
      <c r="AZ527" s="58"/>
      <c r="BA527" s="58">
        <f t="shared" si="77"/>
        <v>1</v>
      </c>
      <c r="BB527" s="58">
        <f t="shared" si="78"/>
        <v>0.1314292955654395</v>
      </c>
      <c r="BC527" s="58" t="e">
        <f t="shared" si="79"/>
        <v>#N/A</v>
      </c>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c r="DO527" s="58"/>
      <c r="DP527" s="58"/>
      <c r="DQ527" s="58"/>
      <c r="DR527" s="58"/>
      <c r="DS527" s="58"/>
      <c r="DT527" s="58"/>
      <c r="DU527" s="58"/>
      <c r="DV527" s="58"/>
      <c r="DW527" s="58"/>
      <c r="DX527" s="58"/>
      <c r="DY527" s="58"/>
      <c r="DZ527" s="58"/>
      <c r="EA527" s="58"/>
      <c r="EB527" s="58"/>
      <c r="EC527" s="58"/>
      <c r="ED527" s="58"/>
      <c r="EE527" s="58"/>
      <c r="EF527" s="58"/>
      <c r="EG527" s="58"/>
      <c r="EH527" s="58"/>
      <c r="EI527" s="58"/>
      <c r="EJ527" s="58"/>
      <c r="EK527" s="58"/>
      <c r="EL527" s="58"/>
      <c r="EM527" s="58"/>
    </row>
    <row r="528" spans="1:143" outlineLevel="1" x14ac:dyDescent="0.2">
      <c r="A528" s="16">
        <v>229</v>
      </c>
      <c r="B528" s="16">
        <v>0</v>
      </c>
      <c r="C528" s="1">
        <v>0.14283895133410993</v>
      </c>
      <c r="D528" s="1">
        <f t="shared" si="71"/>
        <v>-0.14283895133410993</v>
      </c>
      <c r="E528" s="1">
        <f t="shared" si="72"/>
        <v>0.30825891321786814</v>
      </c>
      <c r="F528" s="1">
        <f t="shared" si="73"/>
        <v>-0.55521069263646938</v>
      </c>
      <c r="G528" s="1">
        <f t="shared" si="74"/>
        <v>-0.40821796446020642</v>
      </c>
      <c r="H528" s="1">
        <v>1.5323399683344369E-2</v>
      </c>
      <c r="I528" s="1">
        <f t="shared" si="75"/>
        <v>3.2920174837478466E-4</v>
      </c>
      <c r="J528" s="1">
        <f t="shared" si="76"/>
        <v>-0.4113820178074124</v>
      </c>
      <c r="AP528" s="58"/>
      <c r="AQ528" s="58"/>
      <c r="AR528" s="58"/>
      <c r="AS528" s="58"/>
      <c r="AT528" s="58"/>
      <c r="AU528" s="58"/>
      <c r="AV528" s="58"/>
      <c r="AW528" s="173"/>
      <c r="AX528" s="58"/>
      <c r="AY528" s="58"/>
      <c r="AZ528" s="58"/>
      <c r="BA528" s="58">
        <f t="shared" si="77"/>
        <v>1</v>
      </c>
      <c r="BB528" s="58">
        <f t="shared" si="78"/>
        <v>0.14283895133410993</v>
      </c>
      <c r="BC528" s="58" t="e">
        <f t="shared" si="79"/>
        <v>#N/A</v>
      </c>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c r="DO528" s="58"/>
      <c r="DP528" s="58"/>
      <c r="DQ528" s="58"/>
      <c r="DR528" s="58"/>
      <c r="DS528" s="58"/>
      <c r="DT528" s="58"/>
      <c r="DU528" s="58"/>
      <c r="DV528" s="58"/>
      <c r="DW528" s="58"/>
      <c r="DX528" s="58"/>
      <c r="DY528" s="58"/>
      <c r="DZ528" s="58"/>
      <c r="EA528" s="58"/>
      <c r="EB528" s="58"/>
      <c r="EC528" s="58"/>
      <c r="ED528" s="58"/>
      <c r="EE528" s="58"/>
      <c r="EF528" s="58"/>
      <c r="EG528" s="58"/>
      <c r="EH528" s="58"/>
      <c r="EI528" s="58"/>
      <c r="EJ528" s="58"/>
      <c r="EK528" s="58"/>
      <c r="EL528" s="58"/>
      <c r="EM528" s="58"/>
    </row>
    <row r="529" spans="1:143" outlineLevel="1" x14ac:dyDescent="0.2">
      <c r="A529" s="16">
        <v>230</v>
      </c>
      <c r="B529" s="16">
        <v>0</v>
      </c>
      <c r="C529" s="1">
        <v>6.8681917018837413E-2</v>
      </c>
      <c r="D529" s="1">
        <f t="shared" si="71"/>
        <v>-6.8681917018837413E-2</v>
      </c>
      <c r="E529" s="1">
        <f t="shared" si="72"/>
        <v>0.14230880543840266</v>
      </c>
      <c r="F529" s="1">
        <f t="shared" si="73"/>
        <v>-0.37723839337798409</v>
      </c>
      <c r="G529" s="1">
        <f t="shared" si="74"/>
        <v>-0.2715639934283795</v>
      </c>
      <c r="H529" s="1">
        <v>2.1651363165403899E-2</v>
      </c>
      <c r="I529" s="1">
        <f t="shared" si="75"/>
        <v>2.0852222106589998E-4</v>
      </c>
      <c r="J529" s="1">
        <f t="shared" si="76"/>
        <v>-0.27455247580855163</v>
      </c>
      <c r="AP529" s="58"/>
      <c r="AQ529" s="58"/>
      <c r="AR529" s="58"/>
      <c r="AS529" s="58"/>
      <c r="AT529" s="58"/>
      <c r="AU529" s="58"/>
      <c r="AV529" s="58"/>
      <c r="AW529" s="173"/>
      <c r="AX529" s="58"/>
      <c r="AY529" s="58"/>
      <c r="AZ529" s="58"/>
      <c r="BA529" s="58">
        <f t="shared" si="77"/>
        <v>1</v>
      </c>
      <c r="BB529" s="58">
        <f t="shared" si="78"/>
        <v>6.8681917018837413E-2</v>
      </c>
      <c r="BC529" s="58" t="e">
        <f t="shared" si="79"/>
        <v>#N/A</v>
      </c>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c r="DO529" s="58"/>
      <c r="DP529" s="58"/>
      <c r="DQ529" s="58"/>
      <c r="DR529" s="58"/>
      <c r="DS529" s="58"/>
      <c r="DT529" s="58"/>
      <c r="DU529" s="58"/>
      <c r="DV529" s="58"/>
      <c r="DW529" s="58"/>
      <c r="DX529" s="58"/>
      <c r="DY529" s="58"/>
      <c r="DZ529" s="58"/>
      <c r="EA529" s="58"/>
      <c r="EB529" s="58"/>
      <c r="EC529" s="58"/>
      <c r="ED529" s="58"/>
      <c r="EE529" s="58"/>
      <c r="EF529" s="58"/>
      <c r="EG529" s="58"/>
      <c r="EH529" s="58"/>
      <c r="EI529" s="58"/>
      <c r="EJ529" s="58"/>
      <c r="EK529" s="58"/>
      <c r="EL529" s="58"/>
      <c r="EM529" s="58"/>
    </row>
    <row r="530" spans="1:143" outlineLevel="1" x14ac:dyDescent="0.2">
      <c r="A530" s="16">
        <v>231</v>
      </c>
      <c r="B530" s="16">
        <v>1</v>
      </c>
      <c r="C530" s="1">
        <v>0.93667117409159573</v>
      </c>
      <c r="D530" s="1">
        <f t="shared" si="71"/>
        <v>6.3328825908404274E-2</v>
      </c>
      <c r="E530" s="1">
        <f t="shared" si="72"/>
        <v>0.13084598627320138</v>
      </c>
      <c r="F530" s="1">
        <f t="shared" si="73"/>
        <v>0.3617263969814774</v>
      </c>
      <c r="G530" s="1">
        <f t="shared" si="74"/>
        <v>0.26002023154051201</v>
      </c>
      <c r="H530" s="1">
        <v>4.0665296194270324E-3</v>
      </c>
      <c r="I530" s="1">
        <f t="shared" si="75"/>
        <v>3.4648750548585689E-5</v>
      </c>
      <c r="J530" s="1">
        <f t="shared" si="76"/>
        <v>0.26055053946097889</v>
      </c>
      <c r="AP530" s="58"/>
      <c r="AQ530" s="58"/>
      <c r="AR530" s="58"/>
      <c r="AS530" s="58"/>
      <c r="AT530" s="58"/>
      <c r="AU530" s="58"/>
      <c r="AV530" s="58"/>
      <c r="AW530" s="173"/>
      <c r="AX530" s="58"/>
      <c r="AY530" s="58"/>
      <c r="AZ530" s="58"/>
      <c r="BA530" s="58">
        <f t="shared" si="77"/>
        <v>0</v>
      </c>
      <c r="BB530" s="58" t="e">
        <f t="shared" si="78"/>
        <v>#N/A</v>
      </c>
      <c r="BC530" s="58">
        <f t="shared" si="79"/>
        <v>0.93667117409159573</v>
      </c>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c r="DO530" s="58"/>
      <c r="DP530" s="58"/>
      <c r="DQ530" s="58"/>
      <c r="DR530" s="58"/>
      <c r="DS530" s="58"/>
      <c r="DT530" s="58"/>
      <c r="DU530" s="58"/>
      <c r="DV530" s="58"/>
      <c r="DW530" s="58"/>
      <c r="DX530" s="58"/>
      <c r="DY530" s="58"/>
      <c r="DZ530" s="58"/>
      <c r="EA530" s="58"/>
      <c r="EB530" s="58"/>
      <c r="EC530" s="58"/>
      <c r="ED530" s="58"/>
      <c r="EE530" s="58"/>
      <c r="EF530" s="58"/>
      <c r="EG530" s="58"/>
      <c r="EH530" s="58"/>
      <c r="EI530" s="58"/>
      <c r="EJ530" s="58"/>
      <c r="EK530" s="58"/>
      <c r="EL530" s="58"/>
      <c r="EM530" s="58"/>
    </row>
    <row r="531" spans="1:143" outlineLevel="1" x14ac:dyDescent="0.2">
      <c r="A531" s="16">
        <v>232</v>
      </c>
      <c r="B531" s="16">
        <v>0</v>
      </c>
      <c r="C531" s="1">
        <v>0.10923242706388152</v>
      </c>
      <c r="D531" s="1">
        <f t="shared" si="71"/>
        <v>-0.10923242706388152</v>
      </c>
      <c r="E531" s="1">
        <f t="shared" si="72"/>
        <v>0.23134349288734979</v>
      </c>
      <c r="F531" s="1">
        <f t="shared" si="73"/>
        <v>-0.48098180099391474</v>
      </c>
      <c r="G531" s="1">
        <f t="shared" si="74"/>
        <v>-0.35018181740275289</v>
      </c>
      <c r="H531" s="1">
        <v>2.9920812116591682E-3</v>
      </c>
      <c r="I531" s="1">
        <f t="shared" si="75"/>
        <v>4.6139550503153818E-5</v>
      </c>
      <c r="J531" s="1">
        <f t="shared" si="76"/>
        <v>-0.35070688219261226</v>
      </c>
      <c r="AP531" s="58"/>
      <c r="AQ531" s="58"/>
      <c r="AR531" s="58"/>
      <c r="AS531" s="58"/>
      <c r="AT531" s="58"/>
      <c r="AU531" s="58"/>
      <c r="AV531" s="58"/>
      <c r="AW531" s="173"/>
      <c r="AX531" s="58"/>
      <c r="AY531" s="58"/>
      <c r="AZ531" s="58"/>
      <c r="BA531" s="58">
        <f t="shared" si="77"/>
        <v>1</v>
      </c>
      <c r="BB531" s="58">
        <f t="shared" si="78"/>
        <v>0.10923242706388152</v>
      </c>
      <c r="BC531" s="58" t="e">
        <f t="shared" si="79"/>
        <v>#N/A</v>
      </c>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row>
    <row r="532" spans="1:143" outlineLevel="1" x14ac:dyDescent="0.2">
      <c r="A532" s="16">
        <v>233</v>
      </c>
      <c r="B532" s="16">
        <v>0</v>
      </c>
      <c r="C532" s="1">
        <v>5.7004171519319198E-2</v>
      </c>
      <c r="D532" s="1">
        <f t="shared" si="71"/>
        <v>-5.7004171519319198E-2</v>
      </c>
      <c r="E532" s="1">
        <f t="shared" si="72"/>
        <v>0.11738684005376608</v>
      </c>
      <c r="F532" s="1">
        <f t="shared" si="73"/>
        <v>-0.34261762951396135</v>
      </c>
      <c r="G532" s="1">
        <f t="shared" si="74"/>
        <v>-0.24586597597489365</v>
      </c>
      <c r="H532" s="1">
        <v>9.8125788846141898E-3</v>
      </c>
      <c r="I532" s="1">
        <f t="shared" si="75"/>
        <v>7.5623231378896732E-5</v>
      </c>
      <c r="J532" s="1">
        <f t="shared" si="76"/>
        <v>-0.24708121644862208</v>
      </c>
      <c r="AP532" s="58"/>
      <c r="AQ532" s="58"/>
      <c r="AR532" s="58"/>
      <c r="AS532" s="58"/>
      <c r="AT532" s="58"/>
      <c r="AU532" s="58"/>
      <c r="AV532" s="58"/>
      <c r="AW532" s="173"/>
      <c r="AX532" s="58"/>
      <c r="AY532" s="58"/>
      <c r="AZ532" s="58"/>
      <c r="BA532" s="58">
        <f t="shared" si="77"/>
        <v>1</v>
      </c>
      <c r="BB532" s="58">
        <f t="shared" si="78"/>
        <v>5.7004171519319198E-2</v>
      </c>
      <c r="BC532" s="58" t="e">
        <f t="shared" si="79"/>
        <v>#N/A</v>
      </c>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row>
    <row r="533" spans="1:143" outlineLevel="1" x14ac:dyDescent="0.2">
      <c r="A533" s="16">
        <v>234</v>
      </c>
      <c r="B533" s="16">
        <v>1</v>
      </c>
      <c r="C533" s="1">
        <v>0.12012176622003257</v>
      </c>
      <c r="D533" s="1">
        <f t="shared" si="71"/>
        <v>0.87987823377996743</v>
      </c>
      <c r="E533" s="1">
        <f t="shared" si="72"/>
        <v>4.2384986643572651</v>
      </c>
      <c r="F533" s="1">
        <f t="shared" si="73"/>
        <v>2.0587614393992486</v>
      </c>
      <c r="G533" s="1">
        <f t="shared" si="74"/>
        <v>2.7064526446217592</v>
      </c>
      <c r="H533" s="1">
        <v>3.6351188562157133E-2</v>
      </c>
      <c r="I533" s="1">
        <f t="shared" si="75"/>
        <v>3.5841973413233044E-2</v>
      </c>
      <c r="J533" s="1">
        <f t="shared" si="76"/>
        <v>2.7570271159736723</v>
      </c>
      <c r="AP533" s="58"/>
      <c r="AQ533" s="58"/>
      <c r="AR533" s="58"/>
      <c r="AS533" s="58"/>
      <c r="AT533" s="58"/>
      <c r="AU533" s="58"/>
      <c r="AV533" s="58"/>
      <c r="AW533" s="173"/>
      <c r="AX533" s="58"/>
      <c r="AY533" s="58"/>
      <c r="AZ533" s="58"/>
      <c r="BA533" s="58">
        <f t="shared" si="77"/>
        <v>0</v>
      </c>
      <c r="BB533" s="58" t="e">
        <f t="shared" si="78"/>
        <v>#N/A</v>
      </c>
      <c r="BC533" s="58">
        <f t="shared" si="79"/>
        <v>0.12012176622003257</v>
      </c>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row>
    <row r="534" spans="1:143" outlineLevel="1" x14ac:dyDescent="0.2">
      <c r="A534" s="16">
        <v>235</v>
      </c>
      <c r="B534" s="16">
        <v>0</v>
      </c>
      <c r="C534" s="1">
        <v>0.12561461838240587</v>
      </c>
      <c r="D534" s="1">
        <f t="shared" si="71"/>
        <v>-0.12561461838240587</v>
      </c>
      <c r="E534" s="1">
        <f t="shared" si="72"/>
        <v>0.2684681208924154</v>
      </c>
      <c r="F534" s="1">
        <f t="shared" si="73"/>
        <v>-0.51813909415562864</v>
      </c>
      <c r="G534" s="1">
        <f t="shared" si="74"/>
        <v>-0.37902569042299838</v>
      </c>
      <c r="H534" s="1">
        <v>1.2681260296324836E-2</v>
      </c>
      <c r="I534" s="1">
        <f t="shared" si="75"/>
        <v>2.3361190165423464E-4</v>
      </c>
      <c r="J534" s="1">
        <f t="shared" si="76"/>
        <v>-0.38145205369377544</v>
      </c>
      <c r="AP534" s="58"/>
      <c r="AQ534" s="58"/>
      <c r="AR534" s="58"/>
      <c r="AS534" s="58"/>
      <c r="AT534" s="58"/>
      <c r="AU534" s="58"/>
      <c r="AV534" s="58"/>
      <c r="AW534" s="173"/>
      <c r="AX534" s="58"/>
      <c r="AY534" s="58"/>
      <c r="AZ534" s="58"/>
      <c r="BA534" s="58">
        <f t="shared" si="77"/>
        <v>1</v>
      </c>
      <c r="BB534" s="58">
        <f t="shared" si="78"/>
        <v>0.12561461838240587</v>
      </c>
      <c r="BC534" s="58" t="e">
        <f t="shared" si="79"/>
        <v>#N/A</v>
      </c>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c r="DO534" s="58"/>
      <c r="DP534" s="58"/>
      <c r="DQ534" s="58"/>
      <c r="DR534" s="58"/>
      <c r="DS534" s="58"/>
      <c r="DT534" s="58"/>
      <c r="DU534" s="58"/>
      <c r="DV534" s="58"/>
      <c r="DW534" s="58"/>
      <c r="DX534" s="58"/>
      <c r="DY534" s="58"/>
      <c r="DZ534" s="58"/>
      <c r="EA534" s="58"/>
      <c r="EB534" s="58"/>
      <c r="EC534" s="58"/>
      <c r="ED534" s="58"/>
      <c r="EE534" s="58"/>
      <c r="EF534" s="58"/>
      <c r="EG534" s="58"/>
      <c r="EH534" s="58"/>
      <c r="EI534" s="58"/>
      <c r="EJ534" s="58"/>
      <c r="EK534" s="58"/>
      <c r="EL534" s="58"/>
      <c r="EM534" s="58"/>
    </row>
    <row r="535" spans="1:143" outlineLevel="1" x14ac:dyDescent="0.2">
      <c r="A535" s="16">
        <v>236</v>
      </c>
      <c r="B535" s="16">
        <v>0</v>
      </c>
      <c r="C535" s="1">
        <v>0.43773476831434177</v>
      </c>
      <c r="D535" s="1">
        <f t="shared" si="71"/>
        <v>-0.43773476831434177</v>
      </c>
      <c r="E535" s="1">
        <f t="shared" si="72"/>
        <v>1.1515631958342216</v>
      </c>
      <c r="F535" s="1">
        <f t="shared" si="73"/>
        <v>-1.073109125780888</v>
      </c>
      <c r="G535" s="1">
        <f t="shared" si="74"/>
        <v>-0.88233784424907513</v>
      </c>
      <c r="H535" s="1">
        <v>1.542761234245966E-2</v>
      </c>
      <c r="I535" s="1">
        <f t="shared" si="75"/>
        <v>1.5487568519231103E-3</v>
      </c>
      <c r="J535" s="1">
        <f t="shared" si="76"/>
        <v>-0.88922380605047713</v>
      </c>
      <c r="AP535" s="58"/>
      <c r="AQ535" s="58"/>
      <c r="AR535" s="58"/>
      <c r="AS535" s="58"/>
      <c r="AT535" s="58"/>
      <c r="AU535" s="58"/>
      <c r="AV535" s="58"/>
      <c r="AW535" s="173"/>
      <c r="AX535" s="58"/>
      <c r="AY535" s="58"/>
      <c r="AZ535" s="58"/>
      <c r="BA535" s="58">
        <f t="shared" si="77"/>
        <v>1</v>
      </c>
      <c r="BB535" s="58">
        <f t="shared" si="78"/>
        <v>0.43773476831434177</v>
      </c>
      <c r="BC535" s="58" t="e">
        <f t="shared" si="79"/>
        <v>#N/A</v>
      </c>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c r="DO535" s="58"/>
      <c r="DP535" s="58"/>
      <c r="DQ535" s="58"/>
      <c r="DR535" s="58"/>
      <c r="DS535" s="58"/>
      <c r="DT535" s="58"/>
      <c r="DU535" s="58"/>
      <c r="DV535" s="58"/>
      <c r="DW535" s="58"/>
      <c r="DX535" s="58"/>
      <c r="DY535" s="58"/>
      <c r="DZ535" s="58"/>
      <c r="EA535" s="58"/>
      <c r="EB535" s="58"/>
      <c r="EC535" s="58"/>
      <c r="ED535" s="58"/>
      <c r="EE535" s="58"/>
      <c r="EF535" s="58"/>
      <c r="EG535" s="58"/>
      <c r="EH535" s="58"/>
      <c r="EI535" s="58"/>
      <c r="EJ535" s="58"/>
      <c r="EK535" s="58"/>
      <c r="EL535" s="58"/>
      <c r="EM535" s="58"/>
    </row>
    <row r="536" spans="1:143" outlineLevel="1" x14ac:dyDescent="0.2">
      <c r="A536" s="16">
        <v>237</v>
      </c>
      <c r="B536" s="16">
        <v>0</v>
      </c>
      <c r="C536" s="1">
        <v>8.0546037823142236E-2</v>
      </c>
      <c r="D536" s="1">
        <f t="shared" si="71"/>
        <v>-8.0546037823142236E-2</v>
      </c>
      <c r="E536" s="1">
        <f t="shared" si="72"/>
        <v>0.16795060902875592</v>
      </c>
      <c r="F536" s="1">
        <f t="shared" si="73"/>
        <v>-0.40981777539384001</v>
      </c>
      <c r="G536" s="1">
        <f t="shared" si="74"/>
        <v>-0.29597640888552024</v>
      </c>
      <c r="H536" s="1">
        <v>9.4750742846166254E-3</v>
      </c>
      <c r="I536" s="1">
        <f t="shared" si="75"/>
        <v>1.0574893743428434E-4</v>
      </c>
      <c r="J536" s="1">
        <f t="shared" si="76"/>
        <v>-0.29738865190847691</v>
      </c>
      <c r="AP536" s="58"/>
      <c r="AQ536" s="58"/>
      <c r="AR536" s="58"/>
      <c r="AS536" s="58"/>
      <c r="AT536" s="58"/>
      <c r="AU536" s="58"/>
      <c r="AV536" s="58"/>
      <c r="AW536" s="173"/>
      <c r="AX536" s="58"/>
      <c r="AY536" s="58"/>
      <c r="AZ536" s="58"/>
      <c r="BA536" s="58">
        <f t="shared" si="77"/>
        <v>1</v>
      </c>
      <c r="BB536" s="58">
        <f t="shared" si="78"/>
        <v>8.0546037823142236E-2</v>
      </c>
      <c r="BC536" s="58" t="e">
        <f t="shared" si="79"/>
        <v>#N/A</v>
      </c>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c r="DO536" s="58"/>
      <c r="DP536" s="58"/>
      <c r="DQ536" s="58"/>
      <c r="DR536" s="58"/>
      <c r="DS536" s="58"/>
      <c r="DT536" s="58"/>
      <c r="DU536" s="58"/>
      <c r="DV536" s="58"/>
      <c r="DW536" s="58"/>
      <c r="DX536" s="58"/>
      <c r="DY536" s="58"/>
      <c r="DZ536" s="58"/>
      <c r="EA536" s="58"/>
      <c r="EB536" s="58"/>
      <c r="EC536" s="58"/>
      <c r="ED536" s="58"/>
      <c r="EE536" s="58"/>
      <c r="EF536" s="58"/>
      <c r="EG536" s="58"/>
      <c r="EH536" s="58"/>
      <c r="EI536" s="58"/>
      <c r="EJ536" s="58"/>
      <c r="EK536" s="58"/>
      <c r="EL536" s="58"/>
      <c r="EM536" s="58"/>
    </row>
    <row r="537" spans="1:143" outlineLevel="1" x14ac:dyDescent="0.2">
      <c r="A537" s="16">
        <v>238</v>
      </c>
      <c r="B537" s="16">
        <v>1</v>
      </c>
      <c r="C537" s="1">
        <v>0.96648805872906063</v>
      </c>
      <c r="D537" s="1">
        <f t="shared" si="71"/>
        <v>3.3511941270939372E-2</v>
      </c>
      <c r="E537" s="1">
        <f t="shared" si="72"/>
        <v>6.8172671158363188E-2</v>
      </c>
      <c r="F537" s="1">
        <f t="shared" si="73"/>
        <v>0.26109896812964078</v>
      </c>
      <c r="G537" s="1">
        <f t="shared" si="74"/>
        <v>0.18620937689942765</v>
      </c>
      <c r="H537" s="1">
        <v>4.349728693242909E-3</v>
      </c>
      <c r="I537" s="1">
        <f t="shared" si="75"/>
        <v>1.901785988166677E-5</v>
      </c>
      <c r="J537" s="1">
        <f t="shared" si="76"/>
        <v>0.1866156830067611</v>
      </c>
      <c r="AP537" s="58"/>
      <c r="AQ537" s="58"/>
      <c r="AR537" s="58"/>
      <c r="AS537" s="58"/>
      <c r="AT537" s="58"/>
      <c r="AU537" s="58"/>
      <c r="AV537" s="58"/>
      <c r="AW537" s="173"/>
      <c r="AX537" s="58"/>
      <c r="AY537" s="58"/>
      <c r="AZ537" s="58"/>
      <c r="BA537" s="58">
        <f t="shared" si="77"/>
        <v>0</v>
      </c>
      <c r="BB537" s="58" t="e">
        <f t="shared" si="78"/>
        <v>#N/A</v>
      </c>
      <c r="BC537" s="58">
        <f t="shared" si="79"/>
        <v>0.96648805872906063</v>
      </c>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c r="DO537" s="58"/>
      <c r="DP537" s="58"/>
      <c r="DQ537" s="58"/>
      <c r="DR537" s="58"/>
      <c r="DS537" s="58"/>
      <c r="DT537" s="58"/>
      <c r="DU537" s="58"/>
      <c r="DV537" s="58"/>
      <c r="DW537" s="58"/>
      <c r="DX537" s="58"/>
      <c r="DY537" s="58"/>
      <c r="DZ537" s="58"/>
      <c r="EA537" s="58"/>
      <c r="EB537" s="58"/>
      <c r="EC537" s="58"/>
      <c r="ED537" s="58"/>
      <c r="EE537" s="58"/>
      <c r="EF537" s="58"/>
      <c r="EG537" s="58"/>
      <c r="EH537" s="58"/>
      <c r="EI537" s="58"/>
      <c r="EJ537" s="58"/>
      <c r="EK537" s="58"/>
      <c r="EL537" s="58"/>
      <c r="EM537" s="58"/>
    </row>
    <row r="538" spans="1:143" outlineLevel="1" x14ac:dyDescent="0.2">
      <c r="A538" s="16">
        <v>239</v>
      </c>
      <c r="B538" s="16">
        <v>0</v>
      </c>
      <c r="C538" s="1">
        <v>0.13983747905713992</v>
      </c>
      <c r="D538" s="1">
        <f t="shared" si="71"/>
        <v>-0.13983747905713992</v>
      </c>
      <c r="E538" s="1">
        <f t="shared" si="72"/>
        <v>0.30126785949622292</v>
      </c>
      <c r="F538" s="1">
        <f t="shared" si="73"/>
        <v>-0.54887872931661597</v>
      </c>
      <c r="G538" s="1">
        <f t="shared" si="74"/>
        <v>-0.40320093938114665</v>
      </c>
      <c r="H538" s="1">
        <v>1.4807704197502157E-2</v>
      </c>
      <c r="I538" s="1">
        <f t="shared" si="75"/>
        <v>3.1002648741008525E-4</v>
      </c>
      <c r="J538" s="1">
        <f t="shared" si="76"/>
        <v>-0.40621974739415134</v>
      </c>
      <c r="AP538" s="58"/>
      <c r="AQ538" s="58"/>
      <c r="AR538" s="58"/>
      <c r="AS538" s="58"/>
      <c r="AT538" s="58"/>
      <c r="AU538" s="58"/>
      <c r="AV538" s="58"/>
      <c r="AW538" s="173"/>
      <c r="AX538" s="58"/>
      <c r="AY538" s="58"/>
      <c r="AZ538" s="58"/>
      <c r="BA538" s="58">
        <f t="shared" si="77"/>
        <v>1</v>
      </c>
      <c r="BB538" s="58">
        <f t="shared" si="78"/>
        <v>0.13983747905713992</v>
      </c>
      <c r="BC538" s="58" t="e">
        <f t="shared" si="79"/>
        <v>#N/A</v>
      </c>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c r="DO538" s="58"/>
      <c r="DP538" s="58"/>
      <c r="DQ538" s="58"/>
      <c r="DR538" s="58"/>
      <c r="DS538" s="58"/>
      <c r="DT538" s="58"/>
      <c r="DU538" s="58"/>
      <c r="DV538" s="58"/>
      <c r="DW538" s="58"/>
      <c r="DX538" s="58"/>
      <c r="DY538" s="58"/>
      <c r="DZ538" s="58"/>
      <c r="EA538" s="58"/>
      <c r="EB538" s="58"/>
      <c r="EC538" s="58"/>
      <c r="ED538" s="58"/>
      <c r="EE538" s="58"/>
      <c r="EF538" s="58"/>
      <c r="EG538" s="58"/>
      <c r="EH538" s="58"/>
      <c r="EI538" s="58"/>
      <c r="EJ538" s="58"/>
      <c r="EK538" s="58"/>
      <c r="EL538" s="58"/>
      <c r="EM538" s="58"/>
    </row>
    <row r="539" spans="1:143" outlineLevel="1" x14ac:dyDescent="0.2">
      <c r="A539" s="16">
        <v>240</v>
      </c>
      <c r="B539" s="16">
        <v>0</v>
      </c>
      <c r="C539" s="1">
        <v>0.10313242340264497</v>
      </c>
      <c r="D539" s="1">
        <f t="shared" si="71"/>
        <v>-0.10313242340264497</v>
      </c>
      <c r="E539" s="1">
        <f t="shared" si="72"/>
        <v>0.21769411406605388</v>
      </c>
      <c r="F539" s="1">
        <f t="shared" si="73"/>
        <v>-0.46657701836465743</v>
      </c>
      <c r="G539" s="1">
        <f t="shared" si="74"/>
        <v>-0.33910441923536416</v>
      </c>
      <c r="H539" s="1">
        <v>1.0409837524201824E-2</v>
      </c>
      <c r="I539" s="1">
        <f t="shared" si="75"/>
        <v>1.5279534544073903E-4</v>
      </c>
      <c r="J539" s="1">
        <f t="shared" si="76"/>
        <v>-0.34088333093701662</v>
      </c>
      <c r="AP539" s="58"/>
      <c r="AQ539" s="58"/>
      <c r="AR539" s="58"/>
      <c r="AS539" s="58"/>
      <c r="AT539" s="58"/>
      <c r="AU539" s="58"/>
      <c r="AV539" s="58"/>
      <c r="AW539" s="173"/>
      <c r="AX539" s="58"/>
      <c r="AY539" s="58"/>
      <c r="AZ539" s="58"/>
      <c r="BA539" s="58">
        <f t="shared" si="77"/>
        <v>1</v>
      </c>
      <c r="BB539" s="58">
        <f t="shared" si="78"/>
        <v>0.10313242340264497</v>
      </c>
      <c r="BC539" s="58" t="e">
        <f t="shared" si="79"/>
        <v>#N/A</v>
      </c>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c r="DO539" s="58"/>
      <c r="DP539" s="58"/>
      <c r="DQ539" s="58"/>
      <c r="DR539" s="58"/>
      <c r="DS539" s="58"/>
      <c r="DT539" s="58"/>
      <c r="DU539" s="58"/>
      <c r="DV539" s="58"/>
      <c r="DW539" s="58"/>
      <c r="DX539" s="58"/>
      <c r="DY539" s="58"/>
      <c r="DZ539" s="58"/>
      <c r="EA539" s="58"/>
      <c r="EB539" s="58"/>
      <c r="EC539" s="58"/>
      <c r="ED539" s="58"/>
      <c r="EE539" s="58"/>
      <c r="EF539" s="58"/>
      <c r="EG539" s="58"/>
      <c r="EH539" s="58"/>
      <c r="EI539" s="58"/>
      <c r="EJ539" s="58"/>
      <c r="EK539" s="58"/>
      <c r="EL539" s="58"/>
      <c r="EM539" s="58"/>
    </row>
    <row r="540" spans="1:143" outlineLevel="1" x14ac:dyDescent="0.2">
      <c r="A540" s="16">
        <v>241</v>
      </c>
      <c r="B540" s="16">
        <v>0</v>
      </c>
      <c r="C540" s="1">
        <v>0.72375434318762599</v>
      </c>
      <c r="D540" s="1">
        <f t="shared" si="71"/>
        <v>-0.72375434318762599</v>
      </c>
      <c r="E540" s="1">
        <f t="shared" si="72"/>
        <v>2.5729294964398459</v>
      </c>
      <c r="F540" s="1">
        <f t="shared" si="73"/>
        <v>-1.60403537879931</v>
      </c>
      <c r="G540" s="1">
        <f t="shared" si="74"/>
        <v>-1.6186310312049237</v>
      </c>
      <c r="H540" s="1">
        <v>1.3883386951440457E-2</v>
      </c>
      <c r="I540" s="1">
        <f t="shared" si="75"/>
        <v>4.6756782128432057E-3</v>
      </c>
      <c r="J540" s="1">
        <f t="shared" si="76"/>
        <v>-1.6299854376291667</v>
      </c>
      <c r="AP540" s="58"/>
      <c r="AQ540" s="58"/>
      <c r="AR540" s="58"/>
      <c r="AS540" s="58"/>
      <c r="AT540" s="58"/>
      <c r="AU540" s="58"/>
      <c r="AV540" s="58"/>
      <c r="AW540" s="173"/>
      <c r="AX540" s="58"/>
      <c r="AY540" s="58"/>
      <c r="AZ540" s="58"/>
      <c r="BA540" s="58">
        <f t="shared" si="77"/>
        <v>1</v>
      </c>
      <c r="BB540" s="58">
        <f t="shared" si="78"/>
        <v>0.72375434318762599</v>
      </c>
      <c r="BC540" s="58" t="e">
        <f t="shared" si="79"/>
        <v>#N/A</v>
      </c>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c r="DO540" s="58"/>
      <c r="DP540" s="58"/>
      <c r="DQ540" s="58"/>
      <c r="DR540" s="58"/>
      <c r="DS540" s="58"/>
      <c r="DT540" s="58"/>
      <c r="DU540" s="58"/>
      <c r="DV540" s="58"/>
      <c r="DW540" s="58"/>
      <c r="DX540" s="58"/>
      <c r="DY540" s="58"/>
      <c r="DZ540" s="58"/>
      <c r="EA540" s="58"/>
      <c r="EB540" s="58"/>
      <c r="EC540" s="58"/>
      <c r="ED540" s="58"/>
      <c r="EE540" s="58"/>
      <c r="EF540" s="58"/>
      <c r="EG540" s="58"/>
      <c r="EH540" s="58"/>
      <c r="EI540" s="58"/>
      <c r="EJ540" s="58"/>
      <c r="EK540" s="58"/>
      <c r="EL540" s="58"/>
      <c r="EM540" s="58"/>
    </row>
    <row r="541" spans="1:143" outlineLevel="1" x14ac:dyDescent="0.2">
      <c r="A541" s="16">
        <v>242</v>
      </c>
      <c r="B541" s="16">
        <v>1</v>
      </c>
      <c r="C541" s="1">
        <v>0.72375434318762599</v>
      </c>
      <c r="D541" s="1">
        <f t="shared" si="71"/>
        <v>0.27624565681237401</v>
      </c>
      <c r="E541" s="1">
        <f t="shared" si="72"/>
        <v>0.64660649832569983</v>
      </c>
      <c r="F541" s="1">
        <f t="shared" si="73"/>
        <v>0.80411846038111812</v>
      </c>
      <c r="G541" s="1">
        <f t="shared" si="74"/>
        <v>0.61780602294248055</v>
      </c>
      <c r="H541" s="1">
        <v>1.3883386951440457E-2</v>
      </c>
      <c r="I541" s="1">
        <f t="shared" si="75"/>
        <v>6.8116631996408027E-4</v>
      </c>
      <c r="J541" s="1">
        <f t="shared" si="76"/>
        <v>0.62213982140587232</v>
      </c>
      <c r="AP541" s="58"/>
      <c r="AQ541" s="58"/>
      <c r="AR541" s="58"/>
      <c r="AS541" s="58"/>
      <c r="AT541" s="58"/>
      <c r="AU541" s="58"/>
      <c r="AV541" s="58"/>
      <c r="AW541" s="173"/>
      <c r="AX541" s="58"/>
      <c r="AY541" s="58"/>
      <c r="AZ541" s="58"/>
      <c r="BA541" s="58">
        <f t="shared" si="77"/>
        <v>0</v>
      </c>
      <c r="BB541" s="58" t="e">
        <f t="shared" si="78"/>
        <v>#N/A</v>
      </c>
      <c r="BC541" s="58">
        <f t="shared" si="79"/>
        <v>0.72375434318762599</v>
      </c>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c r="DO541" s="58"/>
      <c r="DP541" s="58"/>
      <c r="DQ541" s="58"/>
      <c r="DR541" s="58"/>
      <c r="DS541" s="58"/>
      <c r="DT541" s="58"/>
      <c r="DU541" s="58"/>
      <c r="DV541" s="58"/>
      <c r="DW541" s="58"/>
      <c r="DX541" s="58"/>
      <c r="DY541" s="58"/>
      <c r="DZ541" s="58"/>
      <c r="EA541" s="58"/>
      <c r="EB541" s="58"/>
      <c r="EC541" s="58"/>
      <c r="ED541" s="58"/>
      <c r="EE541" s="58"/>
      <c r="EF541" s="58"/>
      <c r="EG541" s="58"/>
      <c r="EH541" s="58"/>
      <c r="EI541" s="58"/>
      <c r="EJ541" s="58"/>
      <c r="EK541" s="58"/>
      <c r="EL541" s="58"/>
      <c r="EM541" s="58"/>
    </row>
    <row r="542" spans="1:143" outlineLevel="1" x14ac:dyDescent="0.2">
      <c r="A542" s="16">
        <v>243</v>
      </c>
      <c r="B542" s="16">
        <v>0</v>
      </c>
      <c r="C542" s="1">
        <v>0.11264891295682034</v>
      </c>
      <c r="D542" s="1">
        <f t="shared" si="71"/>
        <v>-0.11264891295682034</v>
      </c>
      <c r="E542" s="1">
        <f t="shared" si="72"/>
        <v>0.23902912191575637</v>
      </c>
      <c r="F542" s="1">
        <f t="shared" si="73"/>
        <v>-0.48890604610268051</v>
      </c>
      <c r="G542" s="1">
        <f t="shared" si="74"/>
        <v>-0.35629994865867137</v>
      </c>
      <c r="H542" s="1">
        <v>1.1206902878833521E-2</v>
      </c>
      <c r="I542" s="1">
        <f t="shared" si="75"/>
        <v>1.8189312694769259E-4</v>
      </c>
      <c r="J542" s="1">
        <f t="shared" si="76"/>
        <v>-0.35831339740636153</v>
      </c>
      <c r="AP542" s="58"/>
      <c r="AQ542" s="58"/>
      <c r="AR542" s="58"/>
      <c r="AS542" s="58"/>
      <c r="AT542" s="58"/>
      <c r="AU542" s="58"/>
      <c r="AV542" s="58"/>
      <c r="AW542" s="173"/>
      <c r="AX542" s="58"/>
      <c r="AY542" s="58"/>
      <c r="AZ542" s="58"/>
      <c r="BA542" s="58">
        <f t="shared" si="77"/>
        <v>1</v>
      </c>
      <c r="BB542" s="58">
        <f t="shared" si="78"/>
        <v>0.11264891295682034</v>
      </c>
      <c r="BC542" s="58" t="e">
        <f t="shared" si="79"/>
        <v>#N/A</v>
      </c>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c r="DO542" s="58"/>
      <c r="DP542" s="58"/>
      <c r="DQ542" s="58"/>
      <c r="DR542" s="58"/>
      <c r="DS542" s="58"/>
      <c r="DT542" s="58"/>
      <c r="DU542" s="58"/>
      <c r="DV542" s="58"/>
      <c r="DW542" s="58"/>
      <c r="DX542" s="58"/>
      <c r="DY542" s="58"/>
      <c r="DZ542" s="58"/>
      <c r="EA542" s="58"/>
      <c r="EB542" s="58"/>
      <c r="EC542" s="58"/>
      <c r="ED542" s="58"/>
      <c r="EE542" s="58"/>
      <c r="EF542" s="58"/>
      <c r="EG542" s="58"/>
      <c r="EH542" s="58"/>
      <c r="EI542" s="58"/>
      <c r="EJ542" s="58"/>
      <c r="EK542" s="58"/>
      <c r="EL542" s="58"/>
      <c r="EM542" s="58"/>
    </row>
    <row r="543" spans="1:143" outlineLevel="1" x14ac:dyDescent="0.2">
      <c r="A543" s="16">
        <v>244</v>
      </c>
      <c r="B543" s="16">
        <v>0</v>
      </c>
      <c r="C543" s="1">
        <v>0.12725187617773373</v>
      </c>
      <c r="D543" s="1">
        <f t="shared" si="71"/>
        <v>-0.12725187617773373</v>
      </c>
      <c r="E543" s="1">
        <f t="shared" si="72"/>
        <v>0.27221656546061268</v>
      </c>
      <c r="F543" s="1">
        <f t="shared" si="73"/>
        <v>-0.52174377376314962</v>
      </c>
      <c r="G543" s="1">
        <f t="shared" si="74"/>
        <v>-0.3818454633425033</v>
      </c>
      <c r="H543" s="1">
        <v>3.775809489690642E-3</v>
      </c>
      <c r="I543" s="1">
        <f t="shared" si="75"/>
        <v>6.9339577437711573E-5</v>
      </c>
      <c r="J543" s="1">
        <f t="shared" si="76"/>
        <v>-0.38256839910070556</v>
      </c>
      <c r="AP543" s="58"/>
      <c r="AQ543" s="58"/>
      <c r="AR543" s="58"/>
      <c r="AS543" s="58"/>
      <c r="AT543" s="58"/>
      <c r="AU543" s="58"/>
      <c r="AV543" s="58"/>
      <c r="AW543" s="173"/>
      <c r="AX543" s="58"/>
      <c r="AY543" s="58"/>
      <c r="AZ543" s="58"/>
      <c r="BA543" s="58">
        <f t="shared" si="77"/>
        <v>1</v>
      </c>
      <c r="BB543" s="58">
        <f t="shared" si="78"/>
        <v>0.12725187617773373</v>
      </c>
      <c r="BC543" s="58" t="e">
        <f t="shared" si="79"/>
        <v>#N/A</v>
      </c>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c r="DO543" s="58"/>
      <c r="DP543" s="58"/>
      <c r="DQ543" s="58"/>
      <c r="DR543" s="58"/>
      <c r="DS543" s="58"/>
      <c r="DT543" s="58"/>
      <c r="DU543" s="58"/>
      <c r="DV543" s="58"/>
      <c r="DW543" s="58"/>
      <c r="DX543" s="58"/>
      <c r="DY543" s="58"/>
      <c r="DZ543" s="58"/>
      <c r="EA543" s="58"/>
      <c r="EB543" s="58"/>
      <c r="EC543" s="58"/>
      <c r="ED543" s="58"/>
      <c r="EE543" s="58"/>
      <c r="EF543" s="58"/>
      <c r="EG543" s="58"/>
      <c r="EH543" s="58"/>
      <c r="EI543" s="58"/>
      <c r="EJ543" s="58"/>
      <c r="EK543" s="58"/>
      <c r="EL543" s="58"/>
      <c r="EM543" s="58"/>
    </row>
    <row r="544" spans="1:143" outlineLevel="1" x14ac:dyDescent="0.2">
      <c r="A544" s="16">
        <v>245</v>
      </c>
      <c r="B544" s="16">
        <v>0</v>
      </c>
      <c r="C544" s="1">
        <v>0.10684910029317624</v>
      </c>
      <c r="D544" s="1">
        <f t="shared" si="71"/>
        <v>-0.10684910029317624</v>
      </c>
      <c r="E544" s="1">
        <f t="shared" si="72"/>
        <v>0.22599946349303235</v>
      </c>
      <c r="F544" s="1">
        <f t="shared" si="73"/>
        <v>-0.47539400868440945</v>
      </c>
      <c r="G544" s="1">
        <f t="shared" si="74"/>
        <v>-0.34587806030949653</v>
      </c>
      <c r="H544" s="1">
        <v>2.9561442739278721E-3</v>
      </c>
      <c r="I544" s="1">
        <f t="shared" si="75"/>
        <v>4.4468568117256752E-5</v>
      </c>
      <c r="J544" s="1">
        <f t="shared" si="76"/>
        <v>-0.34639042929095731</v>
      </c>
      <c r="AP544" s="58"/>
      <c r="AQ544" s="58"/>
      <c r="AR544" s="58"/>
      <c r="AS544" s="58"/>
      <c r="AT544" s="58"/>
      <c r="AU544" s="58"/>
      <c r="AV544" s="58"/>
      <c r="AW544" s="173"/>
      <c r="AX544" s="58"/>
      <c r="AY544" s="58"/>
      <c r="AZ544" s="58"/>
      <c r="BA544" s="58">
        <f t="shared" si="77"/>
        <v>1</v>
      </c>
      <c r="BB544" s="58">
        <f t="shared" si="78"/>
        <v>0.10684910029317624</v>
      </c>
      <c r="BC544" s="58" t="e">
        <f t="shared" si="79"/>
        <v>#N/A</v>
      </c>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c r="DO544" s="58"/>
      <c r="DP544" s="58"/>
      <c r="DQ544" s="58"/>
      <c r="DR544" s="58"/>
      <c r="DS544" s="58"/>
      <c r="DT544" s="58"/>
      <c r="DU544" s="58"/>
      <c r="DV544" s="58"/>
      <c r="DW544" s="58"/>
      <c r="DX544" s="58"/>
      <c r="DY544" s="58"/>
      <c r="DZ544" s="58"/>
      <c r="EA544" s="58"/>
      <c r="EB544" s="58"/>
      <c r="EC544" s="58"/>
      <c r="ED544" s="58"/>
      <c r="EE544" s="58"/>
      <c r="EF544" s="58"/>
      <c r="EG544" s="58"/>
      <c r="EH544" s="58"/>
      <c r="EI544" s="58"/>
      <c r="EJ544" s="58"/>
      <c r="EK544" s="58"/>
      <c r="EL544" s="58"/>
      <c r="EM544" s="58"/>
    </row>
    <row r="545" spans="1:143" outlineLevel="1" x14ac:dyDescent="0.2">
      <c r="A545" s="16">
        <v>246</v>
      </c>
      <c r="B545" s="16">
        <v>0</v>
      </c>
      <c r="C545" s="1">
        <v>0.35146031812252765</v>
      </c>
      <c r="D545" s="1">
        <f t="shared" si="71"/>
        <v>-0.35146031812252765</v>
      </c>
      <c r="E545" s="1">
        <f t="shared" si="72"/>
        <v>0.86606417369429989</v>
      </c>
      <c r="F545" s="1">
        <f t="shared" si="73"/>
        <v>-0.93062568935867007</v>
      </c>
      <c r="G545" s="1">
        <f t="shared" si="74"/>
        <v>-0.73615602656025991</v>
      </c>
      <c r="H545" s="1">
        <v>8.2844342451565741E-3</v>
      </c>
      <c r="I545" s="1">
        <f t="shared" si="75"/>
        <v>5.7060865148325245E-4</v>
      </c>
      <c r="J545" s="1">
        <f t="shared" si="76"/>
        <v>-0.73922442282031831</v>
      </c>
      <c r="AP545" s="58"/>
      <c r="AQ545" s="58"/>
      <c r="AR545" s="58"/>
      <c r="AS545" s="58"/>
      <c r="AT545" s="58"/>
      <c r="AU545" s="58"/>
      <c r="AV545" s="58"/>
      <c r="AW545" s="173"/>
      <c r="AX545" s="58"/>
      <c r="AY545" s="58"/>
      <c r="AZ545" s="58"/>
      <c r="BA545" s="58">
        <f t="shared" si="77"/>
        <v>1</v>
      </c>
      <c r="BB545" s="58">
        <f t="shared" si="78"/>
        <v>0.35146031812252765</v>
      </c>
      <c r="BC545" s="58" t="e">
        <f t="shared" si="79"/>
        <v>#N/A</v>
      </c>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c r="DO545" s="58"/>
      <c r="DP545" s="58"/>
      <c r="DQ545" s="58"/>
      <c r="DR545" s="58"/>
      <c r="DS545" s="58"/>
      <c r="DT545" s="58"/>
      <c r="DU545" s="58"/>
      <c r="DV545" s="58"/>
      <c r="DW545" s="58"/>
      <c r="DX545" s="58"/>
      <c r="DY545" s="58"/>
      <c r="DZ545" s="58"/>
      <c r="EA545" s="58"/>
      <c r="EB545" s="58"/>
      <c r="EC545" s="58"/>
      <c r="ED545" s="58"/>
      <c r="EE545" s="58"/>
      <c r="EF545" s="58"/>
      <c r="EG545" s="58"/>
      <c r="EH545" s="58"/>
      <c r="EI545" s="58"/>
      <c r="EJ545" s="58"/>
      <c r="EK545" s="58"/>
      <c r="EL545" s="58"/>
      <c r="EM545" s="58"/>
    </row>
    <row r="546" spans="1:143" outlineLevel="1" x14ac:dyDescent="0.2">
      <c r="A546" s="16">
        <v>247</v>
      </c>
      <c r="B546" s="16">
        <v>0</v>
      </c>
      <c r="C546" s="1">
        <v>0.46775191908532021</v>
      </c>
      <c r="D546" s="1">
        <f t="shared" si="71"/>
        <v>-0.46775191908532021</v>
      </c>
      <c r="E546" s="1">
        <f t="shared" si="72"/>
        <v>1.2612911616478337</v>
      </c>
      <c r="F546" s="1">
        <f t="shared" si="73"/>
        <v>-1.1230721978785843</v>
      </c>
      <c r="G546" s="1">
        <f t="shared" si="74"/>
        <v>-0.93745566295346006</v>
      </c>
      <c r="H546" s="1">
        <v>1.5223474425546595E-2</v>
      </c>
      <c r="I546" s="1">
        <f t="shared" si="75"/>
        <v>1.7244471683982971E-3</v>
      </c>
      <c r="J546" s="1">
        <f t="shared" si="76"/>
        <v>-0.94467384886624617</v>
      </c>
      <c r="AP546" s="58"/>
      <c r="AQ546" s="58"/>
      <c r="AR546" s="58"/>
      <c r="AS546" s="58"/>
      <c r="AT546" s="58"/>
      <c r="AU546" s="58"/>
      <c r="AV546" s="58"/>
      <c r="AW546" s="173"/>
      <c r="AX546" s="58"/>
      <c r="AY546" s="58"/>
      <c r="AZ546" s="58"/>
      <c r="BA546" s="58">
        <f t="shared" si="77"/>
        <v>1</v>
      </c>
      <c r="BB546" s="58">
        <f t="shared" si="78"/>
        <v>0.46775191908532021</v>
      </c>
      <c r="BC546" s="58" t="e">
        <f t="shared" si="79"/>
        <v>#N/A</v>
      </c>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c r="DO546" s="58"/>
      <c r="DP546" s="58"/>
      <c r="DQ546" s="58"/>
      <c r="DR546" s="58"/>
      <c r="DS546" s="58"/>
      <c r="DT546" s="58"/>
      <c r="DU546" s="58"/>
      <c r="DV546" s="58"/>
      <c r="DW546" s="58"/>
      <c r="DX546" s="58"/>
      <c r="DY546" s="58"/>
      <c r="DZ546" s="58"/>
      <c r="EA546" s="58"/>
      <c r="EB546" s="58"/>
      <c r="EC546" s="58"/>
      <c r="ED546" s="58"/>
      <c r="EE546" s="58"/>
      <c r="EF546" s="58"/>
      <c r="EG546" s="58"/>
      <c r="EH546" s="58"/>
      <c r="EI546" s="58"/>
      <c r="EJ546" s="58"/>
      <c r="EK546" s="58"/>
      <c r="EL546" s="58"/>
      <c r="EM546" s="58"/>
    </row>
    <row r="547" spans="1:143" outlineLevel="1" x14ac:dyDescent="0.2">
      <c r="A547" s="16">
        <v>248</v>
      </c>
      <c r="B547" s="16">
        <v>1</v>
      </c>
      <c r="C547" s="1">
        <v>0.95101651996714143</v>
      </c>
      <c r="D547" s="1">
        <f t="shared" si="71"/>
        <v>4.8983480032858573E-2</v>
      </c>
      <c r="E547" s="1">
        <f t="shared" si="72"/>
        <v>0.10044769086790417</v>
      </c>
      <c r="F547" s="1">
        <f t="shared" si="73"/>
        <v>0.31693483694271313</v>
      </c>
      <c r="G547" s="1">
        <f t="shared" si="74"/>
        <v>0.22695031383689007</v>
      </c>
      <c r="H547" s="1">
        <v>3.7347486459064516E-3</v>
      </c>
      <c r="I547" s="1">
        <f t="shared" si="75"/>
        <v>2.4226071856322441E-5</v>
      </c>
      <c r="J547" s="1">
        <f t="shared" si="76"/>
        <v>0.22737530582541499</v>
      </c>
      <c r="AP547" s="58"/>
      <c r="AQ547" s="58"/>
      <c r="AR547" s="58"/>
      <c r="AS547" s="58"/>
      <c r="AT547" s="58"/>
      <c r="AU547" s="58"/>
      <c r="AV547" s="58"/>
      <c r="AW547" s="173"/>
      <c r="AX547" s="58"/>
      <c r="AY547" s="58"/>
      <c r="AZ547" s="58"/>
      <c r="BA547" s="58">
        <f t="shared" si="77"/>
        <v>0</v>
      </c>
      <c r="BB547" s="58" t="e">
        <f t="shared" si="78"/>
        <v>#N/A</v>
      </c>
      <c r="BC547" s="58">
        <f t="shared" si="79"/>
        <v>0.95101651996714143</v>
      </c>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c r="DO547" s="58"/>
      <c r="DP547" s="58"/>
      <c r="DQ547" s="58"/>
      <c r="DR547" s="58"/>
      <c r="DS547" s="58"/>
      <c r="DT547" s="58"/>
      <c r="DU547" s="58"/>
      <c r="DV547" s="58"/>
      <c r="DW547" s="58"/>
      <c r="DX547" s="58"/>
      <c r="DY547" s="58"/>
      <c r="DZ547" s="58"/>
      <c r="EA547" s="58"/>
      <c r="EB547" s="58"/>
      <c r="EC547" s="58"/>
      <c r="ED547" s="58"/>
      <c r="EE547" s="58"/>
      <c r="EF547" s="58"/>
      <c r="EG547" s="58"/>
      <c r="EH547" s="58"/>
      <c r="EI547" s="58"/>
      <c r="EJ547" s="58"/>
      <c r="EK547" s="58"/>
      <c r="EL547" s="58"/>
      <c r="EM547" s="58"/>
    </row>
    <row r="548" spans="1:143" outlineLevel="1" x14ac:dyDescent="0.2">
      <c r="A548" s="16">
        <v>249</v>
      </c>
      <c r="B548" s="16">
        <v>1</v>
      </c>
      <c r="C548" s="1">
        <v>0.39186025511250455</v>
      </c>
      <c r="D548" s="1">
        <f t="shared" si="71"/>
        <v>0.60813974488749545</v>
      </c>
      <c r="E548" s="1">
        <f t="shared" si="72"/>
        <v>1.8736999896200244</v>
      </c>
      <c r="F548" s="1">
        <f t="shared" si="73"/>
        <v>1.3688316147795625</v>
      </c>
      <c r="G548" s="1">
        <f t="shared" si="74"/>
        <v>1.2457648859233477</v>
      </c>
      <c r="H548" s="1">
        <v>8.2508673943572346E-3</v>
      </c>
      <c r="I548" s="1">
        <f t="shared" si="75"/>
        <v>1.6273393738306624E-3</v>
      </c>
      <c r="J548" s="1">
        <f t="shared" si="76"/>
        <v>1.250936229509412</v>
      </c>
      <c r="AP548" s="58"/>
      <c r="AQ548" s="58"/>
      <c r="AR548" s="58"/>
      <c r="AS548" s="58"/>
      <c r="AT548" s="58"/>
      <c r="AU548" s="58"/>
      <c r="AV548" s="58"/>
      <c r="AW548" s="173"/>
      <c r="AX548" s="58"/>
      <c r="AY548" s="58"/>
      <c r="AZ548" s="58"/>
      <c r="BA548" s="58">
        <f t="shared" si="77"/>
        <v>0</v>
      </c>
      <c r="BB548" s="58" t="e">
        <f t="shared" si="78"/>
        <v>#N/A</v>
      </c>
      <c r="BC548" s="58">
        <f t="shared" si="79"/>
        <v>0.39186025511250455</v>
      </c>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c r="DO548" s="58"/>
      <c r="DP548" s="58"/>
      <c r="DQ548" s="58"/>
      <c r="DR548" s="58"/>
      <c r="DS548" s="58"/>
      <c r="DT548" s="58"/>
      <c r="DU548" s="58"/>
      <c r="DV548" s="58"/>
      <c r="DW548" s="58"/>
      <c r="DX548" s="58"/>
      <c r="DY548" s="58"/>
      <c r="DZ548" s="58"/>
      <c r="EA548" s="58"/>
      <c r="EB548" s="58"/>
      <c r="EC548" s="58"/>
      <c r="ED548" s="58"/>
      <c r="EE548" s="58"/>
      <c r="EF548" s="58"/>
      <c r="EG548" s="58"/>
      <c r="EH548" s="58"/>
      <c r="EI548" s="58"/>
      <c r="EJ548" s="58"/>
      <c r="EK548" s="58"/>
      <c r="EL548" s="58"/>
      <c r="EM548" s="58"/>
    </row>
    <row r="549" spans="1:143" outlineLevel="1" x14ac:dyDescent="0.2">
      <c r="A549" s="16">
        <v>250</v>
      </c>
      <c r="B549" s="16">
        <v>0</v>
      </c>
      <c r="C549" s="1">
        <v>6.4027387691305185E-2</v>
      </c>
      <c r="D549" s="1">
        <f t="shared" si="71"/>
        <v>-6.4027387691305185E-2</v>
      </c>
      <c r="E549" s="1">
        <f t="shared" si="72"/>
        <v>0.13233812657319211</v>
      </c>
      <c r="F549" s="1">
        <f t="shared" si="73"/>
        <v>-0.36378307626000428</v>
      </c>
      <c r="G549" s="1">
        <f t="shared" si="74"/>
        <v>-0.26154795038907569</v>
      </c>
      <c r="H549" s="1">
        <v>9.5905022470980927E-3</v>
      </c>
      <c r="I549" s="1">
        <f t="shared" si="75"/>
        <v>8.3603491214315608E-5</v>
      </c>
      <c r="J549" s="1">
        <f t="shared" si="76"/>
        <v>-0.26281123242106319</v>
      </c>
      <c r="AP549" s="58"/>
      <c r="AQ549" s="58"/>
      <c r="AR549" s="58"/>
      <c r="AS549" s="58"/>
      <c r="AT549" s="58"/>
      <c r="AU549" s="58"/>
      <c r="AV549" s="58"/>
      <c r="AW549" s="173"/>
      <c r="AX549" s="58"/>
      <c r="AY549" s="58"/>
      <c r="AZ549" s="58"/>
      <c r="BA549" s="58">
        <f t="shared" si="77"/>
        <v>1</v>
      </c>
      <c r="BB549" s="58">
        <f t="shared" si="78"/>
        <v>6.4027387691305185E-2</v>
      </c>
      <c r="BC549" s="58" t="e">
        <f t="shared" si="79"/>
        <v>#N/A</v>
      </c>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c r="DO549" s="58"/>
      <c r="DP549" s="58"/>
      <c r="DQ549" s="58"/>
      <c r="DR549" s="58"/>
      <c r="DS549" s="58"/>
      <c r="DT549" s="58"/>
      <c r="DU549" s="58"/>
      <c r="DV549" s="58"/>
      <c r="DW549" s="58"/>
      <c r="DX549" s="58"/>
      <c r="DY549" s="58"/>
      <c r="DZ549" s="58"/>
      <c r="EA549" s="58"/>
      <c r="EB549" s="58"/>
      <c r="EC549" s="58"/>
      <c r="ED549" s="58"/>
      <c r="EE549" s="58"/>
      <c r="EF549" s="58"/>
      <c r="EG549" s="58"/>
      <c r="EH549" s="58"/>
      <c r="EI549" s="58"/>
      <c r="EJ549" s="58"/>
      <c r="EK549" s="58"/>
      <c r="EL549" s="58"/>
      <c r="EM549" s="58"/>
    </row>
    <row r="550" spans="1:143" outlineLevel="1" x14ac:dyDescent="0.2">
      <c r="A550" s="16">
        <v>251</v>
      </c>
      <c r="B550" s="16">
        <v>0</v>
      </c>
      <c r="C550" s="1">
        <v>0.10708535727923606</v>
      </c>
      <c r="D550" s="1">
        <f t="shared" si="71"/>
        <v>-0.10708535727923606</v>
      </c>
      <c r="E550" s="1">
        <f t="shared" si="72"/>
        <v>0.22652857506665758</v>
      </c>
      <c r="F550" s="1">
        <f t="shared" si="73"/>
        <v>-0.47595018128650562</v>
      </c>
      <c r="G550" s="1">
        <f t="shared" si="74"/>
        <v>-0.34630604501769208</v>
      </c>
      <c r="H550" s="1">
        <v>2.9589996513966067E-3</v>
      </c>
      <c r="I550" s="1">
        <f t="shared" si="75"/>
        <v>4.4622000483173256E-5</v>
      </c>
      <c r="J550" s="1">
        <f t="shared" si="76"/>
        <v>-0.34681954461620262</v>
      </c>
      <c r="AP550" s="58"/>
      <c r="AQ550" s="58"/>
      <c r="AR550" s="58"/>
      <c r="AS550" s="58"/>
      <c r="AT550" s="58"/>
      <c r="AU550" s="58"/>
      <c r="AV550" s="58"/>
      <c r="AW550" s="173"/>
      <c r="AX550" s="58"/>
      <c r="AY550" s="58"/>
      <c r="AZ550" s="58"/>
      <c r="BA550" s="58">
        <f t="shared" si="77"/>
        <v>1</v>
      </c>
      <c r="BB550" s="58">
        <f t="shared" si="78"/>
        <v>0.10708535727923606</v>
      </c>
      <c r="BC550" s="58" t="e">
        <f t="shared" si="79"/>
        <v>#N/A</v>
      </c>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c r="DO550" s="58"/>
      <c r="DP550" s="58"/>
      <c r="DQ550" s="58"/>
      <c r="DR550" s="58"/>
      <c r="DS550" s="58"/>
      <c r="DT550" s="58"/>
      <c r="DU550" s="58"/>
      <c r="DV550" s="58"/>
      <c r="DW550" s="58"/>
      <c r="DX550" s="58"/>
      <c r="DY550" s="58"/>
      <c r="DZ550" s="58"/>
      <c r="EA550" s="58"/>
      <c r="EB550" s="58"/>
      <c r="EC550" s="58"/>
      <c r="ED550" s="58"/>
      <c r="EE550" s="58"/>
      <c r="EF550" s="58"/>
      <c r="EG550" s="58"/>
      <c r="EH550" s="58"/>
      <c r="EI550" s="58"/>
      <c r="EJ550" s="58"/>
      <c r="EK550" s="58"/>
      <c r="EL550" s="58"/>
      <c r="EM550" s="58"/>
    </row>
    <row r="551" spans="1:143" outlineLevel="1" x14ac:dyDescent="0.2">
      <c r="A551" s="16">
        <v>252</v>
      </c>
      <c r="B551" s="16">
        <v>0</v>
      </c>
      <c r="C551" s="1">
        <v>0.44322064245997495</v>
      </c>
      <c r="D551" s="1">
        <f t="shared" si="71"/>
        <v>-0.44322064245997495</v>
      </c>
      <c r="E551" s="1">
        <f t="shared" si="72"/>
        <v>1.1711724880654755</v>
      </c>
      <c r="F551" s="1">
        <f t="shared" si="73"/>
        <v>-1.0822072297233445</v>
      </c>
      <c r="G551" s="1">
        <f t="shared" si="74"/>
        <v>-0.89221275316341431</v>
      </c>
      <c r="H551" s="1">
        <v>1.5322451385566151E-2</v>
      </c>
      <c r="I551" s="1">
        <f t="shared" si="75"/>
        <v>1.5724869390794194E-3</v>
      </c>
      <c r="J551" s="1">
        <f t="shared" si="76"/>
        <v>-0.8991277648825261</v>
      </c>
      <c r="AP551" s="58"/>
      <c r="AQ551" s="58"/>
      <c r="AR551" s="58"/>
      <c r="AS551" s="58"/>
      <c r="AT551" s="58"/>
      <c r="AU551" s="58"/>
      <c r="AV551" s="58"/>
      <c r="AW551" s="173"/>
      <c r="AX551" s="58"/>
      <c r="AY551" s="58"/>
      <c r="AZ551" s="58"/>
      <c r="BA551" s="58">
        <f t="shared" si="77"/>
        <v>1</v>
      </c>
      <c r="BB551" s="58">
        <f t="shared" si="78"/>
        <v>0.44322064245997495</v>
      </c>
      <c r="BC551" s="58" t="e">
        <f t="shared" si="79"/>
        <v>#N/A</v>
      </c>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c r="EC551" s="58"/>
      <c r="ED551" s="58"/>
      <c r="EE551" s="58"/>
      <c r="EF551" s="58"/>
      <c r="EG551" s="58"/>
      <c r="EH551" s="58"/>
      <c r="EI551" s="58"/>
      <c r="EJ551" s="58"/>
      <c r="EK551" s="58"/>
      <c r="EL551" s="58"/>
      <c r="EM551" s="58"/>
    </row>
    <row r="552" spans="1:143" outlineLevel="1" x14ac:dyDescent="0.2">
      <c r="A552" s="16">
        <v>253</v>
      </c>
      <c r="B552" s="16">
        <v>0</v>
      </c>
      <c r="C552" s="1">
        <v>0.25772818793199215</v>
      </c>
      <c r="D552" s="1">
        <f t="shared" si="71"/>
        <v>-0.25772818793199215</v>
      </c>
      <c r="E552" s="1">
        <f t="shared" si="72"/>
        <v>0.5960795587061084</v>
      </c>
      <c r="F552" s="1">
        <f t="shared" si="73"/>
        <v>-0.77206188787305674</v>
      </c>
      <c r="G552" s="1">
        <f t="shared" si="74"/>
        <v>-0.58924984358913646</v>
      </c>
      <c r="H552" s="1">
        <v>1.5218605355356662E-2</v>
      </c>
      <c r="I552" s="1">
        <f t="shared" si="75"/>
        <v>6.8108944530186847E-4</v>
      </c>
      <c r="J552" s="1">
        <f t="shared" si="76"/>
        <v>-0.59378545947202077</v>
      </c>
      <c r="AP552" s="58"/>
      <c r="AQ552" s="58"/>
      <c r="AR552" s="58"/>
      <c r="AS552" s="58"/>
      <c r="AT552" s="58"/>
      <c r="AU552" s="58"/>
      <c r="AV552" s="58"/>
      <c r="AW552" s="173"/>
      <c r="AX552" s="58"/>
      <c r="AY552" s="58"/>
      <c r="AZ552" s="58"/>
      <c r="BA552" s="58">
        <f t="shared" si="77"/>
        <v>1</v>
      </c>
      <c r="BB552" s="58">
        <f t="shared" si="78"/>
        <v>0.25772818793199215</v>
      </c>
      <c r="BC552" s="58" t="e">
        <f t="shared" si="79"/>
        <v>#N/A</v>
      </c>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c r="EC552" s="58"/>
      <c r="ED552" s="58"/>
      <c r="EE552" s="58"/>
      <c r="EF552" s="58"/>
      <c r="EG552" s="58"/>
      <c r="EH552" s="58"/>
      <c r="EI552" s="58"/>
      <c r="EJ552" s="58"/>
      <c r="EK552" s="58"/>
      <c r="EL552" s="58"/>
      <c r="EM552" s="58"/>
    </row>
    <row r="553" spans="1:143" outlineLevel="1" x14ac:dyDescent="0.2">
      <c r="A553" s="16">
        <v>254</v>
      </c>
      <c r="B553" s="16">
        <v>0</v>
      </c>
      <c r="C553" s="1">
        <v>0.10684910029317624</v>
      </c>
      <c r="D553" s="1">
        <f t="shared" si="71"/>
        <v>-0.10684910029317624</v>
      </c>
      <c r="E553" s="1">
        <f t="shared" si="72"/>
        <v>0.22599946349303235</v>
      </c>
      <c r="F553" s="1">
        <f t="shared" si="73"/>
        <v>-0.47539400868440945</v>
      </c>
      <c r="G553" s="1">
        <f t="shared" si="74"/>
        <v>-0.34587806030949653</v>
      </c>
      <c r="H553" s="1">
        <v>2.9561442739278721E-3</v>
      </c>
      <c r="I553" s="1">
        <f t="shared" si="75"/>
        <v>4.4468568117256752E-5</v>
      </c>
      <c r="J553" s="1">
        <f t="shared" si="76"/>
        <v>-0.34639042929095731</v>
      </c>
      <c r="AP553" s="58"/>
      <c r="AQ553" s="58"/>
      <c r="AR553" s="58"/>
      <c r="AS553" s="58"/>
      <c r="AT553" s="58"/>
      <c r="AU553" s="58"/>
      <c r="AV553" s="58"/>
      <c r="AW553" s="173"/>
      <c r="AX553" s="58"/>
      <c r="AY553" s="58"/>
      <c r="AZ553" s="58"/>
      <c r="BA553" s="58">
        <f t="shared" si="77"/>
        <v>1</v>
      </c>
      <c r="BB553" s="58">
        <f t="shared" si="78"/>
        <v>0.10684910029317624</v>
      </c>
      <c r="BC553" s="58" t="e">
        <f t="shared" si="79"/>
        <v>#N/A</v>
      </c>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58"/>
      <c r="DL553" s="58"/>
      <c r="DM553" s="58"/>
      <c r="DN553" s="58"/>
      <c r="DO553" s="58"/>
      <c r="DP553" s="58"/>
      <c r="DQ553" s="58"/>
      <c r="DR553" s="58"/>
      <c r="DS553" s="58"/>
      <c r="DT553" s="58"/>
      <c r="DU553" s="58"/>
      <c r="DV553" s="58"/>
      <c r="DW553" s="58"/>
      <c r="DX553" s="58"/>
      <c r="DY553" s="58"/>
      <c r="DZ553" s="58"/>
      <c r="EA553" s="58"/>
      <c r="EB553" s="58"/>
      <c r="EC553" s="58"/>
      <c r="ED553" s="58"/>
      <c r="EE553" s="58"/>
      <c r="EF553" s="58"/>
      <c r="EG553" s="58"/>
      <c r="EH553" s="58"/>
      <c r="EI553" s="58"/>
      <c r="EJ553" s="58"/>
      <c r="EK553" s="58"/>
      <c r="EL553" s="58"/>
      <c r="EM553" s="58"/>
    </row>
    <row r="554" spans="1:143" outlineLevel="1" x14ac:dyDescent="0.2">
      <c r="A554" s="16">
        <v>255</v>
      </c>
      <c r="B554" s="16">
        <v>0</v>
      </c>
      <c r="C554" s="1">
        <v>0.37170940563205124</v>
      </c>
      <c r="D554" s="1">
        <f t="shared" si="71"/>
        <v>-0.37170940563205124</v>
      </c>
      <c r="E554" s="1">
        <f t="shared" si="72"/>
        <v>0.92950497931025611</v>
      </c>
      <c r="F554" s="1">
        <f t="shared" si="73"/>
        <v>-0.96410838566535462</v>
      </c>
      <c r="G554" s="1">
        <f t="shared" si="74"/>
        <v>-0.76916851057920432</v>
      </c>
      <c r="H554" s="1">
        <v>1.9024801891313815E-2</v>
      </c>
      <c r="I554" s="1">
        <f t="shared" si="75"/>
        <v>1.4620327252121417E-3</v>
      </c>
      <c r="J554" s="1">
        <f t="shared" si="76"/>
        <v>-0.77659123121799567</v>
      </c>
      <c r="AP554" s="58"/>
      <c r="AQ554" s="58"/>
      <c r="AR554" s="58"/>
      <c r="AS554" s="58"/>
      <c r="AT554" s="58"/>
      <c r="AU554" s="58"/>
      <c r="AV554" s="58"/>
      <c r="AW554" s="173"/>
      <c r="AX554" s="58"/>
      <c r="AY554" s="58"/>
      <c r="AZ554" s="58"/>
      <c r="BA554" s="58">
        <f t="shared" si="77"/>
        <v>1</v>
      </c>
      <c r="BB554" s="58">
        <f t="shared" si="78"/>
        <v>0.37170940563205124</v>
      </c>
      <c r="BC554" s="58" t="e">
        <f t="shared" si="79"/>
        <v>#N/A</v>
      </c>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c r="CX554" s="58"/>
      <c r="CY554" s="58"/>
      <c r="CZ554" s="58"/>
      <c r="DA554" s="58"/>
      <c r="DB554" s="58"/>
      <c r="DC554" s="58"/>
      <c r="DD554" s="58"/>
      <c r="DE554" s="58"/>
      <c r="DF554" s="58"/>
      <c r="DG554" s="58"/>
      <c r="DH554" s="58"/>
      <c r="DI554" s="58"/>
      <c r="DJ554" s="58"/>
      <c r="DK554" s="58"/>
      <c r="DL554" s="58"/>
      <c r="DM554" s="58"/>
      <c r="DN554" s="58"/>
      <c r="DO554" s="58"/>
      <c r="DP554" s="58"/>
      <c r="DQ554" s="58"/>
      <c r="DR554" s="58"/>
      <c r="DS554" s="58"/>
      <c r="DT554" s="58"/>
      <c r="DU554" s="58"/>
      <c r="DV554" s="58"/>
      <c r="DW554" s="58"/>
      <c r="DX554" s="58"/>
      <c r="DY554" s="58"/>
      <c r="DZ554" s="58"/>
      <c r="EA554" s="58"/>
      <c r="EB554" s="58"/>
      <c r="EC554" s="58"/>
      <c r="ED554" s="58"/>
      <c r="EE554" s="58"/>
      <c r="EF554" s="58"/>
      <c r="EG554" s="58"/>
      <c r="EH554" s="58"/>
      <c r="EI554" s="58"/>
      <c r="EJ554" s="58"/>
      <c r="EK554" s="58"/>
      <c r="EL554" s="58"/>
      <c r="EM554" s="58"/>
    </row>
    <row r="555" spans="1:143" outlineLevel="1" x14ac:dyDescent="0.2">
      <c r="A555" s="16">
        <v>256</v>
      </c>
      <c r="B555" s="16">
        <v>1</v>
      </c>
      <c r="C555" s="1">
        <v>0.72818247267249459</v>
      </c>
      <c r="D555" s="1">
        <f t="shared" si="71"/>
        <v>0.27181752732750541</v>
      </c>
      <c r="E555" s="1">
        <f t="shared" si="72"/>
        <v>0.63440722583465614</v>
      </c>
      <c r="F555" s="1">
        <f t="shared" si="73"/>
        <v>0.79649684609209603</v>
      </c>
      <c r="G555" s="1">
        <f t="shared" si="74"/>
        <v>0.61096821639728582</v>
      </c>
      <c r="H555" s="1">
        <v>1.3600057977444591E-2</v>
      </c>
      <c r="I555" s="1">
        <f t="shared" si="75"/>
        <v>6.5220170957395649E-4</v>
      </c>
      <c r="J555" s="1">
        <f t="shared" si="76"/>
        <v>0.61516568115895964</v>
      </c>
      <c r="AP555" s="58"/>
      <c r="AQ555" s="58"/>
      <c r="AR555" s="58"/>
      <c r="AS555" s="58"/>
      <c r="AT555" s="58"/>
      <c r="AU555" s="58"/>
      <c r="AV555" s="58"/>
      <c r="AW555" s="173"/>
      <c r="AX555" s="58"/>
      <c r="AY555" s="58"/>
      <c r="AZ555" s="58"/>
      <c r="BA555" s="58">
        <f t="shared" si="77"/>
        <v>0</v>
      </c>
      <c r="BB555" s="58" t="e">
        <f t="shared" si="78"/>
        <v>#N/A</v>
      </c>
      <c r="BC555" s="58">
        <f t="shared" si="79"/>
        <v>0.72818247267249459</v>
      </c>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c r="CX555" s="58"/>
      <c r="CY555" s="58"/>
      <c r="CZ555" s="58"/>
      <c r="DA555" s="58"/>
      <c r="DB555" s="58"/>
      <c r="DC555" s="58"/>
      <c r="DD555" s="58"/>
      <c r="DE555" s="58"/>
      <c r="DF555" s="58"/>
      <c r="DG555" s="58"/>
      <c r="DH555" s="58"/>
      <c r="DI555" s="58"/>
      <c r="DJ555" s="58"/>
      <c r="DK555" s="58"/>
      <c r="DL555" s="58"/>
      <c r="DM555" s="58"/>
      <c r="DN555" s="58"/>
      <c r="DO555" s="58"/>
      <c r="DP555" s="58"/>
      <c r="DQ555" s="58"/>
      <c r="DR555" s="58"/>
      <c r="DS555" s="58"/>
      <c r="DT555" s="58"/>
      <c r="DU555" s="58"/>
      <c r="DV555" s="58"/>
      <c r="DW555" s="58"/>
      <c r="DX555" s="58"/>
      <c r="DY555" s="58"/>
      <c r="DZ555" s="58"/>
      <c r="EA555" s="58"/>
      <c r="EB555" s="58"/>
      <c r="EC555" s="58"/>
      <c r="ED555" s="58"/>
      <c r="EE555" s="58"/>
      <c r="EF555" s="58"/>
      <c r="EG555" s="58"/>
      <c r="EH555" s="58"/>
      <c r="EI555" s="58"/>
      <c r="EJ555" s="58"/>
      <c r="EK555" s="58"/>
      <c r="EL555" s="58"/>
      <c r="EM555" s="58"/>
    </row>
    <row r="556" spans="1:143" outlineLevel="1" x14ac:dyDescent="0.2">
      <c r="A556" s="16">
        <v>257</v>
      </c>
      <c r="B556" s="16">
        <v>1</v>
      </c>
      <c r="C556" s="1">
        <v>0.9437538101583467</v>
      </c>
      <c r="D556" s="1">
        <f t="shared" si="71"/>
        <v>5.6246189841653305E-2</v>
      </c>
      <c r="E556" s="1">
        <f t="shared" si="72"/>
        <v>0.11577988234634995</v>
      </c>
      <c r="F556" s="1">
        <f t="shared" si="73"/>
        <v>0.34026443003398099</v>
      </c>
      <c r="G556" s="1">
        <f t="shared" si="74"/>
        <v>0.24412777625454721</v>
      </c>
      <c r="H556" s="1">
        <v>3.787329915781961E-3</v>
      </c>
      <c r="I556" s="1">
        <f t="shared" si="75"/>
        <v>2.8429774823765497E-5</v>
      </c>
      <c r="J556" s="1">
        <f t="shared" si="76"/>
        <v>0.2445913897791312</v>
      </c>
      <c r="AP556" s="58"/>
      <c r="AQ556" s="58"/>
      <c r="AR556" s="58"/>
      <c r="AS556" s="58"/>
      <c r="AT556" s="58"/>
      <c r="AU556" s="58"/>
      <c r="AV556" s="58"/>
      <c r="AW556" s="173"/>
      <c r="AX556" s="58"/>
      <c r="AY556" s="58"/>
      <c r="AZ556" s="58"/>
      <c r="BA556" s="58">
        <f t="shared" si="77"/>
        <v>0</v>
      </c>
      <c r="BB556" s="58" t="e">
        <f t="shared" si="78"/>
        <v>#N/A</v>
      </c>
      <c r="BC556" s="58">
        <f t="shared" si="79"/>
        <v>0.9437538101583467</v>
      </c>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c r="CX556" s="58"/>
      <c r="CY556" s="58"/>
      <c r="CZ556" s="58"/>
      <c r="DA556" s="58"/>
      <c r="DB556" s="58"/>
      <c r="DC556" s="58"/>
      <c r="DD556" s="58"/>
      <c r="DE556" s="58"/>
      <c r="DF556" s="58"/>
      <c r="DG556" s="58"/>
      <c r="DH556" s="58"/>
      <c r="DI556" s="58"/>
      <c r="DJ556" s="58"/>
      <c r="DK556" s="58"/>
      <c r="DL556" s="58"/>
      <c r="DM556" s="58"/>
      <c r="DN556" s="58"/>
      <c r="DO556" s="58"/>
      <c r="DP556" s="58"/>
      <c r="DQ556" s="58"/>
      <c r="DR556" s="58"/>
      <c r="DS556" s="58"/>
      <c r="DT556" s="58"/>
      <c r="DU556" s="58"/>
      <c r="DV556" s="58"/>
      <c r="DW556" s="58"/>
      <c r="DX556" s="58"/>
      <c r="DY556" s="58"/>
      <c r="DZ556" s="58"/>
      <c r="EA556" s="58"/>
      <c r="EB556" s="58"/>
      <c r="EC556" s="58"/>
      <c r="ED556" s="58"/>
      <c r="EE556" s="58"/>
      <c r="EF556" s="58"/>
      <c r="EG556" s="58"/>
      <c r="EH556" s="58"/>
      <c r="EI556" s="58"/>
      <c r="EJ556" s="58"/>
      <c r="EK556" s="58"/>
      <c r="EL556" s="58"/>
      <c r="EM556" s="58"/>
    </row>
    <row r="557" spans="1:143" outlineLevel="1" x14ac:dyDescent="0.2">
      <c r="A557" s="16">
        <v>258</v>
      </c>
      <c r="B557" s="16">
        <v>1</v>
      </c>
      <c r="C557" s="1">
        <v>0.94362237995322518</v>
      </c>
      <c r="D557" s="1">
        <f t="shared" ref="D557:D620" si="80">B557 - C557</f>
        <v>5.6377620046774823E-2</v>
      </c>
      <c r="E557" s="1">
        <f t="shared" ref="E557:E620" si="81">2*IF(B557=1,LN(1/C557),LN(1/(1-C557)))</f>
        <v>0.11605842820492887</v>
      </c>
      <c r="F557" s="1">
        <f t="shared" ref="F557:F620" si="82">SQRT(E557)*SIGN(D557)</f>
        <v>0.3406734920784546</v>
      </c>
      <c r="G557" s="1">
        <f t="shared" ref="G557:G620" si="83">D557/(SQRT(C557*(1-C557)))</f>
        <v>0.24442985657438387</v>
      </c>
      <c r="H557" s="1">
        <v>3.7904449745657996E-3</v>
      </c>
      <c r="I557" s="1">
        <f t="shared" ref="I557:I620" si="84">(G557^2/8)*H557/(1-H557)^2</f>
        <v>2.8523795195616671E-5</v>
      </c>
      <c r="J557" s="1">
        <f t="shared" ref="J557:J620" si="85">G557/SQRT(1-H557)</f>
        <v>0.24489442664856537</v>
      </c>
      <c r="AP557" s="58"/>
      <c r="AQ557" s="58"/>
      <c r="AR557" s="58"/>
      <c r="AS557" s="58"/>
      <c r="AT557" s="58"/>
      <c r="AU557" s="58"/>
      <c r="AV557" s="58"/>
      <c r="AW557" s="173"/>
      <c r="AX557" s="58"/>
      <c r="AY557" s="58"/>
      <c r="AZ557" s="58"/>
      <c r="BA557" s="58">
        <f t="shared" ref="BA557:BA620" si="86">1-B557</f>
        <v>0</v>
      </c>
      <c r="BB557" s="58" t="e">
        <f t="shared" ref="BB557:BB620" si="87">IF(B557=0,C557,NA())</f>
        <v>#N/A</v>
      </c>
      <c r="BC557" s="58">
        <f t="shared" ref="BC557:BC620" si="88">IF(B557=1,C557,NA())</f>
        <v>0.94362237995322518</v>
      </c>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c r="CX557" s="58"/>
      <c r="CY557" s="58"/>
      <c r="CZ557" s="58"/>
      <c r="DA557" s="58"/>
      <c r="DB557" s="58"/>
      <c r="DC557" s="58"/>
      <c r="DD557" s="58"/>
      <c r="DE557" s="58"/>
      <c r="DF557" s="58"/>
      <c r="DG557" s="58"/>
      <c r="DH557" s="58"/>
      <c r="DI557" s="58"/>
      <c r="DJ557" s="58"/>
      <c r="DK557" s="58"/>
      <c r="DL557" s="58"/>
      <c r="DM557" s="58"/>
      <c r="DN557" s="58"/>
      <c r="DO557" s="58"/>
      <c r="DP557" s="58"/>
      <c r="DQ557" s="58"/>
      <c r="DR557" s="58"/>
      <c r="DS557" s="58"/>
      <c r="DT557" s="58"/>
      <c r="DU557" s="58"/>
      <c r="DV557" s="58"/>
      <c r="DW557" s="58"/>
      <c r="DX557" s="58"/>
      <c r="DY557" s="58"/>
      <c r="DZ557" s="58"/>
      <c r="EA557" s="58"/>
      <c r="EB557" s="58"/>
      <c r="EC557" s="58"/>
      <c r="ED557" s="58"/>
      <c r="EE557" s="58"/>
      <c r="EF557" s="58"/>
      <c r="EG557" s="58"/>
      <c r="EH557" s="58"/>
      <c r="EI557" s="58"/>
      <c r="EJ557" s="58"/>
      <c r="EK557" s="58"/>
      <c r="EL557" s="58"/>
      <c r="EM557" s="58"/>
    </row>
    <row r="558" spans="1:143" outlineLevel="1" x14ac:dyDescent="0.2">
      <c r="A558" s="16">
        <v>259</v>
      </c>
      <c r="B558" s="16">
        <v>1</v>
      </c>
      <c r="C558" s="1">
        <v>0.93667117409159573</v>
      </c>
      <c r="D558" s="1">
        <f t="shared" si="80"/>
        <v>6.3328825908404274E-2</v>
      </c>
      <c r="E558" s="1">
        <f t="shared" si="81"/>
        <v>0.13084598627320138</v>
      </c>
      <c r="F558" s="1">
        <f t="shared" si="82"/>
        <v>0.3617263969814774</v>
      </c>
      <c r="G558" s="1">
        <f t="shared" si="83"/>
        <v>0.26002023154051201</v>
      </c>
      <c r="H558" s="1">
        <v>4.0665296194270324E-3</v>
      </c>
      <c r="I558" s="1">
        <f t="shared" si="84"/>
        <v>3.4648750548585689E-5</v>
      </c>
      <c r="J558" s="1">
        <f t="shared" si="85"/>
        <v>0.26055053946097889</v>
      </c>
      <c r="AP558" s="58"/>
      <c r="AQ558" s="58"/>
      <c r="AR558" s="58"/>
      <c r="AS558" s="58"/>
      <c r="AT558" s="58"/>
      <c r="AU558" s="58"/>
      <c r="AV558" s="58"/>
      <c r="AW558" s="173"/>
      <c r="AX558" s="58"/>
      <c r="AY558" s="58"/>
      <c r="AZ558" s="58"/>
      <c r="BA558" s="58">
        <f t="shared" si="86"/>
        <v>0</v>
      </c>
      <c r="BB558" s="58" t="e">
        <f t="shared" si="87"/>
        <v>#N/A</v>
      </c>
      <c r="BC558" s="58">
        <f t="shared" si="88"/>
        <v>0.93667117409159573</v>
      </c>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c r="CX558" s="58"/>
      <c r="CY558" s="58"/>
      <c r="CZ558" s="58"/>
      <c r="DA558" s="58"/>
      <c r="DB558" s="58"/>
      <c r="DC558" s="58"/>
      <c r="DD558" s="58"/>
      <c r="DE558" s="58"/>
      <c r="DF558" s="58"/>
      <c r="DG558" s="58"/>
      <c r="DH558" s="58"/>
      <c r="DI558" s="58"/>
      <c r="DJ558" s="58"/>
      <c r="DK558" s="58"/>
      <c r="DL558" s="58"/>
      <c r="DM558" s="58"/>
      <c r="DN558" s="58"/>
      <c r="DO558" s="58"/>
      <c r="DP558" s="58"/>
      <c r="DQ558" s="58"/>
      <c r="DR558" s="58"/>
      <c r="DS558" s="58"/>
      <c r="DT558" s="58"/>
      <c r="DU558" s="58"/>
      <c r="DV558" s="58"/>
      <c r="DW558" s="58"/>
      <c r="DX558" s="58"/>
      <c r="DY558" s="58"/>
      <c r="DZ558" s="58"/>
      <c r="EA558" s="58"/>
      <c r="EB558" s="58"/>
      <c r="EC558" s="58"/>
      <c r="ED558" s="58"/>
      <c r="EE558" s="58"/>
      <c r="EF558" s="58"/>
      <c r="EG558" s="58"/>
      <c r="EH558" s="58"/>
      <c r="EI558" s="58"/>
      <c r="EJ558" s="58"/>
      <c r="EK558" s="58"/>
      <c r="EL558" s="58"/>
      <c r="EM558" s="58"/>
    </row>
    <row r="559" spans="1:143" outlineLevel="1" x14ac:dyDescent="0.2">
      <c r="A559" s="16">
        <v>260</v>
      </c>
      <c r="B559" s="16">
        <v>1</v>
      </c>
      <c r="C559" s="1">
        <v>0.91076449238991863</v>
      </c>
      <c r="D559" s="1">
        <f t="shared" si="80"/>
        <v>8.9235507610081366E-2</v>
      </c>
      <c r="E559" s="1">
        <f t="shared" si="81"/>
        <v>0.18694186126326243</v>
      </c>
      <c r="F559" s="1">
        <f t="shared" si="82"/>
        <v>0.43236773846259902</v>
      </c>
      <c r="G559" s="1">
        <f t="shared" si="83"/>
        <v>0.31301547139162089</v>
      </c>
      <c r="H559" s="1">
        <v>7.0153588925555089E-3</v>
      </c>
      <c r="I559" s="1">
        <f t="shared" si="84"/>
        <v>8.7137772158222632E-5</v>
      </c>
      <c r="J559" s="1">
        <f t="shared" si="85"/>
        <v>0.31411924023501986</v>
      </c>
      <c r="AP559" s="58"/>
      <c r="AQ559" s="58"/>
      <c r="AR559" s="58"/>
      <c r="AS559" s="58"/>
      <c r="AT559" s="58"/>
      <c r="AU559" s="58"/>
      <c r="AV559" s="58"/>
      <c r="AW559" s="173"/>
      <c r="AX559" s="58"/>
      <c r="AY559" s="58"/>
      <c r="AZ559" s="58"/>
      <c r="BA559" s="58">
        <f t="shared" si="86"/>
        <v>0</v>
      </c>
      <c r="BB559" s="58" t="e">
        <f t="shared" si="87"/>
        <v>#N/A</v>
      </c>
      <c r="BC559" s="58">
        <f t="shared" si="88"/>
        <v>0.91076449238991863</v>
      </c>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c r="CX559" s="58"/>
      <c r="CY559" s="58"/>
      <c r="CZ559" s="58"/>
      <c r="DA559" s="58"/>
      <c r="DB559" s="58"/>
      <c r="DC559" s="58"/>
      <c r="DD559" s="58"/>
      <c r="DE559" s="58"/>
      <c r="DF559" s="58"/>
      <c r="DG559" s="58"/>
      <c r="DH559" s="58"/>
      <c r="DI559" s="58"/>
      <c r="DJ559" s="58"/>
      <c r="DK559" s="58"/>
      <c r="DL559" s="58"/>
      <c r="DM559" s="58"/>
      <c r="DN559" s="58"/>
      <c r="DO559" s="58"/>
      <c r="DP559" s="58"/>
      <c r="DQ559" s="58"/>
      <c r="DR559" s="58"/>
      <c r="DS559" s="58"/>
      <c r="DT559" s="58"/>
      <c r="DU559" s="58"/>
      <c r="DV559" s="58"/>
      <c r="DW559" s="58"/>
      <c r="DX559" s="58"/>
      <c r="DY559" s="58"/>
      <c r="DZ559" s="58"/>
      <c r="EA559" s="58"/>
      <c r="EB559" s="58"/>
      <c r="EC559" s="58"/>
      <c r="ED559" s="58"/>
      <c r="EE559" s="58"/>
      <c r="EF559" s="58"/>
      <c r="EG559" s="58"/>
      <c r="EH559" s="58"/>
      <c r="EI559" s="58"/>
      <c r="EJ559" s="58"/>
      <c r="EK559" s="58"/>
      <c r="EL559" s="58"/>
      <c r="EM559" s="58"/>
    </row>
    <row r="560" spans="1:143" outlineLevel="1" x14ac:dyDescent="0.2">
      <c r="A560" s="16">
        <v>261</v>
      </c>
      <c r="B560" s="16">
        <v>0</v>
      </c>
      <c r="C560" s="1">
        <v>0.10708535727923606</v>
      </c>
      <c r="D560" s="1">
        <f t="shared" si="80"/>
        <v>-0.10708535727923606</v>
      </c>
      <c r="E560" s="1">
        <f t="shared" si="81"/>
        <v>0.22652857506665758</v>
      </c>
      <c r="F560" s="1">
        <f t="shared" si="82"/>
        <v>-0.47595018128650562</v>
      </c>
      <c r="G560" s="1">
        <f t="shared" si="83"/>
        <v>-0.34630604501769208</v>
      </c>
      <c r="H560" s="1">
        <v>2.9589996513966067E-3</v>
      </c>
      <c r="I560" s="1">
        <f t="shared" si="84"/>
        <v>4.4622000483173256E-5</v>
      </c>
      <c r="J560" s="1">
        <f t="shared" si="85"/>
        <v>-0.34681954461620262</v>
      </c>
      <c r="AP560" s="58"/>
      <c r="AQ560" s="58"/>
      <c r="AR560" s="58"/>
      <c r="AS560" s="58"/>
      <c r="AT560" s="58"/>
      <c r="AU560" s="58"/>
      <c r="AV560" s="58"/>
      <c r="AW560" s="173"/>
      <c r="AX560" s="58"/>
      <c r="AY560" s="58"/>
      <c r="AZ560" s="58"/>
      <c r="BA560" s="58">
        <f t="shared" si="86"/>
        <v>1</v>
      </c>
      <c r="BB560" s="58">
        <f t="shared" si="87"/>
        <v>0.10708535727923606</v>
      </c>
      <c r="BC560" s="58" t="e">
        <f t="shared" si="88"/>
        <v>#N/A</v>
      </c>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c r="CX560" s="58"/>
      <c r="CY560" s="58"/>
      <c r="CZ560" s="58"/>
      <c r="DA560" s="58"/>
      <c r="DB560" s="58"/>
      <c r="DC560" s="58"/>
      <c r="DD560" s="58"/>
      <c r="DE560" s="58"/>
      <c r="DF560" s="58"/>
      <c r="DG560" s="58"/>
      <c r="DH560" s="58"/>
      <c r="DI560" s="58"/>
      <c r="DJ560" s="58"/>
      <c r="DK560" s="58"/>
      <c r="DL560" s="58"/>
      <c r="DM560" s="58"/>
      <c r="DN560" s="58"/>
      <c r="DO560" s="58"/>
      <c r="DP560" s="58"/>
      <c r="DQ560" s="58"/>
      <c r="DR560" s="58"/>
      <c r="DS560" s="58"/>
      <c r="DT560" s="58"/>
      <c r="DU560" s="58"/>
      <c r="DV560" s="58"/>
      <c r="DW560" s="58"/>
      <c r="DX560" s="58"/>
      <c r="DY560" s="58"/>
      <c r="DZ560" s="58"/>
      <c r="EA560" s="58"/>
      <c r="EB560" s="58"/>
      <c r="EC560" s="58"/>
      <c r="ED560" s="58"/>
      <c r="EE560" s="58"/>
      <c r="EF560" s="58"/>
      <c r="EG560" s="58"/>
      <c r="EH560" s="58"/>
      <c r="EI560" s="58"/>
      <c r="EJ560" s="58"/>
      <c r="EK560" s="58"/>
      <c r="EL560" s="58"/>
      <c r="EM560" s="58"/>
    </row>
    <row r="561" spans="1:143" outlineLevel="1" x14ac:dyDescent="0.2">
      <c r="A561" s="16">
        <v>262</v>
      </c>
      <c r="B561" s="16">
        <v>1</v>
      </c>
      <c r="C561" s="1">
        <v>0.28801332407550301</v>
      </c>
      <c r="D561" s="1">
        <f t="shared" si="80"/>
        <v>0.71198667592449705</v>
      </c>
      <c r="E561" s="1">
        <f t="shared" si="81"/>
        <v>2.4894970715305837</v>
      </c>
      <c r="F561" s="1">
        <f t="shared" si="82"/>
        <v>1.577814016774659</v>
      </c>
      <c r="G561" s="1">
        <f t="shared" si="83"/>
        <v>1.5722791069782582</v>
      </c>
      <c r="H561" s="1">
        <v>6.0896315473765561E-2</v>
      </c>
      <c r="I561" s="1">
        <f t="shared" si="84"/>
        <v>2.1336993617891528E-2</v>
      </c>
      <c r="J561" s="1">
        <f t="shared" si="85"/>
        <v>1.6224557882501904</v>
      </c>
      <c r="AP561" s="58"/>
      <c r="AQ561" s="58"/>
      <c r="AR561" s="58"/>
      <c r="AS561" s="58"/>
      <c r="AT561" s="58"/>
      <c r="AU561" s="58"/>
      <c r="AV561" s="58"/>
      <c r="AW561" s="173"/>
      <c r="AX561" s="58"/>
      <c r="AY561" s="58"/>
      <c r="AZ561" s="58"/>
      <c r="BA561" s="58">
        <f t="shared" si="86"/>
        <v>0</v>
      </c>
      <c r="BB561" s="58" t="e">
        <f t="shared" si="87"/>
        <v>#N/A</v>
      </c>
      <c r="BC561" s="58">
        <f t="shared" si="88"/>
        <v>0.28801332407550301</v>
      </c>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c r="EK561" s="58"/>
      <c r="EL561" s="58"/>
      <c r="EM561" s="58"/>
    </row>
    <row r="562" spans="1:143" outlineLevel="1" x14ac:dyDescent="0.2">
      <c r="A562" s="16">
        <v>263</v>
      </c>
      <c r="B562" s="16">
        <v>0</v>
      </c>
      <c r="C562" s="1">
        <v>0.30778699090717038</v>
      </c>
      <c r="D562" s="1">
        <f t="shared" si="80"/>
        <v>-0.30778699090717038</v>
      </c>
      <c r="E562" s="1">
        <f t="shared" si="81"/>
        <v>0.73572310824428921</v>
      </c>
      <c r="F562" s="1">
        <f t="shared" si="82"/>
        <v>-0.85774303159179865</v>
      </c>
      <c r="G562" s="1">
        <f t="shared" si="83"/>
        <v>-0.66681483216529025</v>
      </c>
      <c r="H562" s="1">
        <v>1.0366050190779928E-2</v>
      </c>
      <c r="I562" s="1">
        <f t="shared" si="84"/>
        <v>5.882807698079594E-4</v>
      </c>
      <c r="J562" s="1">
        <f t="shared" si="85"/>
        <v>-0.67029805412980215</v>
      </c>
      <c r="AP562" s="58"/>
      <c r="AQ562" s="58"/>
      <c r="AR562" s="58"/>
      <c r="AS562" s="58"/>
      <c r="AT562" s="58"/>
      <c r="AU562" s="58"/>
      <c r="AV562" s="58"/>
      <c r="AW562" s="173"/>
      <c r="AX562" s="58"/>
      <c r="AY562" s="58"/>
      <c r="AZ562" s="58"/>
      <c r="BA562" s="58">
        <f t="shared" si="86"/>
        <v>1</v>
      </c>
      <c r="BB562" s="58">
        <f t="shared" si="87"/>
        <v>0.30778699090717038</v>
      </c>
      <c r="BC562" s="58" t="e">
        <f t="shared" si="88"/>
        <v>#N/A</v>
      </c>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c r="CX562" s="58"/>
      <c r="CY562" s="58"/>
      <c r="CZ562" s="58"/>
      <c r="DA562" s="58"/>
      <c r="DB562" s="58"/>
      <c r="DC562" s="58"/>
      <c r="DD562" s="58"/>
      <c r="DE562" s="58"/>
      <c r="DF562" s="58"/>
      <c r="DG562" s="58"/>
      <c r="DH562" s="58"/>
      <c r="DI562" s="58"/>
      <c r="DJ562" s="58"/>
      <c r="DK562" s="58"/>
      <c r="DL562" s="58"/>
      <c r="DM562" s="58"/>
      <c r="DN562" s="58"/>
      <c r="DO562" s="58"/>
      <c r="DP562" s="58"/>
      <c r="DQ562" s="58"/>
      <c r="DR562" s="58"/>
      <c r="DS562" s="58"/>
      <c r="DT562" s="58"/>
      <c r="DU562" s="58"/>
      <c r="DV562" s="58"/>
      <c r="DW562" s="58"/>
      <c r="DX562" s="58"/>
      <c r="DY562" s="58"/>
      <c r="DZ562" s="58"/>
      <c r="EA562" s="58"/>
      <c r="EB562" s="58"/>
      <c r="EC562" s="58"/>
      <c r="ED562" s="58"/>
      <c r="EE562" s="58"/>
      <c r="EF562" s="58"/>
      <c r="EG562" s="58"/>
      <c r="EH562" s="58"/>
      <c r="EI562" s="58"/>
      <c r="EJ562" s="58"/>
      <c r="EK562" s="58"/>
      <c r="EL562" s="58"/>
      <c r="EM562" s="58"/>
    </row>
    <row r="563" spans="1:143" outlineLevel="1" x14ac:dyDescent="0.2">
      <c r="A563" s="16">
        <v>264</v>
      </c>
      <c r="B563" s="16">
        <v>0</v>
      </c>
      <c r="C563" s="1">
        <v>0.37432733670961915</v>
      </c>
      <c r="D563" s="1">
        <f t="shared" si="80"/>
        <v>-0.37432733670961915</v>
      </c>
      <c r="E563" s="1">
        <f t="shared" si="81"/>
        <v>0.937855893470116</v>
      </c>
      <c r="F563" s="1">
        <f t="shared" si="82"/>
        <v>-0.96842960171099479</v>
      </c>
      <c r="G563" s="1">
        <f t="shared" si="83"/>
        <v>-0.7734855094475821</v>
      </c>
      <c r="H563" s="1">
        <v>8.0396363882325288E-3</v>
      </c>
      <c r="I563" s="1">
        <f t="shared" si="84"/>
        <v>6.1102945472141126E-4</v>
      </c>
      <c r="J563" s="1">
        <f t="shared" si="85"/>
        <v>-0.77661365512463743</v>
      </c>
      <c r="AP563" s="58"/>
      <c r="AQ563" s="58"/>
      <c r="AR563" s="58"/>
      <c r="AS563" s="58"/>
      <c r="AT563" s="58"/>
      <c r="AU563" s="58"/>
      <c r="AV563" s="58"/>
      <c r="AW563" s="173"/>
      <c r="AX563" s="58"/>
      <c r="AY563" s="58"/>
      <c r="AZ563" s="58"/>
      <c r="BA563" s="58">
        <f t="shared" si="86"/>
        <v>1</v>
      </c>
      <c r="BB563" s="58">
        <f t="shared" si="87"/>
        <v>0.37432733670961915</v>
      </c>
      <c r="BC563" s="58" t="e">
        <f t="shared" si="88"/>
        <v>#N/A</v>
      </c>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c r="CX563" s="58"/>
      <c r="CY563" s="58"/>
      <c r="CZ563" s="58"/>
      <c r="DA563" s="58"/>
      <c r="DB563" s="58"/>
      <c r="DC563" s="58"/>
      <c r="DD563" s="58"/>
      <c r="DE563" s="58"/>
      <c r="DF563" s="58"/>
      <c r="DG563" s="58"/>
      <c r="DH563" s="58"/>
      <c r="DI563" s="58"/>
      <c r="DJ563" s="58"/>
      <c r="DK563" s="58"/>
      <c r="DL563" s="58"/>
      <c r="DM563" s="58"/>
      <c r="DN563" s="58"/>
      <c r="DO563" s="58"/>
      <c r="DP563" s="58"/>
      <c r="DQ563" s="58"/>
      <c r="DR563" s="58"/>
      <c r="DS563" s="58"/>
      <c r="DT563" s="58"/>
      <c r="DU563" s="58"/>
      <c r="DV563" s="58"/>
      <c r="DW563" s="58"/>
      <c r="DX563" s="58"/>
      <c r="DY563" s="58"/>
      <c r="DZ563" s="58"/>
      <c r="EA563" s="58"/>
      <c r="EB563" s="58"/>
      <c r="EC563" s="58"/>
      <c r="ED563" s="58"/>
      <c r="EE563" s="58"/>
      <c r="EF563" s="58"/>
      <c r="EG563" s="58"/>
      <c r="EH563" s="58"/>
      <c r="EI563" s="58"/>
      <c r="EJ563" s="58"/>
      <c r="EK563" s="58"/>
      <c r="EL563" s="58"/>
      <c r="EM563" s="58"/>
    </row>
    <row r="564" spans="1:143" outlineLevel="1" x14ac:dyDescent="0.2">
      <c r="A564" s="16">
        <v>265</v>
      </c>
      <c r="B564" s="16">
        <v>0</v>
      </c>
      <c r="C564" s="1">
        <v>0.72375434318762599</v>
      </c>
      <c r="D564" s="1">
        <f t="shared" si="80"/>
        <v>-0.72375434318762599</v>
      </c>
      <c r="E564" s="1">
        <f t="shared" si="81"/>
        <v>2.5729294964398459</v>
      </c>
      <c r="F564" s="1">
        <f t="shared" si="82"/>
        <v>-1.60403537879931</v>
      </c>
      <c r="G564" s="1">
        <f t="shared" si="83"/>
        <v>-1.6186310312049237</v>
      </c>
      <c r="H564" s="1">
        <v>1.3883386951440457E-2</v>
      </c>
      <c r="I564" s="1">
        <f t="shared" si="84"/>
        <v>4.6756782128432057E-3</v>
      </c>
      <c r="J564" s="1">
        <f t="shared" si="85"/>
        <v>-1.6299854376291667</v>
      </c>
      <c r="AP564" s="58"/>
      <c r="AQ564" s="58"/>
      <c r="AR564" s="58"/>
      <c r="AS564" s="58"/>
      <c r="AT564" s="58"/>
      <c r="AU564" s="58"/>
      <c r="AV564" s="58"/>
      <c r="AW564" s="173"/>
      <c r="AX564" s="58"/>
      <c r="AY564" s="58"/>
      <c r="AZ564" s="58"/>
      <c r="BA564" s="58">
        <f t="shared" si="86"/>
        <v>1</v>
      </c>
      <c r="BB564" s="58">
        <f t="shared" si="87"/>
        <v>0.72375434318762599</v>
      </c>
      <c r="BC564" s="58" t="e">
        <f t="shared" si="88"/>
        <v>#N/A</v>
      </c>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c r="CX564" s="58"/>
      <c r="CY564" s="58"/>
      <c r="CZ564" s="58"/>
      <c r="DA564" s="58"/>
      <c r="DB564" s="58"/>
      <c r="DC564" s="58"/>
      <c r="DD564" s="58"/>
      <c r="DE564" s="58"/>
      <c r="DF564" s="58"/>
      <c r="DG564" s="58"/>
      <c r="DH564" s="58"/>
      <c r="DI564" s="58"/>
      <c r="DJ564" s="58"/>
      <c r="DK564" s="58"/>
      <c r="DL564" s="58"/>
      <c r="DM564" s="58"/>
      <c r="DN564" s="58"/>
      <c r="DO564" s="58"/>
      <c r="DP564" s="58"/>
      <c r="DQ564" s="58"/>
      <c r="DR564" s="58"/>
      <c r="DS564" s="58"/>
      <c r="DT564" s="58"/>
      <c r="DU564" s="58"/>
      <c r="DV564" s="58"/>
      <c r="DW564" s="58"/>
      <c r="DX564" s="58"/>
      <c r="DY564" s="58"/>
      <c r="DZ564" s="58"/>
      <c r="EA564" s="58"/>
      <c r="EB564" s="58"/>
      <c r="EC564" s="58"/>
      <c r="ED564" s="58"/>
      <c r="EE564" s="58"/>
      <c r="EF564" s="58"/>
      <c r="EG564" s="58"/>
      <c r="EH564" s="58"/>
      <c r="EI564" s="58"/>
      <c r="EJ564" s="58"/>
      <c r="EK564" s="58"/>
      <c r="EL564" s="58"/>
      <c r="EM564" s="58"/>
    </row>
    <row r="565" spans="1:143" outlineLevel="1" x14ac:dyDescent="0.2">
      <c r="A565" s="16">
        <v>266</v>
      </c>
      <c r="B565" s="16">
        <v>0</v>
      </c>
      <c r="C565" s="1">
        <v>9.6468742089124065E-2</v>
      </c>
      <c r="D565" s="1">
        <f t="shared" si="80"/>
        <v>-9.6468742089124065E-2</v>
      </c>
      <c r="E565" s="1">
        <f t="shared" si="81"/>
        <v>0.2028891461560845</v>
      </c>
      <c r="F565" s="1">
        <f t="shared" si="82"/>
        <v>-0.45043217708783251</v>
      </c>
      <c r="G565" s="1">
        <f t="shared" si="83"/>
        <v>-0.32675460504263371</v>
      </c>
      <c r="H565" s="1">
        <v>9.9953268383172599E-3</v>
      </c>
      <c r="I565" s="1">
        <f t="shared" si="84"/>
        <v>1.3610558838574068E-4</v>
      </c>
      <c r="J565" s="1">
        <f t="shared" si="85"/>
        <v>-0.32839995929495785</v>
      </c>
      <c r="AP565" s="58"/>
      <c r="AQ565" s="58"/>
      <c r="AR565" s="58"/>
      <c r="AS565" s="58"/>
      <c r="AT565" s="58"/>
      <c r="AU565" s="58"/>
      <c r="AV565" s="58"/>
      <c r="AW565" s="173"/>
      <c r="AX565" s="58"/>
      <c r="AY565" s="58"/>
      <c r="AZ565" s="58"/>
      <c r="BA565" s="58">
        <f t="shared" si="86"/>
        <v>1</v>
      </c>
      <c r="BB565" s="58">
        <f t="shared" si="87"/>
        <v>9.6468742089124065E-2</v>
      </c>
      <c r="BC565" s="58" t="e">
        <f t="shared" si="88"/>
        <v>#N/A</v>
      </c>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c r="CX565" s="58"/>
      <c r="CY565" s="58"/>
      <c r="CZ565" s="58"/>
      <c r="DA565" s="58"/>
      <c r="DB565" s="58"/>
      <c r="DC565" s="58"/>
      <c r="DD565" s="58"/>
      <c r="DE565" s="58"/>
      <c r="DF565" s="58"/>
      <c r="DG565" s="58"/>
      <c r="DH565" s="58"/>
      <c r="DI565" s="58"/>
      <c r="DJ565" s="58"/>
      <c r="DK565" s="58"/>
      <c r="DL565" s="58"/>
      <c r="DM565" s="58"/>
      <c r="DN565" s="58"/>
      <c r="DO565" s="58"/>
      <c r="DP565" s="58"/>
      <c r="DQ565" s="58"/>
      <c r="DR565" s="58"/>
      <c r="DS565" s="58"/>
      <c r="DT565" s="58"/>
      <c r="DU565" s="58"/>
      <c r="DV565" s="58"/>
      <c r="DW565" s="58"/>
      <c r="DX565" s="58"/>
      <c r="DY565" s="58"/>
      <c r="DZ565" s="58"/>
      <c r="EA565" s="58"/>
      <c r="EB565" s="58"/>
      <c r="EC565" s="58"/>
      <c r="ED565" s="58"/>
      <c r="EE565" s="58"/>
      <c r="EF565" s="58"/>
      <c r="EG565" s="58"/>
      <c r="EH565" s="58"/>
      <c r="EI565" s="58"/>
      <c r="EJ565" s="58"/>
      <c r="EK565" s="58"/>
      <c r="EL565" s="58"/>
      <c r="EM565" s="58"/>
    </row>
    <row r="566" spans="1:143" outlineLevel="1" x14ac:dyDescent="0.2">
      <c r="A566" s="16">
        <v>267</v>
      </c>
      <c r="B566" s="16">
        <v>0</v>
      </c>
      <c r="C566" s="1">
        <v>1.576863000790504E-2</v>
      </c>
      <c r="D566" s="1">
        <f t="shared" si="80"/>
        <v>-1.576863000790504E-2</v>
      </c>
      <c r="E566" s="1">
        <f t="shared" si="81"/>
        <v>3.1788554926634231E-2</v>
      </c>
      <c r="F566" s="1">
        <f t="shared" si="82"/>
        <v>-0.17829345172112809</v>
      </c>
      <c r="G566" s="1">
        <f t="shared" si="83"/>
        <v>-0.12657512939927007</v>
      </c>
      <c r="H566" s="1">
        <v>5.3365168271272568E-3</v>
      </c>
      <c r="I566" s="1">
        <f t="shared" si="84"/>
        <v>1.0802202343616205E-5</v>
      </c>
      <c r="J566" s="1">
        <f t="shared" si="85"/>
        <v>-0.12691422233979247</v>
      </c>
      <c r="AP566" s="58"/>
      <c r="AQ566" s="58"/>
      <c r="AR566" s="58"/>
      <c r="AS566" s="58"/>
      <c r="AT566" s="58"/>
      <c r="AU566" s="58"/>
      <c r="AV566" s="58"/>
      <c r="AW566" s="173"/>
      <c r="AX566" s="58"/>
      <c r="AY566" s="58"/>
      <c r="AZ566" s="58"/>
      <c r="BA566" s="58">
        <f t="shared" si="86"/>
        <v>1</v>
      </c>
      <c r="BB566" s="58">
        <f t="shared" si="87"/>
        <v>1.576863000790504E-2</v>
      </c>
      <c r="BC566" s="58" t="e">
        <f t="shared" si="88"/>
        <v>#N/A</v>
      </c>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c r="CX566" s="58"/>
      <c r="CY566" s="58"/>
      <c r="CZ566" s="58"/>
      <c r="DA566" s="58"/>
      <c r="DB566" s="58"/>
      <c r="DC566" s="58"/>
      <c r="DD566" s="58"/>
      <c r="DE566" s="58"/>
      <c r="DF566" s="58"/>
      <c r="DG566" s="58"/>
      <c r="DH566" s="58"/>
      <c r="DI566" s="58"/>
      <c r="DJ566" s="58"/>
      <c r="DK566" s="58"/>
      <c r="DL566" s="58"/>
      <c r="DM566" s="58"/>
      <c r="DN566" s="58"/>
      <c r="DO566" s="58"/>
      <c r="DP566" s="58"/>
      <c r="DQ566" s="58"/>
      <c r="DR566" s="58"/>
      <c r="DS566" s="58"/>
      <c r="DT566" s="58"/>
      <c r="DU566" s="58"/>
      <c r="DV566" s="58"/>
      <c r="DW566" s="58"/>
      <c r="DX566" s="58"/>
      <c r="DY566" s="58"/>
      <c r="DZ566" s="58"/>
      <c r="EA566" s="58"/>
      <c r="EB566" s="58"/>
      <c r="EC566" s="58"/>
      <c r="ED566" s="58"/>
      <c r="EE566" s="58"/>
      <c r="EF566" s="58"/>
      <c r="EG566" s="58"/>
      <c r="EH566" s="58"/>
      <c r="EI566" s="58"/>
      <c r="EJ566" s="58"/>
      <c r="EK566" s="58"/>
      <c r="EL566" s="58"/>
      <c r="EM566" s="58"/>
    </row>
    <row r="567" spans="1:143" outlineLevel="1" x14ac:dyDescent="0.2">
      <c r="A567" s="16">
        <v>268</v>
      </c>
      <c r="B567" s="16">
        <v>1</v>
      </c>
      <c r="C567" s="1">
        <v>0.11923695803177538</v>
      </c>
      <c r="D567" s="1">
        <f t="shared" si="80"/>
        <v>0.88076304196822464</v>
      </c>
      <c r="E567" s="1">
        <f t="shared" si="81"/>
        <v>4.2532850436090008</v>
      </c>
      <c r="F567" s="1">
        <f t="shared" si="82"/>
        <v>2.0623493990129318</v>
      </c>
      <c r="G567" s="1">
        <f t="shared" si="83"/>
        <v>2.7178413227287921</v>
      </c>
      <c r="H567" s="1">
        <v>3.3157254693043439E-3</v>
      </c>
      <c r="I567" s="1">
        <f t="shared" si="84"/>
        <v>3.0819214180821232E-3</v>
      </c>
      <c r="J567" s="1">
        <f t="shared" si="85"/>
        <v>2.7223583666435478</v>
      </c>
      <c r="AP567" s="58"/>
      <c r="AQ567" s="58"/>
      <c r="AR567" s="58"/>
      <c r="AS567" s="58"/>
      <c r="AT567" s="58"/>
      <c r="AU567" s="58"/>
      <c r="AV567" s="58"/>
      <c r="AW567" s="173"/>
      <c r="AX567" s="58"/>
      <c r="AY567" s="58"/>
      <c r="AZ567" s="58"/>
      <c r="BA567" s="58">
        <f t="shared" si="86"/>
        <v>0</v>
      </c>
      <c r="BB567" s="58" t="e">
        <f t="shared" si="87"/>
        <v>#N/A</v>
      </c>
      <c r="BC567" s="58">
        <f t="shared" si="88"/>
        <v>0.11923695803177538</v>
      </c>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c r="CX567" s="58"/>
      <c r="CY567" s="58"/>
      <c r="CZ567" s="58"/>
      <c r="DA567" s="58"/>
      <c r="DB567" s="58"/>
      <c r="DC567" s="58"/>
      <c r="DD567" s="58"/>
      <c r="DE567" s="58"/>
      <c r="DF567" s="58"/>
      <c r="DG567" s="58"/>
      <c r="DH567" s="58"/>
      <c r="DI567" s="58"/>
      <c r="DJ567" s="58"/>
      <c r="DK567" s="58"/>
      <c r="DL567" s="58"/>
      <c r="DM567" s="58"/>
      <c r="DN567" s="58"/>
      <c r="DO567" s="58"/>
      <c r="DP567" s="58"/>
      <c r="DQ567" s="58"/>
      <c r="DR567" s="58"/>
      <c r="DS567" s="58"/>
      <c r="DT567" s="58"/>
      <c r="DU567" s="58"/>
      <c r="DV567" s="58"/>
      <c r="DW567" s="58"/>
      <c r="DX567" s="58"/>
      <c r="DY567" s="58"/>
      <c r="DZ567" s="58"/>
      <c r="EA567" s="58"/>
      <c r="EB567" s="58"/>
      <c r="EC567" s="58"/>
      <c r="ED567" s="58"/>
      <c r="EE567" s="58"/>
      <c r="EF567" s="58"/>
      <c r="EG567" s="58"/>
      <c r="EH567" s="58"/>
      <c r="EI567" s="58"/>
      <c r="EJ567" s="58"/>
      <c r="EK567" s="58"/>
      <c r="EL567" s="58"/>
      <c r="EM567" s="58"/>
    </row>
    <row r="568" spans="1:143" outlineLevel="1" x14ac:dyDescent="0.2">
      <c r="A568" s="16">
        <v>269</v>
      </c>
      <c r="B568" s="16">
        <v>1</v>
      </c>
      <c r="C568" s="1">
        <v>0.89332331367336137</v>
      </c>
      <c r="D568" s="1">
        <f t="shared" si="80"/>
        <v>0.10667668632663863</v>
      </c>
      <c r="E568" s="1">
        <f t="shared" si="81"/>
        <v>0.2256134204910534</v>
      </c>
      <c r="F568" s="1">
        <f t="shared" si="82"/>
        <v>0.47498781088681991</v>
      </c>
      <c r="G568" s="1">
        <f t="shared" si="83"/>
        <v>0.34556553717213034</v>
      </c>
      <c r="H568" s="1">
        <v>1.0639784740231166E-2</v>
      </c>
      <c r="I568" s="1">
        <f t="shared" si="84"/>
        <v>1.6225377827579194E-4</v>
      </c>
      <c r="J568" s="1">
        <f t="shared" si="85"/>
        <v>0.34741870983738943</v>
      </c>
      <c r="AP568" s="58"/>
      <c r="AQ568" s="58"/>
      <c r="AR568" s="58"/>
      <c r="AS568" s="58"/>
      <c r="AT568" s="58"/>
      <c r="AU568" s="58"/>
      <c r="AV568" s="58"/>
      <c r="AW568" s="173"/>
      <c r="AX568" s="58"/>
      <c r="AY568" s="58"/>
      <c r="AZ568" s="58"/>
      <c r="BA568" s="58">
        <f t="shared" si="86"/>
        <v>0</v>
      </c>
      <c r="BB568" s="58" t="e">
        <f t="shared" si="87"/>
        <v>#N/A</v>
      </c>
      <c r="BC568" s="58">
        <f t="shared" si="88"/>
        <v>0.89332331367336137</v>
      </c>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c r="CX568" s="58"/>
      <c r="CY568" s="58"/>
      <c r="CZ568" s="58"/>
      <c r="DA568" s="58"/>
      <c r="DB568" s="58"/>
      <c r="DC568" s="58"/>
      <c r="DD568" s="58"/>
      <c r="DE568" s="58"/>
      <c r="DF568" s="58"/>
      <c r="DG568" s="58"/>
      <c r="DH568" s="58"/>
      <c r="DI568" s="58"/>
      <c r="DJ568" s="58"/>
      <c r="DK568" s="58"/>
      <c r="DL568" s="58"/>
      <c r="DM568" s="58"/>
      <c r="DN568" s="58"/>
      <c r="DO568" s="58"/>
      <c r="DP568" s="58"/>
      <c r="DQ568" s="58"/>
      <c r="DR568" s="58"/>
      <c r="DS568" s="58"/>
      <c r="DT568" s="58"/>
      <c r="DU568" s="58"/>
      <c r="DV568" s="58"/>
      <c r="DW568" s="58"/>
      <c r="DX568" s="58"/>
      <c r="DY568" s="58"/>
      <c r="DZ568" s="58"/>
      <c r="EA568" s="58"/>
      <c r="EB568" s="58"/>
      <c r="EC568" s="58"/>
      <c r="ED568" s="58"/>
      <c r="EE568" s="58"/>
      <c r="EF568" s="58"/>
      <c r="EG568" s="58"/>
      <c r="EH568" s="58"/>
      <c r="EI568" s="58"/>
      <c r="EJ568" s="58"/>
      <c r="EK568" s="58"/>
      <c r="EL568" s="58"/>
      <c r="EM568" s="58"/>
    </row>
    <row r="569" spans="1:143" outlineLevel="1" x14ac:dyDescent="0.2">
      <c r="A569" s="16">
        <v>270</v>
      </c>
      <c r="B569" s="16">
        <v>1</v>
      </c>
      <c r="C569" s="1">
        <v>0.93667117409159573</v>
      </c>
      <c r="D569" s="1">
        <f t="shared" si="80"/>
        <v>6.3328825908404274E-2</v>
      </c>
      <c r="E569" s="1">
        <f t="shared" si="81"/>
        <v>0.13084598627320138</v>
      </c>
      <c r="F569" s="1">
        <f t="shared" si="82"/>
        <v>0.3617263969814774</v>
      </c>
      <c r="G569" s="1">
        <f t="shared" si="83"/>
        <v>0.26002023154051201</v>
      </c>
      <c r="H569" s="1">
        <v>4.0665296194270324E-3</v>
      </c>
      <c r="I569" s="1">
        <f t="shared" si="84"/>
        <v>3.4648750548585689E-5</v>
      </c>
      <c r="J569" s="1">
        <f t="shared" si="85"/>
        <v>0.26055053946097889</v>
      </c>
      <c r="AP569" s="58"/>
      <c r="AQ569" s="58"/>
      <c r="AR569" s="58"/>
      <c r="AS569" s="58"/>
      <c r="AT569" s="58"/>
      <c r="AU569" s="58"/>
      <c r="AV569" s="58"/>
      <c r="AW569" s="173"/>
      <c r="AX569" s="58"/>
      <c r="AY569" s="58"/>
      <c r="AZ569" s="58"/>
      <c r="BA569" s="58">
        <f t="shared" si="86"/>
        <v>0</v>
      </c>
      <c r="BB569" s="58" t="e">
        <f t="shared" si="87"/>
        <v>#N/A</v>
      </c>
      <c r="BC569" s="58">
        <f t="shared" si="88"/>
        <v>0.93667117409159573</v>
      </c>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c r="CX569" s="58"/>
      <c r="CY569" s="58"/>
      <c r="CZ569" s="58"/>
      <c r="DA569" s="58"/>
      <c r="DB569" s="58"/>
      <c r="DC569" s="58"/>
      <c r="DD569" s="58"/>
      <c r="DE569" s="58"/>
      <c r="DF569" s="58"/>
      <c r="DG569" s="58"/>
      <c r="DH569" s="58"/>
      <c r="DI569" s="58"/>
      <c r="DJ569" s="58"/>
      <c r="DK569" s="58"/>
      <c r="DL569" s="58"/>
      <c r="DM569" s="58"/>
      <c r="DN569" s="58"/>
      <c r="DO569" s="58"/>
      <c r="DP569" s="58"/>
      <c r="DQ569" s="58"/>
      <c r="DR569" s="58"/>
      <c r="DS569" s="58"/>
      <c r="DT569" s="58"/>
      <c r="DU569" s="58"/>
      <c r="DV569" s="58"/>
      <c r="DW569" s="58"/>
      <c r="DX569" s="58"/>
      <c r="DY569" s="58"/>
      <c r="DZ569" s="58"/>
      <c r="EA569" s="58"/>
      <c r="EB569" s="58"/>
      <c r="EC569" s="58"/>
      <c r="ED569" s="58"/>
      <c r="EE569" s="58"/>
      <c r="EF569" s="58"/>
      <c r="EG569" s="58"/>
      <c r="EH569" s="58"/>
      <c r="EI569" s="58"/>
      <c r="EJ569" s="58"/>
      <c r="EK569" s="58"/>
      <c r="EL569" s="58"/>
      <c r="EM569" s="58"/>
    </row>
    <row r="570" spans="1:143" outlineLevel="1" x14ac:dyDescent="0.2">
      <c r="A570" s="16">
        <v>271</v>
      </c>
      <c r="B570" s="16">
        <v>0</v>
      </c>
      <c r="C570" s="1">
        <v>0.43440543939947485</v>
      </c>
      <c r="D570" s="1">
        <f t="shared" si="80"/>
        <v>-0.43440543939947485</v>
      </c>
      <c r="E570" s="1">
        <f t="shared" si="81"/>
        <v>1.1397555629778737</v>
      </c>
      <c r="F570" s="1">
        <f t="shared" si="82"/>
        <v>-1.0675933509430797</v>
      </c>
      <c r="G570" s="1">
        <f t="shared" si="83"/>
        <v>-0.87638516057361082</v>
      </c>
      <c r="H570" s="1">
        <v>1.0197090056300826E-2</v>
      </c>
      <c r="I570" s="1">
        <f t="shared" si="84"/>
        <v>9.9926078842281279E-4</v>
      </c>
      <c r="J570" s="1">
        <f t="shared" si="85"/>
        <v>-0.8808879154370447</v>
      </c>
      <c r="AP570" s="58"/>
      <c r="AQ570" s="58"/>
      <c r="AR570" s="58"/>
      <c r="AS570" s="58"/>
      <c r="AT570" s="58"/>
      <c r="AU570" s="58"/>
      <c r="AV570" s="58"/>
      <c r="AW570" s="173"/>
      <c r="AX570" s="58"/>
      <c r="AY570" s="58"/>
      <c r="AZ570" s="58"/>
      <c r="BA570" s="58">
        <f t="shared" si="86"/>
        <v>1</v>
      </c>
      <c r="BB570" s="58">
        <f t="shared" si="87"/>
        <v>0.43440543939947485</v>
      </c>
      <c r="BC570" s="58" t="e">
        <f t="shared" si="88"/>
        <v>#N/A</v>
      </c>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row>
    <row r="571" spans="1:143" outlineLevel="1" x14ac:dyDescent="0.2">
      <c r="A571" s="16">
        <v>272</v>
      </c>
      <c r="B571" s="16">
        <v>1</v>
      </c>
      <c r="C571" s="1">
        <v>0.11923695803177538</v>
      </c>
      <c r="D571" s="1">
        <f t="shared" si="80"/>
        <v>0.88076304196822464</v>
      </c>
      <c r="E571" s="1">
        <f t="shared" si="81"/>
        <v>4.2532850436090008</v>
      </c>
      <c r="F571" s="1">
        <f t="shared" si="82"/>
        <v>2.0623493990129318</v>
      </c>
      <c r="G571" s="1">
        <f t="shared" si="83"/>
        <v>2.7178413227287921</v>
      </c>
      <c r="H571" s="1">
        <v>3.3157254693043439E-3</v>
      </c>
      <c r="I571" s="1">
        <f t="shared" si="84"/>
        <v>3.0819214180821232E-3</v>
      </c>
      <c r="J571" s="1">
        <f t="shared" si="85"/>
        <v>2.7223583666435478</v>
      </c>
      <c r="AP571" s="58"/>
      <c r="AQ571" s="58"/>
      <c r="AR571" s="58"/>
      <c r="AS571" s="58"/>
      <c r="AT571" s="58"/>
      <c r="AU571" s="58"/>
      <c r="AV571" s="58"/>
      <c r="AW571" s="173"/>
      <c r="AX571" s="58"/>
      <c r="AY571" s="58"/>
      <c r="AZ571" s="58"/>
      <c r="BA571" s="58">
        <f t="shared" si="86"/>
        <v>0</v>
      </c>
      <c r="BB571" s="58" t="e">
        <f t="shared" si="87"/>
        <v>#N/A</v>
      </c>
      <c r="BC571" s="58">
        <f t="shared" si="88"/>
        <v>0.11923695803177538</v>
      </c>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row>
    <row r="572" spans="1:143" outlineLevel="1" x14ac:dyDescent="0.2">
      <c r="A572" s="16">
        <v>273</v>
      </c>
      <c r="B572" s="16">
        <v>1</v>
      </c>
      <c r="C572" s="1">
        <v>0.927277168715678</v>
      </c>
      <c r="D572" s="1">
        <f t="shared" si="80"/>
        <v>7.2722831284321998E-2</v>
      </c>
      <c r="E572" s="1">
        <f t="shared" si="81"/>
        <v>0.15100552545639742</v>
      </c>
      <c r="F572" s="1">
        <f t="shared" si="82"/>
        <v>0.38859429416345964</v>
      </c>
      <c r="G572" s="1">
        <f t="shared" si="83"/>
        <v>0.28004679450482634</v>
      </c>
      <c r="H572" s="1">
        <v>4.7882981236049872E-3</v>
      </c>
      <c r="I572" s="1">
        <f t="shared" si="84"/>
        <v>4.7393792121169959E-5</v>
      </c>
      <c r="J572" s="1">
        <f t="shared" si="85"/>
        <v>0.28071968574460665</v>
      </c>
      <c r="AP572" s="58"/>
      <c r="AQ572" s="58"/>
      <c r="AR572" s="58"/>
      <c r="AS572" s="58"/>
      <c r="AT572" s="58"/>
      <c r="AU572" s="58"/>
      <c r="AV572" s="58"/>
      <c r="AW572" s="173"/>
      <c r="AX572" s="58"/>
      <c r="AY572" s="58"/>
      <c r="AZ572" s="58"/>
      <c r="BA572" s="58">
        <f t="shared" si="86"/>
        <v>0</v>
      </c>
      <c r="BB572" s="58" t="e">
        <f t="shared" si="87"/>
        <v>#N/A</v>
      </c>
      <c r="BC572" s="58">
        <f t="shared" si="88"/>
        <v>0.927277168715678</v>
      </c>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c r="DO572" s="58"/>
      <c r="DP572" s="58"/>
      <c r="DQ572" s="58"/>
      <c r="DR572" s="58"/>
      <c r="DS572" s="58"/>
      <c r="DT572" s="58"/>
      <c r="DU572" s="58"/>
      <c r="DV572" s="58"/>
      <c r="DW572" s="58"/>
      <c r="DX572" s="58"/>
      <c r="DY572" s="58"/>
      <c r="DZ572" s="58"/>
      <c r="EA572" s="58"/>
      <c r="EB572" s="58"/>
      <c r="EC572" s="58"/>
      <c r="ED572" s="58"/>
      <c r="EE572" s="58"/>
      <c r="EF572" s="58"/>
      <c r="EG572" s="58"/>
      <c r="EH572" s="58"/>
      <c r="EI572" s="58"/>
      <c r="EJ572" s="58"/>
      <c r="EK572" s="58"/>
      <c r="EL572" s="58"/>
      <c r="EM572" s="58"/>
    </row>
    <row r="573" spans="1:143" outlineLevel="1" x14ac:dyDescent="0.2">
      <c r="A573" s="16">
        <v>274</v>
      </c>
      <c r="B573" s="16">
        <v>0</v>
      </c>
      <c r="C573" s="1">
        <v>0.39186025511250455</v>
      </c>
      <c r="D573" s="1">
        <f t="shared" si="80"/>
        <v>-0.39186025511250455</v>
      </c>
      <c r="E573" s="1">
        <f t="shared" si="81"/>
        <v>0.99470115972199191</v>
      </c>
      <c r="F573" s="1">
        <f t="shared" si="82"/>
        <v>-0.99734706081784386</v>
      </c>
      <c r="G573" s="1">
        <f t="shared" si="83"/>
        <v>-0.80271968755870871</v>
      </c>
      <c r="H573" s="1">
        <v>8.2508673943572346E-3</v>
      </c>
      <c r="I573" s="1">
        <f t="shared" si="84"/>
        <v>6.7566868454493857E-4</v>
      </c>
      <c r="J573" s="1">
        <f t="shared" si="85"/>
        <v>-0.80605188880676959</v>
      </c>
      <c r="AP573" s="58"/>
      <c r="AQ573" s="58"/>
      <c r="AR573" s="58"/>
      <c r="AS573" s="58"/>
      <c r="AT573" s="58"/>
      <c r="AU573" s="58"/>
      <c r="AV573" s="58"/>
      <c r="AW573" s="173"/>
      <c r="AX573" s="58"/>
      <c r="AY573" s="58"/>
      <c r="AZ573" s="58"/>
      <c r="BA573" s="58">
        <f t="shared" si="86"/>
        <v>1</v>
      </c>
      <c r="BB573" s="58">
        <f t="shared" si="87"/>
        <v>0.39186025511250455</v>
      </c>
      <c r="BC573" s="58" t="e">
        <f t="shared" si="88"/>
        <v>#N/A</v>
      </c>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c r="CX573" s="58"/>
      <c r="CY573" s="58"/>
      <c r="CZ573" s="58"/>
      <c r="DA573" s="58"/>
      <c r="DB573" s="58"/>
      <c r="DC573" s="58"/>
      <c r="DD573" s="58"/>
      <c r="DE573" s="58"/>
      <c r="DF573" s="58"/>
      <c r="DG573" s="58"/>
      <c r="DH573" s="58"/>
      <c r="DI573" s="58"/>
      <c r="DJ573" s="58"/>
      <c r="DK573" s="58"/>
      <c r="DL573" s="58"/>
      <c r="DM573" s="58"/>
      <c r="DN573" s="58"/>
      <c r="DO573" s="58"/>
      <c r="DP573" s="58"/>
      <c r="DQ573" s="58"/>
      <c r="DR573" s="58"/>
      <c r="DS573" s="58"/>
      <c r="DT573" s="58"/>
      <c r="DU573" s="58"/>
      <c r="DV573" s="58"/>
      <c r="DW573" s="58"/>
      <c r="DX573" s="58"/>
      <c r="DY573" s="58"/>
      <c r="DZ573" s="58"/>
      <c r="EA573" s="58"/>
      <c r="EB573" s="58"/>
      <c r="EC573" s="58"/>
      <c r="ED573" s="58"/>
      <c r="EE573" s="58"/>
      <c r="EF573" s="58"/>
      <c r="EG573" s="58"/>
      <c r="EH573" s="58"/>
      <c r="EI573" s="58"/>
      <c r="EJ573" s="58"/>
      <c r="EK573" s="58"/>
      <c r="EL573" s="58"/>
      <c r="EM573" s="58"/>
    </row>
    <row r="574" spans="1:143" outlineLevel="1" x14ac:dyDescent="0.2">
      <c r="A574" s="16">
        <v>275</v>
      </c>
      <c r="B574" s="16">
        <v>1</v>
      </c>
      <c r="C574" s="1">
        <v>0.72375434318762599</v>
      </c>
      <c r="D574" s="1">
        <f t="shared" si="80"/>
        <v>0.27624565681237401</v>
      </c>
      <c r="E574" s="1">
        <f t="shared" si="81"/>
        <v>0.64660649832569983</v>
      </c>
      <c r="F574" s="1">
        <f t="shared" si="82"/>
        <v>0.80411846038111812</v>
      </c>
      <c r="G574" s="1">
        <f t="shared" si="83"/>
        <v>0.61780602294248055</v>
      </c>
      <c r="H574" s="1">
        <v>1.3883386951440457E-2</v>
      </c>
      <c r="I574" s="1">
        <f t="shared" si="84"/>
        <v>6.8116631996408027E-4</v>
      </c>
      <c r="J574" s="1">
        <f t="shared" si="85"/>
        <v>0.62213982140587232</v>
      </c>
      <c r="AP574" s="58"/>
      <c r="AQ574" s="58"/>
      <c r="AR574" s="58"/>
      <c r="AS574" s="58"/>
      <c r="AT574" s="58"/>
      <c r="AU574" s="58"/>
      <c r="AV574" s="58"/>
      <c r="AW574" s="173"/>
      <c r="AX574" s="58"/>
      <c r="AY574" s="58"/>
      <c r="AZ574" s="58"/>
      <c r="BA574" s="58">
        <f t="shared" si="86"/>
        <v>0</v>
      </c>
      <c r="BB574" s="58" t="e">
        <f t="shared" si="87"/>
        <v>#N/A</v>
      </c>
      <c r="BC574" s="58">
        <f t="shared" si="88"/>
        <v>0.72375434318762599</v>
      </c>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c r="CX574" s="58"/>
      <c r="CY574" s="58"/>
      <c r="CZ574" s="58"/>
      <c r="DA574" s="58"/>
      <c r="DB574" s="58"/>
      <c r="DC574" s="58"/>
      <c r="DD574" s="58"/>
      <c r="DE574" s="58"/>
      <c r="DF574" s="58"/>
      <c r="DG574" s="58"/>
      <c r="DH574" s="58"/>
      <c r="DI574" s="58"/>
      <c r="DJ574" s="58"/>
      <c r="DK574" s="58"/>
      <c r="DL574" s="58"/>
      <c r="DM574" s="58"/>
      <c r="DN574" s="58"/>
      <c r="DO574" s="58"/>
      <c r="DP574" s="58"/>
      <c r="DQ574" s="58"/>
      <c r="DR574" s="58"/>
      <c r="DS574" s="58"/>
      <c r="DT574" s="58"/>
      <c r="DU574" s="58"/>
      <c r="DV574" s="58"/>
      <c r="DW574" s="58"/>
      <c r="DX574" s="58"/>
      <c r="DY574" s="58"/>
      <c r="DZ574" s="58"/>
      <c r="EA574" s="58"/>
      <c r="EB574" s="58"/>
      <c r="EC574" s="58"/>
      <c r="ED574" s="58"/>
      <c r="EE574" s="58"/>
      <c r="EF574" s="58"/>
      <c r="EG574" s="58"/>
      <c r="EH574" s="58"/>
      <c r="EI574" s="58"/>
      <c r="EJ574" s="58"/>
      <c r="EK574" s="58"/>
      <c r="EL574" s="58"/>
      <c r="EM574" s="58"/>
    </row>
    <row r="575" spans="1:143" outlineLevel="1" x14ac:dyDescent="0.2">
      <c r="A575" s="16">
        <v>276</v>
      </c>
      <c r="B575" s="16">
        <v>1</v>
      </c>
      <c r="C575" s="1">
        <v>0.88095278088817019</v>
      </c>
      <c r="D575" s="1">
        <f t="shared" si="80"/>
        <v>0.11904721911182981</v>
      </c>
      <c r="E575" s="1">
        <f t="shared" si="81"/>
        <v>0.25350250331616142</v>
      </c>
      <c r="F575" s="1">
        <f t="shared" si="82"/>
        <v>0.50349032097564839</v>
      </c>
      <c r="G575" s="1">
        <f t="shared" si="83"/>
        <v>0.36760661012201162</v>
      </c>
      <c r="H575" s="1">
        <v>1.395690596781273E-2</v>
      </c>
      <c r="I575" s="1">
        <f t="shared" si="84"/>
        <v>2.4247892507893855E-4</v>
      </c>
      <c r="J575" s="1">
        <f t="shared" si="85"/>
        <v>0.37019910475523321</v>
      </c>
      <c r="AP575" s="58"/>
      <c r="AQ575" s="58"/>
      <c r="AR575" s="58"/>
      <c r="AS575" s="58"/>
      <c r="AT575" s="58"/>
      <c r="AU575" s="58"/>
      <c r="AV575" s="58"/>
      <c r="AW575" s="173"/>
      <c r="AX575" s="58"/>
      <c r="AY575" s="58"/>
      <c r="AZ575" s="58"/>
      <c r="BA575" s="58">
        <f t="shared" si="86"/>
        <v>0</v>
      </c>
      <c r="BB575" s="58" t="e">
        <f t="shared" si="87"/>
        <v>#N/A</v>
      </c>
      <c r="BC575" s="58">
        <f t="shared" si="88"/>
        <v>0.88095278088817019</v>
      </c>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c r="CX575" s="58"/>
      <c r="CY575" s="58"/>
      <c r="CZ575" s="58"/>
      <c r="DA575" s="58"/>
      <c r="DB575" s="58"/>
      <c r="DC575" s="58"/>
      <c r="DD575" s="58"/>
      <c r="DE575" s="58"/>
      <c r="DF575" s="58"/>
      <c r="DG575" s="58"/>
      <c r="DH575" s="58"/>
      <c r="DI575" s="58"/>
      <c r="DJ575" s="58"/>
      <c r="DK575" s="58"/>
      <c r="DL575" s="58"/>
      <c r="DM575" s="58"/>
      <c r="DN575" s="58"/>
      <c r="DO575" s="58"/>
      <c r="DP575" s="58"/>
      <c r="DQ575" s="58"/>
      <c r="DR575" s="58"/>
      <c r="DS575" s="58"/>
      <c r="DT575" s="58"/>
      <c r="DU575" s="58"/>
      <c r="DV575" s="58"/>
      <c r="DW575" s="58"/>
      <c r="DX575" s="58"/>
      <c r="DY575" s="58"/>
      <c r="DZ575" s="58"/>
      <c r="EA575" s="58"/>
      <c r="EB575" s="58"/>
      <c r="EC575" s="58"/>
      <c r="ED575" s="58"/>
      <c r="EE575" s="58"/>
      <c r="EF575" s="58"/>
      <c r="EG575" s="58"/>
      <c r="EH575" s="58"/>
      <c r="EI575" s="58"/>
      <c r="EJ575" s="58"/>
      <c r="EK575" s="58"/>
      <c r="EL575" s="58"/>
      <c r="EM575" s="58"/>
    </row>
    <row r="576" spans="1:143" outlineLevel="1" x14ac:dyDescent="0.2">
      <c r="A576" s="16">
        <v>277</v>
      </c>
      <c r="B576" s="16">
        <v>0</v>
      </c>
      <c r="C576" s="1">
        <v>0.34891312811444514</v>
      </c>
      <c r="D576" s="1">
        <f t="shared" si="80"/>
        <v>-0.34891312811444514</v>
      </c>
      <c r="E576" s="1">
        <f t="shared" si="81"/>
        <v>0.85822440383956211</v>
      </c>
      <c r="F576" s="1">
        <f t="shared" si="82"/>
        <v>-0.92640401760763225</v>
      </c>
      <c r="G576" s="1">
        <f t="shared" si="83"/>
        <v>-0.73204737204147008</v>
      </c>
      <c r="H576" s="1">
        <v>2.12257495848143E-2</v>
      </c>
      <c r="I576" s="1">
        <f t="shared" si="84"/>
        <v>1.4841792319782525E-3</v>
      </c>
      <c r="J576" s="1">
        <f t="shared" si="85"/>
        <v>-0.73994240737702888</v>
      </c>
      <c r="AP576" s="58"/>
      <c r="AQ576" s="58"/>
      <c r="AR576" s="58"/>
      <c r="AS576" s="58"/>
      <c r="AT576" s="58"/>
      <c r="AU576" s="58"/>
      <c r="AV576" s="58"/>
      <c r="AW576" s="173"/>
      <c r="AX576" s="58"/>
      <c r="AY576" s="58"/>
      <c r="AZ576" s="58"/>
      <c r="BA576" s="58">
        <f t="shared" si="86"/>
        <v>1</v>
      </c>
      <c r="BB576" s="58">
        <f t="shared" si="87"/>
        <v>0.34891312811444514</v>
      </c>
      <c r="BC576" s="58" t="e">
        <f t="shared" si="88"/>
        <v>#N/A</v>
      </c>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c r="CX576" s="58"/>
      <c r="CY576" s="58"/>
      <c r="CZ576" s="58"/>
      <c r="DA576" s="58"/>
      <c r="DB576" s="58"/>
      <c r="DC576" s="58"/>
      <c r="DD576" s="58"/>
      <c r="DE576" s="58"/>
      <c r="DF576" s="58"/>
      <c r="DG576" s="58"/>
      <c r="DH576" s="58"/>
      <c r="DI576" s="58"/>
      <c r="DJ576" s="58"/>
      <c r="DK576" s="58"/>
      <c r="DL576" s="58"/>
      <c r="DM576" s="58"/>
      <c r="DN576" s="58"/>
      <c r="DO576" s="58"/>
      <c r="DP576" s="58"/>
      <c r="DQ576" s="58"/>
      <c r="DR576" s="58"/>
      <c r="DS576" s="58"/>
      <c r="DT576" s="58"/>
      <c r="DU576" s="58"/>
      <c r="DV576" s="58"/>
      <c r="DW576" s="58"/>
      <c r="DX576" s="58"/>
      <c r="DY576" s="58"/>
      <c r="DZ576" s="58"/>
      <c r="EA576" s="58"/>
      <c r="EB576" s="58"/>
      <c r="EC576" s="58"/>
      <c r="ED576" s="58"/>
      <c r="EE576" s="58"/>
      <c r="EF576" s="58"/>
      <c r="EG576" s="58"/>
      <c r="EH576" s="58"/>
      <c r="EI576" s="58"/>
      <c r="EJ576" s="58"/>
      <c r="EK576" s="58"/>
      <c r="EL576" s="58"/>
      <c r="EM576" s="58"/>
    </row>
    <row r="577" spans="1:143" outlineLevel="1" x14ac:dyDescent="0.2">
      <c r="A577" s="16">
        <v>278</v>
      </c>
      <c r="B577" s="16">
        <v>0</v>
      </c>
      <c r="C577" s="1">
        <v>0.1104430150365832</v>
      </c>
      <c r="D577" s="1">
        <f t="shared" si="80"/>
        <v>-0.1104430150365832</v>
      </c>
      <c r="E577" s="1">
        <f t="shared" si="81"/>
        <v>0.2340634197768871</v>
      </c>
      <c r="F577" s="1">
        <f t="shared" si="82"/>
        <v>-0.48380101258356945</v>
      </c>
      <c r="G577" s="1">
        <f t="shared" si="83"/>
        <v>-0.352356461495197</v>
      </c>
      <c r="H577" s="1">
        <v>1.1000618113579112E-2</v>
      </c>
      <c r="I577" s="1">
        <f t="shared" si="84"/>
        <v>1.7454183642261821E-4</v>
      </c>
      <c r="J577" s="1">
        <f t="shared" si="85"/>
        <v>-0.35431066891091295</v>
      </c>
      <c r="AP577" s="58"/>
      <c r="AQ577" s="58"/>
      <c r="AR577" s="58"/>
      <c r="AS577" s="58"/>
      <c r="AT577" s="58"/>
      <c r="AU577" s="58"/>
      <c r="AV577" s="58"/>
      <c r="AW577" s="173"/>
      <c r="AX577" s="58"/>
      <c r="AY577" s="58"/>
      <c r="AZ577" s="58"/>
      <c r="BA577" s="58">
        <f t="shared" si="86"/>
        <v>1</v>
      </c>
      <c r="BB577" s="58">
        <f t="shared" si="87"/>
        <v>0.1104430150365832</v>
      </c>
      <c r="BC577" s="58" t="e">
        <f t="shared" si="88"/>
        <v>#N/A</v>
      </c>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c r="CX577" s="58"/>
      <c r="CY577" s="58"/>
      <c r="CZ577" s="58"/>
      <c r="DA577" s="58"/>
      <c r="DB577" s="58"/>
      <c r="DC577" s="58"/>
      <c r="DD577" s="58"/>
      <c r="DE577" s="58"/>
      <c r="DF577" s="58"/>
      <c r="DG577" s="58"/>
      <c r="DH577" s="58"/>
      <c r="DI577" s="58"/>
      <c r="DJ577" s="58"/>
      <c r="DK577" s="58"/>
      <c r="DL577" s="58"/>
      <c r="DM577" s="58"/>
      <c r="DN577" s="58"/>
      <c r="DO577" s="58"/>
      <c r="DP577" s="58"/>
      <c r="DQ577" s="58"/>
      <c r="DR577" s="58"/>
      <c r="DS577" s="58"/>
      <c r="DT577" s="58"/>
      <c r="DU577" s="58"/>
      <c r="DV577" s="58"/>
      <c r="DW577" s="58"/>
      <c r="DX577" s="58"/>
      <c r="DY577" s="58"/>
      <c r="DZ577" s="58"/>
      <c r="EA577" s="58"/>
      <c r="EB577" s="58"/>
      <c r="EC577" s="58"/>
      <c r="ED577" s="58"/>
      <c r="EE577" s="58"/>
      <c r="EF577" s="58"/>
      <c r="EG577" s="58"/>
      <c r="EH577" s="58"/>
      <c r="EI577" s="58"/>
      <c r="EJ577" s="58"/>
      <c r="EK577" s="58"/>
      <c r="EL577" s="58"/>
      <c r="EM577" s="58"/>
    </row>
    <row r="578" spans="1:143" outlineLevel="1" x14ac:dyDescent="0.2">
      <c r="A578" s="16">
        <v>279</v>
      </c>
      <c r="B578" s="16">
        <v>0</v>
      </c>
      <c r="C578" s="1">
        <v>0.26815920414089855</v>
      </c>
      <c r="D578" s="1">
        <f t="shared" si="80"/>
        <v>-0.26815920414089855</v>
      </c>
      <c r="E578" s="1">
        <f t="shared" si="81"/>
        <v>0.62438456134280507</v>
      </c>
      <c r="F578" s="1">
        <f t="shared" si="82"/>
        <v>-0.7901800815907758</v>
      </c>
      <c r="G578" s="1">
        <f t="shared" si="83"/>
        <v>-0.60532421348179333</v>
      </c>
      <c r="H578" s="1">
        <v>5.8874471393277832E-2</v>
      </c>
      <c r="I578" s="1">
        <f t="shared" si="84"/>
        <v>3.0445143015481032E-3</v>
      </c>
      <c r="J578" s="1">
        <f t="shared" si="85"/>
        <v>-0.62397080418759432</v>
      </c>
      <c r="AP578" s="58"/>
      <c r="AQ578" s="58"/>
      <c r="AR578" s="58"/>
      <c r="AS578" s="58"/>
      <c r="AT578" s="58"/>
      <c r="AU578" s="58"/>
      <c r="AV578" s="58"/>
      <c r="AW578" s="173"/>
      <c r="AX578" s="58"/>
      <c r="AY578" s="58"/>
      <c r="AZ578" s="58"/>
      <c r="BA578" s="58">
        <f t="shared" si="86"/>
        <v>1</v>
      </c>
      <c r="BB578" s="58">
        <f t="shared" si="87"/>
        <v>0.26815920414089855</v>
      </c>
      <c r="BC578" s="58" t="e">
        <f t="shared" si="88"/>
        <v>#N/A</v>
      </c>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c r="CX578" s="58"/>
      <c r="CY578" s="58"/>
      <c r="CZ578" s="58"/>
      <c r="DA578" s="58"/>
      <c r="DB578" s="58"/>
      <c r="DC578" s="58"/>
      <c r="DD578" s="58"/>
      <c r="DE578" s="58"/>
      <c r="DF578" s="58"/>
      <c r="DG578" s="58"/>
      <c r="DH578" s="58"/>
      <c r="DI578" s="58"/>
      <c r="DJ578" s="58"/>
      <c r="DK578" s="58"/>
      <c r="DL578" s="58"/>
      <c r="DM578" s="58"/>
      <c r="DN578" s="58"/>
      <c r="DO578" s="58"/>
      <c r="DP578" s="58"/>
      <c r="DQ578" s="58"/>
      <c r="DR578" s="58"/>
      <c r="DS578" s="58"/>
      <c r="DT578" s="58"/>
      <c r="DU578" s="58"/>
      <c r="DV578" s="58"/>
      <c r="DW578" s="58"/>
      <c r="DX578" s="58"/>
      <c r="DY578" s="58"/>
      <c r="DZ578" s="58"/>
      <c r="EA578" s="58"/>
      <c r="EB578" s="58"/>
      <c r="EC578" s="58"/>
      <c r="ED578" s="58"/>
      <c r="EE578" s="58"/>
      <c r="EF578" s="58"/>
      <c r="EG578" s="58"/>
      <c r="EH578" s="58"/>
      <c r="EI578" s="58"/>
      <c r="EJ578" s="58"/>
      <c r="EK578" s="58"/>
      <c r="EL578" s="58"/>
      <c r="EM578" s="58"/>
    </row>
    <row r="579" spans="1:143" outlineLevel="1" x14ac:dyDescent="0.2">
      <c r="A579" s="16">
        <v>280</v>
      </c>
      <c r="B579" s="16">
        <v>1</v>
      </c>
      <c r="C579" s="1">
        <v>0.40697232873641909</v>
      </c>
      <c r="D579" s="1">
        <f t="shared" si="80"/>
        <v>0.59302767126358091</v>
      </c>
      <c r="E579" s="1">
        <f t="shared" si="81"/>
        <v>1.7980201684269244</v>
      </c>
      <c r="F579" s="1">
        <f t="shared" si="82"/>
        <v>1.3409027438360042</v>
      </c>
      <c r="G579" s="1">
        <f t="shared" si="83"/>
        <v>1.2071327664902864</v>
      </c>
      <c r="H579" s="1">
        <v>1.6574223433005308E-2</v>
      </c>
      <c r="I579" s="1">
        <f t="shared" si="84"/>
        <v>3.1215486262359607E-3</v>
      </c>
      <c r="J579" s="1">
        <f t="shared" si="85"/>
        <v>1.2172625053739534</v>
      </c>
      <c r="AP579" s="58"/>
      <c r="AQ579" s="58"/>
      <c r="AR579" s="58"/>
      <c r="AS579" s="58"/>
      <c r="AT579" s="58"/>
      <c r="AU579" s="58"/>
      <c r="AV579" s="58"/>
      <c r="AW579" s="173"/>
      <c r="AX579" s="58"/>
      <c r="AY579" s="58"/>
      <c r="AZ579" s="58"/>
      <c r="BA579" s="58">
        <f t="shared" si="86"/>
        <v>0</v>
      </c>
      <c r="BB579" s="58" t="e">
        <f t="shared" si="87"/>
        <v>#N/A</v>
      </c>
      <c r="BC579" s="58">
        <f t="shared" si="88"/>
        <v>0.40697232873641909</v>
      </c>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c r="CX579" s="58"/>
      <c r="CY579" s="58"/>
      <c r="CZ579" s="58"/>
      <c r="DA579" s="58"/>
      <c r="DB579" s="58"/>
      <c r="DC579" s="58"/>
      <c r="DD579" s="58"/>
      <c r="DE579" s="58"/>
      <c r="DF579" s="58"/>
      <c r="DG579" s="58"/>
      <c r="DH579" s="58"/>
      <c r="DI579" s="58"/>
      <c r="DJ579" s="58"/>
      <c r="DK579" s="58"/>
      <c r="DL579" s="58"/>
      <c r="DM579" s="58"/>
      <c r="DN579" s="58"/>
      <c r="DO579" s="58"/>
      <c r="DP579" s="58"/>
      <c r="DQ579" s="58"/>
      <c r="DR579" s="58"/>
      <c r="DS579" s="58"/>
      <c r="DT579" s="58"/>
      <c r="DU579" s="58"/>
      <c r="DV579" s="58"/>
      <c r="DW579" s="58"/>
      <c r="DX579" s="58"/>
      <c r="DY579" s="58"/>
      <c r="DZ579" s="58"/>
      <c r="EA579" s="58"/>
      <c r="EB579" s="58"/>
      <c r="EC579" s="58"/>
      <c r="ED579" s="58"/>
      <c r="EE579" s="58"/>
      <c r="EF579" s="58"/>
      <c r="EG579" s="58"/>
      <c r="EH579" s="58"/>
      <c r="EI579" s="58"/>
      <c r="EJ579" s="58"/>
      <c r="EK579" s="58"/>
      <c r="EL579" s="58"/>
      <c r="EM579" s="58"/>
    </row>
    <row r="580" spans="1:143" outlineLevel="1" x14ac:dyDescent="0.2">
      <c r="A580" s="16">
        <v>281</v>
      </c>
      <c r="B580" s="16">
        <v>0</v>
      </c>
      <c r="C580" s="1">
        <v>4.7926538246356953E-2</v>
      </c>
      <c r="D580" s="1">
        <f t="shared" si="80"/>
        <v>-4.7926538246356953E-2</v>
      </c>
      <c r="E580" s="1">
        <f t="shared" si="81"/>
        <v>9.8226162920567239E-2</v>
      </c>
      <c r="F580" s="1">
        <f t="shared" si="82"/>
        <v>-0.31341053415698594</v>
      </c>
      <c r="G580" s="1">
        <f t="shared" si="83"/>
        <v>-0.22436380703216163</v>
      </c>
      <c r="H580" s="1">
        <v>6.7277937539670998E-3</v>
      </c>
      <c r="I580" s="1">
        <f t="shared" si="84"/>
        <v>4.2909328387632007E-5</v>
      </c>
      <c r="J580" s="1">
        <f t="shared" si="85"/>
        <v>-0.22512237350422104</v>
      </c>
      <c r="AP580" s="58"/>
      <c r="AQ580" s="58"/>
      <c r="AR580" s="58"/>
      <c r="AS580" s="58"/>
      <c r="AT580" s="58"/>
      <c r="AU580" s="58"/>
      <c r="AV580" s="58"/>
      <c r="AW580" s="173"/>
      <c r="AX580" s="58"/>
      <c r="AY580" s="58"/>
      <c r="AZ580" s="58"/>
      <c r="BA580" s="58">
        <f t="shared" si="86"/>
        <v>1</v>
      </c>
      <c r="BB580" s="58">
        <f t="shared" si="87"/>
        <v>4.7926538246356953E-2</v>
      </c>
      <c r="BC580" s="58" t="e">
        <f t="shared" si="88"/>
        <v>#N/A</v>
      </c>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c r="DN580" s="58"/>
      <c r="DO580" s="58"/>
      <c r="DP580" s="58"/>
      <c r="DQ580" s="58"/>
      <c r="DR580" s="58"/>
      <c r="DS580" s="58"/>
      <c r="DT580" s="58"/>
      <c r="DU580" s="58"/>
      <c r="DV580" s="58"/>
      <c r="DW580" s="58"/>
      <c r="DX580" s="58"/>
      <c r="DY580" s="58"/>
      <c r="DZ580" s="58"/>
      <c r="EA580" s="58"/>
      <c r="EB580" s="58"/>
      <c r="EC580" s="58"/>
      <c r="ED580" s="58"/>
      <c r="EE580" s="58"/>
      <c r="EF580" s="58"/>
      <c r="EG580" s="58"/>
      <c r="EH580" s="58"/>
      <c r="EI580" s="58"/>
      <c r="EJ580" s="58"/>
      <c r="EK580" s="58"/>
      <c r="EL580" s="58"/>
      <c r="EM580" s="58"/>
    </row>
    <row r="581" spans="1:143" outlineLevel="1" x14ac:dyDescent="0.2">
      <c r="A581" s="16">
        <v>282</v>
      </c>
      <c r="B581" s="16">
        <v>0</v>
      </c>
      <c r="C581" s="1">
        <v>0.11166226895365694</v>
      </c>
      <c r="D581" s="1">
        <f t="shared" si="80"/>
        <v>-0.11166226895365694</v>
      </c>
      <c r="E581" s="1">
        <f t="shared" si="81"/>
        <v>0.23680656108268766</v>
      </c>
      <c r="F581" s="1">
        <f t="shared" si="82"/>
        <v>-0.48662774384809554</v>
      </c>
      <c r="G581" s="1">
        <f t="shared" si="83"/>
        <v>-0.35453912610058697</v>
      </c>
      <c r="H581" s="1">
        <v>3.0450271642132446E-3</v>
      </c>
      <c r="I581" s="1">
        <f t="shared" si="84"/>
        <v>4.8136935207372936E-5</v>
      </c>
      <c r="J581" s="1">
        <f t="shared" si="85"/>
        <v>-0.35508015262983145</v>
      </c>
      <c r="AP581" s="58"/>
      <c r="AQ581" s="58"/>
      <c r="AR581" s="58"/>
      <c r="AS581" s="58"/>
      <c r="AT581" s="58"/>
      <c r="AU581" s="58"/>
      <c r="AV581" s="58"/>
      <c r="AW581" s="173"/>
      <c r="AX581" s="58"/>
      <c r="AY581" s="58"/>
      <c r="AZ581" s="58"/>
      <c r="BA581" s="58">
        <f t="shared" si="86"/>
        <v>1</v>
      </c>
      <c r="BB581" s="58">
        <f t="shared" si="87"/>
        <v>0.11166226895365694</v>
      </c>
      <c r="BC581" s="58" t="e">
        <f t="shared" si="88"/>
        <v>#N/A</v>
      </c>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c r="DO581" s="58"/>
      <c r="DP581" s="58"/>
      <c r="DQ581" s="58"/>
      <c r="DR581" s="58"/>
      <c r="DS581" s="58"/>
      <c r="DT581" s="58"/>
      <c r="DU581" s="58"/>
      <c r="DV581" s="58"/>
      <c r="DW581" s="58"/>
      <c r="DX581" s="58"/>
      <c r="DY581" s="58"/>
      <c r="DZ581" s="58"/>
      <c r="EA581" s="58"/>
      <c r="EB581" s="58"/>
      <c r="EC581" s="58"/>
      <c r="ED581" s="58"/>
      <c r="EE581" s="58"/>
      <c r="EF581" s="58"/>
      <c r="EG581" s="58"/>
      <c r="EH581" s="58"/>
      <c r="EI581" s="58"/>
      <c r="EJ581" s="58"/>
      <c r="EK581" s="58"/>
      <c r="EL581" s="58"/>
      <c r="EM581" s="58"/>
    </row>
    <row r="582" spans="1:143" outlineLevel="1" x14ac:dyDescent="0.2">
      <c r="A582" s="16">
        <v>283</v>
      </c>
      <c r="B582" s="16">
        <v>0</v>
      </c>
      <c r="C582" s="1">
        <v>0.14466356777415998</v>
      </c>
      <c r="D582" s="1">
        <f t="shared" si="80"/>
        <v>-0.14466356777415998</v>
      </c>
      <c r="E582" s="1">
        <f t="shared" si="81"/>
        <v>0.3125207989160651</v>
      </c>
      <c r="F582" s="1">
        <f t="shared" si="82"/>
        <v>-0.55903559718148998</v>
      </c>
      <c r="G582" s="1">
        <f t="shared" si="83"/>
        <v>-0.41125491417239007</v>
      </c>
      <c r="H582" s="1">
        <v>5.3829089160431637E-3</v>
      </c>
      <c r="I582" s="1">
        <f t="shared" si="84"/>
        <v>1.1503696353676721E-4</v>
      </c>
      <c r="J582" s="1">
        <f t="shared" si="85"/>
        <v>-0.41236627683560706</v>
      </c>
      <c r="AP582" s="58"/>
      <c r="AQ582" s="58"/>
      <c r="AR582" s="58"/>
      <c r="AS582" s="58"/>
      <c r="AT582" s="58"/>
      <c r="AU582" s="58"/>
      <c r="AV582" s="58"/>
      <c r="AW582" s="173"/>
      <c r="AX582" s="58"/>
      <c r="AY582" s="58"/>
      <c r="AZ582" s="58"/>
      <c r="BA582" s="58">
        <f t="shared" si="86"/>
        <v>1</v>
      </c>
      <c r="BB582" s="58">
        <f t="shared" si="87"/>
        <v>0.14466356777415998</v>
      </c>
      <c r="BC582" s="58" t="e">
        <f t="shared" si="88"/>
        <v>#N/A</v>
      </c>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c r="CX582" s="58"/>
      <c r="CY582" s="58"/>
      <c r="CZ582" s="58"/>
      <c r="DA582" s="58"/>
      <c r="DB582" s="58"/>
      <c r="DC582" s="58"/>
      <c r="DD582" s="58"/>
      <c r="DE582" s="58"/>
      <c r="DF582" s="58"/>
      <c r="DG582" s="58"/>
      <c r="DH582" s="58"/>
      <c r="DI582" s="58"/>
      <c r="DJ582" s="58"/>
      <c r="DK582" s="58"/>
      <c r="DL582" s="58"/>
      <c r="DM582" s="58"/>
      <c r="DN582" s="58"/>
      <c r="DO582" s="58"/>
      <c r="DP582" s="58"/>
      <c r="DQ582" s="58"/>
      <c r="DR582" s="58"/>
      <c r="DS582" s="58"/>
      <c r="DT582" s="58"/>
      <c r="DU582" s="58"/>
      <c r="DV582" s="58"/>
      <c r="DW582" s="58"/>
      <c r="DX582" s="58"/>
      <c r="DY582" s="58"/>
      <c r="DZ582" s="58"/>
      <c r="EA582" s="58"/>
      <c r="EB582" s="58"/>
      <c r="EC582" s="58"/>
      <c r="ED582" s="58"/>
      <c r="EE582" s="58"/>
      <c r="EF582" s="58"/>
      <c r="EG582" s="58"/>
      <c r="EH582" s="58"/>
      <c r="EI582" s="58"/>
      <c r="EJ582" s="58"/>
      <c r="EK582" s="58"/>
      <c r="EL582" s="58"/>
      <c r="EM582" s="58"/>
    </row>
    <row r="583" spans="1:143" outlineLevel="1" x14ac:dyDescent="0.2">
      <c r="A583" s="16">
        <v>284</v>
      </c>
      <c r="B583" s="16">
        <v>1</v>
      </c>
      <c r="C583" s="1">
        <v>0.13572252483280206</v>
      </c>
      <c r="D583" s="1">
        <f t="shared" si="80"/>
        <v>0.86427747516719799</v>
      </c>
      <c r="E583" s="1">
        <f t="shared" si="81"/>
        <v>3.9942854719825349</v>
      </c>
      <c r="F583" s="1">
        <f t="shared" si="82"/>
        <v>1.9985708573834791</v>
      </c>
      <c r="G583" s="1">
        <f t="shared" si="83"/>
        <v>2.523484445790122</v>
      </c>
      <c r="H583" s="1">
        <v>4.4545614904485048E-3</v>
      </c>
      <c r="I583" s="1">
        <f t="shared" si="84"/>
        <v>3.5776187834425585E-3</v>
      </c>
      <c r="J583" s="1">
        <f t="shared" si="85"/>
        <v>2.5291238017600755</v>
      </c>
      <c r="AP583" s="58"/>
      <c r="AQ583" s="58"/>
      <c r="AR583" s="58"/>
      <c r="AS583" s="58"/>
      <c r="AT583" s="58"/>
      <c r="AU583" s="58"/>
      <c r="AV583" s="58"/>
      <c r="AW583" s="173"/>
      <c r="AX583" s="58"/>
      <c r="AY583" s="58"/>
      <c r="AZ583" s="58"/>
      <c r="BA583" s="58">
        <f t="shared" si="86"/>
        <v>0</v>
      </c>
      <c r="BB583" s="58" t="e">
        <f t="shared" si="87"/>
        <v>#N/A</v>
      </c>
      <c r="BC583" s="58">
        <f t="shared" si="88"/>
        <v>0.13572252483280206</v>
      </c>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c r="CX583" s="58"/>
      <c r="CY583" s="58"/>
      <c r="CZ583" s="58"/>
      <c r="DA583" s="58"/>
      <c r="DB583" s="58"/>
      <c r="DC583" s="58"/>
      <c r="DD583" s="58"/>
      <c r="DE583" s="58"/>
      <c r="DF583" s="58"/>
      <c r="DG583" s="58"/>
      <c r="DH583" s="58"/>
      <c r="DI583" s="58"/>
      <c r="DJ583" s="58"/>
      <c r="DK583" s="58"/>
      <c r="DL583" s="58"/>
      <c r="DM583" s="58"/>
      <c r="DN583" s="58"/>
      <c r="DO583" s="58"/>
      <c r="DP583" s="58"/>
      <c r="DQ583" s="58"/>
      <c r="DR583" s="58"/>
      <c r="DS583" s="58"/>
      <c r="DT583" s="58"/>
      <c r="DU583" s="58"/>
      <c r="DV583" s="58"/>
      <c r="DW583" s="58"/>
      <c r="DX583" s="58"/>
      <c r="DY583" s="58"/>
      <c r="DZ583" s="58"/>
      <c r="EA583" s="58"/>
      <c r="EB583" s="58"/>
      <c r="EC583" s="58"/>
      <c r="ED583" s="58"/>
      <c r="EE583" s="58"/>
      <c r="EF583" s="58"/>
      <c r="EG583" s="58"/>
      <c r="EH583" s="58"/>
      <c r="EI583" s="58"/>
      <c r="EJ583" s="58"/>
      <c r="EK583" s="58"/>
      <c r="EL583" s="58"/>
      <c r="EM583" s="58"/>
    </row>
    <row r="584" spans="1:143" outlineLevel="1" x14ac:dyDescent="0.2">
      <c r="A584" s="16">
        <v>285</v>
      </c>
      <c r="B584" s="16">
        <v>0</v>
      </c>
      <c r="C584" s="1">
        <v>0.43440543939947485</v>
      </c>
      <c r="D584" s="1">
        <f t="shared" si="80"/>
        <v>-0.43440543939947485</v>
      </c>
      <c r="E584" s="1">
        <f t="shared" si="81"/>
        <v>1.1397555629778737</v>
      </c>
      <c r="F584" s="1">
        <f t="shared" si="82"/>
        <v>-1.0675933509430797</v>
      </c>
      <c r="G584" s="1">
        <f t="shared" si="83"/>
        <v>-0.87638516057361082</v>
      </c>
      <c r="H584" s="1">
        <v>1.0197090056300826E-2</v>
      </c>
      <c r="I584" s="1">
        <f t="shared" si="84"/>
        <v>9.9926078842281279E-4</v>
      </c>
      <c r="J584" s="1">
        <f t="shared" si="85"/>
        <v>-0.8808879154370447</v>
      </c>
      <c r="AP584" s="58"/>
      <c r="AQ584" s="58"/>
      <c r="AR584" s="58"/>
      <c r="AS584" s="58"/>
      <c r="AT584" s="58"/>
      <c r="AU584" s="58"/>
      <c r="AV584" s="58"/>
      <c r="AW584" s="173"/>
      <c r="AX584" s="58"/>
      <c r="AY584" s="58"/>
      <c r="AZ584" s="58"/>
      <c r="BA584" s="58">
        <f t="shared" si="86"/>
        <v>1</v>
      </c>
      <c r="BB584" s="58">
        <f t="shared" si="87"/>
        <v>0.43440543939947485</v>
      </c>
      <c r="BC584" s="58" t="e">
        <f t="shared" si="88"/>
        <v>#N/A</v>
      </c>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c r="CX584" s="58"/>
      <c r="CY584" s="58"/>
      <c r="CZ584" s="58"/>
      <c r="DA584" s="58"/>
      <c r="DB584" s="58"/>
      <c r="DC584" s="58"/>
      <c r="DD584" s="58"/>
      <c r="DE584" s="58"/>
      <c r="DF584" s="58"/>
      <c r="DG584" s="58"/>
      <c r="DH584" s="58"/>
      <c r="DI584" s="58"/>
      <c r="DJ584" s="58"/>
      <c r="DK584" s="58"/>
      <c r="DL584" s="58"/>
      <c r="DM584" s="58"/>
      <c r="DN584" s="58"/>
      <c r="DO584" s="58"/>
      <c r="DP584" s="58"/>
      <c r="DQ584" s="58"/>
      <c r="DR584" s="58"/>
      <c r="DS584" s="58"/>
      <c r="DT584" s="58"/>
      <c r="DU584" s="58"/>
      <c r="DV584" s="58"/>
      <c r="DW584" s="58"/>
      <c r="DX584" s="58"/>
      <c r="DY584" s="58"/>
      <c r="DZ584" s="58"/>
      <c r="EA584" s="58"/>
      <c r="EB584" s="58"/>
      <c r="EC584" s="58"/>
      <c r="ED584" s="58"/>
      <c r="EE584" s="58"/>
      <c r="EF584" s="58"/>
      <c r="EG584" s="58"/>
      <c r="EH584" s="58"/>
      <c r="EI584" s="58"/>
      <c r="EJ584" s="58"/>
      <c r="EK584" s="58"/>
      <c r="EL584" s="58"/>
      <c r="EM584" s="58"/>
    </row>
    <row r="585" spans="1:143" outlineLevel="1" x14ac:dyDescent="0.2">
      <c r="A585" s="16">
        <v>286</v>
      </c>
      <c r="B585" s="16">
        <v>0</v>
      </c>
      <c r="C585" s="1">
        <v>9.9972042339326647E-2</v>
      </c>
      <c r="D585" s="1">
        <f t="shared" si="80"/>
        <v>-9.9972042339326647E-2</v>
      </c>
      <c r="E585" s="1">
        <f t="shared" si="81"/>
        <v>0.21065890414577906</v>
      </c>
      <c r="F585" s="1">
        <f t="shared" si="82"/>
        <v>-0.45897592981089874</v>
      </c>
      <c r="G585" s="1">
        <f t="shared" si="83"/>
        <v>-0.33328155747477656</v>
      </c>
      <c r="H585" s="1">
        <v>2.9410772820285041E-3</v>
      </c>
      <c r="I585" s="1">
        <f t="shared" si="84"/>
        <v>4.1076872033829523E-5</v>
      </c>
      <c r="J585" s="1">
        <f t="shared" si="85"/>
        <v>-0.33377274461381978</v>
      </c>
      <c r="AP585" s="58"/>
      <c r="AQ585" s="58"/>
      <c r="AR585" s="58"/>
      <c r="AS585" s="58"/>
      <c r="AT585" s="58"/>
      <c r="AU585" s="58"/>
      <c r="AV585" s="58"/>
      <c r="AW585" s="173"/>
      <c r="AX585" s="58"/>
      <c r="AY585" s="58"/>
      <c r="AZ585" s="58"/>
      <c r="BA585" s="58">
        <f t="shared" si="86"/>
        <v>1</v>
      </c>
      <c r="BB585" s="58">
        <f t="shared" si="87"/>
        <v>9.9972042339326647E-2</v>
      </c>
      <c r="BC585" s="58" t="e">
        <f t="shared" si="88"/>
        <v>#N/A</v>
      </c>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c r="CX585" s="58"/>
      <c r="CY585" s="58"/>
      <c r="CZ585" s="58"/>
      <c r="DA585" s="58"/>
      <c r="DB585" s="58"/>
      <c r="DC585" s="58"/>
      <c r="DD585" s="58"/>
      <c r="DE585" s="58"/>
      <c r="DF585" s="58"/>
      <c r="DG585" s="58"/>
      <c r="DH585" s="58"/>
      <c r="DI585" s="58"/>
      <c r="DJ585" s="58"/>
      <c r="DK585" s="58"/>
      <c r="DL585" s="58"/>
      <c r="DM585" s="58"/>
      <c r="DN585" s="58"/>
      <c r="DO585" s="58"/>
      <c r="DP585" s="58"/>
      <c r="DQ585" s="58"/>
      <c r="DR585" s="58"/>
      <c r="DS585" s="58"/>
      <c r="DT585" s="58"/>
      <c r="DU585" s="58"/>
      <c r="DV585" s="58"/>
      <c r="DW585" s="58"/>
      <c r="DX585" s="58"/>
      <c r="DY585" s="58"/>
      <c r="DZ585" s="58"/>
      <c r="EA585" s="58"/>
      <c r="EB585" s="58"/>
      <c r="EC585" s="58"/>
      <c r="ED585" s="58"/>
      <c r="EE585" s="58"/>
      <c r="EF585" s="58"/>
      <c r="EG585" s="58"/>
      <c r="EH585" s="58"/>
      <c r="EI585" s="58"/>
      <c r="EJ585" s="58"/>
      <c r="EK585" s="58"/>
      <c r="EL585" s="58"/>
      <c r="EM585" s="58"/>
    </row>
    <row r="586" spans="1:143" outlineLevel="1" x14ac:dyDescent="0.2">
      <c r="A586" s="16">
        <v>287</v>
      </c>
      <c r="B586" s="16">
        <v>1</v>
      </c>
      <c r="C586" s="1">
        <v>0.10684910029317624</v>
      </c>
      <c r="D586" s="1">
        <f t="shared" si="80"/>
        <v>0.89315089970682382</v>
      </c>
      <c r="E586" s="1">
        <f t="shared" si="81"/>
        <v>4.4726754350630991</v>
      </c>
      <c r="F586" s="1">
        <f t="shared" si="82"/>
        <v>2.1148700752204848</v>
      </c>
      <c r="G586" s="1">
        <f t="shared" si="83"/>
        <v>2.8911923442186129</v>
      </c>
      <c r="H586" s="1">
        <v>2.9561442739278721E-3</v>
      </c>
      <c r="I586" s="1">
        <f t="shared" si="84"/>
        <v>3.1071418916461349E-3</v>
      </c>
      <c r="J586" s="1">
        <f t="shared" si="85"/>
        <v>2.8954752330358131</v>
      </c>
      <c r="AP586" s="58"/>
      <c r="AQ586" s="58"/>
      <c r="AR586" s="58"/>
      <c r="AS586" s="58"/>
      <c r="AT586" s="58"/>
      <c r="AU586" s="58"/>
      <c r="AV586" s="58"/>
      <c r="AW586" s="173"/>
      <c r="AX586" s="58"/>
      <c r="AY586" s="58"/>
      <c r="AZ586" s="58"/>
      <c r="BA586" s="58">
        <f t="shared" si="86"/>
        <v>0</v>
      </c>
      <c r="BB586" s="58" t="e">
        <f t="shared" si="87"/>
        <v>#N/A</v>
      </c>
      <c r="BC586" s="58">
        <f t="shared" si="88"/>
        <v>0.10684910029317624</v>
      </c>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c r="CX586" s="58"/>
      <c r="CY586" s="58"/>
      <c r="CZ586" s="58"/>
      <c r="DA586" s="58"/>
      <c r="DB586" s="58"/>
      <c r="DC586" s="58"/>
      <c r="DD586" s="58"/>
      <c r="DE586" s="58"/>
      <c r="DF586" s="58"/>
      <c r="DG586" s="58"/>
      <c r="DH586" s="58"/>
      <c r="DI586" s="58"/>
      <c r="DJ586" s="58"/>
      <c r="DK586" s="58"/>
      <c r="DL586" s="58"/>
      <c r="DM586" s="58"/>
      <c r="DN586" s="58"/>
      <c r="DO586" s="58"/>
      <c r="DP586" s="58"/>
      <c r="DQ586" s="58"/>
      <c r="DR586" s="58"/>
      <c r="DS586" s="58"/>
      <c r="DT586" s="58"/>
      <c r="DU586" s="58"/>
      <c r="DV586" s="58"/>
      <c r="DW586" s="58"/>
      <c r="DX586" s="58"/>
      <c r="DY586" s="58"/>
      <c r="DZ586" s="58"/>
      <c r="EA586" s="58"/>
      <c r="EB586" s="58"/>
      <c r="EC586" s="58"/>
      <c r="ED586" s="58"/>
      <c r="EE586" s="58"/>
      <c r="EF586" s="58"/>
      <c r="EG586" s="58"/>
      <c r="EH586" s="58"/>
      <c r="EI586" s="58"/>
      <c r="EJ586" s="58"/>
      <c r="EK586" s="58"/>
      <c r="EL586" s="58"/>
      <c r="EM586" s="58"/>
    </row>
    <row r="587" spans="1:143" outlineLevel="1" x14ac:dyDescent="0.2">
      <c r="A587" s="16">
        <v>288</v>
      </c>
      <c r="B587" s="16">
        <v>0</v>
      </c>
      <c r="C587" s="1">
        <v>0.12725187617773373</v>
      </c>
      <c r="D587" s="1">
        <f t="shared" si="80"/>
        <v>-0.12725187617773373</v>
      </c>
      <c r="E587" s="1">
        <f t="shared" si="81"/>
        <v>0.27221656546061268</v>
      </c>
      <c r="F587" s="1">
        <f t="shared" si="82"/>
        <v>-0.52174377376314962</v>
      </c>
      <c r="G587" s="1">
        <f t="shared" si="83"/>
        <v>-0.3818454633425033</v>
      </c>
      <c r="H587" s="1">
        <v>3.775809489690642E-3</v>
      </c>
      <c r="I587" s="1">
        <f t="shared" si="84"/>
        <v>6.9339577437711573E-5</v>
      </c>
      <c r="J587" s="1">
        <f t="shared" si="85"/>
        <v>-0.38256839910070556</v>
      </c>
      <c r="AP587" s="58"/>
      <c r="AQ587" s="58"/>
      <c r="AR587" s="58"/>
      <c r="AS587" s="58"/>
      <c r="AT587" s="58"/>
      <c r="AU587" s="58"/>
      <c r="AV587" s="58"/>
      <c r="AW587" s="173"/>
      <c r="AX587" s="58"/>
      <c r="AY587" s="58"/>
      <c r="AZ587" s="58"/>
      <c r="BA587" s="58">
        <f t="shared" si="86"/>
        <v>1</v>
      </c>
      <c r="BB587" s="58">
        <f t="shared" si="87"/>
        <v>0.12725187617773373</v>
      </c>
      <c r="BC587" s="58" t="e">
        <f t="shared" si="88"/>
        <v>#N/A</v>
      </c>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c r="DI587" s="58"/>
      <c r="DJ587" s="58"/>
      <c r="DK587" s="58"/>
      <c r="DL587" s="58"/>
      <c r="DM587" s="58"/>
      <c r="DN587" s="58"/>
      <c r="DO587" s="58"/>
      <c r="DP587" s="58"/>
      <c r="DQ587" s="58"/>
      <c r="DR587" s="58"/>
      <c r="DS587" s="58"/>
      <c r="DT587" s="58"/>
      <c r="DU587" s="58"/>
      <c r="DV587" s="58"/>
      <c r="DW587" s="58"/>
      <c r="DX587" s="58"/>
      <c r="DY587" s="58"/>
      <c r="DZ587" s="58"/>
      <c r="EA587" s="58"/>
      <c r="EB587" s="58"/>
      <c r="EC587" s="58"/>
      <c r="ED587" s="58"/>
      <c r="EE587" s="58"/>
      <c r="EF587" s="58"/>
      <c r="EG587" s="58"/>
      <c r="EH587" s="58"/>
      <c r="EI587" s="58"/>
      <c r="EJ587" s="58"/>
      <c r="EK587" s="58"/>
      <c r="EL587" s="58"/>
      <c r="EM587" s="58"/>
    </row>
    <row r="588" spans="1:143" outlineLevel="1" x14ac:dyDescent="0.2">
      <c r="A588" s="16">
        <v>289</v>
      </c>
      <c r="B588" s="16">
        <v>1</v>
      </c>
      <c r="C588" s="1">
        <v>8.4286162337393528E-2</v>
      </c>
      <c r="D588" s="1">
        <f t="shared" si="80"/>
        <v>0.9157138376626065</v>
      </c>
      <c r="E588" s="1">
        <f t="shared" si="81"/>
        <v>4.9470751505688675</v>
      </c>
      <c r="F588" s="1">
        <f t="shared" si="82"/>
        <v>2.2242021379741699</v>
      </c>
      <c r="G588" s="1">
        <f t="shared" si="83"/>
        <v>3.296110391109996</v>
      </c>
      <c r="H588" s="1">
        <v>9.5389281179876044E-3</v>
      </c>
      <c r="I588" s="1">
        <f t="shared" si="84"/>
        <v>1.3204995684331151E-2</v>
      </c>
      <c r="J588" s="1">
        <f t="shared" si="85"/>
        <v>3.3119444415359522</v>
      </c>
      <c r="AP588" s="58"/>
      <c r="AQ588" s="58"/>
      <c r="AR588" s="58"/>
      <c r="AS588" s="58"/>
      <c r="AT588" s="58"/>
      <c r="AU588" s="58"/>
      <c r="AV588" s="58"/>
      <c r="AW588" s="173"/>
      <c r="AX588" s="58"/>
      <c r="AY588" s="58"/>
      <c r="AZ588" s="58"/>
      <c r="BA588" s="58">
        <f t="shared" si="86"/>
        <v>0</v>
      </c>
      <c r="BB588" s="58" t="e">
        <f t="shared" si="87"/>
        <v>#N/A</v>
      </c>
      <c r="BC588" s="58">
        <f t="shared" si="88"/>
        <v>8.4286162337393528E-2</v>
      </c>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c r="CX588" s="58"/>
      <c r="CY588" s="58"/>
      <c r="CZ588" s="58"/>
      <c r="DA588" s="58"/>
      <c r="DB588" s="58"/>
      <c r="DC588" s="58"/>
      <c r="DD588" s="58"/>
      <c r="DE588" s="58"/>
      <c r="DF588" s="58"/>
      <c r="DG588" s="58"/>
      <c r="DH588" s="58"/>
      <c r="DI588" s="58"/>
      <c r="DJ588" s="58"/>
      <c r="DK588" s="58"/>
      <c r="DL588" s="58"/>
      <c r="DM588" s="58"/>
      <c r="DN588" s="58"/>
      <c r="DO588" s="58"/>
      <c r="DP588" s="58"/>
      <c r="DQ588" s="58"/>
      <c r="DR588" s="58"/>
      <c r="DS588" s="58"/>
      <c r="DT588" s="58"/>
      <c r="DU588" s="58"/>
      <c r="DV588" s="58"/>
      <c r="DW588" s="58"/>
      <c r="DX588" s="58"/>
      <c r="DY588" s="58"/>
      <c r="DZ588" s="58"/>
      <c r="EA588" s="58"/>
      <c r="EB588" s="58"/>
      <c r="EC588" s="58"/>
      <c r="ED588" s="58"/>
      <c r="EE588" s="58"/>
      <c r="EF588" s="58"/>
      <c r="EG588" s="58"/>
      <c r="EH588" s="58"/>
      <c r="EI588" s="58"/>
      <c r="EJ588" s="58"/>
      <c r="EK588" s="58"/>
      <c r="EL588" s="58"/>
      <c r="EM588" s="58"/>
    </row>
    <row r="589" spans="1:143" outlineLevel="1" x14ac:dyDescent="0.2">
      <c r="A589" s="16">
        <v>290</v>
      </c>
      <c r="B589" s="16">
        <v>1</v>
      </c>
      <c r="C589" s="1">
        <v>0.76106871432060241</v>
      </c>
      <c r="D589" s="1">
        <f t="shared" si="80"/>
        <v>0.23893128567939759</v>
      </c>
      <c r="E589" s="1">
        <f t="shared" si="81"/>
        <v>0.54606326085189527</v>
      </c>
      <c r="F589" s="1">
        <f t="shared" si="82"/>
        <v>0.73896093323794543</v>
      </c>
      <c r="G589" s="1">
        <f t="shared" si="83"/>
        <v>0.56030509966125652</v>
      </c>
      <c r="H589" s="1">
        <v>1.2329512774272786E-2</v>
      </c>
      <c r="I589" s="1">
        <f t="shared" si="84"/>
        <v>4.9599914170089321E-4</v>
      </c>
      <c r="J589" s="1">
        <f t="shared" si="85"/>
        <v>0.56379151680207873</v>
      </c>
      <c r="AP589" s="58"/>
      <c r="AQ589" s="58"/>
      <c r="AR589" s="58"/>
      <c r="AS589" s="58"/>
      <c r="AT589" s="58"/>
      <c r="AU589" s="58"/>
      <c r="AV589" s="58"/>
      <c r="AW589" s="173"/>
      <c r="AX589" s="58"/>
      <c r="AY589" s="58"/>
      <c r="AZ589" s="58"/>
      <c r="BA589" s="58">
        <f t="shared" si="86"/>
        <v>0</v>
      </c>
      <c r="BB589" s="58" t="e">
        <f t="shared" si="87"/>
        <v>#N/A</v>
      </c>
      <c r="BC589" s="58">
        <f t="shared" si="88"/>
        <v>0.76106871432060241</v>
      </c>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58"/>
      <c r="DL589" s="58"/>
      <c r="DM589" s="58"/>
      <c r="DN589" s="58"/>
      <c r="DO589" s="58"/>
      <c r="DP589" s="58"/>
      <c r="DQ589" s="58"/>
      <c r="DR589" s="58"/>
      <c r="DS589" s="58"/>
      <c r="DT589" s="58"/>
      <c r="DU589" s="58"/>
      <c r="DV589" s="58"/>
      <c r="DW589" s="58"/>
      <c r="DX589" s="58"/>
      <c r="DY589" s="58"/>
      <c r="DZ589" s="58"/>
      <c r="EA589" s="58"/>
      <c r="EB589" s="58"/>
      <c r="EC589" s="58"/>
      <c r="ED589" s="58"/>
      <c r="EE589" s="58"/>
      <c r="EF589" s="58"/>
      <c r="EG589" s="58"/>
      <c r="EH589" s="58"/>
      <c r="EI589" s="58"/>
      <c r="EJ589" s="58"/>
      <c r="EK589" s="58"/>
      <c r="EL589" s="58"/>
      <c r="EM589" s="58"/>
    </row>
    <row r="590" spans="1:143" outlineLevel="1" x14ac:dyDescent="0.2">
      <c r="A590" s="16">
        <v>291</v>
      </c>
      <c r="B590" s="16">
        <v>1</v>
      </c>
      <c r="C590" s="1">
        <v>0.94866015586010177</v>
      </c>
      <c r="D590" s="1">
        <f t="shared" si="80"/>
        <v>5.1339844139898227E-2</v>
      </c>
      <c r="E590" s="1">
        <f t="shared" si="81"/>
        <v>0.10540930427406867</v>
      </c>
      <c r="F590" s="1">
        <f t="shared" si="82"/>
        <v>0.3246679908368989</v>
      </c>
      <c r="G590" s="1">
        <f t="shared" si="83"/>
        <v>0.23263333286877402</v>
      </c>
      <c r="H590" s="1">
        <v>3.7262878052020669E-3</v>
      </c>
      <c r="I590" s="1">
        <f t="shared" si="84"/>
        <v>2.5396446358151631E-5</v>
      </c>
      <c r="J590" s="1">
        <f t="shared" si="85"/>
        <v>0.23306797733011747</v>
      </c>
      <c r="AP590" s="58"/>
      <c r="AQ590" s="58"/>
      <c r="AR590" s="58"/>
      <c r="AS590" s="58"/>
      <c r="AT590" s="58"/>
      <c r="AU590" s="58"/>
      <c r="AV590" s="58"/>
      <c r="AW590" s="173"/>
      <c r="AX590" s="58"/>
      <c r="AY590" s="58"/>
      <c r="AZ590" s="58"/>
      <c r="BA590" s="58">
        <f t="shared" si="86"/>
        <v>0</v>
      </c>
      <c r="BB590" s="58" t="e">
        <f t="shared" si="87"/>
        <v>#N/A</v>
      </c>
      <c r="BC590" s="58">
        <f t="shared" si="88"/>
        <v>0.94866015586010177</v>
      </c>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c r="CX590" s="58"/>
      <c r="CY590" s="58"/>
      <c r="CZ590" s="58"/>
      <c r="DA590" s="58"/>
      <c r="DB590" s="58"/>
      <c r="DC590" s="58"/>
      <c r="DD590" s="58"/>
      <c r="DE590" s="58"/>
      <c r="DF590" s="58"/>
      <c r="DG590" s="58"/>
      <c r="DH590" s="58"/>
      <c r="DI590" s="58"/>
      <c r="DJ590" s="58"/>
      <c r="DK590" s="58"/>
      <c r="DL590" s="58"/>
      <c r="DM590" s="58"/>
      <c r="DN590" s="58"/>
      <c r="DO590" s="58"/>
      <c r="DP590" s="58"/>
      <c r="DQ590" s="58"/>
      <c r="DR590" s="58"/>
      <c r="DS590" s="58"/>
      <c r="DT590" s="58"/>
      <c r="DU590" s="58"/>
      <c r="DV590" s="58"/>
      <c r="DW590" s="58"/>
      <c r="DX590" s="58"/>
      <c r="DY590" s="58"/>
      <c r="DZ590" s="58"/>
      <c r="EA590" s="58"/>
      <c r="EB590" s="58"/>
      <c r="EC590" s="58"/>
      <c r="ED590" s="58"/>
      <c r="EE590" s="58"/>
      <c r="EF590" s="58"/>
      <c r="EG590" s="58"/>
      <c r="EH590" s="58"/>
      <c r="EI590" s="58"/>
      <c r="EJ590" s="58"/>
      <c r="EK590" s="58"/>
      <c r="EL590" s="58"/>
      <c r="EM590" s="58"/>
    </row>
    <row r="591" spans="1:143" outlineLevel="1" x14ac:dyDescent="0.2">
      <c r="A591" s="16">
        <v>292</v>
      </c>
      <c r="B591" s="16">
        <v>1</v>
      </c>
      <c r="C591" s="1">
        <v>0.95646631031322649</v>
      </c>
      <c r="D591" s="1">
        <f t="shared" si="80"/>
        <v>4.3533689686773513E-2</v>
      </c>
      <c r="E591" s="1">
        <f t="shared" si="81"/>
        <v>8.9019425117603232E-2</v>
      </c>
      <c r="F591" s="1">
        <f t="shared" si="82"/>
        <v>0.29836123259834418</v>
      </c>
      <c r="G591" s="1">
        <f t="shared" si="83"/>
        <v>0.21334275541562814</v>
      </c>
      <c r="H591" s="1">
        <v>3.8451796113918475E-3</v>
      </c>
      <c r="I591" s="1">
        <f t="shared" si="84"/>
        <v>2.2045947149667734E-5</v>
      </c>
      <c r="J591" s="1">
        <f t="shared" si="85"/>
        <v>0.21375411271018371</v>
      </c>
      <c r="AP591" s="58"/>
      <c r="AQ591" s="58"/>
      <c r="AR591" s="58"/>
      <c r="AS591" s="58"/>
      <c r="AT591" s="58"/>
      <c r="AU591" s="58"/>
      <c r="AV591" s="58"/>
      <c r="AW591" s="173"/>
      <c r="AX591" s="58"/>
      <c r="AY591" s="58"/>
      <c r="AZ591" s="58"/>
      <c r="BA591" s="58">
        <f t="shared" si="86"/>
        <v>0</v>
      </c>
      <c r="BB591" s="58" t="e">
        <f t="shared" si="87"/>
        <v>#N/A</v>
      </c>
      <c r="BC591" s="58">
        <f t="shared" si="88"/>
        <v>0.95646631031322649</v>
      </c>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c r="CX591" s="58"/>
      <c r="CY591" s="58"/>
      <c r="CZ591" s="58"/>
      <c r="DA591" s="58"/>
      <c r="DB591" s="58"/>
      <c r="DC591" s="58"/>
      <c r="DD591" s="58"/>
      <c r="DE591" s="58"/>
      <c r="DF591" s="58"/>
      <c r="DG591" s="58"/>
      <c r="DH591" s="58"/>
      <c r="DI591" s="58"/>
      <c r="DJ591" s="58"/>
      <c r="DK591" s="58"/>
      <c r="DL591" s="58"/>
      <c r="DM591" s="58"/>
      <c r="DN591" s="58"/>
      <c r="DO591" s="58"/>
      <c r="DP591" s="58"/>
      <c r="DQ591" s="58"/>
      <c r="DR591" s="58"/>
      <c r="DS591" s="58"/>
      <c r="DT591" s="58"/>
      <c r="DU591" s="58"/>
      <c r="DV591" s="58"/>
      <c r="DW591" s="58"/>
      <c r="DX591" s="58"/>
      <c r="DY591" s="58"/>
      <c r="DZ591" s="58"/>
      <c r="EA591" s="58"/>
      <c r="EB591" s="58"/>
      <c r="EC591" s="58"/>
      <c r="ED591" s="58"/>
      <c r="EE591" s="58"/>
      <c r="EF591" s="58"/>
      <c r="EG591" s="58"/>
      <c r="EH591" s="58"/>
      <c r="EI591" s="58"/>
      <c r="EJ591" s="58"/>
      <c r="EK591" s="58"/>
      <c r="EL591" s="58"/>
      <c r="EM591" s="58"/>
    </row>
    <row r="592" spans="1:143" outlineLevel="1" x14ac:dyDescent="0.2">
      <c r="A592" s="16">
        <v>293</v>
      </c>
      <c r="B592" s="16">
        <v>0</v>
      </c>
      <c r="C592" s="1">
        <v>9.6468742089124065E-2</v>
      </c>
      <c r="D592" s="1">
        <f t="shared" si="80"/>
        <v>-9.6468742089124065E-2</v>
      </c>
      <c r="E592" s="1">
        <f t="shared" si="81"/>
        <v>0.2028891461560845</v>
      </c>
      <c r="F592" s="1">
        <f t="shared" si="82"/>
        <v>-0.45043217708783251</v>
      </c>
      <c r="G592" s="1">
        <f t="shared" si="83"/>
        <v>-0.32675460504263371</v>
      </c>
      <c r="H592" s="1">
        <v>9.9953268383172599E-3</v>
      </c>
      <c r="I592" s="1">
        <f t="shared" si="84"/>
        <v>1.3610558838574068E-4</v>
      </c>
      <c r="J592" s="1">
        <f t="shared" si="85"/>
        <v>-0.32839995929495785</v>
      </c>
      <c r="AP592" s="58"/>
      <c r="AQ592" s="58"/>
      <c r="AR592" s="58"/>
      <c r="AS592" s="58"/>
      <c r="AT592" s="58"/>
      <c r="AU592" s="58"/>
      <c r="AV592" s="58"/>
      <c r="AW592" s="173"/>
      <c r="AX592" s="58"/>
      <c r="AY592" s="58"/>
      <c r="AZ592" s="58"/>
      <c r="BA592" s="58">
        <f t="shared" si="86"/>
        <v>1</v>
      </c>
      <c r="BB592" s="58">
        <f t="shared" si="87"/>
        <v>9.6468742089124065E-2</v>
      </c>
      <c r="BC592" s="58" t="e">
        <f t="shared" si="88"/>
        <v>#N/A</v>
      </c>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c r="CX592" s="58"/>
      <c r="CY592" s="58"/>
      <c r="CZ592" s="58"/>
      <c r="DA592" s="58"/>
      <c r="DB592" s="58"/>
      <c r="DC592" s="58"/>
      <c r="DD592" s="58"/>
      <c r="DE592" s="58"/>
      <c r="DF592" s="58"/>
      <c r="DG592" s="58"/>
      <c r="DH592" s="58"/>
      <c r="DI592" s="58"/>
      <c r="DJ592" s="58"/>
      <c r="DK592" s="58"/>
      <c r="DL592" s="58"/>
      <c r="DM592" s="58"/>
      <c r="DN592" s="58"/>
      <c r="DO592" s="58"/>
      <c r="DP592" s="58"/>
      <c r="DQ592" s="58"/>
      <c r="DR592" s="58"/>
      <c r="DS592" s="58"/>
      <c r="DT592" s="58"/>
      <c r="DU592" s="58"/>
      <c r="DV592" s="58"/>
      <c r="DW592" s="58"/>
      <c r="DX592" s="58"/>
      <c r="DY592" s="58"/>
      <c r="DZ592" s="58"/>
      <c r="EA592" s="58"/>
      <c r="EB592" s="58"/>
      <c r="EC592" s="58"/>
      <c r="ED592" s="58"/>
      <c r="EE592" s="58"/>
      <c r="EF592" s="58"/>
      <c r="EG592" s="58"/>
      <c r="EH592" s="58"/>
      <c r="EI592" s="58"/>
      <c r="EJ592" s="58"/>
      <c r="EK592" s="58"/>
      <c r="EL592" s="58"/>
      <c r="EM592" s="58"/>
    </row>
    <row r="593" spans="1:143" outlineLevel="1" x14ac:dyDescent="0.2">
      <c r="A593" s="16">
        <v>294</v>
      </c>
      <c r="B593" s="16">
        <v>0</v>
      </c>
      <c r="C593" s="1">
        <v>0.47391390531766886</v>
      </c>
      <c r="D593" s="1">
        <f t="shared" si="80"/>
        <v>-0.47391390531766886</v>
      </c>
      <c r="E593" s="1">
        <f t="shared" si="81"/>
        <v>1.2845808030698707</v>
      </c>
      <c r="F593" s="1">
        <f t="shared" si="82"/>
        <v>-1.1333934899538953</v>
      </c>
      <c r="G593" s="1">
        <f t="shared" si="83"/>
        <v>-0.94912041397999003</v>
      </c>
      <c r="H593" s="1">
        <v>1.5294146205792945E-2</v>
      </c>
      <c r="I593" s="1">
        <f t="shared" si="84"/>
        <v>1.7760894725221536E-3</v>
      </c>
      <c r="J593" s="1">
        <f t="shared" si="85"/>
        <v>-0.95646273625122813</v>
      </c>
      <c r="AP593" s="58"/>
      <c r="AQ593" s="58"/>
      <c r="AR593" s="58"/>
      <c r="AS593" s="58"/>
      <c r="AT593" s="58"/>
      <c r="AU593" s="58"/>
      <c r="AV593" s="58"/>
      <c r="AW593" s="173"/>
      <c r="AX593" s="58"/>
      <c r="AY593" s="58"/>
      <c r="AZ593" s="58"/>
      <c r="BA593" s="58">
        <f t="shared" si="86"/>
        <v>1</v>
      </c>
      <c r="BB593" s="58">
        <f t="shared" si="87"/>
        <v>0.47391390531766886</v>
      </c>
      <c r="BC593" s="58" t="e">
        <f t="shared" si="88"/>
        <v>#N/A</v>
      </c>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c r="CX593" s="58"/>
      <c r="CY593" s="58"/>
      <c r="CZ593" s="58"/>
      <c r="DA593" s="58"/>
      <c r="DB593" s="58"/>
      <c r="DC593" s="58"/>
      <c r="DD593" s="58"/>
      <c r="DE593" s="58"/>
      <c r="DF593" s="58"/>
      <c r="DG593" s="58"/>
      <c r="DH593" s="58"/>
      <c r="DI593" s="58"/>
      <c r="DJ593" s="58"/>
      <c r="DK593" s="58"/>
      <c r="DL593" s="58"/>
      <c r="DM593" s="58"/>
      <c r="DN593" s="58"/>
      <c r="DO593" s="58"/>
      <c r="DP593" s="58"/>
      <c r="DQ593" s="58"/>
      <c r="DR593" s="58"/>
      <c r="DS593" s="58"/>
      <c r="DT593" s="58"/>
      <c r="DU593" s="58"/>
      <c r="DV593" s="58"/>
      <c r="DW593" s="58"/>
      <c r="DX593" s="58"/>
      <c r="DY593" s="58"/>
      <c r="DZ593" s="58"/>
      <c r="EA593" s="58"/>
      <c r="EB593" s="58"/>
      <c r="EC593" s="58"/>
      <c r="ED593" s="58"/>
      <c r="EE593" s="58"/>
      <c r="EF593" s="58"/>
      <c r="EG593" s="58"/>
      <c r="EH593" s="58"/>
      <c r="EI593" s="58"/>
      <c r="EJ593" s="58"/>
      <c r="EK593" s="58"/>
      <c r="EL593" s="58"/>
      <c r="EM593" s="58"/>
    </row>
    <row r="594" spans="1:143" outlineLevel="1" x14ac:dyDescent="0.2">
      <c r="A594" s="16">
        <v>295</v>
      </c>
      <c r="B594" s="16">
        <v>0</v>
      </c>
      <c r="C594" s="1">
        <v>0.12185890264573478</v>
      </c>
      <c r="D594" s="1">
        <f t="shared" si="80"/>
        <v>-0.12185890264573478</v>
      </c>
      <c r="E594" s="1">
        <f t="shared" si="81"/>
        <v>0.25989599024281984</v>
      </c>
      <c r="F594" s="1">
        <f t="shared" si="82"/>
        <v>-0.50979995119931099</v>
      </c>
      <c r="G594" s="1">
        <f t="shared" si="83"/>
        <v>-0.37251732876843502</v>
      </c>
      <c r="H594" s="1">
        <v>3.4466341933205046E-3</v>
      </c>
      <c r="I594" s="1">
        <f t="shared" si="84"/>
        <v>6.0200076731380838E-5</v>
      </c>
      <c r="J594" s="1">
        <f t="shared" si="85"/>
        <v>-0.37316095849576508</v>
      </c>
      <c r="AP594" s="58"/>
      <c r="AQ594" s="58"/>
      <c r="AR594" s="58"/>
      <c r="AS594" s="58"/>
      <c r="AT594" s="58"/>
      <c r="AU594" s="58"/>
      <c r="AV594" s="58"/>
      <c r="AW594" s="173"/>
      <c r="AX594" s="58"/>
      <c r="AY594" s="58"/>
      <c r="AZ594" s="58"/>
      <c r="BA594" s="58">
        <f t="shared" si="86"/>
        <v>1</v>
      </c>
      <c r="BB594" s="58">
        <f t="shared" si="87"/>
        <v>0.12185890264573478</v>
      </c>
      <c r="BC594" s="58" t="e">
        <f t="shared" si="88"/>
        <v>#N/A</v>
      </c>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W594" s="58"/>
      <c r="DX594" s="58"/>
      <c r="DY594" s="58"/>
      <c r="DZ594" s="58"/>
      <c r="EA594" s="58"/>
      <c r="EB594" s="58"/>
      <c r="EC594" s="58"/>
      <c r="ED594" s="58"/>
      <c r="EE594" s="58"/>
      <c r="EF594" s="58"/>
      <c r="EG594" s="58"/>
      <c r="EH594" s="58"/>
      <c r="EI594" s="58"/>
      <c r="EJ594" s="58"/>
      <c r="EK594" s="58"/>
      <c r="EL594" s="58"/>
      <c r="EM594" s="58"/>
    </row>
    <row r="595" spans="1:143" outlineLevel="1" x14ac:dyDescent="0.2">
      <c r="A595" s="16">
        <v>296</v>
      </c>
      <c r="B595" s="16">
        <v>0</v>
      </c>
      <c r="C595" s="1">
        <v>0.43440543939947485</v>
      </c>
      <c r="D595" s="1">
        <f t="shared" si="80"/>
        <v>-0.43440543939947485</v>
      </c>
      <c r="E595" s="1">
        <f t="shared" si="81"/>
        <v>1.1397555629778737</v>
      </c>
      <c r="F595" s="1">
        <f t="shared" si="82"/>
        <v>-1.0675933509430797</v>
      </c>
      <c r="G595" s="1">
        <f t="shared" si="83"/>
        <v>-0.87638516057361082</v>
      </c>
      <c r="H595" s="1">
        <v>1.0197090056300826E-2</v>
      </c>
      <c r="I595" s="1">
        <f t="shared" si="84"/>
        <v>9.9926078842281279E-4</v>
      </c>
      <c r="J595" s="1">
        <f t="shared" si="85"/>
        <v>-0.8808879154370447</v>
      </c>
      <c r="AP595" s="58"/>
      <c r="AQ595" s="58"/>
      <c r="AR595" s="58"/>
      <c r="AS595" s="58"/>
      <c r="AT595" s="58"/>
      <c r="AU595" s="58"/>
      <c r="AV595" s="58"/>
      <c r="AW595" s="173"/>
      <c r="AX595" s="58"/>
      <c r="AY595" s="58"/>
      <c r="AZ595" s="58"/>
      <c r="BA595" s="58">
        <f t="shared" si="86"/>
        <v>1</v>
      </c>
      <c r="BB595" s="58">
        <f t="shared" si="87"/>
        <v>0.43440543939947485</v>
      </c>
      <c r="BC595" s="58" t="e">
        <f t="shared" si="88"/>
        <v>#N/A</v>
      </c>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c r="CX595" s="58"/>
      <c r="CY595" s="58"/>
      <c r="CZ595" s="58"/>
      <c r="DA595" s="58"/>
      <c r="DB595" s="58"/>
      <c r="DC595" s="58"/>
      <c r="DD595" s="58"/>
      <c r="DE595" s="58"/>
      <c r="DF595" s="58"/>
      <c r="DG595" s="58"/>
      <c r="DH595" s="58"/>
      <c r="DI595" s="58"/>
      <c r="DJ595" s="58"/>
      <c r="DK595" s="58"/>
      <c r="DL595" s="58"/>
      <c r="DM595" s="58"/>
      <c r="DN595" s="58"/>
      <c r="DO595" s="58"/>
      <c r="DP595" s="58"/>
      <c r="DQ595" s="58"/>
      <c r="DR595" s="58"/>
      <c r="DS595" s="58"/>
      <c r="DT595" s="58"/>
      <c r="DU595" s="58"/>
      <c r="DV595" s="58"/>
      <c r="DW595" s="58"/>
      <c r="DX595" s="58"/>
      <c r="DY595" s="58"/>
      <c r="DZ595" s="58"/>
      <c r="EA595" s="58"/>
      <c r="EB595" s="58"/>
      <c r="EC595" s="58"/>
      <c r="ED595" s="58"/>
      <c r="EE595" s="58"/>
      <c r="EF595" s="58"/>
      <c r="EG595" s="58"/>
      <c r="EH595" s="58"/>
      <c r="EI595" s="58"/>
      <c r="EJ595" s="58"/>
      <c r="EK595" s="58"/>
      <c r="EL595" s="58"/>
      <c r="EM595" s="58"/>
    </row>
    <row r="596" spans="1:143" outlineLevel="1" x14ac:dyDescent="0.2">
      <c r="A596" s="16">
        <v>297</v>
      </c>
      <c r="B596" s="16">
        <v>0</v>
      </c>
      <c r="C596" s="1">
        <v>0.12318840247290733</v>
      </c>
      <c r="D596" s="1">
        <f t="shared" si="80"/>
        <v>-0.12318840247290733</v>
      </c>
      <c r="E596" s="1">
        <f t="shared" si="81"/>
        <v>0.26292627153846793</v>
      </c>
      <c r="F596" s="1">
        <f t="shared" si="82"/>
        <v>-0.51276336797636779</v>
      </c>
      <c r="G596" s="1">
        <f t="shared" si="83"/>
        <v>-0.37482777837923553</v>
      </c>
      <c r="H596" s="1">
        <v>3.5203052972305319E-3</v>
      </c>
      <c r="I596" s="1">
        <f t="shared" si="84"/>
        <v>6.2261126311877074E-5</v>
      </c>
      <c r="J596" s="1">
        <f t="shared" si="85"/>
        <v>-0.3754892795138447</v>
      </c>
      <c r="AP596" s="58"/>
      <c r="AQ596" s="58"/>
      <c r="AR596" s="58"/>
      <c r="AS596" s="58"/>
      <c r="AT596" s="58"/>
      <c r="AU596" s="58"/>
      <c r="AV596" s="58"/>
      <c r="AW596" s="173"/>
      <c r="AX596" s="58"/>
      <c r="AY596" s="58"/>
      <c r="AZ596" s="58"/>
      <c r="BA596" s="58">
        <f t="shared" si="86"/>
        <v>1</v>
      </c>
      <c r="BB596" s="58">
        <f t="shared" si="87"/>
        <v>0.12318840247290733</v>
      </c>
      <c r="BC596" s="58" t="e">
        <f t="shared" si="88"/>
        <v>#N/A</v>
      </c>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c r="CX596" s="58"/>
      <c r="CY596" s="58"/>
      <c r="CZ596" s="58"/>
      <c r="DA596" s="58"/>
      <c r="DB596" s="58"/>
      <c r="DC596" s="58"/>
      <c r="DD596" s="58"/>
      <c r="DE596" s="58"/>
      <c r="DF596" s="58"/>
      <c r="DG596" s="58"/>
      <c r="DH596" s="58"/>
      <c r="DI596" s="58"/>
      <c r="DJ596" s="58"/>
      <c r="DK596" s="58"/>
      <c r="DL596" s="58"/>
      <c r="DM596" s="58"/>
      <c r="DN596" s="58"/>
      <c r="DO596" s="58"/>
      <c r="DP596" s="58"/>
      <c r="DQ596" s="58"/>
      <c r="DR596" s="58"/>
      <c r="DS596" s="58"/>
      <c r="DT596" s="58"/>
      <c r="DU596" s="58"/>
      <c r="DV596" s="58"/>
      <c r="DW596" s="58"/>
      <c r="DX596" s="58"/>
      <c r="DY596" s="58"/>
      <c r="DZ596" s="58"/>
      <c r="EA596" s="58"/>
      <c r="EB596" s="58"/>
      <c r="EC596" s="58"/>
      <c r="ED596" s="58"/>
      <c r="EE596" s="58"/>
      <c r="EF596" s="58"/>
      <c r="EG596" s="58"/>
      <c r="EH596" s="58"/>
      <c r="EI596" s="58"/>
      <c r="EJ596" s="58"/>
      <c r="EK596" s="58"/>
      <c r="EL596" s="58"/>
      <c r="EM596" s="58"/>
    </row>
    <row r="597" spans="1:143" outlineLevel="1" x14ac:dyDescent="0.2">
      <c r="A597" s="16">
        <v>298</v>
      </c>
      <c r="B597" s="16">
        <v>0</v>
      </c>
      <c r="C597" s="1">
        <v>0.97097552025037359</v>
      </c>
      <c r="D597" s="1">
        <f t="shared" si="80"/>
        <v>-0.97097552025037359</v>
      </c>
      <c r="E597" s="1">
        <f t="shared" si="81"/>
        <v>7.0792313515499341</v>
      </c>
      <c r="F597" s="1">
        <f t="shared" si="82"/>
        <v>-2.6606824973209289</v>
      </c>
      <c r="G597" s="1">
        <f t="shared" si="83"/>
        <v>-5.7839152192951504</v>
      </c>
      <c r="H597" s="1">
        <v>4.6773306735203163E-3</v>
      </c>
      <c r="I597" s="1">
        <f t="shared" si="84"/>
        <v>1.9743499496503898E-2</v>
      </c>
      <c r="J597" s="1">
        <f t="shared" si="85"/>
        <v>-5.7974894984777432</v>
      </c>
      <c r="AP597" s="58"/>
      <c r="AQ597" s="58"/>
      <c r="AR597" s="58"/>
      <c r="AS597" s="58"/>
      <c r="AT597" s="58"/>
      <c r="AU597" s="58"/>
      <c r="AV597" s="58"/>
      <c r="AW597" s="173"/>
      <c r="AX597" s="58"/>
      <c r="AY597" s="58"/>
      <c r="AZ597" s="58"/>
      <c r="BA597" s="58">
        <f t="shared" si="86"/>
        <v>1</v>
      </c>
      <c r="BB597" s="58">
        <f t="shared" si="87"/>
        <v>0.97097552025037359</v>
      </c>
      <c r="BC597" s="58" t="e">
        <f t="shared" si="88"/>
        <v>#N/A</v>
      </c>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c r="CX597" s="58"/>
      <c r="CY597" s="58"/>
      <c r="CZ597" s="58"/>
      <c r="DA597" s="58"/>
      <c r="DB597" s="58"/>
      <c r="DC597" s="58"/>
      <c r="DD597" s="58"/>
      <c r="DE597" s="58"/>
      <c r="DF597" s="58"/>
      <c r="DG597" s="58"/>
      <c r="DH597" s="58"/>
      <c r="DI597" s="58"/>
      <c r="DJ597" s="58"/>
      <c r="DK597" s="58"/>
      <c r="DL597" s="58"/>
      <c r="DM597" s="58"/>
      <c r="DN597" s="58"/>
      <c r="DO597" s="58"/>
      <c r="DP597" s="58"/>
      <c r="DQ597" s="58"/>
      <c r="DR597" s="58"/>
      <c r="DS597" s="58"/>
      <c r="DT597" s="58"/>
      <c r="DU597" s="58"/>
      <c r="DV597" s="58"/>
      <c r="DW597" s="58"/>
      <c r="DX597" s="58"/>
      <c r="DY597" s="58"/>
      <c r="DZ597" s="58"/>
      <c r="EA597" s="58"/>
      <c r="EB597" s="58"/>
      <c r="EC597" s="58"/>
      <c r="ED597" s="58"/>
      <c r="EE597" s="58"/>
      <c r="EF597" s="58"/>
      <c r="EG597" s="58"/>
      <c r="EH597" s="58"/>
      <c r="EI597" s="58"/>
      <c r="EJ597" s="58"/>
      <c r="EK597" s="58"/>
      <c r="EL597" s="58"/>
      <c r="EM597" s="58"/>
    </row>
    <row r="598" spans="1:143" outlineLevel="1" x14ac:dyDescent="0.2">
      <c r="A598" s="16">
        <v>299</v>
      </c>
      <c r="B598" s="16">
        <v>1</v>
      </c>
      <c r="C598" s="1">
        <v>0.43440543939947485</v>
      </c>
      <c r="D598" s="1">
        <f t="shared" si="80"/>
        <v>0.56559456060052515</v>
      </c>
      <c r="E598" s="1">
        <f t="shared" si="81"/>
        <v>1.667553977605946</v>
      </c>
      <c r="F598" s="1">
        <f t="shared" si="82"/>
        <v>1.2913380570578512</v>
      </c>
      <c r="G598" s="1">
        <f t="shared" si="83"/>
        <v>1.1410508130300618</v>
      </c>
      <c r="H598" s="1">
        <v>1.0197090056300826E-2</v>
      </c>
      <c r="I598" s="1">
        <f t="shared" si="84"/>
        <v>1.693942969857217E-3</v>
      </c>
      <c r="J598" s="1">
        <f t="shared" si="85"/>
        <v>1.1469133861644967</v>
      </c>
      <c r="AP598" s="58"/>
      <c r="AQ598" s="58"/>
      <c r="AR598" s="58"/>
      <c r="AS598" s="58"/>
      <c r="AT598" s="58"/>
      <c r="AU598" s="58"/>
      <c r="AV598" s="58"/>
      <c r="AW598" s="173"/>
      <c r="AX598" s="58"/>
      <c r="AY598" s="58"/>
      <c r="AZ598" s="58"/>
      <c r="BA598" s="58">
        <f t="shared" si="86"/>
        <v>0</v>
      </c>
      <c r="BB598" s="58" t="e">
        <f t="shared" si="87"/>
        <v>#N/A</v>
      </c>
      <c r="BC598" s="58">
        <f t="shared" si="88"/>
        <v>0.43440543939947485</v>
      </c>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c r="CX598" s="58"/>
      <c r="CY598" s="58"/>
      <c r="CZ598" s="58"/>
      <c r="DA598" s="58"/>
      <c r="DB598" s="58"/>
      <c r="DC598" s="58"/>
      <c r="DD598" s="58"/>
      <c r="DE598" s="58"/>
      <c r="DF598" s="58"/>
      <c r="DG598" s="58"/>
      <c r="DH598" s="58"/>
      <c r="DI598" s="58"/>
      <c r="DJ598" s="58"/>
      <c r="DK598" s="58"/>
      <c r="DL598" s="58"/>
      <c r="DM598" s="58"/>
      <c r="DN598" s="58"/>
      <c r="DO598" s="58"/>
      <c r="DP598" s="58"/>
      <c r="DQ598" s="58"/>
      <c r="DR598" s="58"/>
      <c r="DS598" s="58"/>
      <c r="DT598" s="58"/>
      <c r="DU598" s="58"/>
      <c r="DV598" s="58"/>
      <c r="DW598" s="58"/>
      <c r="DX598" s="58"/>
      <c r="DY598" s="58"/>
      <c r="DZ598" s="58"/>
      <c r="EA598" s="58"/>
      <c r="EB598" s="58"/>
      <c r="EC598" s="58"/>
      <c r="ED598" s="58"/>
      <c r="EE598" s="58"/>
      <c r="EF598" s="58"/>
      <c r="EG598" s="58"/>
      <c r="EH598" s="58"/>
      <c r="EI598" s="58"/>
      <c r="EJ598" s="58"/>
      <c r="EK598" s="58"/>
      <c r="EL598" s="58"/>
      <c r="EM598" s="58"/>
    </row>
    <row r="599" spans="1:143" outlineLevel="1" x14ac:dyDescent="0.2">
      <c r="A599" s="16">
        <v>300</v>
      </c>
      <c r="B599" s="16">
        <v>1</v>
      </c>
      <c r="C599" s="1">
        <v>0.91076449238991863</v>
      </c>
      <c r="D599" s="1">
        <f t="shared" si="80"/>
        <v>8.9235507610081366E-2</v>
      </c>
      <c r="E599" s="1">
        <f t="shared" si="81"/>
        <v>0.18694186126326243</v>
      </c>
      <c r="F599" s="1">
        <f t="shared" si="82"/>
        <v>0.43236773846259902</v>
      </c>
      <c r="G599" s="1">
        <f t="shared" si="83"/>
        <v>0.31301547139162089</v>
      </c>
      <c r="H599" s="1">
        <v>7.0153588925555089E-3</v>
      </c>
      <c r="I599" s="1">
        <f t="shared" si="84"/>
        <v>8.7137772158222632E-5</v>
      </c>
      <c r="J599" s="1">
        <f t="shared" si="85"/>
        <v>0.31411924023501986</v>
      </c>
      <c r="AP599" s="58"/>
      <c r="AQ599" s="58"/>
      <c r="AR599" s="58"/>
      <c r="AS599" s="58"/>
      <c r="AT599" s="58"/>
      <c r="AU599" s="58"/>
      <c r="AV599" s="58"/>
      <c r="AW599" s="173"/>
      <c r="AX599" s="58"/>
      <c r="AY599" s="58"/>
      <c r="AZ599" s="58"/>
      <c r="BA599" s="58">
        <f t="shared" si="86"/>
        <v>0</v>
      </c>
      <c r="BB599" s="58" t="e">
        <f t="shared" si="87"/>
        <v>#N/A</v>
      </c>
      <c r="BC599" s="58">
        <f t="shared" si="88"/>
        <v>0.91076449238991863</v>
      </c>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c r="CX599" s="58"/>
      <c r="CY599" s="58"/>
      <c r="CZ599" s="58"/>
      <c r="DA599" s="58"/>
      <c r="DB599" s="58"/>
      <c r="DC599" s="58"/>
      <c r="DD599" s="58"/>
      <c r="DE599" s="58"/>
      <c r="DF599" s="58"/>
      <c r="DG599" s="58"/>
      <c r="DH599" s="58"/>
      <c r="DI599" s="58"/>
      <c r="DJ599" s="58"/>
      <c r="DK599" s="58"/>
      <c r="DL599" s="58"/>
      <c r="DM599" s="58"/>
      <c r="DN599" s="58"/>
      <c r="DO599" s="58"/>
      <c r="DP599" s="58"/>
      <c r="DQ599" s="58"/>
      <c r="DR599" s="58"/>
      <c r="DS599" s="58"/>
      <c r="DT599" s="58"/>
      <c r="DU599" s="58"/>
      <c r="DV599" s="58"/>
      <c r="DW599" s="58"/>
      <c r="DX599" s="58"/>
      <c r="DY599" s="58"/>
      <c r="DZ599" s="58"/>
      <c r="EA599" s="58"/>
      <c r="EB599" s="58"/>
      <c r="EC599" s="58"/>
      <c r="ED599" s="58"/>
      <c r="EE599" s="58"/>
      <c r="EF599" s="58"/>
      <c r="EG599" s="58"/>
      <c r="EH599" s="58"/>
      <c r="EI599" s="58"/>
      <c r="EJ599" s="58"/>
      <c r="EK599" s="58"/>
      <c r="EL599" s="58"/>
      <c r="EM599" s="58"/>
    </row>
    <row r="600" spans="1:143" outlineLevel="1" x14ac:dyDescent="0.2">
      <c r="A600" s="16">
        <v>301</v>
      </c>
      <c r="B600" s="16">
        <v>1</v>
      </c>
      <c r="C600" s="1">
        <v>0.72375434318762599</v>
      </c>
      <c r="D600" s="1">
        <f t="shared" si="80"/>
        <v>0.27624565681237401</v>
      </c>
      <c r="E600" s="1">
        <f t="shared" si="81"/>
        <v>0.64660649832569983</v>
      </c>
      <c r="F600" s="1">
        <f t="shared" si="82"/>
        <v>0.80411846038111812</v>
      </c>
      <c r="G600" s="1">
        <f t="shared" si="83"/>
        <v>0.61780602294248055</v>
      </c>
      <c r="H600" s="1">
        <v>1.3883386951440457E-2</v>
      </c>
      <c r="I600" s="1">
        <f t="shared" si="84"/>
        <v>6.8116631996408027E-4</v>
      </c>
      <c r="J600" s="1">
        <f t="shared" si="85"/>
        <v>0.62213982140587232</v>
      </c>
      <c r="AP600" s="58"/>
      <c r="AQ600" s="58"/>
      <c r="AR600" s="58"/>
      <c r="AS600" s="58"/>
      <c r="AT600" s="58"/>
      <c r="AU600" s="58"/>
      <c r="AV600" s="58"/>
      <c r="AW600" s="173"/>
      <c r="AX600" s="58"/>
      <c r="AY600" s="58"/>
      <c r="AZ600" s="58"/>
      <c r="BA600" s="58">
        <f t="shared" si="86"/>
        <v>0</v>
      </c>
      <c r="BB600" s="58" t="e">
        <f t="shared" si="87"/>
        <v>#N/A</v>
      </c>
      <c r="BC600" s="58">
        <f t="shared" si="88"/>
        <v>0.72375434318762599</v>
      </c>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c r="CX600" s="58"/>
      <c r="CY600" s="58"/>
      <c r="CZ600" s="58"/>
      <c r="DA600" s="58"/>
      <c r="DB600" s="58"/>
      <c r="DC600" s="58"/>
      <c r="DD600" s="58"/>
      <c r="DE600" s="58"/>
      <c r="DF600" s="58"/>
      <c r="DG600" s="58"/>
      <c r="DH600" s="58"/>
      <c r="DI600" s="58"/>
      <c r="DJ600" s="58"/>
      <c r="DK600" s="58"/>
      <c r="DL600" s="58"/>
      <c r="DM600" s="58"/>
      <c r="DN600" s="58"/>
      <c r="DO600" s="58"/>
      <c r="DP600" s="58"/>
      <c r="DQ600" s="58"/>
      <c r="DR600" s="58"/>
      <c r="DS600" s="58"/>
      <c r="DT600" s="58"/>
      <c r="DU600" s="58"/>
      <c r="DV600" s="58"/>
      <c r="DW600" s="58"/>
      <c r="DX600" s="58"/>
      <c r="DY600" s="58"/>
      <c r="DZ600" s="58"/>
      <c r="EA600" s="58"/>
      <c r="EB600" s="58"/>
      <c r="EC600" s="58"/>
      <c r="ED600" s="58"/>
      <c r="EE600" s="58"/>
      <c r="EF600" s="58"/>
      <c r="EG600" s="58"/>
      <c r="EH600" s="58"/>
      <c r="EI600" s="58"/>
      <c r="EJ600" s="58"/>
      <c r="EK600" s="58"/>
      <c r="EL600" s="58"/>
      <c r="EM600" s="58"/>
    </row>
    <row r="601" spans="1:143" outlineLevel="1" x14ac:dyDescent="0.2">
      <c r="A601" s="16">
        <v>302</v>
      </c>
      <c r="B601" s="16">
        <v>1</v>
      </c>
      <c r="C601" s="1">
        <v>0.10708535727923606</v>
      </c>
      <c r="D601" s="1">
        <f t="shared" si="80"/>
        <v>0.89291464272076393</v>
      </c>
      <c r="E601" s="1">
        <f t="shared" si="81"/>
        <v>4.4682580619146117</v>
      </c>
      <c r="F601" s="1">
        <f t="shared" si="82"/>
        <v>2.1138254568233896</v>
      </c>
      <c r="G601" s="1">
        <f t="shared" si="83"/>
        <v>2.887619244269652</v>
      </c>
      <c r="H601" s="1">
        <v>2.9589996513966067E-3</v>
      </c>
      <c r="I601" s="1">
        <f t="shared" si="84"/>
        <v>3.1024782563493654E-3</v>
      </c>
      <c r="J601" s="1">
        <f t="shared" si="85"/>
        <v>2.8919009810279812</v>
      </c>
      <c r="AP601" s="58"/>
      <c r="AQ601" s="58"/>
      <c r="AR601" s="58"/>
      <c r="AS601" s="58"/>
      <c r="AT601" s="58"/>
      <c r="AU601" s="58"/>
      <c r="AV601" s="58"/>
      <c r="AW601" s="173"/>
      <c r="AX601" s="58"/>
      <c r="AY601" s="58"/>
      <c r="AZ601" s="58"/>
      <c r="BA601" s="58">
        <f t="shared" si="86"/>
        <v>0</v>
      </c>
      <c r="BB601" s="58" t="e">
        <f t="shared" si="87"/>
        <v>#N/A</v>
      </c>
      <c r="BC601" s="58">
        <f t="shared" si="88"/>
        <v>0.10708535727923606</v>
      </c>
      <c r="BD601" s="58"/>
      <c r="BE601" s="58"/>
      <c r="BF601" s="58"/>
      <c r="BG601" s="58"/>
      <c r="BH601" s="58"/>
      <c r="BI601" s="58"/>
      <c r="BJ601" s="58"/>
      <c r="BK601" s="58"/>
      <c r="BL601" s="58"/>
      <c r="BM601" s="58"/>
      <c r="BN601" s="58"/>
      <c r="BO601" s="58"/>
      <c r="BP601" s="58"/>
      <c r="BQ601" s="58"/>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c r="CX601" s="58"/>
      <c r="CY601" s="58"/>
      <c r="CZ601" s="58"/>
      <c r="DA601" s="58"/>
      <c r="DB601" s="58"/>
      <c r="DC601" s="58"/>
      <c r="DD601" s="58"/>
      <c r="DE601" s="58"/>
      <c r="DF601" s="58"/>
      <c r="DG601" s="58"/>
      <c r="DH601" s="58"/>
      <c r="DI601" s="58"/>
      <c r="DJ601" s="58"/>
      <c r="DK601" s="58"/>
      <c r="DL601" s="58"/>
      <c r="DM601" s="58"/>
      <c r="DN601" s="58"/>
      <c r="DO601" s="58"/>
      <c r="DP601" s="58"/>
      <c r="DQ601" s="58"/>
      <c r="DR601" s="58"/>
      <c r="DS601" s="58"/>
      <c r="DT601" s="58"/>
      <c r="DU601" s="58"/>
      <c r="DV601" s="58"/>
      <c r="DW601" s="58"/>
      <c r="DX601" s="58"/>
      <c r="DY601" s="58"/>
      <c r="DZ601" s="58"/>
      <c r="EA601" s="58"/>
      <c r="EB601" s="58"/>
      <c r="EC601" s="58"/>
      <c r="ED601" s="58"/>
      <c r="EE601" s="58"/>
      <c r="EF601" s="58"/>
      <c r="EG601" s="58"/>
      <c r="EH601" s="58"/>
      <c r="EI601" s="58"/>
      <c r="EJ601" s="58"/>
      <c r="EK601" s="58"/>
      <c r="EL601" s="58"/>
      <c r="EM601" s="58"/>
    </row>
    <row r="602" spans="1:143" outlineLevel="1" x14ac:dyDescent="0.2">
      <c r="A602" s="16">
        <v>303</v>
      </c>
      <c r="B602" s="16">
        <v>0</v>
      </c>
      <c r="C602" s="1">
        <v>0.13572252483280206</v>
      </c>
      <c r="D602" s="1">
        <f t="shared" si="80"/>
        <v>-0.13572252483280206</v>
      </c>
      <c r="E602" s="1">
        <f t="shared" si="81"/>
        <v>0.29172281984480053</v>
      </c>
      <c r="F602" s="1">
        <f t="shared" si="82"/>
        <v>-0.5401137101063076</v>
      </c>
      <c r="G602" s="1">
        <f t="shared" si="83"/>
        <v>-0.39627745741341092</v>
      </c>
      <c r="H602" s="1">
        <v>4.4545614904485048E-3</v>
      </c>
      <c r="I602" s="1">
        <f t="shared" si="84"/>
        <v>8.8224972835463826E-5</v>
      </c>
      <c r="J602" s="1">
        <f t="shared" si="85"/>
        <v>-0.39716303832077515</v>
      </c>
      <c r="AP602" s="58"/>
      <c r="AQ602" s="58"/>
      <c r="AR602" s="58"/>
      <c r="AS602" s="58"/>
      <c r="AT602" s="58"/>
      <c r="AU602" s="58"/>
      <c r="AV602" s="58"/>
      <c r="AW602" s="173"/>
      <c r="AX602" s="58"/>
      <c r="AY602" s="58"/>
      <c r="AZ602" s="58"/>
      <c r="BA602" s="58">
        <f t="shared" si="86"/>
        <v>1</v>
      </c>
      <c r="BB602" s="58">
        <f t="shared" si="87"/>
        <v>0.13572252483280206</v>
      </c>
      <c r="BC602" s="58" t="e">
        <f t="shared" si="88"/>
        <v>#N/A</v>
      </c>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c r="CX602" s="58"/>
      <c r="CY602" s="58"/>
      <c r="CZ602" s="58"/>
      <c r="DA602" s="58"/>
      <c r="DB602" s="58"/>
      <c r="DC602" s="58"/>
      <c r="DD602" s="58"/>
      <c r="DE602" s="58"/>
      <c r="DF602" s="58"/>
      <c r="DG602" s="58"/>
      <c r="DH602" s="58"/>
      <c r="DI602" s="58"/>
      <c r="DJ602" s="58"/>
      <c r="DK602" s="58"/>
      <c r="DL602" s="58"/>
      <c r="DM602" s="58"/>
      <c r="DN602" s="58"/>
      <c r="DO602" s="58"/>
      <c r="DP602" s="58"/>
      <c r="DQ602" s="58"/>
      <c r="DR602" s="58"/>
      <c r="DS602" s="58"/>
      <c r="DT602" s="58"/>
      <c r="DU602" s="58"/>
      <c r="DV602" s="58"/>
      <c r="DW602" s="58"/>
      <c r="DX602" s="58"/>
      <c r="DY602" s="58"/>
      <c r="DZ602" s="58"/>
      <c r="EA602" s="58"/>
      <c r="EB602" s="58"/>
      <c r="EC602" s="58"/>
      <c r="ED602" s="58"/>
      <c r="EE602" s="58"/>
      <c r="EF602" s="58"/>
      <c r="EG602" s="58"/>
      <c r="EH602" s="58"/>
      <c r="EI602" s="58"/>
      <c r="EJ602" s="58"/>
      <c r="EK602" s="58"/>
      <c r="EL602" s="58"/>
      <c r="EM602" s="58"/>
    </row>
    <row r="603" spans="1:143" outlineLevel="1" x14ac:dyDescent="0.2">
      <c r="A603" s="16">
        <v>304</v>
      </c>
      <c r="B603" s="16">
        <v>1</v>
      </c>
      <c r="C603" s="1">
        <v>0.9437538101583467</v>
      </c>
      <c r="D603" s="1">
        <f t="shared" si="80"/>
        <v>5.6246189841653305E-2</v>
      </c>
      <c r="E603" s="1">
        <f t="shared" si="81"/>
        <v>0.11577988234634995</v>
      </c>
      <c r="F603" s="1">
        <f t="shared" si="82"/>
        <v>0.34026443003398099</v>
      </c>
      <c r="G603" s="1">
        <f t="shared" si="83"/>
        <v>0.24412777625454721</v>
      </c>
      <c r="H603" s="1">
        <v>3.787329915781961E-3</v>
      </c>
      <c r="I603" s="1">
        <f t="shared" si="84"/>
        <v>2.8429774823765497E-5</v>
      </c>
      <c r="J603" s="1">
        <f t="shared" si="85"/>
        <v>0.2445913897791312</v>
      </c>
      <c r="AP603" s="58"/>
      <c r="AQ603" s="58"/>
      <c r="AR603" s="58"/>
      <c r="AS603" s="58"/>
      <c r="AT603" s="58"/>
      <c r="AU603" s="58"/>
      <c r="AV603" s="58"/>
      <c r="AW603" s="173"/>
      <c r="AX603" s="58"/>
      <c r="AY603" s="58"/>
      <c r="AZ603" s="58"/>
      <c r="BA603" s="58">
        <f t="shared" si="86"/>
        <v>0</v>
      </c>
      <c r="BB603" s="58" t="e">
        <f t="shared" si="87"/>
        <v>#N/A</v>
      </c>
      <c r="BC603" s="58">
        <f t="shared" si="88"/>
        <v>0.9437538101583467</v>
      </c>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c r="CX603" s="58"/>
      <c r="CY603" s="58"/>
      <c r="CZ603" s="58"/>
      <c r="DA603" s="58"/>
      <c r="DB603" s="58"/>
      <c r="DC603" s="58"/>
      <c r="DD603" s="58"/>
      <c r="DE603" s="58"/>
      <c r="DF603" s="58"/>
      <c r="DG603" s="58"/>
      <c r="DH603" s="58"/>
      <c r="DI603" s="58"/>
      <c r="DJ603" s="58"/>
      <c r="DK603" s="58"/>
      <c r="DL603" s="58"/>
      <c r="DM603" s="58"/>
      <c r="DN603" s="58"/>
      <c r="DO603" s="58"/>
      <c r="DP603" s="58"/>
      <c r="DQ603" s="58"/>
      <c r="DR603" s="58"/>
      <c r="DS603" s="58"/>
      <c r="DT603" s="58"/>
      <c r="DU603" s="58"/>
      <c r="DV603" s="58"/>
      <c r="DW603" s="58"/>
      <c r="DX603" s="58"/>
      <c r="DY603" s="58"/>
      <c r="DZ603" s="58"/>
      <c r="EA603" s="58"/>
      <c r="EB603" s="58"/>
      <c r="EC603" s="58"/>
      <c r="ED603" s="58"/>
      <c r="EE603" s="58"/>
      <c r="EF603" s="58"/>
      <c r="EG603" s="58"/>
      <c r="EH603" s="58"/>
      <c r="EI603" s="58"/>
      <c r="EJ603" s="58"/>
      <c r="EK603" s="58"/>
      <c r="EL603" s="58"/>
      <c r="EM603" s="58"/>
    </row>
    <row r="604" spans="1:143" outlineLevel="1" x14ac:dyDescent="0.2">
      <c r="A604" s="16">
        <v>305</v>
      </c>
      <c r="B604" s="16">
        <v>0</v>
      </c>
      <c r="C604" s="1">
        <v>0.10708535727923606</v>
      </c>
      <c r="D604" s="1">
        <f t="shared" si="80"/>
        <v>-0.10708535727923606</v>
      </c>
      <c r="E604" s="1">
        <f t="shared" si="81"/>
        <v>0.22652857506665758</v>
      </c>
      <c r="F604" s="1">
        <f t="shared" si="82"/>
        <v>-0.47595018128650562</v>
      </c>
      <c r="G604" s="1">
        <f t="shared" si="83"/>
        <v>-0.34630604501769208</v>
      </c>
      <c r="H604" s="1">
        <v>2.9589996513966067E-3</v>
      </c>
      <c r="I604" s="1">
        <f t="shared" si="84"/>
        <v>4.4622000483173256E-5</v>
      </c>
      <c r="J604" s="1">
        <f t="shared" si="85"/>
        <v>-0.34681954461620262</v>
      </c>
      <c r="AP604" s="58"/>
      <c r="AQ604" s="58"/>
      <c r="AR604" s="58"/>
      <c r="AS604" s="58"/>
      <c r="AT604" s="58"/>
      <c r="AU604" s="58"/>
      <c r="AV604" s="58"/>
      <c r="AW604" s="173"/>
      <c r="AX604" s="58"/>
      <c r="AY604" s="58"/>
      <c r="AZ604" s="58"/>
      <c r="BA604" s="58">
        <f t="shared" si="86"/>
        <v>1</v>
      </c>
      <c r="BB604" s="58">
        <f t="shared" si="87"/>
        <v>0.10708535727923606</v>
      </c>
      <c r="BC604" s="58" t="e">
        <f t="shared" si="88"/>
        <v>#N/A</v>
      </c>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c r="CX604" s="58"/>
      <c r="CY604" s="58"/>
      <c r="CZ604" s="58"/>
      <c r="DA604" s="58"/>
      <c r="DB604" s="58"/>
      <c r="DC604" s="58"/>
      <c r="DD604" s="58"/>
      <c r="DE604" s="58"/>
      <c r="DF604" s="58"/>
      <c r="DG604" s="58"/>
      <c r="DH604" s="58"/>
      <c r="DI604" s="58"/>
      <c r="DJ604" s="58"/>
      <c r="DK604" s="58"/>
      <c r="DL604" s="58"/>
      <c r="DM604" s="58"/>
      <c r="DN604" s="58"/>
      <c r="DO604" s="58"/>
      <c r="DP604" s="58"/>
      <c r="DQ604" s="58"/>
      <c r="DR604" s="58"/>
      <c r="DS604" s="58"/>
      <c r="DT604" s="58"/>
      <c r="DU604" s="58"/>
      <c r="DV604" s="58"/>
      <c r="DW604" s="58"/>
      <c r="DX604" s="58"/>
      <c r="DY604" s="58"/>
      <c r="DZ604" s="58"/>
      <c r="EA604" s="58"/>
      <c r="EB604" s="58"/>
      <c r="EC604" s="58"/>
      <c r="ED604" s="58"/>
      <c r="EE604" s="58"/>
      <c r="EF604" s="58"/>
      <c r="EG604" s="58"/>
      <c r="EH604" s="58"/>
      <c r="EI604" s="58"/>
      <c r="EJ604" s="58"/>
      <c r="EK604" s="58"/>
      <c r="EL604" s="58"/>
      <c r="EM604" s="58"/>
    </row>
    <row r="605" spans="1:143" outlineLevel="1" x14ac:dyDescent="0.2">
      <c r="A605" s="16">
        <v>306</v>
      </c>
      <c r="B605" s="16">
        <v>1</v>
      </c>
      <c r="C605" s="1">
        <v>0.96643437585243996</v>
      </c>
      <c r="D605" s="1">
        <f t="shared" si="80"/>
        <v>3.3565624147560036E-2</v>
      </c>
      <c r="E605" s="1">
        <f t="shared" si="81"/>
        <v>6.8283762789716831E-2</v>
      </c>
      <c r="F605" s="1">
        <f t="shared" si="82"/>
        <v>0.26131162008168873</v>
      </c>
      <c r="G605" s="1">
        <f t="shared" si="83"/>
        <v>0.1863636376790733</v>
      </c>
      <c r="H605" s="1">
        <v>1.3439042483102808E-2</v>
      </c>
      <c r="I605" s="1">
        <f t="shared" si="84"/>
        <v>5.9944984003733564E-5</v>
      </c>
      <c r="J605" s="1">
        <f t="shared" si="85"/>
        <v>0.18762867716720005</v>
      </c>
      <c r="AP605" s="58"/>
      <c r="AQ605" s="58"/>
      <c r="AR605" s="58"/>
      <c r="AS605" s="58"/>
      <c r="AT605" s="58"/>
      <c r="AU605" s="58"/>
      <c r="AV605" s="58"/>
      <c r="AW605" s="173"/>
      <c r="AX605" s="58"/>
      <c r="AY605" s="58"/>
      <c r="AZ605" s="58"/>
      <c r="BA605" s="58">
        <f t="shared" si="86"/>
        <v>0</v>
      </c>
      <c r="BB605" s="58" t="e">
        <f t="shared" si="87"/>
        <v>#N/A</v>
      </c>
      <c r="BC605" s="58">
        <f t="shared" si="88"/>
        <v>0.96643437585243996</v>
      </c>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c r="CX605" s="58"/>
      <c r="CY605" s="58"/>
      <c r="CZ605" s="58"/>
      <c r="DA605" s="58"/>
      <c r="DB605" s="58"/>
      <c r="DC605" s="58"/>
      <c r="DD605" s="58"/>
      <c r="DE605" s="58"/>
      <c r="DF605" s="58"/>
      <c r="DG605" s="58"/>
      <c r="DH605" s="58"/>
      <c r="DI605" s="58"/>
      <c r="DJ605" s="58"/>
      <c r="DK605" s="58"/>
      <c r="DL605" s="58"/>
      <c r="DM605" s="58"/>
      <c r="DN605" s="58"/>
      <c r="DO605" s="58"/>
      <c r="DP605" s="58"/>
      <c r="DQ605" s="58"/>
      <c r="DR605" s="58"/>
      <c r="DS605" s="58"/>
      <c r="DT605" s="58"/>
      <c r="DU605" s="58"/>
      <c r="DV605" s="58"/>
      <c r="DW605" s="58"/>
      <c r="DX605" s="58"/>
      <c r="DY605" s="58"/>
      <c r="DZ605" s="58"/>
      <c r="EA605" s="58"/>
      <c r="EB605" s="58"/>
      <c r="EC605" s="58"/>
      <c r="ED605" s="58"/>
      <c r="EE605" s="58"/>
      <c r="EF605" s="58"/>
      <c r="EG605" s="58"/>
      <c r="EH605" s="58"/>
      <c r="EI605" s="58"/>
      <c r="EJ605" s="58"/>
      <c r="EK605" s="58"/>
      <c r="EL605" s="58"/>
      <c r="EM605" s="58"/>
    </row>
    <row r="606" spans="1:143" outlineLevel="1" x14ac:dyDescent="0.2">
      <c r="A606" s="16">
        <v>307</v>
      </c>
      <c r="B606" s="16">
        <v>1</v>
      </c>
      <c r="C606" s="1">
        <v>0.9437538101583467</v>
      </c>
      <c r="D606" s="1">
        <f t="shared" si="80"/>
        <v>5.6246189841653305E-2</v>
      </c>
      <c r="E606" s="1">
        <f t="shared" si="81"/>
        <v>0.11577988234634995</v>
      </c>
      <c r="F606" s="1">
        <f t="shared" si="82"/>
        <v>0.34026443003398099</v>
      </c>
      <c r="G606" s="1">
        <f t="shared" si="83"/>
        <v>0.24412777625454721</v>
      </c>
      <c r="H606" s="1">
        <v>3.787329915781961E-3</v>
      </c>
      <c r="I606" s="1">
        <f t="shared" si="84"/>
        <v>2.8429774823765497E-5</v>
      </c>
      <c r="J606" s="1">
        <f t="shared" si="85"/>
        <v>0.2445913897791312</v>
      </c>
      <c r="AP606" s="58"/>
      <c r="AQ606" s="58"/>
      <c r="AR606" s="58"/>
      <c r="AS606" s="58"/>
      <c r="AT606" s="58"/>
      <c r="AU606" s="58"/>
      <c r="AV606" s="58"/>
      <c r="AW606" s="173"/>
      <c r="AX606" s="58"/>
      <c r="AY606" s="58"/>
      <c r="AZ606" s="58"/>
      <c r="BA606" s="58">
        <f t="shared" si="86"/>
        <v>0</v>
      </c>
      <c r="BB606" s="58" t="e">
        <f t="shared" si="87"/>
        <v>#N/A</v>
      </c>
      <c r="BC606" s="58">
        <f t="shared" si="88"/>
        <v>0.9437538101583467</v>
      </c>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c r="CX606" s="58"/>
      <c r="CY606" s="58"/>
      <c r="CZ606" s="58"/>
      <c r="DA606" s="58"/>
      <c r="DB606" s="58"/>
      <c r="DC606" s="58"/>
      <c r="DD606" s="58"/>
      <c r="DE606" s="58"/>
      <c r="DF606" s="58"/>
      <c r="DG606" s="58"/>
      <c r="DH606" s="58"/>
      <c r="DI606" s="58"/>
      <c r="DJ606" s="58"/>
      <c r="DK606" s="58"/>
      <c r="DL606" s="58"/>
      <c r="DM606" s="58"/>
      <c r="DN606" s="58"/>
      <c r="DO606" s="58"/>
      <c r="DP606" s="58"/>
      <c r="DQ606" s="58"/>
      <c r="DR606" s="58"/>
      <c r="DS606" s="58"/>
      <c r="DT606" s="58"/>
      <c r="DU606" s="58"/>
      <c r="DV606" s="58"/>
      <c r="DW606" s="58"/>
      <c r="DX606" s="58"/>
      <c r="DY606" s="58"/>
      <c r="DZ606" s="58"/>
      <c r="EA606" s="58"/>
      <c r="EB606" s="58"/>
      <c r="EC606" s="58"/>
      <c r="ED606" s="58"/>
      <c r="EE606" s="58"/>
      <c r="EF606" s="58"/>
      <c r="EG606" s="58"/>
      <c r="EH606" s="58"/>
      <c r="EI606" s="58"/>
      <c r="EJ606" s="58"/>
      <c r="EK606" s="58"/>
      <c r="EL606" s="58"/>
      <c r="EM606" s="58"/>
    </row>
    <row r="607" spans="1:143" outlineLevel="1" x14ac:dyDescent="0.2">
      <c r="A607" s="16">
        <v>308</v>
      </c>
      <c r="B607" s="16">
        <v>1</v>
      </c>
      <c r="C607" s="1">
        <v>0.95848007331504959</v>
      </c>
      <c r="D607" s="1">
        <f t="shared" si="80"/>
        <v>4.1519926684950414E-2</v>
      </c>
      <c r="E607" s="1">
        <f t="shared" si="81"/>
        <v>8.4813012319084558E-2</v>
      </c>
      <c r="F607" s="1">
        <f t="shared" si="82"/>
        <v>0.29122673695779472</v>
      </c>
      <c r="G607" s="1">
        <f t="shared" si="83"/>
        <v>0.2081309875043397</v>
      </c>
      <c r="H607" s="1">
        <v>3.9168415631152956E-3</v>
      </c>
      <c r="I607" s="1">
        <f t="shared" si="84"/>
        <v>2.1376092141338999E-5</v>
      </c>
      <c r="J607" s="1">
        <f t="shared" si="85"/>
        <v>0.20853979687947591</v>
      </c>
      <c r="AP607" s="58"/>
      <c r="AQ607" s="58"/>
      <c r="AR607" s="58"/>
      <c r="AS607" s="58"/>
      <c r="AT607" s="58"/>
      <c r="AU607" s="58"/>
      <c r="AV607" s="58"/>
      <c r="AW607" s="173"/>
      <c r="AX607" s="58"/>
      <c r="AY607" s="58"/>
      <c r="AZ607" s="58"/>
      <c r="BA607" s="58">
        <f t="shared" si="86"/>
        <v>0</v>
      </c>
      <c r="BB607" s="58" t="e">
        <f t="shared" si="87"/>
        <v>#N/A</v>
      </c>
      <c r="BC607" s="58">
        <f t="shared" si="88"/>
        <v>0.95848007331504959</v>
      </c>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c r="CX607" s="58"/>
      <c r="CY607" s="58"/>
      <c r="CZ607" s="58"/>
      <c r="DA607" s="58"/>
      <c r="DB607" s="58"/>
      <c r="DC607" s="58"/>
      <c r="DD607" s="58"/>
      <c r="DE607" s="58"/>
      <c r="DF607" s="58"/>
      <c r="DG607" s="58"/>
      <c r="DH607" s="58"/>
      <c r="DI607" s="58"/>
      <c r="DJ607" s="58"/>
      <c r="DK607" s="58"/>
      <c r="DL607" s="58"/>
      <c r="DM607" s="58"/>
      <c r="DN607" s="58"/>
      <c r="DO607" s="58"/>
      <c r="DP607" s="58"/>
      <c r="DQ607" s="58"/>
      <c r="DR607" s="58"/>
      <c r="DS607" s="58"/>
      <c r="DT607" s="58"/>
      <c r="DU607" s="58"/>
      <c r="DV607" s="58"/>
      <c r="DW607" s="58"/>
      <c r="DX607" s="58"/>
      <c r="DY607" s="58"/>
      <c r="DZ607" s="58"/>
      <c r="EA607" s="58"/>
      <c r="EB607" s="58"/>
      <c r="EC607" s="58"/>
      <c r="ED607" s="58"/>
      <c r="EE607" s="58"/>
      <c r="EF607" s="58"/>
      <c r="EG607" s="58"/>
      <c r="EH607" s="58"/>
      <c r="EI607" s="58"/>
      <c r="EJ607" s="58"/>
      <c r="EK607" s="58"/>
      <c r="EL607" s="58"/>
      <c r="EM607" s="58"/>
    </row>
    <row r="608" spans="1:143" outlineLevel="1" x14ac:dyDescent="0.2">
      <c r="A608" s="16">
        <v>309</v>
      </c>
      <c r="B608" s="16">
        <v>0</v>
      </c>
      <c r="C608" s="1">
        <v>0.11020026446801581</v>
      </c>
      <c r="D608" s="1">
        <f t="shared" si="80"/>
        <v>-0.11020026446801581</v>
      </c>
      <c r="E608" s="1">
        <f t="shared" si="81"/>
        <v>0.23351771566421026</v>
      </c>
      <c r="F608" s="1">
        <f t="shared" si="82"/>
        <v>-0.48323670769531807</v>
      </c>
      <c r="G608" s="1">
        <f t="shared" si="83"/>
        <v>-0.351920999338173</v>
      </c>
      <c r="H608" s="1">
        <v>1.097871079508086E-2</v>
      </c>
      <c r="I608" s="1">
        <f t="shared" si="84"/>
        <v>1.7375625281482052E-4</v>
      </c>
      <c r="J608" s="1">
        <f t="shared" si="85"/>
        <v>-0.35386887238143594</v>
      </c>
      <c r="AP608" s="58"/>
      <c r="AQ608" s="58"/>
      <c r="AR608" s="58"/>
      <c r="AS608" s="58"/>
      <c r="AT608" s="58"/>
      <c r="AU608" s="58"/>
      <c r="AV608" s="58"/>
      <c r="AW608" s="173"/>
      <c r="AX608" s="58"/>
      <c r="AY608" s="58"/>
      <c r="AZ608" s="58"/>
      <c r="BA608" s="58">
        <f t="shared" si="86"/>
        <v>1</v>
      </c>
      <c r="BB608" s="58">
        <f t="shared" si="87"/>
        <v>0.11020026446801581</v>
      </c>
      <c r="BC608" s="58" t="e">
        <f t="shared" si="88"/>
        <v>#N/A</v>
      </c>
      <c r="BD608" s="58"/>
      <c r="BE608" s="58"/>
      <c r="BF608" s="58"/>
      <c r="BG608" s="58"/>
      <c r="BH608" s="58"/>
      <c r="BI608" s="58"/>
      <c r="BJ608" s="58"/>
      <c r="BK608" s="58"/>
      <c r="BL608" s="58"/>
      <c r="BM608" s="58"/>
      <c r="BN608" s="58"/>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W608" s="58"/>
      <c r="DX608" s="58"/>
      <c r="DY608" s="58"/>
      <c r="DZ608" s="58"/>
      <c r="EA608" s="58"/>
      <c r="EB608" s="58"/>
      <c r="EC608" s="58"/>
      <c r="ED608" s="58"/>
      <c r="EE608" s="58"/>
      <c r="EF608" s="58"/>
      <c r="EG608" s="58"/>
      <c r="EH608" s="58"/>
      <c r="EI608" s="58"/>
      <c r="EJ608" s="58"/>
      <c r="EK608" s="58"/>
      <c r="EL608" s="58"/>
      <c r="EM608" s="58"/>
    </row>
    <row r="609" spans="1:143" outlineLevel="1" x14ac:dyDescent="0.2">
      <c r="A609" s="16">
        <v>310</v>
      </c>
      <c r="B609" s="16">
        <v>1</v>
      </c>
      <c r="C609" s="1">
        <v>0.94362237995322518</v>
      </c>
      <c r="D609" s="1">
        <f t="shared" si="80"/>
        <v>5.6377620046774823E-2</v>
      </c>
      <c r="E609" s="1">
        <f t="shared" si="81"/>
        <v>0.11605842820492887</v>
      </c>
      <c r="F609" s="1">
        <f t="shared" si="82"/>
        <v>0.3406734920784546</v>
      </c>
      <c r="G609" s="1">
        <f t="shared" si="83"/>
        <v>0.24442985657438387</v>
      </c>
      <c r="H609" s="1">
        <v>3.7904449745657996E-3</v>
      </c>
      <c r="I609" s="1">
        <f t="shared" si="84"/>
        <v>2.8523795195616671E-5</v>
      </c>
      <c r="J609" s="1">
        <f t="shared" si="85"/>
        <v>0.24489442664856537</v>
      </c>
      <c r="AP609" s="58"/>
      <c r="AQ609" s="58"/>
      <c r="AR609" s="58"/>
      <c r="AS609" s="58"/>
      <c r="AT609" s="58"/>
      <c r="AU609" s="58"/>
      <c r="AV609" s="58"/>
      <c r="AW609" s="173"/>
      <c r="AX609" s="58"/>
      <c r="AY609" s="58"/>
      <c r="AZ609" s="58"/>
      <c r="BA609" s="58">
        <f t="shared" si="86"/>
        <v>0</v>
      </c>
      <c r="BB609" s="58" t="e">
        <f t="shared" si="87"/>
        <v>#N/A</v>
      </c>
      <c r="BC609" s="58">
        <f t="shared" si="88"/>
        <v>0.94362237995322518</v>
      </c>
      <c r="BD609" s="58"/>
      <c r="BE609" s="58"/>
      <c r="BF609" s="58"/>
      <c r="BG609" s="58"/>
      <c r="BH609" s="58"/>
      <c r="BI609" s="58"/>
      <c r="BJ609" s="58"/>
      <c r="BK609" s="58"/>
      <c r="BL609" s="58"/>
      <c r="BM609" s="58"/>
      <c r="BN609" s="58"/>
      <c r="BO609" s="58"/>
      <c r="BP609" s="58"/>
      <c r="BQ609" s="58"/>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c r="CX609" s="58"/>
      <c r="CY609" s="58"/>
      <c r="CZ609" s="58"/>
      <c r="DA609" s="58"/>
      <c r="DB609" s="58"/>
      <c r="DC609" s="58"/>
      <c r="DD609" s="58"/>
      <c r="DE609" s="58"/>
      <c r="DF609" s="58"/>
      <c r="DG609" s="58"/>
      <c r="DH609" s="58"/>
      <c r="DI609" s="58"/>
      <c r="DJ609" s="58"/>
      <c r="DK609" s="58"/>
      <c r="DL609" s="58"/>
      <c r="DM609" s="58"/>
      <c r="DN609" s="58"/>
      <c r="DO609" s="58"/>
      <c r="DP609" s="58"/>
      <c r="DQ609" s="58"/>
      <c r="DR609" s="58"/>
      <c r="DS609" s="58"/>
      <c r="DT609" s="58"/>
      <c r="DU609" s="58"/>
      <c r="DV609" s="58"/>
      <c r="DW609" s="58"/>
      <c r="DX609" s="58"/>
      <c r="DY609" s="58"/>
      <c r="DZ609" s="58"/>
      <c r="EA609" s="58"/>
      <c r="EB609" s="58"/>
      <c r="EC609" s="58"/>
      <c r="ED609" s="58"/>
      <c r="EE609" s="58"/>
      <c r="EF609" s="58"/>
      <c r="EG609" s="58"/>
      <c r="EH609" s="58"/>
      <c r="EI609" s="58"/>
      <c r="EJ609" s="58"/>
      <c r="EK609" s="58"/>
      <c r="EL609" s="58"/>
      <c r="EM609" s="58"/>
    </row>
    <row r="610" spans="1:143" outlineLevel="1" x14ac:dyDescent="0.2">
      <c r="A610" s="16">
        <v>311</v>
      </c>
      <c r="B610" s="16">
        <v>1</v>
      </c>
      <c r="C610" s="1">
        <v>0.95101651996714143</v>
      </c>
      <c r="D610" s="1">
        <f t="shared" si="80"/>
        <v>4.8983480032858573E-2</v>
      </c>
      <c r="E610" s="1">
        <f t="shared" si="81"/>
        <v>0.10044769086790417</v>
      </c>
      <c r="F610" s="1">
        <f t="shared" si="82"/>
        <v>0.31693483694271313</v>
      </c>
      <c r="G610" s="1">
        <f t="shared" si="83"/>
        <v>0.22695031383689007</v>
      </c>
      <c r="H610" s="1">
        <v>3.7347486459064516E-3</v>
      </c>
      <c r="I610" s="1">
        <f t="shared" si="84"/>
        <v>2.4226071856322441E-5</v>
      </c>
      <c r="J610" s="1">
        <f t="shared" si="85"/>
        <v>0.22737530582541499</v>
      </c>
      <c r="AP610" s="58"/>
      <c r="AQ610" s="58"/>
      <c r="AR610" s="58"/>
      <c r="AS610" s="58"/>
      <c r="AT610" s="58"/>
      <c r="AU610" s="58"/>
      <c r="AV610" s="58"/>
      <c r="AW610" s="173"/>
      <c r="AX610" s="58"/>
      <c r="AY610" s="58"/>
      <c r="AZ610" s="58"/>
      <c r="BA610" s="58">
        <f t="shared" si="86"/>
        <v>0</v>
      </c>
      <c r="BB610" s="58" t="e">
        <f t="shared" si="87"/>
        <v>#N/A</v>
      </c>
      <c r="BC610" s="58">
        <f t="shared" si="88"/>
        <v>0.95101651996714143</v>
      </c>
      <c r="BD610" s="58"/>
      <c r="BE610" s="58"/>
      <c r="BF610" s="58"/>
      <c r="BG610" s="58"/>
      <c r="BH610" s="58"/>
      <c r="BI610" s="58"/>
      <c r="BJ610" s="58"/>
      <c r="BK610" s="58"/>
      <c r="BL610" s="58"/>
      <c r="BM610" s="58"/>
      <c r="BN610" s="58"/>
      <c r="BO610" s="58"/>
      <c r="BP610" s="58"/>
      <c r="BQ610" s="58"/>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c r="CX610" s="58"/>
      <c r="CY610" s="58"/>
      <c r="CZ610" s="58"/>
      <c r="DA610" s="58"/>
      <c r="DB610" s="58"/>
      <c r="DC610" s="58"/>
      <c r="DD610" s="58"/>
      <c r="DE610" s="58"/>
      <c r="DF610" s="58"/>
      <c r="DG610" s="58"/>
      <c r="DH610" s="58"/>
      <c r="DI610" s="58"/>
      <c r="DJ610" s="58"/>
      <c r="DK610" s="58"/>
      <c r="DL610" s="58"/>
      <c r="DM610" s="58"/>
      <c r="DN610" s="58"/>
      <c r="DO610" s="58"/>
      <c r="DP610" s="58"/>
      <c r="DQ610" s="58"/>
      <c r="DR610" s="58"/>
      <c r="DS610" s="58"/>
      <c r="DT610" s="58"/>
      <c r="DU610" s="58"/>
      <c r="DV610" s="58"/>
      <c r="DW610" s="58"/>
      <c r="DX610" s="58"/>
      <c r="DY610" s="58"/>
      <c r="DZ610" s="58"/>
      <c r="EA610" s="58"/>
      <c r="EB610" s="58"/>
      <c r="EC610" s="58"/>
      <c r="ED610" s="58"/>
      <c r="EE610" s="58"/>
      <c r="EF610" s="58"/>
      <c r="EG610" s="58"/>
      <c r="EH610" s="58"/>
      <c r="EI610" s="58"/>
      <c r="EJ610" s="58"/>
      <c r="EK610" s="58"/>
      <c r="EL610" s="58"/>
      <c r="EM610" s="58"/>
    </row>
    <row r="611" spans="1:143" outlineLevel="1" x14ac:dyDescent="0.2">
      <c r="A611" s="16">
        <v>312</v>
      </c>
      <c r="B611" s="16">
        <v>1</v>
      </c>
      <c r="C611" s="1">
        <v>0.95748458379810197</v>
      </c>
      <c r="D611" s="1">
        <f t="shared" si="80"/>
        <v>4.2515416201898026E-2</v>
      </c>
      <c r="E611" s="1">
        <f t="shared" si="81"/>
        <v>8.68913170578125E-2</v>
      </c>
      <c r="F611" s="1">
        <f t="shared" si="82"/>
        <v>0.29477333165978992</v>
      </c>
      <c r="G611" s="1">
        <f t="shared" si="83"/>
        <v>0.21072075920884364</v>
      </c>
      <c r="H611" s="1">
        <v>3.8794040475281489E-3</v>
      </c>
      <c r="I611" s="1">
        <f t="shared" si="84"/>
        <v>2.1700304743281959E-5</v>
      </c>
      <c r="J611" s="1">
        <f t="shared" si="85"/>
        <v>0.21113068778720276</v>
      </c>
      <c r="AP611" s="58"/>
      <c r="AQ611" s="58"/>
      <c r="AR611" s="58"/>
      <c r="AS611" s="58"/>
      <c r="AT611" s="58"/>
      <c r="AU611" s="58"/>
      <c r="AV611" s="58"/>
      <c r="AW611" s="173"/>
      <c r="AX611" s="58"/>
      <c r="AY611" s="58"/>
      <c r="AZ611" s="58"/>
      <c r="BA611" s="58">
        <f t="shared" si="86"/>
        <v>0</v>
      </c>
      <c r="BB611" s="58" t="e">
        <f t="shared" si="87"/>
        <v>#N/A</v>
      </c>
      <c r="BC611" s="58">
        <f t="shared" si="88"/>
        <v>0.95748458379810197</v>
      </c>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c r="EK611" s="58"/>
      <c r="EL611" s="58"/>
      <c r="EM611" s="58"/>
    </row>
    <row r="612" spans="1:143" outlineLevel="1" x14ac:dyDescent="0.2">
      <c r="A612" s="16">
        <v>313</v>
      </c>
      <c r="B612" s="16">
        <v>0</v>
      </c>
      <c r="C612" s="1">
        <v>0.94866015586010177</v>
      </c>
      <c r="D612" s="1">
        <f t="shared" si="80"/>
        <v>-0.94866015586010177</v>
      </c>
      <c r="E612" s="1">
        <f t="shared" si="81"/>
        <v>5.9385762787704692</v>
      </c>
      <c r="F612" s="1">
        <f t="shared" si="82"/>
        <v>-2.4369194239388525</v>
      </c>
      <c r="G612" s="1">
        <f t="shared" si="83"/>
        <v>-4.2986101246466228</v>
      </c>
      <c r="H612" s="1">
        <v>3.7262878052020669E-3</v>
      </c>
      <c r="I612" s="1">
        <f t="shared" si="84"/>
        <v>8.6713193431715973E-3</v>
      </c>
      <c r="J612" s="1">
        <f t="shared" si="85"/>
        <v>-4.3066415063025199</v>
      </c>
      <c r="AP612" s="58"/>
      <c r="AQ612" s="58"/>
      <c r="AR612" s="58"/>
      <c r="AS612" s="58"/>
      <c r="AT612" s="58"/>
      <c r="AU612" s="58"/>
      <c r="AV612" s="58"/>
      <c r="AW612" s="173"/>
      <c r="AX612" s="58"/>
      <c r="AY612" s="58"/>
      <c r="AZ612" s="58"/>
      <c r="BA612" s="58">
        <f t="shared" si="86"/>
        <v>1</v>
      </c>
      <c r="BB612" s="58">
        <f t="shared" si="87"/>
        <v>0.94866015586010177</v>
      </c>
      <c r="BC612" s="58" t="e">
        <f t="shared" si="88"/>
        <v>#N/A</v>
      </c>
      <c r="BD612" s="58"/>
      <c r="BE612" s="58"/>
      <c r="BF612" s="58"/>
      <c r="BG612" s="58"/>
      <c r="BH612" s="58"/>
      <c r="BI612" s="58"/>
      <c r="BJ612" s="58"/>
      <c r="BK612" s="58"/>
      <c r="BL612" s="58"/>
      <c r="BM612" s="58"/>
      <c r="BN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c r="DO612" s="58"/>
      <c r="DP612" s="58"/>
      <c r="DQ612" s="58"/>
      <c r="DR612" s="58"/>
      <c r="DS612" s="58"/>
      <c r="DT612" s="58"/>
      <c r="DU612" s="58"/>
      <c r="DV612" s="58"/>
      <c r="DW612" s="58"/>
      <c r="DX612" s="58"/>
      <c r="DY612" s="58"/>
      <c r="DZ612" s="58"/>
      <c r="EA612" s="58"/>
      <c r="EB612" s="58"/>
      <c r="EC612" s="58"/>
      <c r="ED612" s="58"/>
      <c r="EE612" s="58"/>
      <c r="EF612" s="58"/>
      <c r="EG612" s="58"/>
      <c r="EH612" s="58"/>
      <c r="EI612" s="58"/>
      <c r="EJ612" s="58"/>
      <c r="EK612" s="58"/>
      <c r="EL612" s="58"/>
      <c r="EM612" s="58"/>
    </row>
    <row r="613" spans="1:143" outlineLevel="1" x14ac:dyDescent="0.2">
      <c r="A613" s="16">
        <v>314</v>
      </c>
      <c r="B613" s="16">
        <v>0</v>
      </c>
      <c r="C613" s="1">
        <v>0.11166226895365694</v>
      </c>
      <c r="D613" s="1">
        <f t="shared" si="80"/>
        <v>-0.11166226895365694</v>
      </c>
      <c r="E613" s="1">
        <f t="shared" si="81"/>
        <v>0.23680656108268766</v>
      </c>
      <c r="F613" s="1">
        <f t="shared" si="82"/>
        <v>-0.48662774384809554</v>
      </c>
      <c r="G613" s="1">
        <f t="shared" si="83"/>
        <v>-0.35453912610058697</v>
      </c>
      <c r="H613" s="1">
        <v>3.0450271642132446E-3</v>
      </c>
      <c r="I613" s="1">
        <f t="shared" si="84"/>
        <v>4.8136935207372936E-5</v>
      </c>
      <c r="J613" s="1">
        <f t="shared" si="85"/>
        <v>-0.35508015262983145</v>
      </c>
      <c r="AP613" s="58"/>
      <c r="AQ613" s="58"/>
      <c r="AR613" s="58"/>
      <c r="AS613" s="58"/>
      <c r="AT613" s="58"/>
      <c r="AU613" s="58"/>
      <c r="AV613" s="58"/>
      <c r="AW613" s="173"/>
      <c r="AX613" s="58"/>
      <c r="AY613" s="58"/>
      <c r="AZ613" s="58"/>
      <c r="BA613" s="58">
        <f t="shared" si="86"/>
        <v>1</v>
      </c>
      <c r="BB613" s="58">
        <f t="shared" si="87"/>
        <v>0.11166226895365694</v>
      </c>
      <c r="BC613" s="58" t="e">
        <f t="shared" si="88"/>
        <v>#N/A</v>
      </c>
      <c r="BD613" s="58"/>
      <c r="BE613" s="58"/>
      <c r="BF613" s="58"/>
      <c r="BG613" s="58"/>
      <c r="BH613" s="58"/>
      <c r="BI613" s="58"/>
      <c r="BJ613" s="58"/>
      <c r="BK613" s="58"/>
      <c r="BL613" s="58"/>
      <c r="BM613" s="58"/>
      <c r="BN613" s="58"/>
      <c r="BO613" s="58"/>
      <c r="BP613" s="58"/>
      <c r="BQ613" s="58"/>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c r="CX613" s="58"/>
      <c r="CY613" s="58"/>
      <c r="CZ613" s="58"/>
      <c r="DA613" s="58"/>
      <c r="DB613" s="58"/>
      <c r="DC613" s="58"/>
      <c r="DD613" s="58"/>
      <c r="DE613" s="58"/>
      <c r="DF613" s="58"/>
      <c r="DG613" s="58"/>
      <c r="DH613" s="58"/>
      <c r="DI613" s="58"/>
      <c r="DJ613" s="58"/>
      <c r="DK613" s="58"/>
      <c r="DL613" s="58"/>
      <c r="DM613" s="58"/>
      <c r="DN613" s="58"/>
      <c r="DO613" s="58"/>
      <c r="DP613" s="58"/>
      <c r="DQ613" s="58"/>
      <c r="DR613" s="58"/>
      <c r="DS613" s="58"/>
      <c r="DT613" s="58"/>
      <c r="DU613" s="58"/>
      <c r="DV613" s="58"/>
      <c r="DW613" s="58"/>
      <c r="DX613" s="58"/>
      <c r="DY613" s="58"/>
      <c r="DZ613" s="58"/>
      <c r="EA613" s="58"/>
      <c r="EB613" s="58"/>
      <c r="EC613" s="58"/>
      <c r="ED613" s="58"/>
      <c r="EE613" s="58"/>
      <c r="EF613" s="58"/>
      <c r="EG613" s="58"/>
      <c r="EH613" s="58"/>
      <c r="EI613" s="58"/>
      <c r="EJ613" s="58"/>
      <c r="EK613" s="58"/>
      <c r="EL613" s="58"/>
      <c r="EM613" s="58"/>
    </row>
    <row r="614" spans="1:143" outlineLevel="1" x14ac:dyDescent="0.2">
      <c r="A614" s="16">
        <v>315</v>
      </c>
      <c r="B614" s="16">
        <v>0</v>
      </c>
      <c r="C614" s="1">
        <v>8.2396786426733856E-2</v>
      </c>
      <c r="D614" s="1">
        <f t="shared" si="80"/>
        <v>-8.2396786426733856E-2</v>
      </c>
      <c r="E614" s="1">
        <f t="shared" si="81"/>
        <v>0.17198042204528838</v>
      </c>
      <c r="F614" s="1">
        <f t="shared" si="82"/>
        <v>-0.41470522307452118</v>
      </c>
      <c r="G614" s="1">
        <f t="shared" si="83"/>
        <v>-0.29965924025111151</v>
      </c>
      <c r="H614" s="1">
        <v>9.5022945212351762E-3</v>
      </c>
      <c r="I614" s="1">
        <f t="shared" si="84"/>
        <v>1.0871435678724869E-4</v>
      </c>
      <c r="J614" s="1">
        <f t="shared" si="85"/>
        <v>-0.30109319294111636</v>
      </c>
      <c r="AP614" s="58"/>
      <c r="AQ614" s="58"/>
      <c r="AR614" s="58"/>
      <c r="AS614" s="58"/>
      <c r="AT614" s="58"/>
      <c r="AU614" s="58"/>
      <c r="AV614" s="58"/>
      <c r="AW614" s="173"/>
      <c r="AX614" s="58"/>
      <c r="AY614" s="58"/>
      <c r="AZ614" s="58"/>
      <c r="BA614" s="58">
        <f t="shared" si="86"/>
        <v>1</v>
      </c>
      <c r="BB614" s="58">
        <f t="shared" si="87"/>
        <v>8.2396786426733856E-2</v>
      </c>
      <c r="BC614" s="58" t="e">
        <f t="shared" si="88"/>
        <v>#N/A</v>
      </c>
      <c r="BD614" s="58"/>
      <c r="BE614" s="58"/>
      <c r="BF614" s="58"/>
      <c r="BG614" s="58"/>
      <c r="BH614" s="58"/>
      <c r="BI614" s="58"/>
      <c r="BJ614" s="58"/>
      <c r="BK614" s="58"/>
      <c r="BL614" s="58"/>
      <c r="BM614" s="58"/>
      <c r="BN614" s="58"/>
      <c r="BO614" s="58"/>
      <c r="BP614" s="58"/>
      <c r="BQ614" s="58"/>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c r="CX614" s="58"/>
      <c r="CY614" s="58"/>
      <c r="CZ614" s="58"/>
      <c r="DA614" s="58"/>
      <c r="DB614" s="58"/>
      <c r="DC614" s="58"/>
      <c r="DD614" s="58"/>
      <c r="DE614" s="58"/>
      <c r="DF614" s="58"/>
      <c r="DG614" s="58"/>
      <c r="DH614" s="58"/>
      <c r="DI614" s="58"/>
      <c r="DJ614" s="58"/>
      <c r="DK614" s="58"/>
      <c r="DL614" s="58"/>
      <c r="DM614" s="58"/>
      <c r="DN614" s="58"/>
      <c r="DO614" s="58"/>
      <c r="DP614" s="58"/>
      <c r="DQ614" s="58"/>
      <c r="DR614" s="58"/>
      <c r="DS614" s="58"/>
      <c r="DT614" s="58"/>
      <c r="DU614" s="58"/>
      <c r="DV614" s="58"/>
      <c r="DW614" s="58"/>
      <c r="DX614" s="58"/>
      <c r="DY614" s="58"/>
      <c r="DZ614" s="58"/>
      <c r="EA614" s="58"/>
      <c r="EB614" s="58"/>
      <c r="EC614" s="58"/>
      <c r="ED614" s="58"/>
      <c r="EE614" s="58"/>
      <c r="EF614" s="58"/>
      <c r="EG614" s="58"/>
      <c r="EH614" s="58"/>
      <c r="EI614" s="58"/>
      <c r="EJ614" s="58"/>
      <c r="EK614" s="58"/>
      <c r="EL614" s="58"/>
      <c r="EM614" s="58"/>
    </row>
    <row r="615" spans="1:143" outlineLevel="1" x14ac:dyDescent="0.2">
      <c r="A615" s="16">
        <v>316</v>
      </c>
      <c r="B615" s="16">
        <v>1</v>
      </c>
      <c r="C615" s="1">
        <v>0.46159975378957291</v>
      </c>
      <c r="D615" s="1">
        <f t="shared" si="80"/>
        <v>0.53840024621042715</v>
      </c>
      <c r="E615" s="1">
        <f t="shared" si="81"/>
        <v>1.5461141943463936</v>
      </c>
      <c r="F615" s="1">
        <f t="shared" si="82"/>
        <v>1.2434284033857332</v>
      </c>
      <c r="G615" s="1">
        <f t="shared" si="83"/>
        <v>1.0799902646805628</v>
      </c>
      <c r="H615" s="1">
        <v>1.5191191962624587E-2</v>
      </c>
      <c r="I615" s="1">
        <f t="shared" si="84"/>
        <v>2.2836928784438497E-3</v>
      </c>
      <c r="J615" s="1">
        <f t="shared" si="85"/>
        <v>1.0882880954495193</v>
      </c>
      <c r="AP615" s="58"/>
      <c r="AQ615" s="58"/>
      <c r="AR615" s="58"/>
      <c r="AS615" s="58"/>
      <c r="AT615" s="58"/>
      <c r="AU615" s="58"/>
      <c r="AV615" s="58"/>
      <c r="AW615" s="173"/>
      <c r="AX615" s="58"/>
      <c r="AY615" s="58"/>
      <c r="AZ615" s="58"/>
      <c r="BA615" s="58">
        <f t="shared" si="86"/>
        <v>0</v>
      </c>
      <c r="BB615" s="58" t="e">
        <f t="shared" si="87"/>
        <v>#N/A</v>
      </c>
      <c r="BC615" s="58">
        <f t="shared" si="88"/>
        <v>0.46159975378957291</v>
      </c>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c r="CX615" s="58"/>
      <c r="CY615" s="58"/>
      <c r="CZ615" s="58"/>
      <c r="DA615" s="58"/>
      <c r="DB615" s="58"/>
      <c r="DC615" s="58"/>
      <c r="DD615" s="58"/>
      <c r="DE615" s="58"/>
      <c r="DF615" s="58"/>
      <c r="DG615" s="58"/>
      <c r="DH615" s="58"/>
      <c r="DI615" s="58"/>
      <c r="DJ615" s="58"/>
      <c r="DK615" s="58"/>
      <c r="DL615" s="58"/>
      <c r="DM615" s="58"/>
      <c r="DN615" s="58"/>
      <c r="DO615" s="58"/>
      <c r="DP615" s="58"/>
      <c r="DQ615" s="58"/>
      <c r="DR615" s="58"/>
      <c r="DS615" s="58"/>
      <c r="DT615" s="58"/>
      <c r="DU615" s="58"/>
      <c r="DV615" s="58"/>
      <c r="DW615" s="58"/>
      <c r="DX615" s="58"/>
      <c r="DY615" s="58"/>
      <c r="DZ615" s="58"/>
      <c r="EA615" s="58"/>
      <c r="EB615" s="58"/>
      <c r="EC615" s="58"/>
      <c r="ED615" s="58"/>
      <c r="EE615" s="58"/>
      <c r="EF615" s="58"/>
      <c r="EG615" s="58"/>
      <c r="EH615" s="58"/>
      <c r="EI615" s="58"/>
      <c r="EJ615" s="58"/>
      <c r="EK615" s="58"/>
      <c r="EL615" s="58"/>
      <c r="EM615" s="58"/>
    </row>
    <row r="616" spans="1:143" outlineLevel="1" x14ac:dyDescent="0.2">
      <c r="A616" s="16">
        <v>317</v>
      </c>
      <c r="B616" s="16">
        <v>1</v>
      </c>
      <c r="C616" s="1">
        <v>0.95101651996714143</v>
      </c>
      <c r="D616" s="1">
        <f t="shared" si="80"/>
        <v>4.8983480032858573E-2</v>
      </c>
      <c r="E616" s="1">
        <f t="shared" si="81"/>
        <v>0.10044769086790417</v>
      </c>
      <c r="F616" s="1">
        <f t="shared" si="82"/>
        <v>0.31693483694271313</v>
      </c>
      <c r="G616" s="1">
        <f t="shared" si="83"/>
        <v>0.22695031383689007</v>
      </c>
      <c r="H616" s="1">
        <v>3.7347486459064516E-3</v>
      </c>
      <c r="I616" s="1">
        <f t="shared" si="84"/>
        <v>2.4226071856322441E-5</v>
      </c>
      <c r="J616" s="1">
        <f t="shared" si="85"/>
        <v>0.22737530582541499</v>
      </c>
      <c r="AP616" s="58"/>
      <c r="AQ616" s="58"/>
      <c r="AR616" s="58"/>
      <c r="AS616" s="58"/>
      <c r="AT616" s="58"/>
      <c r="AU616" s="58"/>
      <c r="AV616" s="58"/>
      <c r="AW616" s="173"/>
      <c r="AX616" s="58"/>
      <c r="AY616" s="58"/>
      <c r="AZ616" s="58"/>
      <c r="BA616" s="58">
        <f t="shared" si="86"/>
        <v>0</v>
      </c>
      <c r="BB616" s="58" t="e">
        <f t="shared" si="87"/>
        <v>#N/A</v>
      </c>
      <c r="BC616" s="58">
        <f t="shared" si="88"/>
        <v>0.95101651996714143</v>
      </c>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c r="CX616" s="58"/>
      <c r="CY616" s="58"/>
      <c r="CZ616" s="58"/>
      <c r="DA616" s="58"/>
      <c r="DB616" s="58"/>
      <c r="DC616" s="58"/>
      <c r="DD616" s="58"/>
      <c r="DE616" s="58"/>
      <c r="DF616" s="58"/>
      <c r="DG616" s="58"/>
      <c r="DH616" s="58"/>
      <c r="DI616" s="58"/>
      <c r="DJ616" s="58"/>
      <c r="DK616" s="58"/>
      <c r="DL616" s="58"/>
      <c r="DM616" s="58"/>
      <c r="DN616" s="58"/>
      <c r="DO616" s="58"/>
      <c r="DP616" s="58"/>
      <c r="DQ616" s="58"/>
      <c r="DR616" s="58"/>
      <c r="DS616" s="58"/>
      <c r="DT616" s="58"/>
      <c r="DU616" s="58"/>
      <c r="DV616" s="58"/>
      <c r="DW616" s="58"/>
      <c r="DX616" s="58"/>
      <c r="DY616" s="58"/>
      <c r="DZ616" s="58"/>
      <c r="EA616" s="58"/>
      <c r="EB616" s="58"/>
      <c r="EC616" s="58"/>
      <c r="ED616" s="58"/>
      <c r="EE616" s="58"/>
      <c r="EF616" s="58"/>
      <c r="EG616" s="58"/>
      <c r="EH616" s="58"/>
      <c r="EI616" s="58"/>
      <c r="EJ616" s="58"/>
      <c r="EK616" s="58"/>
      <c r="EL616" s="58"/>
      <c r="EM616" s="58"/>
    </row>
    <row r="617" spans="1:143" outlineLevel="1" x14ac:dyDescent="0.2">
      <c r="A617" s="16">
        <v>318</v>
      </c>
      <c r="B617" s="16">
        <v>0</v>
      </c>
      <c r="C617" s="1">
        <v>6.4027387691305185E-2</v>
      </c>
      <c r="D617" s="1">
        <f t="shared" si="80"/>
        <v>-6.4027387691305185E-2</v>
      </c>
      <c r="E617" s="1">
        <f t="shared" si="81"/>
        <v>0.13233812657319211</v>
      </c>
      <c r="F617" s="1">
        <f t="shared" si="82"/>
        <v>-0.36378307626000428</v>
      </c>
      <c r="G617" s="1">
        <f t="shared" si="83"/>
        <v>-0.26154795038907569</v>
      </c>
      <c r="H617" s="1">
        <v>9.5905022470980927E-3</v>
      </c>
      <c r="I617" s="1">
        <f t="shared" si="84"/>
        <v>8.3603491214315608E-5</v>
      </c>
      <c r="J617" s="1">
        <f t="shared" si="85"/>
        <v>-0.26281123242106319</v>
      </c>
      <c r="AP617" s="58"/>
      <c r="AQ617" s="58"/>
      <c r="AR617" s="58"/>
      <c r="AS617" s="58"/>
      <c r="AT617" s="58"/>
      <c r="AU617" s="58"/>
      <c r="AV617" s="58"/>
      <c r="AW617" s="173"/>
      <c r="AX617" s="58"/>
      <c r="AY617" s="58"/>
      <c r="AZ617" s="58"/>
      <c r="BA617" s="58">
        <f t="shared" si="86"/>
        <v>1</v>
      </c>
      <c r="BB617" s="58">
        <f t="shared" si="87"/>
        <v>6.4027387691305185E-2</v>
      </c>
      <c r="BC617" s="58" t="e">
        <f t="shared" si="88"/>
        <v>#N/A</v>
      </c>
      <c r="BD617" s="58"/>
      <c r="BE617" s="58"/>
      <c r="BF617" s="58"/>
      <c r="BG617" s="58"/>
      <c r="BH617" s="58"/>
      <c r="BI617" s="58"/>
      <c r="BJ617" s="58"/>
      <c r="BK617" s="58"/>
      <c r="BL617" s="58"/>
      <c r="BM617" s="58"/>
      <c r="BN617" s="58"/>
      <c r="BO617" s="58"/>
      <c r="BP617" s="58"/>
      <c r="BQ617" s="58"/>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c r="CX617" s="58"/>
      <c r="CY617" s="58"/>
      <c r="CZ617" s="58"/>
      <c r="DA617" s="58"/>
      <c r="DB617" s="58"/>
      <c r="DC617" s="58"/>
      <c r="DD617" s="58"/>
      <c r="DE617" s="58"/>
      <c r="DF617" s="58"/>
      <c r="DG617" s="58"/>
      <c r="DH617" s="58"/>
      <c r="DI617" s="58"/>
      <c r="DJ617" s="58"/>
      <c r="DK617" s="58"/>
      <c r="DL617" s="58"/>
      <c r="DM617" s="58"/>
      <c r="DN617" s="58"/>
      <c r="DO617" s="58"/>
      <c r="DP617" s="58"/>
      <c r="DQ617" s="58"/>
      <c r="DR617" s="58"/>
      <c r="DS617" s="58"/>
      <c r="DT617" s="58"/>
      <c r="DU617" s="58"/>
      <c r="DV617" s="58"/>
      <c r="DW617" s="58"/>
      <c r="DX617" s="58"/>
      <c r="DY617" s="58"/>
      <c r="DZ617" s="58"/>
      <c r="EA617" s="58"/>
      <c r="EB617" s="58"/>
      <c r="EC617" s="58"/>
      <c r="ED617" s="58"/>
      <c r="EE617" s="58"/>
      <c r="EF617" s="58"/>
      <c r="EG617" s="58"/>
      <c r="EH617" s="58"/>
      <c r="EI617" s="58"/>
      <c r="EJ617" s="58"/>
      <c r="EK617" s="58"/>
      <c r="EL617" s="58"/>
      <c r="EM617" s="58"/>
    </row>
    <row r="618" spans="1:143" outlineLevel="1" x14ac:dyDescent="0.2">
      <c r="A618" s="16">
        <v>319</v>
      </c>
      <c r="B618" s="16">
        <v>1</v>
      </c>
      <c r="C618" s="1">
        <v>0.94229210744864411</v>
      </c>
      <c r="D618" s="1">
        <f t="shared" si="80"/>
        <v>5.7707892551355888E-2</v>
      </c>
      <c r="E618" s="1">
        <f t="shared" si="81"/>
        <v>0.11887991928332806</v>
      </c>
      <c r="F618" s="1">
        <f t="shared" si="82"/>
        <v>0.34478967398013538</v>
      </c>
      <c r="G618" s="1">
        <f t="shared" si="83"/>
        <v>0.24747129472774435</v>
      </c>
      <c r="H618" s="1">
        <v>3.8263537316680042E-3</v>
      </c>
      <c r="I618" s="1">
        <f t="shared" si="84"/>
        <v>2.9517168450967895E-5</v>
      </c>
      <c r="J618" s="1">
        <f t="shared" si="85"/>
        <v>0.24794611413936829</v>
      </c>
      <c r="AP618" s="58"/>
      <c r="AQ618" s="58"/>
      <c r="AR618" s="58"/>
      <c r="AS618" s="58"/>
      <c r="AT618" s="58"/>
      <c r="AU618" s="58"/>
      <c r="AV618" s="58"/>
      <c r="AW618" s="173"/>
      <c r="AX618" s="58"/>
      <c r="AY618" s="58"/>
      <c r="AZ618" s="58"/>
      <c r="BA618" s="58">
        <f t="shared" si="86"/>
        <v>0</v>
      </c>
      <c r="BB618" s="58" t="e">
        <f t="shared" si="87"/>
        <v>#N/A</v>
      </c>
      <c r="BC618" s="58">
        <f t="shared" si="88"/>
        <v>0.94229210744864411</v>
      </c>
      <c r="BD618" s="58"/>
      <c r="BE618" s="58"/>
      <c r="BF618" s="58"/>
      <c r="BG618" s="58"/>
      <c r="BH618" s="58"/>
      <c r="BI618" s="58"/>
      <c r="BJ618" s="58"/>
      <c r="BK618" s="58"/>
      <c r="BL618" s="58"/>
      <c r="BM618" s="58"/>
      <c r="BN618" s="58"/>
      <c r="BO618" s="58"/>
      <c r="BP618" s="58"/>
      <c r="BQ618" s="58"/>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c r="CX618" s="58"/>
      <c r="CY618" s="58"/>
      <c r="CZ618" s="58"/>
      <c r="DA618" s="58"/>
      <c r="DB618" s="58"/>
      <c r="DC618" s="58"/>
      <c r="DD618" s="58"/>
      <c r="DE618" s="58"/>
      <c r="DF618" s="58"/>
      <c r="DG618" s="58"/>
      <c r="DH618" s="58"/>
      <c r="DI618" s="58"/>
      <c r="DJ618" s="58"/>
      <c r="DK618" s="58"/>
      <c r="DL618" s="58"/>
      <c r="DM618" s="58"/>
      <c r="DN618" s="58"/>
      <c r="DO618" s="58"/>
      <c r="DP618" s="58"/>
      <c r="DQ618" s="58"/>
      <c r="DR618" s="58"/>
      <c r="DS618" s="58"/>
      <c r="DT618" s="58"/>
      <c r="DU618" s="58"/>
      <c r="DV618" s="58"/>
      <c r="DW618" s="58"/>
      <c r="DX618" s="58"/>
      <c r="DY618" s="58"/>
      <c r="DZ618" s="58"/>
      <c r="EA618" s="58"/>
      <c r="EB618" s="58"/>
      <c r="EC618" s="58"/>
      <c r="ED618" s="58"/>
      <c r="EE618" s="58"/>
      <c r="EF618" s="58"/>
      <c r="EG618" s="58"/>
      <c r="EH618" s="58"/>
      <c r="EI618" s="58"/>
      <c r="EJ618" s="58"/>
      <c r="EK618" s="58"/>
      <c r="EL618" s="58"/>
      <c r="EM618" s="58"/>
    </row>
    <row r="619" spans="1:143" outlineLevel="1" x14ac:dyDescent="0.2">
      <c r="A619" s="16">
        <v>320</v>
      </c>
      <c r="B619" s="16">
        <v>1</v>
      </c>
      <c r="C619" s="1">
        <v>0.9289274567325092</v>
      </c>
      <c r="D619" s="1">
        <f t="shared" si="80"/>
        <v>7.1072543267490795E-2</v>
      </c>
      <c r="E619" s="1">
        <f t="shared" si="81"/>
        <v>0.14744926139149203</v>
      </c>
      <c r="F619" s="1">
        <f t="shared" si="82"/>
        <v>0.383991225669926</v>
      </c>
      <c r="G619" s="1">
        <f t="shared" si="83"/>
        <v>0.27660500136081606</v>
      </c>
      <c r="H619" s="1">
        <v>4.6325339525705063E-3</v>
      </c>
      <c r="I619" s="1">
        <f t="shared" si="84"/>
        <v>4.4717940910583041E-5</v>
      </c>
      <c r="J619" s="1">
        <f t="shared" si="85"/>
        <v>0.27724792703655199</v>
      </c>
      <c r="AP619" s="58"/>
      <c r="AQ619" s="58"/>
      <c r="AR619" s="58"/>
      <c r="AS619" s="58"/>
      <c r="AT619" s="58"/>
      <c r="AU619" s="58"/>
      <c r="AV619" s="58"/>
      <c r="AW619" s="173"/>
      <c r="AX619" s="58"/>
      <c r="AY619" s="58"/>
      <c r="AZ619" s="58"/>
      <c r="BA619" s="58">
        <f t="shared" si="86"/>
        <v>0</v>
      </c>
      <c r="BB619" s="58" t="e">
        <f t="shared" si="87"/>
        <v>#N/A</v>
      </c>
      <c r="BC619" s="58">
        <f t="shared" si="88"/>
        <v>0.9289274567325092</v>
      </c>
      <c r="BD619" s="58"/>
      <c r="BE619" s="58"/>
      <c r="BF619" s="58"/>
      <c r="BG619" s="58"/>
      <c r="BH619" s="58"/>
      <c r="BI619" s="58"/>
      <c r="BJ619" s="58"/>
      <c r="BK619" s="58"/>
      <c r="BL619" s="58"/>
      <c r="BM619" s="58"/>
      <c r="BN619" s="58"/>
      <c r="BO619" s="58"/>
      <c r="BP619" s="58"/>
      <c r="BQ619" s="58"/>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c r="CX619" s="58"/>
      <c r="CY619" s="58"/>
      <c r="CZ619" s="58"/>
      <c r="DA619" s="58"/>
      <c r="DB619" s="58"/>
      <c r="DC619" s="58"/>
      <c r="DD619" s="58"/>
      <c r="DE619" s="58"/>
      <c r="DF619" s="58"/>
      <c r="DG619" s="58"/>
      <c r="DH619" s="58"/>
      <c r="DI619" s="58"/>
      <c r="DJ619" s="58"/>
      <c r="DK619" s="58"/>
      <c r="DL619" s="58"/>
      <c r="DM619" s="58"/>
      <c r="DN619" s="58"/>
      <c r="DO619" s="58"/>
      <c r="DP619" s="58"/>
      <c r="DQ619" s="58"/>
      <c r="DR619" s="58"/>
      <c r="DS619" s="58"/>
      <c r="DT619" s="58"/>
      <c r="DU619" s="58"/>
      <c r="DV619" s="58"/>
      <c r="DW619" s="58"/>
      <c r="DX619" s="58"/>
      <c r="DY619" s="58"/>
      <c r="DZ619" s="58"/>
      <c r="EA619" s="58"/>
      <c r="EB619" s="58"/>
      <c r="EC619" s="58"/>
      <c r="ED619" s="58"/>
      <c r="EE619" s="58"/>
      <c r="EF619" s="58"/>
      <c r="EG619" s="58"/>
      <c r="EH619" s="58"/>
      <c r="EI619" s="58"/>
      <c r="EJ619" s="58"/>
      <c r="EK619" s="58"/>
      <c r="EL619" s="58"/>
      <c r="EM619" s="58"/>
    </row>
    <row r="620" spans="1:143" outlineLevel="1" x14ac:dyDescent="0.2">
      <c r="A620" s="16">
        <v>321</v>
      </c>
      <c r="B620" s="16">
        <v>0</v>
      </c>
      <c r="C620" s="1">
        <v>0.12725187617773373</v>
      </c>
      <c r="D620" s="1">
        <f t="shared" si="80"/>
        <v>-0.12725187617773373</v>
      </c>
      <c r="E620" s="1">
        <f t="shared" si="81"/>
        <v>0.27221656546061268</v>
      </c>
      <c r="F620" s="1">
        <f t="shared" si="82"/>
        <v>-0.52174377376314962</v>
      </c>
      <c r="G620" s="1">
        <f t="shared" si="83"/>
        <v>-0.3818454633425033</v>
      </c>
      <c r="H620" s="1">
        <v>3.775809489690642E-3</v>
      </c>
      <c r="I620" s="1">
        <f t="shared" si="84"/>
        <v>6.9339577437711573E-5</v>
      </c>
      <c r="J620" s="1">
        <f t="shared" si="85"/>
        <v>-0.38256839910070556</v>
      </c>
      <c r="AP620" s="58"/>
      <c r="AQ620" s="58"/>
      <c r="AR620" s="58"/>
      <c r="AS620" s="58"/>
      <c r="AT620" s="58"/>
      <c r="AU620" s="58"/>
      <c r="AV620" s="58"/>
      <c r="AW620" s="173"/>
      <c r="AX620" s="58"/>
      <c r="AY620" s="58"/>
      <c r="AZ620" s="58"/>
      <c r="BA620" s="58">
        <f t="shared" si="86"/>
        <v>1</v>
      </c>
      <c r="BB620" s="58">
        <f t="shared" si="87"/>
        <v>0.12725187617773373</v>
      </c>
      <c r="BC620" s="58" t="e">
        <f t="shared" si="88"/>
        <v>#N/A</v>
      </c>
      <c r="BD620" s="58"/>
      <c r="BE620" s="58"/>
      <c r="BF620" s="58"/>
      <c r="BG620" s="58"/>
      <c r="BH620" s="58"/>
      <c r="BI620" s="58"/>
      <c r="BJ620" s="58"/>
      <c r="BK620" s="58"/>
      <c r="BL620" s="58"/>
      <c r="BM620" s="58"/>
      <c r="BN620" s="58"/>
      <c r="BO620" s="58"/>
      <c r="BP620" s="58"/>
      <c r="BQ620" s="58"/>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c r="CX620" s="58"/>
      <c r="CY620" s="58"/>
      <c r="CZ620" s="58"/>
      <c r="DA620" s="58"/>
      <c r="DB620" s="58"/>
      <c r="DC620" s="58"/>
      <c r="DD620" s="58"/>
      <c r="DE620" s="58"/>
      <c r="DF620" s="58"/>
      <c r="DG620" s="58"/>
      <c r="DH620" s="58"/>
      <c r="DI620" s="58"/>
      <c r="DJ620" s="58"/>
      <c r="DK620" s="58"/>
      <c r="DL620" s="58"/>
      <c r="DM620" s="58"/>
      <c r="DN620" s="58"/>
      <c r="DO620" s="58"/>
      <c r="DP620" s="58"/>
      <c r="DQ620" s="58"/>
      <c r="DR620" s="58"/>
      <c r="DS620" s="58"/>
      <c r="DT620" s="58"/>
      <c r="DU620" s="58"/>
      <c r="DV620" s="58"/>
      <c r="DW620" s="58"/>
      <c r="DX620" s="58"/>
      <c r="DY620" s="58"/>
      <c r="DZ620" s="58"/>
      <c r="EA620" s="58"/>
      <c r="EB620" s="58"/>
      <c r="EC620" s="58"/>
      <c r="ED620" s="58"/>
      <c r="EE620" s="58"/>
      <c r="EF620" s="58"/>
      <c r="EG620" s="58"/>
      <c r="EH620" s="58"/>
      <c r="EI620" s="58"/>
      <c r="EJ620" s="58"/>
      <c r="EK620" s="58"/>
      <c r="EL620" s="58"/>
      <c r="EM620" s="58"/>
    </row>
    <row r="621" spans="1:143" outlineLevel="1" x14ac:dyDescent="0.2">
      <c r="A621" s="16">
        <v>322</v>
      </c>
      <c r="B621" s="16">
        <v>0</v>
      </c>
      <c r="C621" s="1">
        <v>0.11413923605143947</v>
      </c>
      <c r="D621" s="1">
        <f t="shared" ref="D621:D684" si="89">B621 - C621</f>
        <v>-0.11413923605143947</v>
      </c>
      <c r="E621" s="1">
        <f t="shared" ref="E621:E684" si="90">2*IF(B621=1,LN(1/C621),LN(1/(1-C621)))</f>
        <v>0.24239098405241721</v>
      </c>
      <c r="F621" s="1">
        <f t="shared" ref="F621:F684" si="91">SQRT(E621)*SIGN(D621)</f>
        <v>-0.4923321887226319</v>
      </c>
      <c r="G621" s="1">
        <f t="shared" ref="G621:G684" si="92">D621/(SQRT(C621*(1-C621)))</f>
        <v>-0.35895065274505533</v>
      </c>
      <c r="H621" s="1">
        <v>3.115950586850593E-3</v>
      </c>
      <c r="I621" s="1">
        <f t="shared" ref="I621:I684" si="93">(G621^2/8)*H621/(1-H621)^2</f>
        <v>5.0498767138840533E-5</v>
      </c>
      <c r="J621" s="1">
        <f t="shared" ref="J621:J684" si="94">G621/SQRT(1-H621)</f>
        <v>-0.35951119931082426</v>
      </c>
      <c r="AP621" s="58"/>
      <c r="AQ621" s="58"/>
      <c r="AR621" s="58"/>
      <c r="AS621" s="58"/>
      <c r="AT621" s="58"/>
      <c r="AU621" s="58"/>
      <c r="AV621" s="58"/>
      <c r="AW621" s="173"/>
      <c r="AX621" s="58"/>
      <c r="AY621" s="58"/>
      <c r="AZ621" s="58"/>
      <c r="BA621" s="58">
        <f t="shared" ref="BA621:BA684" si="95">1-B621</f>
        <v>1</v>
      </c>
      <c r="BB621" s="58">
        <f t="shared" ref="BB621:BB684" si="96">IF(B621=0,C621,NA())</f>
        <v>0.11413923605143947</v>
      </c>
      <c r="BC621" s="58" t="e">
        <f t="shared" ref="BC621:BC684" si="97">IF(B621=1,C621,NA())</f>
        <v>#N/A</v>
      </c>
      <c r="BD621" s="58"/>
      <c r="BE621" s="58"/>
      <c r="BF621" s="58"/>
      <c r="BG621" s="58"/>
      <c r="BH621" s="58"/>
      <c r="BI621" s="58"/>
      <c r="BJ621" s="58"/>
      <c r="BK621" s="58"/>
      <c r="BL621" s="58"/>
      <c r="BM621" s="58"/>
      <c r="BN621" s="58"/>
      <c r="BO621" s="58"/>
      <c r="BP621" s="58"/>
      <c r="BQ621" s="58"/>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c r="CX621" s="58"/>
      <c r="CY621" s="58"/>
      <c r="CZ621" s="58"/>
      <c r="DA621" s="58"/>
      <c r="DB621" s="58"/>
      <c r="DC621" s="58"/>
      <c r="DD621" s="58"/>
      <c r="DE621" s="58"/>
      <c r="DF621" s="58"/>
      <c r="DG621" s="58"/>
      <c r="DH621" s="58"/>
      <c r="DI621" s="58"/>
      <c r="DJ621" s="58"/>
      <c r="DK621" s="58"/>
      <c r="DL621" s="58"/>
      <c r="DM621" s="58"/>
      <c r="DN621" s="58"/>
      <c r="DO621" s="58"/>
      <c r="DP621" s="58"/>
      <c r="DQ621" s="58"/>
      <c r="DR621" s="58"/>
      <c r="DS621" s="58"/>
      <c r="DT621" s="58"/>
      <c r="DU621" s="58"/>
      <c r="DV621" s="58"/>
      <c r="DW621" s="58"/>
      <c r="DX621" s="58"/>
      <c r="DY621" s="58"/>
      <c r="DZ621" s="58"/>
      <c r="EA621" s="58"/>
      <c r="EB621" s="58"/>
      <c r="EC621" s="58"/>
      <c r="ED621" s="58"/>
      <c r="EE621" s="58"/>
      <c r="EF621" s="58"/>
      <c r="EG621" s="58"/>
      <c r="EH621" s="58"/>
      <c r="EI621" s="58"/>
      <c r="EJ621" s="58"/>
      <c r="EK621" s="58"/>
      <c r="EL621" s="58"/>
      <c r="EM621" s="58"/>
    </row>
    <row r="622" spans="1:143" outlineLevel="1" x14ac:dyDescent="0.2">
      <c r="A622" s="16">
        <v>323</v>
      </c>
      <c r="B622" s="16">
        <v>1</v>
      </c>
      <c r="C622" s="1">
        <v>0.94362237995322518</v>
      </c>
      <c r="D622" s="1">
        <f t="shared" si="89"/>
        <v>5.6377620046774823E-2</v>
      </c>
      <c r="E622" s="1">
        <f t="shared" si="90"/>
        <v>0.11605842820492887</v>
      </c>
      <c r="F622" s="1">
        <f t="shared" si="91"/>
        <v>0.3406734920784546</v>
      </c>
      <c r="G622" s="1">
        <f t="shared" si="92"/>
        <v>0.24442985657438387</v>
      </c>
      <c r="H622" s="1">
        <v>3.7904449745657996E-3</v>
      </c>
      <c r="I622" s="1">
        <f t="shared" si="93"/>
        <v>2.8523795195616671E-5</v>
      </c>
      <c r="J622" s="1">
        <f t="shared" si="94"/>
        <v>0.24489442664856537</v>
      </c>
      <c r="AP622" s="58"/>
      <c r="AQ622" s="58"/>
      <c r="AR622" s="58"/>
      <c r="AS622" s="58"/>
      <c r="AT622" s="58"/>
      <c r="AU622" s="58"/>
      <c r="AV622" s="58"/>
      <c r="AW622" s="173"/>
      <c r="AX622" s="58"/>
      <c r="AY622" s="58"/>
      <c r="AZ622" s="58"/>
      <c r="BA622" s="58">
        <f t="shared" si="95"/>
        <v>0</v>
      </c>
      <c r="BB622" s="58" t="e">
        <f t="shared" si="96"/>
        <v>#N/A</v>
      </c>
      <c r="BC622" s="58">
        <f t="shared" si="97"/>
        <v>0.94362237995322518</v>
      </c>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c r="CX622" s="58"/>
      <c r="CY622" s="58"/>
      <c r="CZ622" s="58"/>
      <c r="DA622" s="58"/>
      <c r="DB622" s="58"/>
      <c r="DC622" s="58"/>
      <c r="DD622" s="58"/>
      <c r="DE622" s="58"/>
      <c r="DF622" s="58"/>
      <c r="DG622" s="58"/>
      <c r="DH622" s="58"/>
      <c r="DI622" s="58"/>
      <c r="DJ622" s="58"/>
      <c r="DK622" s="58"/>
      <c r="DL622" s="58"/>
      <c r="DM622" s="58"/>
      <c r="DN622" s="58"/>
      <c r="DO622" s="58"/>
      <c r="DP622" s="58"/>
      <c r="DQ622" s="58"/>
      <c r="DR622" s="58"/>
      <c r="DS622" s="58"/>
      <c r="DT622" s="58"/>
      <c r="DU622" s="58"/>
      <c r="DV622" s="58"/>
      <c r="DW622" s="58"/>
      <c r="DX622" s="58"/>
      <c r="DY622" s="58"/>
      <c r="DZ622" s="58"/>
      <c r="EA622" s="58"/>
      <c r="EB622" s="58"/>
      <c r="EC622" s="58"/>
      <c r="ED622" s="58"/>
      <c r="EE622" s="58"/>
      <c r="EF622" s="58"/>
      <c r="EG622" s="58"/>
      <c r="EH622" s="58"/>
      <c r="EI622" s="58"/>
      <c r="EJ622" s="58"/>
      <c r="EK622" s="58"/>
      <c r="EL622" s="58"/>
      <c r="EM622" s="58"/>
    </row>
    <row r="623" spans="1:143" outlineLevel="1" x14ac:dyDescent="0.2">
      <c r="A623" s="16">
        <v>324</v>
      </c>
      <c r="B623" s="16">
        <v>1</v>
      </c>
      <c r="C623" s="1">
        <v>0.95327006053974062</v>
      </c>
      <c r="D623" s="1">
        <f t="shared" si="89"/>
        <v>4.6729939460259384E-2</v>
      </c>
      <c r="E623" s="1">
        <f t="shared" si="90"/>
        <v>9.5714072204295494E-2</v>
      </c>
      <c r="F623" s="1">
        <f t="shared" si="91"/>
        <v>0.30937690961721026</v>
      </c>
      <c r="G623" s="1">
        <f t="shared" si="92"/>
        <v>0.22140612574947369</v>
      </c>
      <c r="H623" s="1">
        <v>3.7652703947243008E-3</v>
      </c>
      <c r="I623" s="1">
        <f t="shared" si="93"/>
        <v>2.3246741833310384E-5</v>
      </c>
      <c r="J623" s="1">
        <f t="shared" si="94"/>
        <v>0.22182413352002042</v>
      </c>
      <c r="AP623" s="58"/>
      <c r="AQ623" s="58"/>
      <c r="AR623" s="58"/>
      <c r="AS623" s="58"/>
      <c r="AT623" s="58"/>
      <c r="AU623" s="58"/>
      <c r="AV623" s="58"/>
      <c r="AW623" s="173"/>
      <c r="AX623" s="58"/>
      <c r="AY623" s="58"/>
      <c r="AZ623" s="58"/>
      <c r="BA623" s="58">
        <f t="shared" si="95"/>
        <v>0</v>
      </c>
      <c r="BB623" s="58" t="e">
        <f t="shared" si="96"/>
        <v>#N/A</v>
      </c>
      <c r="BC623" s="58">
        <f t="shared" si="97"/>
        <v>0.95327006053974062</v>
      </c>
      <c r="BD623" s="58"/>
      <c r="BE623" s="58"/>
      <c r="BF623" s="58"/>
      <c r="BG623" s="58"/>
      <c r="BH623" s="58"/>
      <c r="BI623" s="58"/>
      <c r="BJ623" s="58"/>
      <c r="BK623" s="58"/>
      <c r="BL623" s="58"/>
      <c r="BM623" s="58"/>
      <c r="BN623" s="58"/>
      <c r="BO623" s="58"/>
      <c r="BP623" s="58"/>
      <c r="BQ623" s="58"/>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c r="CX623" s="58"/>
      <c r="CY623" s="58"/>
      <c r="CZ623" s="58"/>
      <c r="DA623" s="58"/>
      <c r="DB623" s="58"/>
      <c r="DC623" s="58"/>
      <c r="DD623" s="58"/>
      <c r="DE623" s="58"/>
      <c r="DF623" s="58"/>
      <c r="DG623" s="58"/>
      <c r="DH623" s="58"/>
      <c r="DI623" s="58"/>
      <c r="DJ623" s="58"/>
      <c r="DK623" s="58"/>
      <c r="DL623" s="58"/>
      <c r="DM623" s="58"/>
      <c r="DN623" s="58"/>
      <c r="DO623" s="58"/>
      <c r="DP623" s="58"/>
      <c r="DQ623" s="58"/>
      <c r="DR623" s="58"/>
      <c r="DS623" s="58"/>
      <c r="DT623" s="58"/>
      <c r="DU623" s="58"/>
      <c r="DV623" s="58"/>
      <c r="DW623" s="58"/>
      <c r="DX623" s="58"/>
      <c r="DY623" s="58"/>
      <c r="DZ623" s="58"/>
      <c r="EA623" s="58"/>
      <c r="EB623" s="58"/>
      <c r="EC623" s="58"/>
      <c r="ED623" s="58"/>
      <c r="EE623" s="58"/>
      <c r="EF623" s="58"/>
      <c r="EG623" s="58"/>
      <c r="EH623" s="58"/>
      <c r="EI623" s="58"/>
      <c r="EJ623" s="58"/>
      <c r="EK623" s="58"/>
      <c r="EL623" s="58"/>
      <c r="EM623" s="58"/>
    </row>
    <row r="624" spans="1:143" outlineLevel="1" x14ac:dyDescent="0.2">
      <c r="A624" s="16">
        <v>325</v>
      </c>
      <c r="B624" s="16">
        <v>0</v>
      </c>
      <c r="C624" s="1">
        <v>1.1232818648034857E-2</v>
      </c>
      <c r="D624" s="1">
        <f t="shared" si="89"/>
        <v>-1.1232818648034857E-2</v>
      </c>
      <c r="E624" s="1">
        <f t="shared" si="90"/>
        <v>2.2592766419635577E-2</v>
      </c>
      <c r="F624" s="1">
        <f t="shared" si="91"/>
        <v>-0.15030890332789862</v>
      </c>
      <c r="G624" s="1">
        <f t="shared" si="92"/>
        <v>-0.10658530986328731</v>
      </c>
      <c r="H624" s="1">
        <v>3.863504871675299E-3</v>
      </c>
      <c r="I624" s="1">
        <f t="shared" si="93"/>
        <v>5.52902404259332E-6</v>
      </c>
      <c r="J624" s="1">
        <f t="shared" si="94"/>
        <v>-0.1067918048339999</v>
      </c>
      <c r="AP624" s="58"/>
      <c r="AQ624" s="58"/>
      <c r="AR624" s="58"/>
      <c r="AS624" s="58"/>
      <c r="AT624" s="58"/>
      <c r="AU624" s="58"/>
      <c r="AV624" s="58"/>
      <c r="AW624" s="173"/>
      <c r="AX624" s="58"/>
      <c r="AY624" s="58"/>
      <c r="AZ624" s="58"/>
      <c r="BA624" s="58">
        <f t="shared" si="95"/>
        <v>1</v>
      </c>
      <c r="BB624" s="58">
        <f t="shared" si="96"/>
        <v>1.1232818648034857E-2</v>
      </c>
      <c r="BC624" s="58" t="e">
        <f t="shared" si="97"/>
        <v>#N/A</v>
      </c>
      <c r="BD624" s="58"/>
      <c r="BE624" s="58"/>
      <c r="BF624" s="58"/>
      <c r="BG624" s="58"/>
      <c r="BH624" s="58"/>
      <c r="BI624" s="58"/>
      <c r="BJ624" s="58"/>
      <c r="BK624" s="58"/>
      <c r="BL624" s="58"/>
      <c r="BM624" s="58"/>
      <c r="BN624" s="58"/>
      <c r="BO624" s="58"/>
      <c r="BP624" s="58"/>
      <c r="BQ624" s="58"/>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c r="CX624" s="58"/>
      <c r="CY624" s="58"/>
      <c r="CZ624" s="58"/>
      <c r="DA624" s="58"/>
      <c r="DB624" s="58"/>
      <c r="DC624" s="58"/>
      <c r="DD624" s="58"/>
      <c r="DE624" s="58"/>
      <c r="DF624" s="58"/>
      <c r="DG624" s="58"/>
      <c r="DH624" s="58"/>
      <c r="DI624" s="58"/>
      <c r="DJ624" s="58"/>
      <c r="DK624" s="58"/>
      <c r="DL624" s="58"/>
      <c r="DM624" s="58"/>
      <c r="DN624" s="58"/>
      <c r="DO624" s="58"/>
      <c r="DP624" s="58"/>
      <c r="DQ624" s="58"/>
      <c r="DR624" s="58"/>
      <c r="DS624" s="58"/>
      <c r="DT624" s="58"/>
      <c r="DU624" s="58"/>
      <c r="DV624" s="58"/>
      <c r="DW624" s="58"/>
      <c r="DX624" s="58"/>
      <c r="DY624" s="58"/>
      <c r="DZ624" s="58"/>
      <c r="EA624" s="58"/>
      <c r="EB624" s="58"/>
      <c r="EC624" s="58"/>
      <c r="ED624" s="58"/>
      <c r="EE624" s="58"/>
      <c r="EF624" s="58"/>
      <c r="EG624" s="58"/>
      <c r="EH624" s="58"/>
      <c r="EI624" s="58"/>
      <c r="EJ624" s="58"/>
      <c r="EK624" s="58"/>
      <c r="EL624" s="58"/>
      <c r="EM624" s="58"/>
    </row>
    <row r="625" spans="1:143" outlineLevel="1" x14ac:dyDescent="0.2">
      <c r="A625" s="16">
        <v>326</v>
      </c>
      <c r="B625" s="16">
        <v>1</v>
      </c>
      <c r="C625" s="1">
        <v>0.93518814813082496</v>
      </c>
      <c r="D625" s="1">
        <f t="shared" si="89"/>
        <v>6.4811851869175041E-2</v>
      </c>
      <c r="E625" s="1">
        <f t="shared" si="90"/>
        <v>0.13401508397934289</v>
      </c>
      <c r="F625" s="1">
        <f t="shared" si="91"/>
        <v>0.36608070692040423</v>
      </c>
      <c r="G625" s="1">
        <f t="shared" si="92"/>
        <v>0.26325566056680333</v>
      </c>
      <c r="H625" s="1">
        <v>4.1538302005861456E-3</v>
      </c>
      <c r="I625" s="1">
        <f t="shared" si="93"/>
        <v>3.6285212796262174E-5</v>
      </c>
      <c r="J625" s="1">
        <f t="shared" si="94"/>
        <v>0.26380412950128751</v>
      </c>
      <c r="AP625" s="58"/>
      <c r="AQ625" s="58"/>
      <c r="AR625" s="58"/>
      <c r="AS625" s="58"/>
      <c r="AT625" s="58"/>
      <c r="AU625" s="58"/>
      <c r="AV625" s="58"/>
      <c r="AW625" s="173"/>
      <c r="AX625" s="58"/>
      <c r="AY625" s="58"/>
      <c r="AZ625" s="58"/>
      <c r="BA625" s="58">
        <f t="shared" si="95"/>
        <v>0</v>
      </c>
      <c r="BB625" s="58" t="e">
        <f t="shared" si="96"/>
        <v>#N/A</v>
      </c>
      <c r="BC625" s="58">
        <f t="shared" si="97"/>
        <v>0.93518814813082496</v>
      </c>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58"/>
      <c r="DL625" s="58"/>
      <c r="DM625" s="58"/>
      <c r="DN625" s="58"/>
      <c r="DO625" s="58"/>
      <c r="DP625" s="58"/>
      <c r="DQ625" s="58"/>
      <c r="DR625" s="58"/>
      <c r="DS625" s="58"/>
      <c r="DT625" s="58"/>
      <c r="DU625" s="58"/>
      <c r="DV625" s="58"/>
      <c r="DW625" s="58"/>
      <c r="DX625" s="58"/>
      <c r="DY625" s="58"/>
      <c r="DZ625" s="58"/>
      <c r="EA625" s="58"/>
      <c r="EB625" s="58"/>
      <c r="EC625" s="58"/>
      <c r="ED625" s="58"/>
      <c r="EE625" s="58"/>
      <c r="EF625" s="58"/>
      <c r="EG625" s="58"/>
      <c r="EH625" s="58"/>
      <c r="EI625" s="58"/>
      <c r="EJ625" s="58"/>
      <c r="EK625" s="58"/>
      <c r="EL625" s="58"/>
      <c r="EM625" s="58"/>
    </row>
    <row r="626" spans="1:143" outlineLevel="1" x14ac:dyDescent="0.2">
      <c r="A626" s="16">
        <v>327</v>
      </c>
      <c r="B626" s="16">
        <v>0</v>
      </c>
      <c r="C626" s="1">
        <v>5.2647967847926899E-2</v>
      </c>
      <c r="D626" s="1">
        <f t="shared" si="89"/>
        <v>-5.2647967847926899E-2</v>
      </c>
      <c r="E626" s="1">
        <f t="shared" si="90"/>
        <v>0.10816904162989209</v>
      </c>
      <c r="F626" s="1">
        <f t="shared" si="91"/>
        <v>-0.32889062259342711</v>
      </c>
      <c r="G626" s="1">
        <f t="shared" si="92"/>
        <v>-0.23574099419488329</v>
      </c>
      <c r="H626" s="1">
        <v>6.1571037136608549E-3</v>
      </c>
      <c r="I626" s="1">
        <f t="shared" si="93"/>
        <v>4.3303323354527448E-5</v>
      </c>
      <c r="J626" s="1">
        <f t="shared" si="94"/>
        <v>-0.2364701037053181</v>
      </c>
      <c r="AP626" s="58"/>
      <c r="AQ626" s="58"/>
      <c r="AR626" s="58"/>
      <c r="AS626" s="58"/>
      <c r="AT626" s="58"/>
      <c r="AU626" s="58"/>
      <c r="AV626" s="58"/>
      <c r="AW626" s="173"/>
      <c r="AX626" s="58"/>
      <c r="AY626" s="58"/>
      <c r="AZ626" s="58"/>
      <c r="BA626" s="58">
        <f t="shared" si="95"/>
        <v>1</v>
      </c>
      <c r="BB626" s="58">
        <f t="shared" si="96"/>
        <v>5.2647967847926899E-2</v>
      </c>
      <c r="BC626" s="58" t="e">
        <f t="shared" si="97"/>
        <v>#N/A</v>
      </c>
      <c r="BD626" s="58"/>
      <c r="BE626" s="58"/>
      <c r="BF626" s="58"/>
      <c r="BG626" s="58"/>
      <c r="BH626" s="58"/>
      <c r="BI626" s="58"/>
      <c r="BJ626" s="58"/>
      <c r="BK626" s="58"/>
      <c r="BL626" s="58"/>
      <c r="BM626" s="58"/>
      <c r="BN626" s="58"/>
      <c r="BO626" s="58"/>
      <c r="BP626" s="58"/>
      <c r="BQ626" s="58"/>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c r="CX626" s="58"/>
      <c r="CY626" s="58"/>
      <c r="CZ626" s="58"/>
      <c r="DA626" s="58"/>
      <c r="DB626" s="58"/>
      <c r="DC626" s="58"/>
      <c r="DD626" s="58"/>
      <c r="DE626" s="58"/>
      <c r="DF626" s="58"/>
      <c r="DG626" s="58"/>
      <c r="DH626" s="58"/>
      <c r="DI626" s="58"/>
      <c r="DJ626" s="58"/>
      <c r="DK626" s="58"/>
      <c r="DL626" s="58"/>
      <c r="DM626" s="58"/>
      <c r="DN626" s="58"/>
      <c r="DO626" s="58"/>
      <c r="DP626" s="58"/>
      <c r="DQ626" s="58"/>
      <c r="DR626" s="58"/>
      <c r="DS626" s="58"/>
      <c r="DT626" s="58"/>
      <c r="DU626" s="58"/>
      <c r="DV626" s="58"/>
      <c r="DW626" s="58"/>
      <c r="DX626" s="58"/>
      <c r="DY626" s="58"/>
      <c r="DZ626" s="58"/>
      <c r="EA626" s="58"/>
      <c r="EB626" s="58"/>
      <c r="EC626" s="58"/>
      <c r="ED626" s="58"/>
      <c r="EE626" s="58"/>
      <c r="EF626" s="58"/>
      <c r="EG626" s="58"/>
      <c r="EH626" s="58"/>
      <c r="EI626" s="58"/>
      <c r="EJ626" s="58"/>
      <c r="EK626" s="58"/>
      <c r="EL626" s="58"/>
      <c r="EM626" s="58"/>
    </row>
    <row r="627" spans="1:143" outlineLevel="1" x14ac:dyDescent="0.2">
      <c r="A627" s="16">
        <v>328</v>
      </c>
      <c r="B627" s="16">
        <v>1</v>
      </c>
      <c r="C627" s="1">
        <v>0.93518814813082496</v>
      </c>
      <c r="D627" s="1">
        <f t="shared" si="89"/>
        <v>6.4811851869175041E-2</v>
      </c>
      <c r="E627" s="1">
        <f t="shared" si="90"/>
        <v>0.13401508397934289</v>
      </c>
      <c r="F627" s="1">
        <f t="shared" si="91"/>
        <v>0.36608070692040423</v>
      </c>
      <c r="G627" s="1">
        <f t="shared" si="92"/>
        <v>0.26325566056680333</v>
      </c>
      <c r="H627" s="1">
        <v>4.1538302005861456E-3</v>
      </c>
      <c r="I627" s="1">
        <f t="shared" si="93"/>
        <v>3.6285212796262174E-5</v>
      </c>
      <c r="J627" s="1">
        <f t="shared" si="94"/>
        <v>0.26380412950128751</v>
      </c>
      <c r="AP627" s="58"/>
      <c r="AQ627" s="58"/>
      <c r="AR627" s="58"/>
      <c r="AS627" s="58"/>
      <c r="AT627" s="58"/>
      <c r="AU627" s="58"/>
      <c r="AV627" s="58"/>
      <c r="AW627" s="173"/>
      <c r="AX627" s="58"/>
      <c r="AY627" s="58"/>
      <c r="AZ627" s="58"/>
      <c r="BA627" s="58">
        <f t="shared" si="95"/>
        <v>0</v>
      </c>
      <c r="BB627" s="58" t="e">
        <f t="shared" si="96"/>
        <v>#N/A</v>
      </c>
      <c r="BC627" s="58">
        <f t="shared" si="97"/>
        <v>0.93518814813082496</v>
      </c>
      <c r="BD627" s="58"/>
      <c r="BE627" s="58"/>
      <c r="BF627" s="58"/>
      <c r="BG627" s="58"/>
      <c r="BH627" s="58"/>
      <c r="BI627" s="58"/>
      <c r="BJ627" s="58"/>
      <c r="BK627" s="58"/>
      <c r="BL627" s="58"/>
      <c r="BM627" s="58"/>
      <c r="BN627" s="58"/>
      <c r="BO627" s="58"/>
      <c r="BP627" s="58"/>
      <c r="BQ627" s="58"/>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c r="CX627" s="58"/>
      <c r="CY627" s="58"/>
      <c r="CZ627" s="58"/>
      <c r="DA627" s="58"/>
      <c r="DB627" s="58"/>
      <c r="DC627" s="58"/>
      <c r="DD627" s="58"/>
      <c r="DE627" s="58"/>
      <c r="DF627" s="58"/>
      <c r="DG627" s="58"/>
      <c r="DH627" s="58"/>
      <c r="DI627" s="58"/>
      <c r="DJ627" s="58"/>
      <c r="DK627" s="58"/>
      <c r="DL627" s="58"/>
      <c r="DM627" s="58"/>
      <c r="DN627" s="58"/>
      <c r="DO627" s="58"/>
      <c r="DP627" s="58"/>
      <c r="DQ627" s="58"/>
      <c r="DR627" s="58"/>
      <c r="DS627" s="58"/>
      <c r="DT627" s="58"/>
      <c r="DU627" s="58"/>
      <c r="DV627" s="58"/>
      <c r="DW627" s="58"/>
      <c r="DX627" s="58"/>
      <c r="DY627" s="58"/>
      <c r="DZ627" s="58"/>
      <c r="EA627" s="58"/>
      <c r="EB627" s="58"/>
      <c r="EC627" s="58"/>
      <c r="ED627" s="58"/>
      <c r="EE627" s="58"/>
      <c r="EF627" s="58"/>
      <c r="EG627" s="58"/>
      <c r="EH627" s="58"/>
      <c r="EI627" s="58"/>
      <c r="EJ627" s="58"/>
      <c r="EK627" s="58"/>
      <c r="EL627" s="58"/>
      <c r="EM627" s="58"/>
    </row>
    <row r="628" spans="1:143" outlineLevel="1" x14ac:dyDescent="0.2">
      <c r="A628" s="16">
        <v>329</v>
      </c>
      <c r="B628" s="16">
        <v>1</v>
      </c>
      <c r="C628" s="1">
        <v>0.43105056217054205</v>
      </c>
      <c r="D628" s="1">
        <f t="shared" si="89"/>
        <v>0.56894943782945795</v>
      </c>
      <c r="E628" s="1">
        <f t="shared" si="90"/>
        <v>1.6830597642766933</v>
      </c>
      <c r="F628" s="1">
        <f t="shared" si="91"/>
        <v>1.2973279324352396</v>
      </c>
      <c r="G628" s="1">
        <f t="shared" si="92"/>
        <v>1.1488748658586276</v>
      </c>
      <c r="H628" s="1">
        <v>1.5596584191764401E-2</v>
      </c>
      <c r="I628" s="1">
        <f t="shared" si="93"/>
        <v>2.6554537378531608E-3</v>
      </c>
      <c r="J628" s="1">
        <f t="shared" si="94"/>
        <v>1.157940309015187</v>
      </c>
      <c r="AP628" s="58"/>
      <c r="AQ628" s="58"/>
      <c r="AR628" s="58"/>
      <c r="AS628" s="58"/>
      <c r="AT628" s="58"/>
      <c r="AU628" s="58"/>
      <c r="AV628" s="58"/>
      <c r="AW628" s="173"/>
      <c r="AX628" s="58"/>
      <c r="AY628" s="58"/>
      <c r="AZ628" s="58"/>
      <c r="BA628" s="58">
        <f t="shared" si="95"/>
        <v>0</v>
      </c>
      <c r="BB628" s="58" t="e">
        <f t="shared" si="96"/>
        <v>#N/A</v>
      </c>
      <c r="BC628" s="58">
        <f t="shared" si="97"/>
        <v>0.43105056217054205</v>
      </c>
      <c r="BD628" s="58"/>
      <c r="BE628" s="58"/>
      <c r="BF628" s="58"/>
      <c r="BG628" s="58"/>
      <c r="BH628" s="58"/>
      <c r="BI628" s="58"/>
      <c r="BJ628" s="58"/>
      <c r="BK628" s="58"/>
      <c r="BL628" s="58"/>
      <c r="BM628" s="58"/>
      <c r="BN628" s="58"/>
      <c r="BO628" s="58"/>
      <c r="BP628" s="58"/>
      <c r="BQ628" s="58"/>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c r="CX628" s="58"/>
      <c r="CY628" s="58"/>
      <c r="CZ628" s="58"/>
      <c r="DA628" s="58"/>
      <c r="DB628" s="58"/>
      <c r="DC628" s="58"/>
      <c r="DD628" s="58"/>
      <c r="DE628" s="58"/>
      <c r="DF628" s="58"/>
      <c r="DG628" s="58"/>
      <c r="DH628" s="58"/>
      <c r="DI628" s="58"/>
      <c r="DJ628" s="58"/>
      <c r="DK628" s="58"/>
      <c r="DL628" s="58"/>
      <c r="DM628" s="58"/>
      <c r="DN628" s="58"/>
      <c r="DO628" s="58"/>
      <c r="DP628" s="58"/>
      <c r="DQ628" s="58"/>
      <c r="DR628" s="58"/>
      <c r="DS628" s="58"/>
      <c r="DT628" s="58"/>
      <c r="DU628" s="58"/>
      <c r="DV628" s="58"/>
      <c r="DW628" s="58"/>
      <c r="DX628" s="58"/>
      <c r="DY628" s="58"/>
      <c r="DZ628" s="58"/>
      <c r="EA628" s="58"/>
      <c r="EB628" s="58"/>
      <c r="EC628" s="58"/>
      <c r="ED628" s="58"/>
      <c r="EE628" s="58"/>
      <c r="EF628" s="58"/>
      <c r="EG628" s="58"/>
      <c r="EH628" s="58"/>
      <c r="EI628" s="58"/>
      <c r="EJ628" s="58"/>
      <c r="EK628" s="58"/>
      <c r="EL628" s="58"/>
      <c r="EM628" s="58"/>
    </row>
    <row r="629" spans="1:143" outlineLevel="1" x14ac:dyDescent="0.2">
      <c r="A629" s="16">
        <v>330</v>
      </c>
      <c r="B629" s="16">
        <v>1</v>
      </c>
      <c r="C629" s="1">
        <v>0.95945324073222082</v>
      </c>
      <c r="D629" s="1">
        <f t="shared" si="89"/>
        <v>4.0546759267779175E-2</v>
      </c>
      <c r="E629" s="1">
        <f t="shared" si="90"/>
        <v>8.2783395348441161E-2</v>
      </c>
      <c r="F629" s="1">
        <f t="shared" si="91"/>
        <v>0.28772103737551269</v>
      </c>
      <c r="G629" s="1">
        <f t="shared" si="92"/>
        <v>0.20557304426090728</v>
      </c>
      <c r="H629" s="1">
        <v>3.9571677696942651E-3</v>
      </c>
      <c r="I629" s="1">
        <f t="shared" si="93"/>
        <v>2.1070303030728819E-5</v>
      </c>
      <c r="J629" s="1">
        <f t="shared" si="94"/>
        <v>0.20598099893230531</v>
      </c>
      <c r="AP629" s="58"/>
      <c r="AQ629" s="58"/>
      <c r="AR629" s="58"/>
      <c r="AS629" s="58"/>
      <c r="AT629" s="58"/>
      <c r="AU629" s="58"/>
      <c r="AV629" s="58"/>
      <c r="AW629" s="173"/>
      <c r="AX629" s="58"/>
      <c r="AY629" s="58"/>
      <c r="AZ629" s="58"/>
      <c r="BA629" s="58">
        <f t="shared" si="95"/>
        <v>0</v>
      </c>
      <c r="BB629" s="58" t="e">
        <f t="shared" si="96"/>
        <v>#N/A</v>
      </c>
      <c r="BC629" s="58">
        <f t="shared" si="97"/>
        <v>0.95945324073222082</v>
      </c>
      <c r="BD629" s="58"/>
      <c r="BE629" s="58"/>
      <c r="BF629" s="58"/>
      <c r="BG629" s="58"/>
      <c r="BH629" s="58"/>
      <c r="BI629" s="58"/>
      <c r="BJ629" s="58"/>
      <c r="BK629" s="58"/>
      <c r="BL629" s="58"/>
      <c r="BM629" s="58"/>
      <c r="BN629" s="58"/>
      <c r="BO629" s="58"/>
      <c r="BP629" s="58"/>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c r="CX629" s="58"/>
      <c r="CY629" s="58"/>
      <c r="CZ629" s="58"/>
      <c r="DA629" s="58"/>
      <c r="DB629" s="58"/>
      <c r="DC629" s="58"/>
      <c r="DD629" s="58"/>
      <c r="DE629" s="58"/>
      <c r="DF629" s="58"/>
      <c r="DG629" s="58"/>
      <c r="DH629" s="58"/>
      <c r="DI629" s="58"/>
      <c r="DJ629" s="58"/>
      <c r="DK629" s="58"/>
      <c r="DL629" s="58"/>
      <c r="DM629" s="58"/>
      <c r="DN629" s="58"/>
      <c r="DO629" s="58"/>
      <c r="DP629" s="58"/>
      <c r="DQ629" s="58"/>
      <c r="DR629" s="58"/>
      <c r="DS629" s="58"/>
      <c r="DT629" s="58"/>
      <c r="DU629" s="58"/>
      <c r="DV629" s="58"/>
      <c r="DW629" s="58"/>
      <c r="DX629" s="58"/>
      <c r="DY629" s="58"/>
      <c r="DZ629" s="58"/>
      <c r="EA629" s="58"/>
      <c r="EB629" s="58"/>
      <c r="EC629" s="58"/>
      <c r="ED629" s="58"/>
      <c r="EE629" s="58"/>
      <c r="EF629" s="58"/>
      <c r="EG629" s="58"/>
      <c r="EH629" s="58"/>
      <c r="EI629" s="58"/>
      <c r="EJ629" s="58"/>
      <c r="EK629" s="58"/>
      <c r="EL629" s="58"/>
      <c r="EM629" s="58"/>
    </row>
    <row r="630" spans="1:143" outlineLevel="1" x14ac:dyDescent="0.2">
      <c r="A630" s="16">
        <v>331</v>
      </c>
      <c r="B630" s="16">
        <v>1</v>
      </c>
      <c r="C630" s="1">
        <v>0.72375434318762599</v>
      </c>
      <c r="D630" s="1">
        <f t="shared" si="89"/>
        <v>0.27624565681237401</v>
      </c>
      <c r="E630" s="1">
        <f t="shared" si="90"/>
        <v>0.64660649832569983</v>
      </c>
      <c r="F630" s="1">
        <f t="shared" si="91"/>
        <v>0.80411846038111812</v>
      </c>
      <c r="G630" s="1">
        <f t="shared" si="92"/>
        <v>0.61780602294248055</v>
      </c>
      <c r="H630" s="1">
        <v>1.3883386951440457E-2</v>
      </c>
      <c r="I630" s="1">
        <f t="shared" si="93"/>
        <v>6.8116631996408027E-4</v>
      </c>
      <c r="J630" s="1">
        <f t="shared" si="94"/>
        <v>0.62213982140587232</v>
      </c>
      <c r="AP630" s="58"/>
      <c r="AQ630" s="58"/>
      <c r="AR630" s="58"/>
      <c r="AS630" s="58"/>
      <c r="AT630" s="58"/>
      <c r="AU630" s="58"/>
      <c r="AV630" s="58"/>
      <c r="AW630" s="173"/>
      <c r="AX630" s="58"/>
      <c r="AY630" s="58"/>
      <c r="AZ630" s="58"/>
      <c r="BA630" s="58">
        <f t="shared" si="95"/>
        <v>0</v>
      </c>
      <c r="BB630" s="58" t="e">
        <f t="shared" si="96"/>
        <v>#N/A</v>
      </c>
      <c r="BC630" s="58">
        <f t="shared" si="97"/>
        <v>0.72375434318762599</v>
      </c>
      <c r="BD630" s="58"/>
      <c r="BE630" s="58"/>
      <c r="BF630" s="58"/>
      <c r="BG630" s="58"/>
      <c r="BH630" s="58"/>
      <c r="BI630" s="58"/>
      <c r="BJ630" s="58"/>
      <c r="BK630" s="58"/>
      <c r="BL630" s="58"/>
      <c r="BM630" s="58"/>
      <c r="BN630" s="58"/>
      <c r="BO630" s="58"/>
      <c r="BP630" s="58"/>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c r="CX630" s="58"/>
      <c r="CY630" s="58"/>
      <c r="CZ630" s="58"/>
      <c r="DA630" s="58"/>
      <c r="DB630" s="58"/>
      <c r="DC630" s="58"/>
      <c r="DD630" s="58"/>
      <c r="DE630" s="58"/>
      <c r="DF630" s="58"/>
      <c r="DG630" s="58"/>
      <c r="DH630" s="58"/>
      <c r="DI630" s="58"/>
      <c r="DJ630" s="58"/>
      <c r="DK630" s="58"/>
      <c r="DL630" s="58"/>
      <c r="DM630" s="58"/>
      <c r="DN630" s="58"/>
      <c r="DO630" s="58"/>
      <c r="DP630" s="58"/>
      <c r="DQ630" s="58"/>
      <c r="DR630" s="58"/>
      <c r="DS630" s="58"/>
      <c r="DT630" s="58"/>
      <c r="DU630" s="58"/>
      <c r="DV630" s="58"/>
      <c r="DW630" s="58"/>
      <c r="DX630" s="58"/>
      <c r="DY630" s="58"/>
      <c r="DZ630" s="58"/>
      <c r="EA630" s="58"/>
      <c r="EB630" s="58"/>
      <c r="EC630" s="58"/>
      <c r="ED630" s="58"/>
      <c r="EE630" s="58"/>
      <c r="EF630" s="58"/>
      <c r="EG630" s="58"/>
      <c r="EH630" s="58"/>
      <c r="EI630" s="58"/>
      <c r="EJ630" s="58"/>
      <c r="EK630" s="58"/>
      <c r="EL630" s="58"/>
      <c r="EM630" s="58"/>
    </row>
    <row r="631" spans="1:143" outlineLevel="1" x14ac:dyDescent="0.2">
      <c r="A631" s="16">
        <v>332</v>
      </c>
      <c r="B631" s="16">
        <v>0</v>
      </c>
      <c r="C631" s="1">
        <v>0.34305150709903631</v>
      </c>
      <c r="D631" s="1">
        <f t="shared" si="89"/>
        <v>-0.34305150709903631</v>
      </c>
      <c r="E631" s="1">
        <f t="shared" si="90"/>
        <v>0.84029932196355683</v>
      </c>
      <c r="F631" s="1">
        <f t="shared" si="91"/>
        <v>-0.9166784179654045</v>
      </c>
      <c r="G631" s="1">
        <f t="shared" si="92"/>
        <v>-0.72262670233315207</v>
      </c>
      <c r="H631" s="1">
        <v>8.5218596373111705E-3</v>
      </c>
      <c r="I631" s="1">
        <f t="shared" si="93"/>
        <v>5.6585624541762155E-4</v>
      </c>
      <c r="J631" s="1">
        <f t="shared" si="94"/>
        <v>-0.7257255843004573</v>
      </c>
      <c r="AP631" s="58"/>
      <c r="AQ631" s="58"/>
      <c r="AR631" s="58"/>
      <c r="AS631" s="58"/>
      <c r="AT631" s="58"/>
      <c r="AU631" s="58"/>
      <c r="AV631" s="58"/>
      <c r="AW631" s="173"/>
      <c r="AX631" s="58"/>
      <c r="AY631" s="58"/>
      <c r="AZ631" s="58"/>
      <c r="BA631" s="58">
        <f t="shared" si="95"/>
        <v>1</v>
      </c>
      <c r="BB631" s="58">
        <f t="shared" si="96"/>
        <v>0.34305150709903631</v>
      </c>
      <c r="BC631" s="58" t="e">
        <f t="shared" si="97"/>
        <v>#N/A</v>
      </c>
      <c r="BD631" s="58"/>
      <c r="BE631" s="58"/>
      <c r="BF631" s="58"/>
      <c r="BG631" s="58"/>
      <c r="BH631" s="58"/>
      <c r="BI631" s="58"/>
      <c r="BJ631" s="58"/>
      <c r="BK631" s="58"/>
      <c r="BL631" s="58"/>
      <c r="BM631" s="58"/>
      <c r="BN631" s="58"/>
      <c r="BO631" s="58"/>
      <c r="BP631" s="58"/>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c r="CX631" s="58"/>
      <c r="CY631" s="58"/>
      <c r="CZ631" s="58"/>
      <c r="DA631" s="58"/>
      <c r="DB631" s="58"/>
      <c r="DC631" s="58"/>
      <c r="DD631" s="58"/>
      <c r="DE631" s="58"/>
      <c r="DF631" s="58"/>
      <c r="DG631" s="58"/>
      <c r="DH631" s="58"/>
      <c r="DI631" s="58"/>
      <c r="DJ631" s="58"/>
      <c r="DK631" s="58"/>
      <c r="DL631" s="58"/>
      <c r="DM631" s="58"/>
      <c r="DN631" s="58"/>
      <c r="DO631" s="58"/>
      <c r="DP631" s="58"/>
      <c r="DQ631" s="58"/>
      <c r="DR631" s="58"/>
      <c r="DS631" s="58"/>
      <c r="DT631" s="58"/>
      <c r="DU631" s="58"/>
      <c r="DV631" s="58"/>
      <c r="DW631" s="58"/>
      <c r="DX631" s="58"/>
      <c r="DY631" s="58"/>
      <c r="DZ631" s="58"/>
      <c r="EA631" s="58"/>
      <c r="EB631" s="58"/>
      <c r="EC631" s="58"/>
      <c r="ED631" s="58"/>
      <c r="EE631" s="58"/>
      <c r="EF631" s="58"/>
      <c r="EG631" s="58"/>
      <c r="EH631" s="58"/>
      <c r="EI631" s="58"/>
      <c r="EJ631" s="58"/>
      <c r="EK631" s="58"/>
      <c r="EL631" s="58"/>
      <c r="EM631" s="58"/>
    </row>
    <row r="632" spans="1:143" outlineLevel="1" x14ac:dyDescent="0.2">
      <c r="A632" s="16">
        <v>333</v>
      </c>
      <c r="B632" s="16">
        <v>0</v>
      </c>
      <c r="C632" s="1">
        <v>0.38598239552104985</v>
      </c>
      <c r="D632" s="1">
        <f t="shared" si="89"/>
        <v>-0.38598239552104985</v>
      </c>
      <c r="E632" s="1">
        <f t="shared" si="90"/>
        <v>0.97546335891240288</v>
      </c>
      <c r="F632" s="1">
        <f t="shared" si="91"/>
        <v>-0.98765548594254404</v>
      </c>
      <c r="G632" s="1">
        <f t="shared" si="92"/>
        <v>-0.79285421089047248</v>
      </c>
      <c r="H632" s="1">
        <v>8.1414364430269469E-3</v>
      </c>
      <c r="I632" s="1">
        <f t="shared" si="93"/>
        <v>6.5027675437521017E-4</v>
      </c>
      <c r="J632" s="1">
        <f t="shared" si="94"/>
        <v>-0.79610153891750923</v>
      </c>
      <c r="AP632" s="58"/>
      <c r="AQ632" s="58"/>
      <c r="AR632" s="58"/>
      <c r="AS632" s="58"/>
      <c r="AT632" s="58"/>
      <c r="AU632" s="58"/>
      <c r="AV632" s="58"/>
      <c r="AW632" s="173"/>
      <c r="AX632" s="58"/>
      <c r="AY632" s="58"/>
      <c r="AZ632" s="58"/>
      <c r="BA632" s="58">
        <f t="shared" si="95"/>
        <v>1</v>
      </c>
      <c r="BB632" s="58">
        <f t="shared" si="96"/>
        <v>0.38598239552104985</v>
      </c>
      <c r="BC632" s="58" t="e">
        <f t="shared" si="97"/>
        <v>#N/A</v>
      </c>
      <c r="BD632" s="58"/>
      <c r="BE632" s="58"/>
      <c r="BF632" s="58"/>
      <c r="BG632" s="58"/>
      <c r="BH632" s="58"/>
      <c r="BI632" s="58"/>
      <c r="BJ632" s="58"/>
      <c r="BK632" s="58"/>
      <c r="BL632" s="58"/>
      <c r="BM632" s="58"/>
      <c r="BN632" s="58"/>
      <c r="BO632" s="58"/>
      <c r="BP632" s="58"/>
      <c r="BQ632" s="58"/>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c r="CX632" s="58"/>
      <c r="CY632" s="58"/>
      <c r="CZ632" s="58"/>
      <c r="DA632" s="58"/>
      <c r="DB632" s="58"/>
      <c r="DC632" s="58"/>
      <c r="DD632" s="58"/>
      <c r="DE632" s="58"/>
      <c r="DF632" s="58"/>
      <c r="DG632" s="58"/>
      <c r="DH632" s="58"/>
      <c r="DI632" s="58"/>
      <c r="DJ632" s="58"/>
      <c r="DK632" s="58"/>
      <c r="DL632" s="58"/>
      <c r="DM632" s="58"/>
      <c r="DN632" s="58"/>
      <c r="DO632" s="58"/>
      <c r="DP632" s="58"/>
      <c r="DQ632" s="58"/>
      <c r="DR632" s="58"/>
      <c r="DS632" s="58"/>
      <c r="DT632" s="58"/>
      <c r="DU632" s="58"/>
      <c r="DV632" s="58"/>
      <c r="DW632" s="58"/>
      <c r="DX632" s="58"/>
      <c r="DY632" s="58"/>
      <c r="DZ632" s="58"/>
      <c r="EA632" s="58"/>
      <c r="EB632" s="58"/>
      <c r="EC632" s="58"/>
      <c r="ED632" s="58"/>
      <c r="EE632" s="58"/>
      <c r="EF632" s="58"/>
      <c r="EG632" s="58"/>
      <c r="EH632" s="58"/>
      <c r="EI632" s="58"/>
      <c r="EJ632" s="58"/>
      <c r="EK632" s="58"/>
      <c r="EL632" s="58"/>
      <c r="EM632" s="58"/>
    </row>
    <row r="633" spans="1:143" outlineLevel="1" x14ac:dyDescent="0.2">
      <c r="A633" s="16">
        <v>334</v>
      </c>
      <c r="B633" s="16">
        <v>0</v>
      </c>
      <c r="C633" s="1">
        <v>0.14466356777415998</v>
      </c>
      <c r="D633" s="1">
        <f t="shared" si="89"/>
        <v>-0.14466356777415998</v>
      </c>
      <c r="E633" s="1">
        <f t="shared" si="90"/>
        <v>0.3125207989160651</v>
      </c>
      <c r="F633" s="1">
        <f t="shared" si="91"/>
        <v>-0.55903559718148998</v>
      </c>
      <c r="G633" s="1">
        <f t="shared" si="92"/>
        <v>-0.41125491417239007</v>
      </c>
      <c r="H633" s="1">
        <v>5.3829089160431637E-3</v>
      </c>
      <c r="I633" s="1">
        <f t="shared" si="93"/>
        <v>1.1503696353676721E-4</v>
      </c>
      <c r="J633" s="1">
        <f t="shared" si="94"/>
        <v>-0.41236627683560706</v>
      </c>
      <c r="AP633" s="58"/>
      <c r="AQ633" s="58"/>
      <c r="AR633" s="58"/>
      <c r="AS633" s="58"/>
      <c r="AT633" s="58"/>
      <c r="AU633" s="58"/>
      <c r="AV633" s="58"/>
      <c r="AW633" s="173"/>
      <c r="AX633" s="58"/>
      <c r="AY633" s="58"/>
      <c r="AZ633" s="58"/>
      <c r="BA633" s="58">
        <f t="shared" si="95"/>
        <v>1</v>
      </c>
      <c r="BB633" s="58">
        <f t="shared" si="96"/>
        <v>0.14466356777415998</v>
      </c>
      <c r="BC633" s="58" t="e">
        <f t="shared" si="97"/>
        <v>#N/A</v>
      </c>
      <c r="BD633" s="58"/>
      <c r="BE633" s="58"/>
      <c r="BF633" s="58"/>
      <c r="BG633" s="58"/>
      <c r="BH633" s="58"/>
      <c r="BI633" s="58"/>
      <c r="BJ633" s="58"/>
      <c r="BK633" s="58"/>
      <c r="BL633" s="58"/>
      <c r="BM633" s="58"/>
      <c r="BN633" s="58"/>
      <c r="BO633" s="58"/>
      <c r="BP633" s="58"/>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c r="CX633" s="58"/>
      <c r="CY633" s="58"/>
      <c r="CZ633" s="58"/>
      <c r="DA633" s="58"/>
      <c r="DB633" s="58"/>
      <c r="DC633" s="58"/>
      <c r="DD633" s="58"/>
      <c r="DE633" s="58"/>
      <c r="DF633" s="58"/>
      <c r="DG633" s="58"/>
      <c r="DH633" s="58"/>
      <c r="DI633" s="58"/>
      <c r="DJ633" s="58"/>
      <c r="DK633" s="58"/>
      <c r="DL633" s="58"/>
      <c r="DM633" s="58"/>
      <c r="DN633" s="58"/>
      <c r="DO633" s="58"/>
      <c r="DP633" s="58"/>
      <c r="DQ633" s="58"/>
      <c r="DR633" s="58"/>
      <c r="DS633" s="58"/>
      <c r="DT633" s="58"/>
      <c r="DU633" s="58"/>
      <c r="DV633" s="58"/>
      <c r="DW633" s="58"/>
      <c r="DX633" s="58"/>
      <c r="DY633" s="58"/>
      <c r="DZ633" s="58"/>
      <c r="EA633" s="58"/>
      <c r="EB633" s="58"/>
      <c r="EC633" s="58"/>
      <c r="ED633" s="58"/>
      <c r="EE633" s="58"/>
      <c r="EF633" s="58"/>
      <c r="EG633" s="58"/>
      <c r="EH633" s="58"/>
      <c r="EI633" s="58"/>
      <c r="EJ633" s="58"/>
      <c r="EK633" s="58"/>
      <c r="EL633" s="58"/>
      <c r="EM633" s="58"/>
    </row>
    <row r="634" spans="1:143" outlineLevel="1" x14ac:dyDescent="0.2">
      <c r="A634" s="16">
        <v>335</v>
      </c>
      <c r="B634" s="16">
        <v>1</v>
      </c>
      <c r="C634" s="1">
        <v>0.9437538101583467</v>
      </c>
      <c r="D634" s="1">
        <f t="shared" si="89"/>
        <v>5.6246189841653305E-2</v>
      </c>
      <c r="E634" s="1">
        <f t="shared" si="90"/>
        <v>0.11577988234634995</v>
      </c>
      <c r="F634" s="1">
        <f t="shared" si="91"/>
        <v>0.34026443003398099</v>
      </c>
      <c r="G634" s="1">
        <f t="shared" si="92"/>
        <v>0.24412777625454721</v>
      </c>
      <c r="H634" s="1">
        <v>3.787329915781961E-3</v>
      </c>
      <c r="I634" s="1">
        <f t="shared" si="93"/>
        <v>2.8429774823765497E-5</v>
      </c>
      <c r="J634" s="1">
        <f t="shared" si="94"/>
        <v>0.2445913897791312</v>
      </c>
      <c r="AP634" s="58"/>
      <c r="AQ634" s="58"/>
      <c r="AR634" s="58"/>
      <c r="AS634" s="58"/>
      <c r="AT634" s="58"/>
      <c r="AU634" s="58"/>
      <c r="AV634" s="58"/>
      <c r="AW634" s="173"/>
      <c r="AX634" s="58"/>
      <c r="AY634" s="58"/>
      <c r="AZ634" s="58"/>
      <c r="BA634" s="58">
        <f t="shared" si="95"/>
        <v>0</v>
      </c>
      <c r="BB634" s="58" t="e">
        <f t="shared" si="96"/>
        <v>#N/A</v>
      </c>
      <c r="BC634" s="58">
        <f t="shared" si="97"/>
        <v>0.9437538101583467</v>
      </c>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c r="CX634" s="58"/>
      <c r="CY634" s="58"/>
      <c r="CZ634" s="58"/>
      <c r="DA634" s="58"/>
      <c r="DB634" s="58"/>
      <c r="DC634" s="58"/>
      <c r="DD634" s="58"/>
      <c r="DE634" s="58"/>
      <c r="DF634" s="58"/>
      <c r="DG634" s="58"/>
      <c r="DH634" s="58"/>
      <c r="DI634" s="58"/>
      <c r="DJ634" s="58"/>
      <c r="DK634" s="58"/>
      <c r="DL634" s="58"/>
      <c r="DM634" s="58"/>
      <c r="DN634" s="58"/>
      <c r="DO634" s="58"/>
      <c r="DP634" s="58"/>
      <c r="DQ634" s="58"/>
      <c r="DR634" s="58"/>
      <c r="DS634" s="58"/>
      <c r="DT634" s="58"/>
      <c r="DU634" s="58"/>
      <c r="DV634" s="58"/>
      <c r="DW634" s="58"/>
      <c r="DX634" s="58"/>
      <c r="DY634" s="58"/>
      <c r="DZ634" s="58"/>
      <c r="EA634" s="58"/>
      <c r="EB634" s="58"/>
      <c r="EC634" s="58"/>
      <c r="ED634" s="58"/>
      <c r="EE634" s="58"/>
      <c r="EF634" s="58"/>
      <c r="EG634" s="58"/>
      <c r="EH634" s="58"/>
      <c r="EI634" s="58"/>
      <c r="EJ634" s="58"/>
      <c r="EK634" s="58"/>
      <c r="EL634" s="58"/>
      <c r="EM634" s="58"/>
    </row>
    <row r="635" spans="1:143" outlineLevel="1" x14ac:dyDescent="0.2">
      <c r="A635" s="16">
        <v>336</v>
      </c>
      <c r="B635" s="16">
        <v>0</v>
      </c>
      <c r="C635" s="1">
        <v>0.10708535727923606</v>
      </c>
      <c r="D635" s="1">
        <f t="shared" si="89"/>
        <v>-0.10708535727923606</v>
      </c>
      <c r="E635" s="1">
        <f t="shared" si="90"/>
        <v>0.22652857506665758</v>
      </c>
      <c r="F635" s="1">
        <f t="shared" si="91"/>
        <v>-0.47595018128650562</v>
      </c>
      <c r="G635" s="1">
        <f t="shared" si="92"/>
        <v>-0.34630604501769208</v>
      </c>
      <c r="H635" s="1">
        <v>2.9589996513966067E-3</v>
      </c>
      <c r="I635" s="1">
        <f t="shared" si="93"/>
        <v>4.4622000483173256E-5</v>
      </c>
      <c r="J635" s="1">
        <f t="shared" si="94"/>
        <v>-0.34681954461620262</v>
      </c>
      <c r="AP635" s="58"/>
      <c r="AQ635" s="58"/>
      <c r="AR635" s="58"/>
      <c r="AS635" s="58"/>
      <c r="AT635" s="58"/>
      <c r="AU635" s="58"/>
      <c r="AV635" s="58"/>
      <c r="AW635" s="173"/>
      <c r="AX635" s="58"/>
      <c r="AY635" s="58"/>
      <c r="AZ635" s="58"/>
      <c r="BA635" s="58">
        <f t="shared" si="95"/>
        <v>1</v>
      </c>
      <c r="BB635" s="58">
        <f t="shared" si="96"/>
        <v>0.10708535727923606</v>
      </c>
      <c r="BC635" s="58" t="e">
        <f t="shared" si="97"/>
        <v>#N/A</v>
      </c>
      <c r="BD635" s="58"/>
      <c r="BE635" s="58"/>
      <c r="BF635" s="58"/>
      <c r="BG635" s="58"/>
      <c r="BH635" s="58"/>
      <c r="BI635" s="58"/>
      <c r="BJ635" s="58"/>
      <c r="BK635" s="58"/>
      <c r="BL635" s="58"/>
      <c r="BM635" s="58"/>
      <c r="BN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8"/>
      <c r="DN635" s="58"/>
      <c r="DO635" s="58"/>
      <c r="DP635" s="58"/>
      <c r="DQ635" s="58"/>
      <c r="DR635" s="58"/>
      <c r="DS635" s="58"/>
      <c r="DT635" s="58"/>
      <c r="DU635" s="58"/>
      <c r="DV635" s="58"/>
      <c r="DW635" s="58"/>
      <c r="DX635" s="58"/>
      <c r="DY635" s="58"/>
      <c r="DZ635" s="58"/>
      <c r="EA635" s="58"/>
      <c r="EB635" s="58"/>
      <c r="EC635" s="58"/>
      <c r="ED635" s="58"/>
      <c r="EE635" s="58"/>
      <c r="EF635" s="58"/>
      <c r="EG635" s="58"/>
      <c r="EH635" s="58"/>
      <c r="EI635" s="58"/>
      <c r="EJ635" s="58"/>
      <c r="EK635" s="58"/>
      <c r="EL635" s="58"/>
      <c r="EM635" s="58"/>
    </row>
    <row r="636" spans="1:143" outlineLevel="1" x14ac:dyDescent="0.2">
      <c r="A636" s="16">
        <v>337</v>
      </c>
      <c r="B636" s="16">
        <v>0</v>
      </c>
      <c r="C636" s="1">
        <v>0.43988223175699859</v>
      </c>
      <c r="D636" s="1">
        <f t="shared" si="89"/>
        <v>-0.43988223175699859</v>
      </c>
      <c r="E636" s="1">
        <f t="shared" si="90"/>
        <v>1.159216433858095</v>
      </c>
      <c r="F636" s="1">
        <f t="shared" si="91"/>
        <v>-1.0766691385277536</v>
      </c>
      <c r="G636" s="1">
        <f t="shared" si="92"/>
        <v>-0.88619344851110504</v>
      </c>
      <c r="H636" s="1">
        <v>1.0593395716741144E-2</v>
      </c>
      <c r="I636" s="1">
        <f t="shared" si="93"/>
        <v>1.0623134224047274E-3</v>
      </c>
      <c r="J636" s="1">
        <f t="shared" si="94"/>
        <v>-0.89092497299804796</v>
      </c>
      <c r="AP636" s="58"/>
      <c r="AQ636" s="58"/>
      <c r="AR636" s="58"/>
      <c r="AS636" s="58"/>
      <c r="AT636" s="58"/>
      <c r="AU636" s="58"/>
      <c r="AV636" s="58"/>
      <c r="AW636" s="173"/>
      <c r="AX636" s="58"/>
      <c r="AY636" s="58"/>
      <c r="AZ636" s="58"/>
      <c r="BA636" s="58">
        <f t="shared" si="95"/>
        <v>1</v>
      </c>
      <c r="BB636" s="58">
        <f t="shared" si="96"/>
        <v>0.43988223175699859</v>
      </c>
      <c r="BC636" s="58" t="e">
        <f t="shared" si="97"/>
        <v>#N/A</v>
      </c>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c r="CX636" s="58"/>
      <c r="CY636" s="58"/>
      <c r="CZ636" s="58"/>
      <c r="DA636" s="58"/>
      <c r="DB636" s="58"/>
      <c r="DC636" s="58"/>
      <c r="DD636" s="58"/>
      <c r="DE636" s="58"/>
      <c r="DF636" s="58"/>
      <c r="DG636" s="58"/>
      <c r="DH636" s="58"/>
      <c r="DI636" s="58"/>
      <c r="DJ636" s="58"/>
      <c r="DK636" s="58"/>
      <c r="DL636" s="58"/>
      <c r="DM636" s="58"/>
      <c r="DN636" s="58"/>
      <c r="DO636" s="58"/>
      <c r="DP636" s="58"/>
      <c r="DQ636" s="58"/>
      <c r="DR636" s="58"/>
      <c r="DS636" s="58"/>
      <c r="DT636" s="58"/>
      <c r="DU636" s="58"/>
      <c r="DV636" s="58"/>
      <c r="DW636" s="58"/>
      <c r="DX636" s="58"/>
      <c r="DY636" s="58"/>
      <c r="DZ636" s="58"/>
      <c r="EA636" s="58"/>
      <c r="EB636" s="58"/>
      <c r="EC636" s="58"/>
      <c r="ED636" s="58"/>
      <c r="EE636" s="58"/>
      <c r="EF636" s="58"/>
      <c r="EG636" s="58"/>
      <c r="EH636" s="58"/>
      <c r="EI636" s="58"/>
      <c r="EJ636" s="58"/>
      <c r="EK636" s="58"/>
      <c r="EL636" s="58"/>
      <c r="EM636" s="58"/>
    </row>
    <row r="637" spans="1:143" outlineLevel="1" x14ac:dyDescent="0.2">
      <c r="A637" s="16">
        <v>338</v>
      </c>
      <c r="B637" s="16">
        <v>1</v>
      </c>
      <c r="C637" s="1">
        <v>0.927277168715678</v>
      </c>
      <c r="D637" s="1">
        <f t="shared" si="89"/>
        <v>7.2722831284321998E-2</v>
      </c>
      <c r="E637" s="1">
        <f t="shared" si="90"/>
        <v>0.15100552545639742</v>
      </c>
      <c r="F637" s="1">
        <f t="shared" si="91"/>
        <v>0.38859429416345964</v>
      </c>
      <c r="G637" s="1">
        <f t="shared" si="92"/>
        <v>0.28004679450482634</v>
      </c>
      <c r="H637" s="1">
        <v>4.7882981236049872E-3</v>
      </c>
      <c r="I637" s="1">
        <f t="shared" si="93"/>
        <v>4.7393792121169959E-5</v>
      </c>
      <c r="J637" s="1">
        <f t="shared" si="94"/>
        <v>0.28071968574460665</v>
      </c>
      <c r="AP637" s="58"/>
      <c r="AQ637" s="58"/>
      <c r="AR637" s="58"/>
      <c r="AS637" s="58"/>
      <c r="AT637" s="58"/>
      <c r="AU637" s="58"/>
      <c r="AV637" s="58"/>
      <c r="AW637" s="173"/>
      <c r="AX637" s="58"/>
      <c r="AY637" s="58"/>
      <c r="AZ637" s="58"/>
      <c r="BA637" s="58">
        <f t="shared" si="95"/>
        <v>0</v>
      </c>
      <c r="BB637" s="58" t="e">
        <f t="shared" si="96"/>
        <v>#N/A</v>
      </c>
      <c r="BC637" s="58">
        <f t="shared" si="97"/>
        <v>0.927277168715678</v>
      </c>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c r="CX637" s="58"/>
      <c r="CY637" s="58"/>
      <c r="CZ637" s="58"/>
      <c r="DA637" s="58"/>
      <c r="DB637" s="58"/>
      <c r="DC637" s="58"/>
      <c r="DD637" s="58"/>
      <c r="DE637" s="58"/>
      <c r="DF637" s="58"/>
      <c r="DG637" s="58"/>
      <c r="DH637" s="58"/>
      <c r="DI637" s="58"/>
      <c r="DJ637" s="58"/>
      <c r="DK637" s="58"/>
      <c r="DL637" s="58"/>
      <c r="DM637" s="58"/>
      <c r="DN637" s="58"/>
      <c r="DO637" s="58"/>
      <c r="DP637" s="58"/>
      <c r="DQ637" s="58"/>
      <c r="DR637" s="58"/>
      <c r="DS637" s="58"/>
      <c r="DT637" s="58"/>
      <c r="DU637" s="58"/>
      <c r="DV637" s="58"/>
      <c r="DW637" s="58"/>
      <c r="DX637" s="58"/>
      <c r="DY637" s="58"/>
      <c r="DZ637" s="58"/>
      <c r="EA637" s="58"/>
      <c r="EB637" s="58"/>
      <c r="EC637" s="58"/>
      <c r="ED637" s="58"/>
      <c r="EE637" s="58"/>
      <c r="EF637" s="58"/>
      <c r="EG637" s="58"/>
      <c r="EH637" s="58"/>
      <c r="EI637" s="58"/>
      <c r="EJ637" s="58"/>
      <c r="EK637" s="58"/>
      <c r="EL637" s="58"/>
      <c r="EM637" s="58"/>
    </row>
    <row r="638" spans="1:143" outlineLevel="1" x14ac:dyDescent="0.2">
      <c r="A638" s="16">
        <v>339</v>
      </c>
      <c r="B638" s="16">
        <v>1</v>
      </c>
      <c r="C638" s="1">
        <v>7.6257023945298666E-2</v>
      </c>
      <c r="D638" s="1">
        <f t="shared" si="89"/>
        <v>0.92374297605470135</v>
      </c>
      <c r="E638" s="1">
        <f t="shared" si="90"/>
        <v>5.1472915008435258</v>
      </c>
      <c r="F638" s="1">
        <f t="shared" si="91"/>
        <v>2.268764311435528</v>
      </c>
      <c r="G638" s="1">
        <f t="shared" si="92"/>
        <v>3.4804519984762594</v>
      </c>
      <c r="H638" s="1">
        <v>3.8770791596005193E-3</v>
      </c>
      <c r="I638" s="1">
        <f t="shared" si="93"/>
        <v>5.9164351890939144E-3</v>
      </c>
      <c r="J638" s="1">
        <f t="shared" si="94"/>
        <v>3.4872186750058525</v>
      </c>
      <c r="AP638" s="58"/>
      <c r="AQ638" s="58"/>
      <c r="AR638" s="58"/>
      <c r="AS638" s="58"/>
      <c r="AT638" s="58"/>
      <c r="AU638" s="58"/>
      <c r="AV638" s="58"/>
      <c r="AW638" s="173"/>
      <c r="AX638" s="58"/>
      <c r="AY638" s="58"/>
      <c r="AZ638" s="58"/>
      <c r="BA638" s="58">
        <f t="shared" si="95"/>
        <v>0</v>
      </c>
      <c r="BB638" s="58" t="e">
        <f t="shared" si="96"/>
        <v>#N/A</v>
      </c>
      <c r="BC638" s="58">
        <f t="shared" si="97"/>
        <v>7.6257023945298666E-2</v>
      </c>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c r="CX638" s="58"/>
      <c r="CY638" s="58"/>
      <c r="CZ638" s="58"/>
      <c r="DA638" s="58"/>
      <c r="DB638" s="58"/>
      <c r="DC638" s="58"/>
      <c r="DD638" s="58"/>
      <c r="DE638" s="58"/>
      <c r="DF638" s="58"/>
      <c r="DG638" s="58"/>
      <c r="DH638" s="58"/>
      <c r="DI638" s="58"/>
      <c r="DJ638" s="58"/>
      <c r="DK638" s="58"/>
      <c r="DL638" s="58"/>
      <c r="DM638" s="58"/>
      <c r="DN638" s="58"/>
      <c r="DO638" s="58"/>
      <c r="DP638" s="58"/>
      <c r="DQ638" s="58"/>
      <c r="DR638" s="58"/>
      <c r="DS638" s="58"/>
      <c r="DT638" s="58"/>
      <c r="DU638" s="58"/>
      <c r="DV638" s="58"/>
      <c r="DW638" s="58"/>
      <c r="DX638" s="58"/>
      <c r="DY638" s="58"/>
      <c r="DZ638" s="58"/>
      <c r="EA638" s="58"/>
      <c r="EB638" s="58"/>
      <c r="EC638" s="58"/>
      <c r="ED638" s="58"/>
      <c r="EE638" s="58"/>
      <c r="EF638" s="58"/>
      <c r="EG638" s="58"/>
      <c r="EH638" s="58"/>
      <c r="EI638" s="58"/>
      <c r="EJ638" s="58"/>
      <c r="EK638" s="58"/>
      <c r="EL638" s="58"/>
      <c r="EM638" s="58"/>
    </row>
    <row r="639" spans="1:143" outlineLevel="1" x14ac:dyDescent="0.2">
      <c r="A639" s="16">
        <v>340</v>
      </c>
      <c r="B639" s="16">
        <v>0</v>
      </c>
      <c r="C639" s="1">
        <v>0.34584382918170004</v>
      </c>
      <c r="D639" s="1">
        <f t="shared" si="89"/>
        <v>-0.34584382918170004</v>
      </c>
      <c r="E639" s="1">
        <f t="shared" si="90"/>
        <v>0.84881832546273517</v>
      </c>
      <c r="F639" s="1">
        <f t="shared" si="91"/>
        <v>-0.9213133698491166</v>
      </c>
      <c r="G639" s="1">
        <f t="shared" si="92"/>
        <v>-0.72710862157347178</v>
      </c>
      <c r="H639" s="1">
        <v>8.4342724687698264E-3</v>
      </c>
      <c r="I639" s="1">
        <f t="shared" si="93"/>
        <v>5.6690881953959707E-4</v>
      </c>
      <c r="J639" s="1">
        <f t="shared" si="94"/>
        <v>-0.73019447164108242</v>
      </c>
      <c r="AP639" s="58"/>
      <c r="AQ639" s="58"/>
      <c r="AR639" s="58"/>
      <c r="AS639" s="58"/>
      <c r="AT639" s="58"/>
      <c r="AU639" s="58"/>
      <c r="AV639" s="58"/>
      <c r="AW639" s="173"/>
      <c r="AX639" s="58"/>
      <c r="AY639" s="58"/>
      <c r="AZ639" s="58"/>
      <c r="BA639" s="58">
        <f t="shared" si="95"/>
        <v>1</v>
      </c>
      <c r="BB639" s="58">
        <f t="shared" si="96"/>
        <v>0.34584382918170004</v>
      </c>
      <c r="BC639" s="58" t="e">
        <f t="shared" si="97"/>
        <v>#N/A</v>
      </c>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c r="CX639" s="58"/>
      <c r="CY639" s="58"/>
      <c r="CZ639" s="58"/>
      <c r="DA639" s="58"/>
      <c r="DB639" s="58"/>
      <c r="DC639" s="58"/>
      <c r="DD639" s="58"/>
      <c r="DE639" s="58"/>
      <c r="DF639" s="58"/>
      <c r="DG639" s="58"/>
      <c r="DH639" s="58"/>
      <c r="DI639" s="58"/>
      <c r="DJ639" s="58"/>
      <c r="DK639" s="58"/>
      <c r="DL639" s="58"/>
      <c r="DM639" s="58"/>
      <c r="DN639" s="58"/>
      <c r="DO639" s="58"/>
      <c r="DP639" s="58"/>
      <c r="DQ639" s="58"/>
      <c r="DR639" s="58"/>
      <c r="DS639" s="58"/>
      <c r="DT639" s="58"/>
      <c r="DU639" s="58"/>
      <c r="DV639" s="58"/>
      <c r="DW639" s="58"/>
      <c r="DX639" s="58"/>
      <c r="DY639" s="58"/>
      <c r="DZ639" s="58"/>
      <c r="EA639" s="58"/>
      <c r="EB639" s="58"/>
      <c r="EC639" s="58"/>
      <c r="ED639" s="58"/>
      <c r="EE639" s="58"/>
      <c r="EF639" s="58"/>
      <c r="EG639" s="58"/>
      <c r="EH639" s="58"/>
      <c r="EI639" s="58"/>
      <c r="EJ639" s="58"/>
      <c r="EK639" s="58"/>
      <c r="EL639" s="58"/>
      <c r="EM639" s="58"/>
    </row>
    <row r="640" spans="1:143" outlineLevel="1" x14ac:dyDescent="0.2">
      <c r="A640" s="16">
        <v>341</v>
      </c>
      <c r="B640" s="16">
        <v>1</v>
      </c>
      <c r="C640" s="1">
        <v>0.81922050459099094</v>
      </c>
      <c r="D640" s="1">
        <f t="shared" si="89"/>
        <v>0.18077949540900906</v>
      </c>
      <c r="E640" s="1">
        <f t="shared" si="90"/>
        <v>0.39880398998367972</v>
      </c>
      <c r="F640" s="1">
        <f t="shared" si="91"/>
        <v>0.63150929524725108</v>
      </c>
      <c r="G640" s="1">
        <f t="shared" si="92"/>
        <v>0.46975799252721245</v>
      </c>
      <c r="H640" s="1">
        <v>5.8281997893764544E-2</v>
      </c>
      <c r="I640" s="1">
        <f t="shared" si="93"/>
        <v>1.812804851050315E-3</v>
      </c>
      <c r="J640" s="1">
        <f t="shared" si="94"/>
        <v>0.48407621222645653</v>
      </c>
      <c r="AP640" s="58"/>
      <c r="AQ640" s="58"/>
      <c r="AR640" s="58"/>
      <c r="AS640" s="58"/>
      <c r="AT640" s="58"/>
      <c r="AU640" s="58"/>
      <c r="AV640" s="58"/>
      <c r="AW640" s="173"/>
      <c r="AX640" s="58"/>
      <c r="AY640" s="58"/>
      <c r="AZ640" s="58"/>
      <c r="BA640" s="58">
        <f t="shared" si="95"/>
        <v>0</v>
      </c>
      <c r="BB640" s="58" t="e">
        <f t="shared" si="96"/>
        <v>#N/A</v>
      </c>
      <c r="BC640" s="58">
        <f t="shared" si="97"/>
        <v>0.81922050459099094</v>
      </c>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c r="CX640" s="58"/>
      <c r="CY640" s="58"/>
      <c r="CZ640" s="58"/>
      <c r="DA640" s="58"/>
      <c r="DB640" s="58"/>
      <c r="DC640" s="58"/>
      <c r="DD640" s="58"/>
      <c r="DE640" s="58"/>
      <c r="DF640" s="58"/>
      <c r="DG640" s="58"/>
      <c r="DH640" s="58"/>
      <c r="DI640" s="58"/>
      <c r="DJ640" s="58"/>
      <c r="DK640" s="58"/>
      <c r="DL640" s="58"/>
      <c r="DM640" s="58"/>
      <c r="DN640" s="58"/>
      <c r="DO640" s="58"/>
      <c r="DP640" s="58"/>
      <c r="DQ640" s="58"/>
      <c r="DR640" s="58"/>
      <c r="DS640" s="58"/>
      <c r="DT640" s="58"/>
      <c r="DU640" s="58"/>
      <c r="DV640" s="58"/>
      <c r="DW640" s="58"/>
      <c r="DX640" s="58"/>
      <c r="DY640" s="58"/>
      <c r="DZ640" s="58"/>
      <c r="EA640" s="58"/>
      <c r="EB640" s="58"/>
      <c r="EC640" s="58"/>
      <c r="ED640" s="58"/>
      <c r="EE640" s="58"/>
      <c r="EF640" s="58"/>
      <c r="EG640" s="58"/>
      <c r="EH640" s="58"/>
      <c r="EI640" s="58"/>
      <c r="EJ640" s="58"/>
      <c r="EK640" s="58"/>
      <c r="EL640" s="58"/>
      <c r="EM640" s="58"/>
    </row>
    <row r="641" spans="1:143" outlineLevel="1" x14ac:dyDescent="0.2">
      <c r="A641" s="16">
        <v>342</v>
      </c>
      <c r="B641" s="16">
        <v>1</v>
      </c>
      <c r="C641" s="1">
        <v>0.64777971706012727</v>
      </c>
      <c r="D641" s="1">
        <f t="shared" si="89"/>
        <v>0.35222028293987273</v>
      </c>
      <c r="E641" s="1">
        <f t="shared" si="90"/>
        <v>0.86840916646392496</v>
      </c>
      <c r="F641" s="1">
        <f t="shared" si="91"/>
        <v>0.9318847388298217</v>
      </c>
      <c r="G641" s="1">
        <f t="shared" si="92"/>
        <v>0.73738365728998778</v>
      </c>
      <c r="H641" s="1">
        <v>8.3087911032275794E-2</v>
      </c>
      <c r="I641" s="1">
        <f t="shared" si="93"/>
        <v>6.7170637789003588E-3</v>
      </c>
      <c r="J641" s="1">
        <f t="shared" si="94"/>
        <v>0.77006903189797582</v>
      </c>
      <c r="AP641" s="58"/>
      <c r="AQ641" s="58"/>
      <c r="AR641" s="58"/>
      <c r="AS641" s="58"/>
      <c r="AT641" s="58"/>
      <c r="AU641" s="58"/>
      <c r="AV641" s="58"/>
      <c r="AW641" s="173"/>
      <c r="AX641" s="58"/>
      <c r="AY641" s="58"/>
      <c r="AZ641" s="58"/>
      <c r="BA641" s="58">
        <f t="shared" si="95"/>
        <v>0</v>
      </c>
      <c r="BB641" s="58" t="e">
        <f t="shared" si="96"/>
        <v>#N/A</v>
      </c>
      <c r="BC641" s="58">
        <f t="shared" si="97"/>
        <v>0.64777971706012727</v>
      </c>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c r="CX641" s="58"/>
      <c r="CY641" s="58"/>
      <c r="CZ641" s="58"/>
      <c r="DA641" s="58"/>
      <c r="DB641" s="58"/>
      <c r="DC641" s="58"/>
      <c r="DD641" s="58"/>
      <c r="DE641" s="58"/>
      <c r="DF641" s="58"/>
      <c r="DG641" s="58"/>
      <c r="DH641" s="58"/>
      <c r="DI641" s="58"/>
      <c r="DJ641" s="58"/>
      <c r="DK641" s="58"/>
      <c r="DL641" s="58"/>
      <c r="DM641" s="58"/>
      <c r="DN641" s="58"/>
      <c r="DO641" s="58"/>
      <c r="DP641" s="58"/>
      <c r="DQ641" s="58"/>
      <c r="DR641" s="58"/>
      <c r="DS641" s="58"/>
      <c r="DT641" s="58"/>
      <c r="DU641" s="58"/>
      <c r="DV641" s="58"/>
      <c r="DW641" s="58"/>
      <c r="DX641" s="58"/>
      <c r="DY641" s="58"/>
      <c r="DZ641" s="58"/>
      <c r="EA641" s="58"/>
      <c r="EB641" s="58"/>
      <c r="EC641" s="58"/>
      <c r="ED641" s="58"/>
      <c r="EE641" s="58"/>
      <c r="EF641" s="58"/>
      <c r="EG641" s="58"/>
      <c r="EH641" s="58"/>
      <c r="EI641" s="58"/>
      <c r="EJ641" s="58"/>
      <c r="EK641" s="58"/>
      <c r="EL641" s="58"/>
      <c r="EM641" s="58"/>
    </row>
    <row r="642" spans="1:143" outlineLevel="1" x14ac:dyDescent="0.2">
      <c r="A642" s="16">
        <v>343</v>
      </c>
      <c r="B642" s="16">
        <v>0</v>
      </c>
      <c r="C642" s="1">
        <v>0.11514492957137341</v>
      </c>
      <c r="D642" s="1">
        <f t="shared" si="89"/>
        <v>-0.11514492957137341</v>
      </c>
      <c r="E642" s="1">
        <f t="shared" si="90"/>
        <v>0.24466281922449151</v>
      </c>
      <c r="F642" s="1">
        <f t="shared" si="91"/>
        <v>-0.49463402554261421</v>
      </c>
      <c r="G642" s="1">
        <f t="shared" si="92"/>
        <v>-0.36073338519984588</v>
      </c>
      <c r="H642" s="1">
        <v>1.1455977653524371E-2</v>
      </c>
      <c r="I642" s="1">
        <f t="shared" si="93"/>
        <v>1.9068775987384639E-4</v>
      </c>
      <c r="J642" s="1">
        <f t="shared" si="94"/>
        <v>-0.36281758661757818</v>
      </c>
      <c r="AP642" s="58"/>
      <c r="AQ642" s="58"/>
      <c r="AR642" s="58"/>
      <c r="AS642" s="58"/>
      <c r="AT642" s="58"/>
      <c r="AU642" s="58"/>
      <c r="AV642" s="58"/>
      <c r="AW642" s="173"/>
      <c r="AX642" s="58"/>
      <c r="AY642" s="58"/>
      <c r="AZ642" s="58"/>
      <c r="BA642" s="58">
        <f t="shared" si="95"/>
        <v>1</v>
      </c>
      <c r="BB642" s="58">
        <f t="shared" si="96"/>
        <v>0.11514492957137341</v>
      </c>
      <c r="BC642" s="58" t="e">
        <f t="shared" si="97"/>
        <v>#N/A</v>
      </c>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c r="CX642" s="58"/>
      <c r="CY642" s="58"/>
      <c r="CZ642" s="58"/>
      <c r="DA642" s="58"/>
      <c r="DB642" s="58"/>
      <c r="DC642" s="58"/>
      <c r="DD642" s="58"/>
      <c r="DE642" s="58"/>
      <c r="DF642" s="58"/>
      <c r="DG642" s="58"/>
      <c r="DH642" s="58"/>
      <c r="DI642" s="58"/>
      <c r="DJ642" s="58"/>
      <c r="DK642" s="58"/>
      <c r="DL642" s="58"/>
      <c r="DM642" s="58"/>
      <c r="DN642" s="58"/>
      <c r="DO642" s="58"/>
      <c r="DP642" s="58"/>
      <c r="DQ642" s="58"/>
      <c r="DR642" s="58"/>
      <c r="DS642" s="58"/>
      <c r="DT642" s="58"/>
      <c r="DU642" s="58"/>
      <c r="DV642" s="58"/>
      <c r="DW642" s="58"/>
      <c r="DX642" s="58"/>
      <c r="DY642" s="58"/>
      <c r="DZ642" s="58"/>
      <c r="EA642" s="58"/>
      <c r="EB642" s="58"/>
      <c r="EC642" s="58"/>
      <c r="ED642" s="58"/>
      <c r="EE642" s="58"/>
      <c r="EF642" s="58"/>
      <c r="EG642" s="58"/>
      <c r="EH642" s="58"/>
      <c r="EI642" s="58"/>
      <c r="EJ642" s="58"/>
      <c r="EK642" s="58"/>
      <c r="EL642" s="58"/>
      <c r="EM642" s="58"/>
    </row>
    <row r="643" spans="1:143" outlineLevel="1" x14ac:dyDescent="0.2">
      <c r="A643" s="16">
        <v>344</v>
      </c>
      <c r="B643" s="16">
        <v>0</v>
      </c>
      <c r="C643" s="1">
        <v>0.12292317662590169</v>
      </c>
      <c r="D643" s="1">
        <f t="shared" si="89"/>
        <v>-0.12292317662590169</v>
      </c>
      <c r="E643" s="1">
        <f t="shared" si="90"/>
        <v>0.26232138505682717</v>
      </c>
      <c r="F643" s="1">
        <f t="shared" si="91"/>
        <v>-0.51217319829997665</v>
      </c>
      <c r="G643" s="1">
        <f t="shared" si="92"/>
        <v>-0.37436744027231089</v>
      </c>
      <c r="H643" s="1">
        <v>1.2338525012609992E-2</v>
      </c>
      <c r="I643" s="1">
        <f t="shared" si="93"/>
        <v>2.2159153759229291E-4</v>
      </c>
      <c r="J643" s="1">
        <f t="shared" si="94"/>
        <v>-0.3766986059636368</v>
      </c>
      <c r="AP643" s="58"/>
      <c r="AQ643" s="58"/>
      <c r="AR643" s="58"/>
      <c r="AS643" s="58"/>
      <c r="AT643" s="58"/>
      <c r="AU643" s="58"/>
      <c r="AV643" s="58"/>
      <c r="AW643" s="173"/>
      <c r="AX643" s="58"/>
      <c r="AY643" s="58"/>
      <c r="AZ643" s="58"/>
      <c r="BA643" s="58">
        <f t="shared" si="95"/>
        <v>1</v>
      </c>
      <c r="BB643" s="58">
        <f t="shared" si="96"/>
        <v>0.12292317662590169</v>
      </c>
      <c r="BC643" s="58" t="e">
        <f t="shared" si="97"/>
        <v>#N/A</v>
      </c>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c r="CX643" s="58"/>
      <c r="CY643" s="58"/>
      <c r="CZ643" s="58"/>
      <c r="DA643" s="58"/>
      <c r="DB643" s="58"/>
      <c r="DC643" s="58"/>
      <c r="DD643" s="58"/>
      <c r="DE643" s="58"/>
      <c r="DF643" s="58"/>
      <c r="DG643" s="58"/>
      <c r="DH643" s="58"/>
      <c r="DI643" s="58"/>
      <c r="DJ643" s="58"/>
      <c r="DK643" s="58"/>
      <c r="DL643" s="58"/>
      <c r="DM643" s="58"/>
      <c r="DN643" s="58"/>
      <c r="DO643" s="58"/>
      <c r="DP643" s="58"/>
      <c r="DQ643" s="58"/>
      <c r="DR643" s="58"/>
      <c r="DS643" s="58"/>
      <c r="DT643" s="58"/>
      <c r="DU643" s="58"/>
      <c r="DV643" s="58"/>
      <c r="DW643" s="58"/>
      <c r="DX643" s="58"/>
      <c r="DY643" s="58"/>
      <c r="DZ643" s="58"/>
      <c r="EA643" s="58"/>
      <c r="EB643" s="58"/>
      <c r="EC643" s="58"/>
      <c r="ED643" s="58"/>
      <c r="EE643" s="58"/>
      <c r="EF643" s="58"/>
      <c r="EG643" s="58"/>
      <c r="EH643" s="58"/>
      <c r="EI643" s="58"/>
      <c r="EJ643" s="58"/>
      <c r="EK643" s="58"/>
      <c r="EL643" s="58"/>
      <c r="EM643" s="58"/>
    </row>
    <row r="644" spans="1:143" outlineLevel="1" x14ac:dyDescent="0.2">
      <c r="A644" s="16">
        <v>345</v>
      </c>
      <c r="B644" s="16">
        <v>0</v>
      </c>
      <c r="C644" s="1">
        <v>9.6468742089124065E-2</v>
      </c>
      <c r="D644" s="1">
        <f t="shared" si="89"/>
        <v>-9.6468742089124065E-2</v>
      </c>
      <c r="E644" s="1">
        <f t="shared" si="90"/>
        <v>0.2028891461560845</v>
      </c>
      <c r="F644" s="1">
        <f t="shared" si="91"/>
        <v>-0.45043217708783251</v>
      </c>
      <c r="G644" s="1">
        <f t="shared" si="92"/>
        <v>-0.32675460504263371</v>
      </c>
      <c r="H644" s="1">
        <v>9.9953268383172599E-3</v>
      </c>
      <c r="I644" s="1">
        <f t="shared" si="93"/>
        <v>1.3610558838574068E-4</v>
      </c>
      <c r="J644" s="1">
        <f t="shared" si="94"/>
        <v>-0.32839995929495785</v>
      </c>
      <c r="AP644" s="58"/>
      <c r="AQ644" s="58"/>
      <c r="AR644" s="58"/>
      <c r="AS644" s="58"/>
      <c r="AT644" s="58"/>
      <c r="AU644" s="58"/>
      <c r="AV644" s="58"/>
      <c r="AW644" s="173"/>
      <c r="AX644" s="58"/>
      <c r="AY644" s="58"/>
      <c r="AZ644" s="58"/>
      <c r="BA644" s="58">
        <f t="shared" si="95"/>
        <v>1</v>
      </c>
      <c r="BB644" s="58">
        <f t="shared" si="96"/>
        <v>9.6468742089124065E-2</v>
      </c>
      <c r="BC644" s="58" t="e">
        <f t="shared" si="97"/>
        <v>#N/A</v>
      </c>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c r="CX644" s="58"/>
      <c r="CY644" s="58"/>
      <c r="CZ644" s="58"/>
      <c r="DA644" s="58"/>
      <c r="DB644" s="58"/>
      <c r="DC644" s="58"/>
      <c r="DD644" s="58"/>
      <c r="DE644" s="58"/>
      <c r="DF644" s="58"/>
      <c r="DG644" s="58"/>
      <c r="DH644" s="58"/>
      <c r="DI644" s="58"/>
      <c r="DJ644" s="58"/>
      <c r="DK644" s="58"/>
      <c r="DL644" s="58"/>
      <c r="DM644" s="58"/>
      <c r="DN644" s="58"/>
      <c r="DO644" s="58"/>
      <c r="DP644" s="58"/>
      <c r="DQ644" s="58"/>
      <c r="DR644" s="58"/>
      <c r="DS644" s="58"/>
      <c r="DT644" s="58"/>
      <c r="DU644" s="58"/>
      <c r="DV644" s="58"/>
      <c r="DW644" s="58"/>
      <c r="DX644" s="58"/>
      <c r="DY644" s="58"/>
      <c r="DZ644" s="58"/>
      <c r="EA644" s="58"/>
      <c r="EB644" s="58"/>
      <c r="EC644" s="58"/>
      <c r="ED644" s="58"/>
      <c r="EE644" s="58"/>
      <c r="EF644" s="58"/>
      <c r="EG644" s="58"/>
      <c r="EH644" s="58"/>
      <c r="EI644" s="58"/>
      <c r="EJ644" s="58"/>
      <c r="EK644" s="58"/>
      <c r="EL644" s="58"/>
      <c r="EM644" s="58"/>
    </row>
    <row r="645" spans="1:143" outlineLevel="1" x14ac:dyDescent="0.2">
      <c r="A645" s="16">
        <v>346</v>
      </c>
      <c r="B645" s="16">
        <v>1</v>
      </c>
      <c r="C645" s="1">
        <v>0.95101651996714143</v>
      </c>
      <c r="D645" s="1">
        <f t="shared" si="89"/>
        <v>4.8983480032858573E-2</v>
      </c>
      <c r="E645" s="1">
        <f t="shared" si="90"/>
        <v>0.10044769086790417</v>
      </c>
      <c r="F645" s="1">
        <f t="shared" si="91"/>
        <v>0.31693483694271313</v>
      </c>
      <c r="G645" s="1">
        <f t="shared" si="92"/>
        <v>0.22695031383689007</v>
      </c>
      <c r="H645" s="1">
        <v>3.7347486459064516E-3</v>
      </c>
      <c r="I645" s="1">
        <f t="shared" si="93"/>
        <v>2.4226071856322441E-5</v>
      </c>
      <c r="J645" s="1">
        <f t="shared" si="94"/>
        <v>0.22737530582541499</v>
      </c>
      <c r="AP645" s="58"/>
      <c r="AQ645" s="58"/>
      <c r="AR645" s="58"/>
      <c r="AS645" s="58"/>
      <c r="AT645" s="58"/>
      <c r="AU645" s="58"/>
      <c r="AV645" s="58"/>
      <c r="AW645" s="173"/>
      <c r="AX645" s="58"/>
      <c r="AY645" s="58"/>
      <c r="AZ645" s="58"/>
      <c r="BA645" s="58">
        <f t="shared" si="95"/>
        <v>0</v>
      </c>
      <c r="BB645" s="58" t="e">
        <f t="shared" si="96"/>
        <v>#N/A</v>
      </c>
      <c r="BC645" s="58">
        <f t="shared" si="97"/>
        <v>0.95101651996714143</v>
      </c>
      <c r="BD645" s="58"/>
      <c r="BE645" s="58"/>
      <c r="BF645" s="58"/>
      <c r="BG645" s="58"/>
      <c r="BH645" s="58"/>
      <c r="BI645" s="58"/>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c r="CX645" s="58"/>
      <c r="CY645" s="58"/>
      <c r="CZ645" s="58"/>
      <c r="DA645" s="58"/>
      <c r="DB645" s="58"/>
      <c r="DC645" s="58"/>
      <c r="DD645" s="58"/>
      <c r="DE645" s="58"/>
      <c r="DF645" s="58"/>
      <c r="DG645" s="58"/>
      <c r="DH645" s="58"/>
      <c r="DI645" s="58"/>
      <c r="DJ645" s="58"/>
      <c r="DK645" s="58"/>
      <c r="DL645" s="58"/>
      <c r="DM645" s="58"/>
      <c r="DN645" s="58"/>
      <c r="DO645" s="58"/>
      <c r="DP645" s="58"/>
      <c r="DQ645" s="58"/>
      <c r="DR645" s="58"/>
      <c r="DS645" s="58"/>
      <c r="DT645" s="58"/>
      <c r="DU645" s="58"/>
      <c r="DV645" s="58"/>
      <c r="DW645" s="58"/>
      <c r="DX645" s="58"/>
      <c r="DY645" s="58"/>
      <c r="DZ645" s="58"/>
      <c r="EA645" s="58"/>
      <c r="EB645" s="58"/>
      <c r="EC645" s="58"/>
      <c r="ED645" s="58"/>
      <c r="EE645" s="58"/>
      <c r="EF645" s="58"/>
      <c r="EG645" s="58"/>
      <c r="EH645" s="58"/>
      <c r="EI645" s="58"/>
      <c r="EJ645" s="58"/>
      <c r="EK645" s="58"/>
      <c r="EL645" s="58"/>
      <c r="EM645" s="58"/>
    </row>
    <row r="646" spans="1:143" outlineLevel="1" x14ac:dyDescent="0.2">
      <c r="A646" s="16">
        <v>347</v>
      </c>
      <c r="B646" s="16">
        <v>1</v>
      </c>
      <c r="C646" s="1">
        <v>0.9289274567325092</v>
      </c>
      <c r="D646" s="1">
        <f t="shared" si="89"/>
        <v>7.1072543267490795E-2</v>
      </c>
      <c r="E646" s="1">
        <f t="shared" si="90"/>
        <v>0.14744926139149203</v>
      </c>
      <c r="F646" s="1">
        <f t="shared" si="91"/>
        <v>0.383991225669926</v>
      </c>
      <c r="G646" s="1">
        <f t="shared" si="92"/>
        <v>0.27660500136081606</v>
      </c>
      <c r="H646" s="1">
        <v>4.6325339525705063E-3</v>
      </c>
      <c r="I646" s="1">
        <f t="shared" si="93"/>
        <v>4.4717940910583041E-5</v>
      </c>
      <c r="J646" s="1">
        <f t="shared" si="94"/>
        <v>0.27724792703655199</v>
      </c>
      <c r="AP646" s="58"/>
      <c r="AQ646" s="58"/>
      <c r="AR646" s="58"/>
      <c r="AS646" s="58"/>
      <c r="AT646" s="58"/>
      <c r="AU646" s="58"/>
      <c r="AV646" s="58"/>
      <c r="AW646" s="173"/>
      <c r="AX646" s="58"/>
      <c r="AY646" s="58"/>
      <c r="AZ646" s="58"/>
      <c r="BA646" s="58">
        <f t="shared" si="95"/>
        <v>0</v>
      </c>
      <c r="BB646" s="58" t="e">
        <f t="shared" si="96"/>
        <v>#N/A</v>
      </c>
      <c r="BC646" s="58">
        <f t="shared" si="97"/>
        <v>0.9289274567325092</v>
      </c>
      <c r="BD646" s="58"/>
      <c r="BE646" s="58"/>
      <c r="BF646" s="58"/>
      <c r="BG646" s="58"/>
      <c r="BH646" s="58"/>
      <c r="BI646" s="58"/>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c r="CX646" s="58"/>
      <c r="CY646" s="58"/>
      <c r="CZ646" s="58"/>
      <c r="DA646" s="58"/>
      <c r="DB646" s="58"/>
      <c r="DC646" s="58"/>
      <c r="DD646" s="58"/>
      <c r="DE646" s="58"/>
      <c r="DF646" s="58"/>
      <c r="DG646" s="58"/>
      <c r="DH646" s="58"/>
      <c r="DI646" s="58"/>
      <c r="DJ646" s="58"/>
      <c r="DK646" s="58"/>
      <c r="DL646" s="58"/>
      <c r="DM646" s="58"/>
      <c r="DN646" s="58"/>
      <c r="DO646" s="58"/>
      <c r="DP646" s="58"/>
      <c r="DQ646" s="58"/>
      <c r="DR646" s="58"/>
      <c r="DS646" s="58"/>
      <c r="DT646" s="58"/>
      <c r="DU646" s="58"/>
      <c r="DV646" s="58"/>
      <c r="DW646" s="58"/>
      <c r="DX646" s="58"/>
      <c r="DY646" s="58"/>
      <c r="DZ646" s="58"/>
      <c r="EA646" s="58"/>
      <c r="EB646" s="58"/>
      <c r="EC646" s="58"/>
      <c r="ED646" s="58"/>
      <c r="EE646" s="58"/>
      <c r="EF646" s="58"/>
      <c r="EG646" s="58"/>
      <c r="EH646" s="58"/>
      <c r="EI646" s="58"/>
      <c r="EJ646" s="58"/>
      <c r="EK646" s="58"/>
      <c r="EL646" s="58"/>
      <c r="EM646" s="58"/>
    </row>
    <row r="647" spans="1:143" outlineLevel="1" x14ac:dyDescent="0.2">
      <c r="A647" s="16">
        <v>348</v>
      </c>
      <c r="B647" s="16">
        <v>1</v>
      </c>
      <c r="C647" s="1">
        <v>0.43773476831434177</v>
      </c>
      <c r="D647" s="1">
        <f t="shared" si="89"/>
        <v>0.56226523168565823</v>
      </c>
      <c r="E647" s="1">
        <f t="shared" si="90"/>
        <v>1.6522842076399389</v>
      </c>
      <c r="F647" s="1">
        <f t="shared" si="91"/>
        <v>1.2854120769776278</v>
      </c>
      <c r="G647" s="1">
        <f t="shared" si="92"/>
        <v>1.1333527248296402</v>
      </c>
      <c r="H647" s="1">
        <v>1.542761234245966E-2</v>
      </c>
      <c r="I647" s="1">
        <f t="shared" si="93"/>
        <v>2.5553101096248802E-3</v>
      </c>
      <c r="J647" s="1">
        <f t="shared" si="94"/>
        <v>1.1421976628786634</v>
      </c>
      <c r="AP647" s="58"/>
      <c r="AQ647" s="58"/>
      <c r="AR647" s="58"/>
      <c r="AS647" s="58"/>
      <c r="AT647" s="58"/>
      <c r="AU647" s="58"/>
      <c r="AV647" s="58"/>
      <c r="AW647" s="173"/>
      <c r="AX647" s="58"/>
      <c r="AY647" s="58"/>
      <c r="AZ647" s="58"/>
      <c r="BA647" s="58">
        <f t="shared" si="95"/>
        <v>0</v>
      </c>
      <c r="BB647" s="58" t="e">
        <f t="shared" si="96"/>
        <v>#N/A</v>
      </c>
      <c r="BC647" s="58">
        <f t="shared" si="97"/>
        <v>0.43773476831434177</v>
      </c>
      <c r="BD647" s="58"/>
      <c r="BE647" s="58"/>
      <c r="BF647" s="58"/>
      <c r="BG647" s="58"/>
      <c r="BH647" s="58"/>
      <c r="BI647" s="58"/>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c r="CX647" s="58"/>
      <c r="CY647" s="58"/>
      <c r="CZ647" s="58"/>
      <c r="DA647" s="58"/>
      <c r="DB647" s="58"/>
      <c r="DC647" s="58"/>
      <c r="DD647" s="58"/>
      <c r="DE647" s="58"/>
      <c r="DF647" s="58"/>
      <c r="DG647" s="58"/>
      <c r="DH647" s="58"/>
      <c r="DI647" s="58"/>
      <c r="DJ647" s="58"/>
      <c r="DK647" s="58"/>
      <c r="DL647" s="58"/>
      <c r="DM647" s="58"/>
      <c r="DN647" s="58"/>
      <c r="DO647" s="58"/>
      <c r="DP647" s="58"/>
      <c r="DQ647" s="58"/>
      <c r="DR647" s="58"/>
      <c r="DS647" s="58"/>
      <c r="DT647" s="58"/>
      <c r="DU647" s="58"/>
      <c r="DV647" s="58"/>
      <c r="DW647" s="58"/>
      <c r="DX647" s="58"/>
      <c r="DY647" s="58"/>
      <c r="DZ647" s="58"/>
      <c r="EA647" s="58"/>
      <c r="EB647" s="58"/>
      <c r="EC647" s="58"/>
      <c r="ED647" s="58"/>
      <c r="EE647" s="58"/>
      <c r="EF647" s="58"/>
      <c r="EG647" s="58"/>
      <c r="EH647" s="58"/>
      <c r="EI647" s="58"/>
      <c r="EJ647" s="58"/>
      <c r="EK647" s="58"/>
      <c r="EL647" s="58"/>
      <c r="EM647" s="58"/>
    </row>
    <row r="648" spans="1:143" outlineLevel="1" x14ac:dyDescent="0.2">
      <c r="A648" s="16">
        <v>349</v>
      </c>
      <c r="B648" s="16">
        <v>1</v>
      </c>
      <c r="C648" s="1">
        <v>0.81026023031723415</v>
      </c>
      <c r="D648" s="1">
        <f t="shared" si="89"/>
        <v>0.18973976968276585</v>
      </c>
      <c r="E648" s="1">
        <f t="shared" si="90"/>
        <v>0.42079962183172853</v>
      </c>
      <c r="F648" s="1">
        <f t="shared" si="91"/>
        <v>0.64869069812332636</v>
      </c>
      <c r="G648" s="1">
        <f t="shared" si="92"/>
        <v>0.4839125918240581</v>
      </c>
      <c r="H648" s="1">
        <v>5.3279835379455763E-2</v>
      </c>
      <c r="I648" s="1">
        <f t="shared" si="93"/>
        <v>1.7400570137289649E-3</v>
      </c>
      <c r="J648" s="1">
        <f t="shared" si="94"/>
        <v>0.49734311398246023</v>
      </c>
      <c r="AP648" s="58"/>
      <c r="AQ648" s="58"/>
      <c r="AR648" s="58"/>
      <c r="AS648" s="58"/>
      <c r="AT648" s="58"/>
      <c r="AU648" s="58"/>
      <c r="AV648" s="58"/>
      <c r="AW648" s="173"/>
      <c r="AX648" s="58"/>
      <c r="AY648" s="58"/>
      <c r="AZ648" s="58"/>
      <c r="BA648" s="58">
        <f t="shared" si="95"/>
        <v>0</v>
      </c>
      <c r="BB648" s="58" t="e">
        <f t="shared" si="96"/>
        <v>#N/A</v>
      </c>
      <c r="BC648" s="58">
        <f t="shared" si="97"/>
        <v>0.81026023031723415</v>
      </c>
      <c r="BD648" s="58"/>
      <c r="BE648" s="58"/>
      <c r="BF648" s="58"/>
      <c r="BG648" s="58"/>
      <c r="BH648" s="58"/>
      <c r="BI648" s="58"/>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c r="CX648" s="58"/>
      <c r="CY648" s="58"/>
      <c r="CZ648" s="58"/>
      <c r="DA648" s="58"/>
      <c r="DB648" s="58"/>
      <c r="DC648" s="58"/>
      <c r="DD648" s="58"/>
      <c r="DE648" s="58"/>
      <c r="DF648" s="58"/>
      <c r="DG648" s="58"/>
      <c r="DH648" s="58"/>
      <c r="DI648" s="58"/>
      <c r="DJ648" s="58"/>
      <c r="DK648" s="58"/>
      <c r="DL648" s="58"/>
      <c r="DM648" s="58"/>
      <c r="DN648" s="58"/>
      <c r="DO648" s="58"/>
      <c r="DP648" s="58"/>
      <c r="DQ648" s="58"/>
      <c r="DR648" s="58"/>
      <c r="DS648" s="58"/>
      <c r="DT648" s="58"/>
      <c r="DU648" s="58"/>
      <c r="DV648" s="58"/>
      <c r="DW648" s="58"/>
      <c r="DX648" s="58"/>
      <c r="DY648" s="58"/>
      <c r="DZ648" s="58"/>
      <c r="EA648" s="58"/>
      <c r="EB648" s="58"/>
      <c r="EC648" s="58"/>
      <c r="ED648" s="58"/>
      <c r="EE648" s="58"/>
      <c r="EF648" s="58"/>
      <c r="EG648" s="58"/>
      <c r="EH648" s="58"/>
      <c r="EI648" s="58"/>
      <c r="EJ648" s="58"/>
      <c r="EK648" s="58"/>
      <c r="EL648" s="58"/>
      <c r="EM648" s="58"/>
    </row>
    <row r="649" spans="1:143" outlineLevel="1" x14ac:dyDescent="0.2">
      <c r="A649" s="16">
        <v>350</v>
      </c>
      <c r="B649" s="16">
        <v>0</v>
      </c>
      <c r="C649" s="1">
        <v>8.1650726819328598E-2</v>
      </c>
      <c r="D649" s="1">
        <f t="shared" si="89"/>
        <v>-8.1650726819328598E-2</v>
      </c>
      <c r="E649" s="1">
        <f t="shared" si="90"/>
        <v>0.17035497769669383</v>
      </c>
      <c r="F649" s="1">
        <f t="shared" si="91"/>
        <v>-0.41274081176531818</v>
      </c>
      <c r="G649" s="1">
        <f t="shared" si="92"/>
        <v>-0.29817833420001894</v>
      </c>
      <c r="H649" s="1">
        <v>3.5335857642563862E-3</v>
      </c>
      <c r="I649" s="1">
        <f t="shared" si="93"/>
        <v>3.9550546341070318E-5</v>
      </c>
      <c r="J649" s="1">
        <f t="shared" si="94"/>
        <v>-0.29870655385352124</v>
      </c>
      <c r="AP649" s="58"/>
      <c r="AQ649" s="58"/>
      <c r="AR649" s="58"/>
      <c r="AS649" s="58"/>
      <c r="AT649" s="58"/>
      <c r="AU649" s="58"/>
      <c r="AV649" s="58"/>
      <c r="AW649" s="173"/>
      <c r="AX649" s="58"/>
      <c r="AY649" s="58"/>
      <c r="AZ649" s="58"/>
      <c r="BA649" s="58">
        <f t="shared" si="95"/>
        <v>1</v>
      </c>
      <c r="BB649" s="58">
        <f t="shared" si="96"/>
        <v>8.1650726819328598E-2</v>
      </c>
      <c r="BC649" s="58" t="e">
        <f t="shared" si="97"/>
        <v>#N/A</v>
      </c>
      <c r="BD649" s="58"/>
      <c r="BE649" s="58"/>
      <c r="BF649" s="58"/>
      <c r="BG649" s="58"/>
      <c r="BH649" s="58"/>
      <c r="BI649" s="58"/>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c r="CX649" s="58"/>
      <c r="CY649" s="58"/>
      <c r="CZ649" s="58"/>
      <c r="DA649" s="58"/>
      <c r="DB649" s="58"/>
      <c r="DC649" s="58"/>
      <c r="DD649" s="58"/>
      <c r="DE649" s="58"/>
      <c r="DF649" s="58"/>
      <c r="DG649" s="58"/>
      <c r="DH649" s="58"/>
      <c r="DI649" s="58"/>
      <c r="DJ649" s="58"/>
      <c r="DK649" s="58"/>
      <c r="DL649" s="58"/>
      <c r="DM649" s="58"/>
      <c r="DN649" s="58"/>
      <c r="DO649" s="58"/>
      <c r="DP649" s="58"/>
      <c r="DQ649" s="58"/>
      <c r="DR649" s="58"/>
      <c r="DS649" s="58"/>
      <c r="DT649" s="58"/>
      <c r="DU649" s="58"/>
      <c r="DV649" s="58"/>
      <c r="DW649" s="58"/>
      <c r="DX649" s="58"/>
      <c r="DY649" s="58"/>
      <c r="DZ649" s="58"/>
      <c r="EA649" s="58"/>
      <c r="EB649" s="58"/>
      <c r="EC649" s="58"/>
      <c r="ED649" s="58"/>
      <c r="EE649" s="58"/>
      <c r="EF649" s="58"/>
      <c r="EG649" s="58"/>
      <c r="EH649" s="58"/>
      <c r="EI649" s="58"/>
      <c r="EJ649" s="58"/>
      <c r="EK649" s="58"/>
      <c r="EL649" s="58"/>
      <c r="EM649" s="58"/>
    </row>
    <row r="650" spans="1:143" outlineLevel="1" x14ac:dyDescent="0.2">
      <c r="A650" s="16">
        <v>351</v>
      </c>
      <c r="B650" s="16">
        <v>0</v>
      </c>
      <c r="C650" s="1">
        <v>0.12453035037197203</v>
      </c>
      <c r="D650" s="1">
        <f t="shared" si="89"/>
        <v>-0.12453035037197203</v>
      </c>
      <c r="E650" s="1">
        <f t="shared" si="90"/>
        <v>0.26598958837437359</v>
      </c>
      <c r="F650" s="1">
        <f t="shared" si="91"/>
        <v>-0.51574178459222553</v>
      </c>
      <c r="G650" s="1">
        <f t="shared" si="92"/>
        <v>-0.37715255800099612</v>
      </c>
      <c r="H650" s="1">
        <v>3.5996337576376441E-3</v>
      </c>
      <c r="I650" s="1">
        <f t="shared" si="93"/>
        <v>6.4466588326468749E-5</v>
      </c>
      <c r="J650" s="1">
        <f t="shared" si="94"/>
        <v>-0.37783320164385481</v>
      </c>
      <c r="AP650" s="58"/>
      <c r="AQ650" s="58"/>
      <c r="AR650" s="58"/>
      <c r="AS650" s="58"/>
      <c r="AT650" s="58"/>
      <c r="AU650" s="58"/>
      <c r="AV650" s="58"/>
      <c r="AW650" s="173"/>
      <c r="AX650" s="58"/>
      <c r="AY650" s="58"/>
      <c r="AZ650" s="58"/>
      <c r="BA650" s="58">
        <f t="shared" si="95"/>
        <v>1</v>
      </c>
      <c r="BB650" s="58">
        <f t="shared" si="96"/>
        <v>0.12453035037197203</v>
      </c>
      <c r="BC650" s="58" t="e">
        <f t="shared" si="97"/>
        <v>#N/A</v>
      </c>
      <c r="BD650" s="58"/>
      <c r="BE650" s="58"/>
      <c r="BF650" s="58"/>
      <c r="BG650" s="58"/>
      <c r="BH650" s="58"/>
      <c r="BI650" s="58"/>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c r="CX650" s="58"/>
      <c r="CY650" s="58"/>
      <c r="CZ650" s="58"/>
      <c r="DA650" s="58"/>
      <c r="DB650" s="58"/>
      <c r="DC650" s="58"/>
      <c r="DD650" s="58"/>
      <c r="DE650" s="58"/>
      <c r="DF650" s="58"/>
      <c r="DG650" s="58"/>
      <c r="DH650" s="58"/>
      <c r="DI650" s="58"/>
      <c r="DJ650" s="58"/>
      <c r="DK650" s="58"/>
      <c r="DL650" s="58"/>
      <c r="DM650" s="58"/>
      <c r="DN650" s="58"/>
      <c r="DO650" s="58"/>
      <c r="DP650" s="58"/>
      <c r="DQ650" s="58"/>
      <c r="DR650" s="58"/>
      <c r="DS650" s="58"/>
      <c r="DT650" s="58"/>
      <c r="DU650" s="58"/>
      <c r="DV650" s="58"/>
      <c r="DW650" s="58"/>
      <c r="DX650" s="58"/>
      <c r="DY650" s="58"/>
      <c r="DZ650" s="58"/>
      <c r="EA650" s="58"/>
      <c r="EB650" s="58"/>
      <c r="EC650" s="58"/>
      <c r="ED650" s="58"/>
      <c r="EE650" s="58"/>
      <c r="EF650" s="58"/>
      <c r="EG650" s="58"/>
      <c r="EH650" s="58"/>
      <c r="EI650" s="58"/>
      <c r="EJ650" s="58"/>
      <c r="EK650" s="58"/>
      <c r="EL650" s="58"/>
      <c r="EM650" s="58"/>
    </row>
    <row r="651" spans="1:143" outlineLevel="1" x14ac:dyDescent="0.2">
      <c r="A651" s="16">
        <v>352</v>
      </c>
      <c r="B651" s="16">
        <v>0</v>
      </c>
      <c r="C651" s="1">
        <v>0.43440543939947485</v>
      </c>
      <c r="D651" s="1">
        <f t="shared" si="89"/>
        <v>-0.43440543939947485</v>
      </c>
      <c r="E651" s="1">
        <f t="shared" si="90"/>
        <v>1.1397555629778737</v>
      </c>
      <c r="F651" s="1">
        <f t="shared" si="91"/>
        <v>-1.0675933509430797</v>
      </c>
      <c r="G651" s="1">
        <f t="shared" si="92"/>
        <v>-0.87638516057361082</v>
      </c>
      <c r="H651" s="1">
        <v>1.0197090056300826E-2</v>
      </c>
      <c r="I651" s="1">
        <f t="shared" si="93"/>
        <v>9.9926078842281279E-4</v>
      </c>
      <c r="J651" s="1">
        <f t="shared" si="94"/>
        <v>-0.8808879154370447</v>
      </c>
      <c r="AP651" s="58"/>
      <c r="AQ651" s="58"/>
      <c r="AR651" s="58"/>
      <c r="AS651" s="58"/>
      <c r="AT651" s="58"/>
      <c r="AU651" s="58"/>
      <c r="AV651" s="58"/>
      <c r="AW651" s="173"/>
      <c r="AX651" s="58"/>
      <c r="AY651" s="58"/>
      <c r="AZ651" s="58"/>
      <c r="BA651" s="58">
        <f t="shared" si="95"/>
        <v>1</v>
      </c>
      <c r="BB651" s="58">
        <f t="shared" si="96"/>
        <v>0.43440543939947485</v>
      </c>
      <c r="BC651" s="58" t="e">
        <f t="shared" si="97"/>
        <v>#N/A</v>
      </c>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c r="CX651" s="58"/>
      <c r="CY651" s="58"/>
      <c r="CZ651" s="58"/>
      <c r="DA651" s="58"/>
      <c r="DB651" s="58"/>
      <c r="DC651" s="58"/>
      <c r="DD651" s="58"/>
      <c r="DE651" s="58"/>
      <c r="DF651" s="58"/>
      <c r="DG651" s="58"/>
      <c r="DH651" s="58"/>
      <c r="DI651" s="58"/>
      <c r="DJ651" s="58"/>
      <c r="DK651" s="58"/>
      <c r="DL651" s="58"/>
      <c r="DM651" s="58"/>
      <c r="DN651" s="58"/>
      <c r="DO651" s="58"/>
      <c r="DP651" s="58"/>
      <c r="DQ651" s="58"/>
      <c r="DR651" s="58"/>
      <c r="DS651" s="58"/>
      <c r="DT651" s="58"/>
      <c r="DU651" s="58"/>
      <c r="DV651" s="58"/>
      <c r="DW651" s="58"/>
      <c r="DX651" s="58"/>
      <c r="DY651" s="58"/>
      <c r="DZ651" s="58"/>
      <c r="EA651" s="58"/>
      <c r="EB651" s="58"/>
      <c r="EC651" s="58"/>
      <c r="ED651" s="58"/>
      <c r="EE651" s="58"/>
      <c r="EF651" s="58"/>
      <c r="EG651" s="58"/>
      <c r="EH651" s="58"/>
      <c r="EI651" s="58"/>
      <c r="EJ651" s="58"/>
      <c r="EK651" s="58"/>
      <c r="EL651" s="58"/>
      <c r="EM651" s="58"/>
    </row>
    <row r="652" spans="1:143" outlineLevel="1" x14ac:dyDescent="0.2">
      <c r="A652" s="16">
        <v>353</v>
      </c>
      <c r="B652" s="16">
        <v>0</v>
      </c>
      <c r="C652" s="1">
        <v>0.14775083398293601</v>
      </c>
      <c r="D652" s="1">
        <f t="shared" si="89"/>
        <v>-0.14775083398293601</v>
      </c>
      <c r="E652" s="1">
        <f t="shared" si="90"/>
        <v>0.31975269306135345</v>
      </c>
      <c r="F652" s="1">
        <f t="shared" si="91"/>
        <v>-0.56546679218266516</v>
      </c>
      <c r="G652" s="1">
        <f t="shared" si="92"/>
        <v>-0.4163721547756889</v>
      </c>
      <c r="H652" s="1">
        <v>5.7533740449894526E-3</v>
      </c>
      <c r="I652" s="1">
        <f t="shared" si="93"/>
        <v>1.2612690160928572E-4</v>
      </c>
      <c r="J652" s="1">
        <f t="shared" si="94"/>
        <v>-0.41757512047952255</v>
      </c>
      <c r="AP652" s="58"/>
      <c r="AQ652" s="58"/>
      <c r="AR652" s="58"/>
      <c r="AS652" s="58"/>
      <c r="AT652" s="58"/>
      <c r="AU652" s="58"/>
      <c r="AV652" s="58"/>
      <c r="AW652" s="173"/>
      <c r="AX652" s="58"/>
      <c r="AY652" s="58"/>
      <c r="AZ652" s="58"/>
      <c r="BA652" s="58">
        <f t="shared" si="95"/>
        <v>1</v>
      </c>
      <c r="BB652" s="58">
        <f t="shared" si="96"/>
        <v>0.14775083398293601</v>
      </c>
      <c r="BC652" s="58" t="e">
        <f t="shared" si="97"/>
        <v>#N/A</v>
      </c>
      <c r="BD652" s="58"/>
      <c r="BE652" s="58"/>
      <c r="BF652" s="58"/>
      <c r="BG652" s="58"/>
      <c r="BH652" s="58"/>
      <c r="BI652" s="58"/>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c r="CX652" s="58"/>
      <c r="CY652" s="58"/>
      <c r="CZ652" s="58"/>
      <c r="DA652" s="58"/>
      <c r="DB652" s="58"/>
      <c r="DC652" s="58"/>
      <c r="DD652" s="58"/>
      <c r="DE652" s="58"/>
      <c r="DF652" s="58"/>
      <c r="DG652" s="58"/>
      <c r="DH652" s="58"/>
      <c r="DI652" s="58"/>
      <c r="DJ652" s="58"/>
      <c r="DK652" s="58"/>
      <c r="DL652" s="58"/>
      <c r="DM652" s="58"/>
      <c r="DN652" s="58"/>
      <c r="DO652" s="58"/>
      <c r="DP652" s="58"/>
      <c r="DQ652" s="58"/>
      <c r="DR652" s="58"/>
      <c r="DS652" s="58"/>
      <c r="DT652" s="58"/>
      <c r="DU652" s="58"/>
      <c r="DV652" s="58"/>
      <c r="DW652" s="58"/>
      <c r="DX652" s="58"/>
      <c r="DY652" s="58"/>
      <c r="DZ652" s="58"/>
      <c r="EA652" s="58"/>
      <c r="EB652" s="58"/>
      <c r="EC652" s="58"/>
      <c r="ED652" s="58"/>
      <c r="EE652" s="58"/>
      <c r="EF652" s="58"/>
      <c r="EG652" s="58"/>
      <c r="EH652" s="58"/>
      <c r="EI652" s="58"/>
      <c r="EJ652" s="58"/>
      <c r="EK652" s="58"/>
      <c r="EL652" s="58"/>
      <c r="EM652" s="58"/>
    </row>
    <row r="653" spans="1:143" outlineLevel="1" x14ac:dyDescent="0.2">
      <c r="A653" s="16">
        <v>354</v>
      </c>
      <c r="B653" s="16">
        <v>0</v>
      </c>
      <c r="C653" s="1">
        <v>0.11923695803177538</v>
      </c>
      <c r="D653" s="1">
        <f t="shared" si="89"/>
        <v>-0.11923695803177538</v>
      </c>
      <c r="E653" s="1">
        <f t="shared" si="90"/>
        <v>0.25393330814453968</v>
      </c>
      <c r="F653" s="1">
        <f t="shared" si="91"/>
        <v>-0.50391795775159642</v>
      </c>
      <c r="G653" s="1">
        <f t="shared" si="92"/>
        <v>-0.36793906680172583</v>
      </c>
      <c r="H653" s="1">
        <v>3.3157254693043439E-3</v>
      </c>
      <c r="I653" s="1">
        <f t="shared" si="93"/>
        <v>5.6483964461993641E-5</v>
      </c>
      <c r="J653" s="1">
        <f t="shared" si="94"/>
        <v>-0.36855058039849053</v>
      </c>
      <c r="AP653" s="58"/>
      <c r="AQ653" s="58"/>
      <c r="AR653" s="58"/>
      <c r="AS653" s="58"/>
      <c r="AT653" s="58"/>
      <c r="AU653" s="58"/>
      <c r="AV653" s="58"/>
      <c r="AW653" s="173"/>
      <c r="AX653" s="58"/>
      <c r="AY653" s="58"/>
      <c r="AZ653" s="58"/>
      <c r="BA653" s="58">
        <f t="shared" si="95"/>
        <v>1</v>
      </c>
      <c r="BB653" s="58">
        <f t="shared" si="96"/>
        <v>0.11923695803177538</v>
      </c>
      <c r="BC653" s="58" t="e">
        <f t="shared" si="97"/>
        <v>#N/A</v>
      </c>
      <c r="BD653" s="58"/>
      <c r="BE653" s="58"/>
      <c r="BF653" s="58"/>
      <c r="BG653" s="58"/>
      <c r="BH653" s="58"/>
      <c r="BI653" s="58"/>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c r="CX653" s="58"/>
      <c r="CY653" s="58"/>
      <c r="CZ653" s="58"/>
      <c r="DA653" s="58"/>
      <c r="DB653" s="58"/>
      <c r="DC653" s="58"/>
      <c r="DD653" s="58"/>
      <c r="DE653" s="58"/>
      <c r="DF653" s="58"/>
      <c r="DG653" s="58"/>
      <c r="DH653" s="58"/>
      <c r="DI653" s="58"/>
      <c r="DJ653" s="58"/>
      <c r="DK653" s="58"/>
      <c r="DL653" s="58"/>
      <c r="DM653" s="58"/>
      <c r="DN653" s="58"/>
      <c r="DO653" s="58"/>
      <c r="DP653" s="58"/>
      <c r="DQ653" s="58"/>
      <c r="DR653" s="58"/>
      <c r="DS653" s="58"/>
      <c r="DT653" s="58"/>
      <c r="DU653" s="58"/>
      <c r="DV653" s="58"/>
      <c r="DW653" s="58"/>
      <c r="DX653" s="58"/>
      <c r="DY653" s="58"/>
      <c r="DZ653" s="58"/>
      <c r="EA653" s="58"/>
      <c r="EB653" s="58"/>
      <c r="EC653" s="58"/>
      <c r="ED653" s="58"/>
      <c r="EE653" s="58"/>
      <c r="EF653" s="58"/>
      <c r="EG653" s="58"/>
      <c r="EH653" s="58"/>
      <c r="EI653" s="58"/>
      <c r="EJ653" s="58"/>
      <c r="EK653" s="58"/>
      <c r="EL653" s="58"/>
      <c r="EM653" s="58"/>
    </row>
    <row r="654" spans="1:143" outlineLevel="1" x14ac:dyDescent="0.2">
      <c r="A654" s="16">
        <v>355</v>
      </c>
      <c r="B654" s="16">
        <v>0</v>
      </c>
      <c r="C654" s="1">
        <v>0.10708535727923606</v>
      </c>
      <c r="D654" s="1">
        <f t="shared" si="89"/>
        <v>-0.10708535727923606</v>
      </c>
      <c r="E654" s="1">
        <f t="shared" si="90"/>
        <v>0.22652857506665758</v>
      </c>
      <c r="F654" s="1">
        <f t="shared" si="91"/>
        <v>-0.47595018128650562</v>
      </c>
      <c r="G654" s="1">
        <f t="shared" si="92"/>
        <v>-0.34630604501769208</v>
      </c>
      <c r="H654" s="1">
        <v>2.9589996513966067E-3</v>
      </c>
      <c r="I654" s="1">
        <f t="shared" si="93"/>
        <v>4.4622000483173256E-5</v>
      </c>
      <c r="J654" s="1">
        <f t="shared" si="94"/>
        <v>-0.34681954461620262</v>
      </c>
      <c r="AP654" s="58"/>
      <c r="AQ654" s="58"/>
      <c r="AR654" s="58"/>
      <c r="AS654" s="58"/>
      <c r="AT654" s="58"/>
      <c r="AU654" s="58"/>
      <c r="AV654" s="58"/>
      <c r="AW654" s="173"/>
      <c r="AX654" s="58"/>
      <c r="AY654" s="58"/>
      <c r="AZ654" s="58"/>
      <c r="BA654" s="58">
        <f t="shared" si="95"/>
        <v>1</v>
      </c>
      <c r="BB654" s="58">
        <f t="shared" si="96"/>
        <v>0.10708535727923606</v>
      </c>
      <c r="BC654" s="58" t="e">
        <f t="shared" si="97"/>
        <v>#N/A</v>
      </c>
      <c r="BD654" s="58"/>
      <c r="BE654" s="58"/>
      <c r="BF654" s="58"/>
      <c r="BG654" s="58"/>
      <c r="BH654" s="58"/>
      <c r="BI654" s="58"/>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c r="CX654" s="58"/>
      <c r="CY654" s="58"/>
      <c r="CZ654" s="58"/>
      <c r="DA654" s="58"/>
      <c r="DB654" s="58"/>
      <c r="DC654" s="58"/>
      <c r="DD654" s="58"/>
      <c r="DE654" s="58"/>
      <c r="DF654" s="58"/>
      <c r="DG654" s="58"/>
      <c r="DH654" s="58"/>
      <c r="DI654" s="58"/>
      <c r="DJ654" s="58"/>
      <c r="DK654" s="58"/>
      <c r="DL654" s="58"/>
      <c r="DM654" s="58"/>
      <c r="DN654" s="58"/>
      <c r="DO654" s="58"/>
      <c r="DP654" s="58"/>
      <c r="DQ654" s="58"/>
      <c r="DR654" s="58"/>
      <c r="DS654" s="58"/>
      <c r="DT654" s="58"/>
      <c r="DU654" s="58"/>
      <c r="DV654" s="58"/>
      <c r="DW654" s="58"/>
      <c r="DX654" s="58"/>
      <c r="DY654" s="58"/>
      <c r="DZ654" s="58"/>
      <c r="EA654" s="58"/>
      <c r="EB654" s="58"/>
      <c r="EC654" s="58"/>
      <c r="ED654" s="58"/>
      <c r="EE654" s="58"/>
      <c r="EF654" s="58"/>
      <c r="EG654" s="58"/>
      <c r="EH654" s="58"/>
      <c r="EI654" s="58"/>
      <c r="EJ654" s="58"/>
      <c r="EK654" s="58"/>
      <c r="EL654" s="58"/>
      <c r="EM654" s="58"/>
    </row>
    <row r="655" spans="1:143" outlineLevel="1" x14ac:dyDescent="0.2">
      <c r="A655" s="16">
        <v>356</v>
      </c>
      <c r="B655" s="16">
        <v>0</v>
      </c>
      <c r="C655" s="1">
        <v>0.11166226895365694</v>
      </c>
      <c r="D655" s="1">
        <f t="shared" si="89"/>
        <v>-0.11166226895365694</v>
      </c>
      <c r="E655" s="1">
        <f t="shared" si="90"/>
        <v>0.23680656108268766</v>
      </c>
      <c r="F655" s="1">
        <f t="shared" si="91"/>
        <v>-0.48662774384809554</v>
      </c>
      <c r="G655" s="1">
        <f t="shared" si="92"/>
        <v>-0.35453912610058697</v>
      </c>
      <c r="H655" s="1">
        <v>3.0450271642132446E-3</v>
      </c>
      <c r="I655" s="1">
        <f t="shared" si="93"/>
        <v>4.8136935207372936E-5</v>
      </c>
      <c r="J655" s="1">
        <f t="shared" si="94"/>
        <v>-0.35508015262983145</v>
      </c>
      <c r="AP655" s="58"/>
      <c r="AQ655" s="58"/>
      <c r="AR655" s="58"/>
      <c r="AS655" s="58"/>
      <c r="AT655" s="58"/>
      <c r="AU655" s="58"/>
      <c r="AV655" s="58"/>
      <c r="AW655" s="173"/>
      <c r="AX655" s="58"/>
      <c r="AY655" s="58"/>
      <c r="AZ655" s="58"/>
      <c r="BA655" s="58">
        <f t="shared" si="95"/>
        <v>1</v>
      </c>
      <c r="BB655" s="58">
        <f t="shared" si="96"/>
        <v>0.11166226895365694</v>
      </c>
      <c r="BC655" s="58" t="e">
        <f t="shared" si="97"/>
        <v>#N/A</v>
      </c>
      <c r="BD655" s="58"/>
      <c r="BE655" s="58"/>
      <c r="BF655" s="58"/>
      <c r="BG655" s="58"/>
      <c r="BH655" s="58"/>
      <c r="BI655" s="58"/>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c r="CX655" s="58"/>
      <c r="CY655" s="58"/>
      <c r="CZ655" s="58"/>
      <c r="DA655" s="58"/>
      <c r="DB655" s="58"/>
      <c r="DC655" s="58"/>
      <c r="DD655" s="58"/>
      <c r="DE655" s="58"/>
      <c r="DF655" s="58"/>
      <c r="DG655" s="58"/>
      <c r="DH655" s="58"/>
      <c r="DI655" s="58"/>
      <c r="DJ655" s="58"/>
      <c r="DK655" s="58"/>
      <c r="DL655" s="58"/>
      <c r="DM655" s="58"/>
      <c r="DN655" s="58"/>
      <c r="DO655" s="58"/>
      <c r="DP655" s="58"/>
      <c r="DQ655" s="58"/>
      <c r="DR655" s="58"/>
      <c r="DS655" s="58"/>
      <c r="DT655" s="58"/>
      <c r="DU655" s="58"/>
      <c r="DV655" s="58"/>
      <c r="DW655" s="58"/>
      <c r="DX655" s="58"/>
      <c r="DY655" s="58"/>
      <c r="DZ655" s="58"/>
      <c r="EA655" s="58"/>
      <c r="EB655" s="58"/>
      <c r="EC655" s="58"/>
      <c r="ED655" s="58"/>
      <c r="EE655" s="58"/>
      <c r="EF655" s="58"/>
      <c r="EG655" s="58"/>
      <c r="EH655" s="58"/>
      <c r="EI655" s="58"/>
      <c r="EJ655" s="58"/>
      <c r="EK655" s="58"/>
      <c r="EL655" s="58"/>
      <c r="EM655" s="58"/>
    </row>
    <row r="656" spans="1:143" outlineLevel="1" x14ac:dyDescent="0.2">
      <c r="A656" s="16">
        <v>357</v>
      </c>
      <c r="B656" s="16">
        <v>1</v>
      </c>
      <c r="C656" s="1">
        <v>0.95327006053974062</v>
      </c>
      <c r="D656" s="1">
        <f t="shared" si="89"/>
        <v>4.6729939460259384E-2</v>
      </c>
      <c r="E656" s="1">
        <f t="shared" si="90"/>
        <v>9.5714072204295494E-2</v>
      </c>
      <c r="F656" s="1">
        <f t="shared" si="91"/>
        <v>0.30937690961721026</v>
      </c>
      <c r="G656" s="1">
        <f t="shared" si="92"/>
        <v>0.22140612574947369</v>
      </c>
      <c r="H656" s="1">
        <v>3.7652703947243008E-3</v>
      </c>
      <c r="I656" s="1">
        <f t="shared" si="93"/>
        <v>2.3246741833310384E-5</v>
      </c>
      <c r="J656" s="1">
        <f t="shared" si="94"/>
        <v>0.22182413352002042</v>
      </c>
      <c r="AP656" s="58"/>
      <c r="AQ656" s="58"/>
      <c r="AR656" s="58"/>
      <c r="AS656" s="58"/>
      <c r="AT656" s="58"/>
      <c r="AU656" s="58"/>
      <c r="AV656" s="58"/>
      <c r="AW656" s="173"/>
      <c r="AX656" s="58"/>
      <c r="AY656" s="58"/>
      <c r="AZ656" s="58"/>
      <c r="BA656" s="58">
        <f t="shared" si="95"/>
        <v>0</v>
      </c>
      <c r="BB656" s="58" t="e">
        <f t="shared" si="96"/>
        <v>#N/A</v>
      </c>
      <c r="BC656" s="58">
        <f t="shared" si="97"/>
        <v>0.95327006053974062</v>
      </c>
      <c r="BD656" s="58"/>
      <c r="BE656" s="58"/>
      <c r="BF656" s="58"/>
      <c r="BG656" s="58"/>
      <c r="BH656" s="58"/>
      <c r="BI656" s="58"/>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c r="CX656" s="58"/>
      <c r="CY656" s="58"/>
      <c r="CZ656" s="58"/>
      <c r="DA656" s="58"/>
      <c r="DB656" s="58"/>
      <c r="DC656" s="58"/>
      <c r="DD656" s="58"/>
      <c r="DE656" s="58"/>
      <c r="DF656" s="58"/>
      <c r="DG656" s="58"/>
      <c r="DH656" s="58"/>
      <c r="DI656" s="58"/>
      <c r="DJ656" s="58"/>
      <c r="DK656" s="58"/>
      <c r="DL656" s="58"/>
      <c r="DM656" s="58"/>
      <c r="DN656" s="58"/>
      <c r="DO656" s="58"/>
      <c r="DP656" s="58"/>
      <c r="DQ656" s="58"/>
      <c r="DR656" s="58"/>
      <c r="DS656" s="58"/>
      <c r="DT656" s="58"/>
      <c r="DU656" s="58"/>
      <c r="DV656" s="58"/>
      <c r="DW656" s="58"/>
      <c r="DX656" s="58"/>
      <c r="DY656" s="58"/>
      <c r="DZ656" s="58"/>
      <c r="EA656" s="58"/>
      <c r="EB656" s="58"/>
      <c r="EC656" s="58"/>
      <c r="ED656" s="58"/>
      <c r="EE656" s="58"/>
      <c r="EF656" s="58"/>
      <c r="EG656" s="58"/>
      <c r="EH656" s="58"/>
      <c r="EI656" s="58"/>
      <c r="EJ656" s="58"/>
      <c r="EK656" s="58"/>
      <c r="EL656" s="58"/>
      <c r="EM656" s="58"/>
    </row>
    <row r="657" spans="1:143" outlineLevel="1" x14ac:dyDescent="0.2">
      <c r="A657" s="16">
        <v>358</v>
      </c>
      <c r="B657" s="16">
        <v>0</v>
      </c>
      <c r="C657" s="1">
        <v>0.93212469987578206</v>
      </c>
      <c r="D657" s="1">
        <f t="shared" si="89"/>
        <v>-0.93212469987578206</v>
      </c>
      <c r="E657" s="1">
        <f t="shared" si="90"/>
        <v>5.380166158036424</v>
      </c>
      <c r="F657" s="1">
        <f t="shared" si="91"/>
        <v>-2.3195185185801868</v>
      </c>
      <c r="G657" s="1">
        <f t="shared" si="92"/>
        <v>-3.7057927444011205</v>
      </c>
      <c r="H657" s="1">
        <v>4.3658333279141632E-3</v>
      </c>
      <c r="I657" s="1">
        <f t="shared" si="93"/>
        <v>7.5603140281807618E-3</v>
      </c>
      <c r="J657" s="1">
        <f t="shared" si="94"/>
        <v>-3.7139087657229553</v>
      </c>
      <c r="AP657" s="58"/>
      <c r="AQ657" s="58"/>
      <c r="AR657" s="58"/>
      <c r="AS657" s="58"/>
      <c r="AT657" s="58"/>
      <c r="AU657" s="58"/>
      <c r="AV657" s="58"/>
      <c r="AW657" s="173"/>
      <c r="AX657" s="58"/>
      <c r="AY657" s="58"/>
      <c r="AZ657" s="58"/>
      <c r="BA657" s="58">
        <f t="shared" si="95"/>
        <v>1</v>
      </c>
      <c r="BB657" s="58">
        <f t="shared" si="96"/>
        <v>0.93212469987578206</v>
      </c>
      <c r="BC657" s="58" t="e">
        <f t="shared" si="97"/>
        <v>#N/A</v>
      </c>
      <c r="BD657" s="58"/>
      <c r="BE657" s="58"/>
      <c r="BF657" s="58"/>
      <c r="BG657" s="58"/>
      <c r="BH657" s="58"/>
      <c r="BI657" s="58"/>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c r="CX657" s="58"/>
      <c r="CY657" s="58"/>
      <c r="CZ657" s="58"/>
      <c r="DA657" s="58"/>
      <c r="DB657" s="58"/>
      <c r="DC657" s="58"/>
      <c r="DD657" s="58"/>
      <c r="DE657" s="58"/>
      <c r="DF657" s="58"/>
      <c r="DG657" s="58"/>
      <c r="DH657" s="58"/>
      <c r="DI657" s="58"/>
      <c r="DJ657" s="58"/>
      <c r="DK657" s="58"/>
      <c r="DL657" s="58"/>
      <c r="DM657" s="58"/>
      <c r="DN657" s="58"/>
      <c r="DO657" s="58"/>
      <c r="DP657" s="58"/>
      <c r="DQ657" s="58"/>
      <c r="DR657" s="58"/>
      <c r="DS657" s="58"/>
      <c r="DT657" s="58"/>
      <c r="DU657" s="58"/>
      <c r="DV657" s="58"/>
      <c r="DW657" s="58"/>
      <c r="DX657" s="58"/>
      <c r="DY657" s="58"/>
      <c r="DZ657" s="58"/>
      <c r="EA657" s="58"/>
      <c r="EB657" s="58"/>
      <c r="EC657" s="58"/>
      <c r="ED657" s="58"/>
      <c r="EE657" s="58"/>
      <c r="EF657" s="58"/>
      <c r="EG657" s="58"/>
      <c r="EH657" s="58"/>
      <c r="EI657" s="58"/>
      <c r="EJ657" s="58"/>
      <c r="EK657" s="58"/>
      <c r="EL657" s="58"/>
      <c r="EM657" s="58"/>
    </row>
    <row r="658" spans="1:143" outlineLevel="1" x14ac:dyDescent="0.2">
      <c r="A658" s="16">
        <v>359</v>
      </c>
      <c r="B658" s="16">
        <v>1</v>
      </c>
      <c r="C658" s="1">
        <v>0.72375434318762599</v>
      </c>
      <c r="D658" s="1">
        <f t="shared" si="89"/>
        <v>0.27624565681237401</v>
      </c>
      <c r="E658" s="1">
        <f t="shared" si="90"/>
        <v>0.64660649832569983</v>
      </c>
      <c r="F658" s="1">
        <f t="shared" si="91"/>
        <v>0.80411846038111812</v>
      </c>
      <c r="G658" s="1">
        <f t="shared" si="92"/>
        <v>0.61780602294248055</v>
      </c>
      <c r="H658" s="1">
        <v>1.3883386951440457E-2</v>
      </c>
      <c r="I658" s="1">
        <f t="shared" si="93"/>
        <v>6.8116631996408027E-4</v>
      </c>
      <c r="J658" s="1">
        <f t="shared" si="94"/>
        <v>0.62213982140587232</v>
      </c>
      <c r="AP658" s="58"/>
      <c r="AQ658" s="58"/>
      <c r="AR658" s="58"/>
      <c r="AS658" s="58"/>
      <c r="AT658" s="58"/>
      <c r="AU658" s="58"/>
      <c r="AV658" s="58"/>
      <c r="AW658" s="173"/>
      <c r="AX658" s="58"/>
      <c r="AY658" s="58"/>
      <c r="AZ658" s="58"/>
      <c r="BA658" s="58">
        <f t="shared" si="95"/>
        <v>0</v>
      </c>
      <c r="BB658" s="58" t="e">
        <f t="shared" si="96"/>
        <v>#N/A</v>
      </c>
      <c r="BC658" s="58">
        <f t="shared" si="97"/>
        <v>0.72375434318762599</v>
      </c>
      <c r="BD658" s="58"/>
      <c r="BE658" s="58"/>
      <c r="BF658" s="58"/>
      <c r="BG658" s="58"/>
      <c r="BH658" s="58"/>
      <c r="BI658" s="58"/>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c r="CX658" s="58"/>
      <c r="CY658" s="58"/>
      <c r="CZ658" s="58"/>
      <c r="DA658" s="58"/>
      <c r="DB658" s="58"/>
      <c r="DC658" s="58"/>
      <c r="DD658" s="58"/>
      <c r="DE658" s="58"/>
      <c r="DF658" s="58"/>
      <c r="DG658" s="58"/>
      <c r="DH658" s="58"/>
      <c r="DI658" s="58"/>
      <c r="DJ658" s="58"/>
      <c r="DK658" s="58"/>
      <c r="DL658" s="58"/>
      <c r="DM658" s="58"/>
      <c r="DN658" s="58"/>
      <c r="DO658" s="58"/>
      <c r="DP658" s="58"/>
      <c r="DQ658" s="58"/>
      <c r="DR658" s="58"/>
      <c r="DS658" s="58"/>
      <c r="DT658" s="58"/>
      <c r="DU658" s="58"/>
      <c r="DV658" s="58"/>
      <c r="DW658" s="58"/>
      <c r="DX658" s="58"/>
      <c r="DY658" s="58"/>
      <c r="DZ658" s="58"/>
      <c r="EA658" s="58"/>
      <c r="EB658" s="58"/>
      <c r="EC658" s="58"/>
      <c r="ED658" s="58"/>
      <c r="EE658" s="58"/>
      <c r="EF658" s="58"/>
      <c r="EG658" s="58"/>
      <c r="EH658" s="58"/>
      <c r="EI658" s="58"/>
      <c r="EJ658" s="58"/>
      <c r="EK658" s="58"/>
      <c r="EL658" s="58"/>
      <c r="EM658" s="58"/>
    </row>
    <row r="659" spans="1:143" outlineLevel="1" x14ac:dyDescent="0.2">
      <c r="A659" s="16">
        <v>360</v>
      </c>
      <c r="B659" s="16">
        <v>1</v>
      </c>
      <c r="C659" s="1">
        <v>0.72375434318762599</v>
      </c>
      <c r="D659" s="1">
        <f t="shared" si="89"/>
        <v>0.27624565681237401</v>
      </c>
      <c r="E659" s="1">
        <f t="shared" si="90"/>
        <v>0.64660649832569983</v>
      </c>
      <c r="F659" s="1">
        <f t="shared" si="91"/>
        <v>0.80411846038111812</v>
      </c>
      <c r="G659" s="1">
        <f t="shared" si="92"/>
        <v>0.61780602294248055</v>
      </c>
      <c r="H659" s="1">
        <v>1.3883386951440457E-2</v>
      </c>
      <c r="I659" s="1">
        <f t="shared" si="93"/>
        <v>6.8116631996408027E-4</v>
      </c>
      <c r="J659" s="1">
        <f t="shared" si="94"/>
        <v>0.62213982140587232</v>
      </c>
      <c r="AP659" s="58"/>
      <c r="AQ659" s="58"/>
      <c r="AR659" s="58"/>
      <c r="AS659" s="58"/>
      <c r="AT659" s="58"/>
      <c r="AU659" s="58"/>
      <c r="AV659" s="58"/>
      <c r="AW659" s="173"/>
      <c r="AX659" s="58"/>
      <c r="AY659" s="58"/>
      <c r="AZ659" s="58"/>
      <c r="BA659" s="58">
        <f t="shared" si="95"/>
        <v>0</v>
      </c>
      <c r="BB659" s="58" t="e">
        <f t="shared" si="96"/>
        <v>#N/A</v>
      </c>
      <c r="BC659" s="58">
        <f t="shared" si="97"/>
        <v>0.72375434318762599</v>
      </c>
      <c r="BD659" s="58"/>
      <c r="BE659" s="58"/>
      <c r="BF659" s="58"/>
      <c r="BG659" s="58"/>
      <c r="BH659" s="58"/>
      <c r="BI659" s="58"/>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c r="CX659" s="58"/>
      <c r="CY659" s="58"/>
      <c r="CZ659" s="58"/>
      <c r="DA659" s="58"/>
      <c r="DB659" s="58"/>
      <c r="DC659" s="58"/>
      <c r="DD659" s="58"/>
      <c r="DE659" s="58"/>
      <c r="DF659" s="58"/>
      <c r="DG659" s="58"/>
      <c r="DH659" s="58"/>
      <c r="DI659" s="58"/>
      <c r="DJ659" s="58"/>
      <c r="DK659" s="58"/>
      <c r="DL659" s="58"/>
      <c r="DM659" s="58"/>
      <c r="DN659" s="58"/>
      <c r="DO659" s="58"/>
      <c r="DP659" s="58"/>
      <c r="DQ659" s="58"/>
      <c r="DR659" s="58"/>
      <c r="DS659" s="58"/>
      <c r="DT659" s="58"/>
      <c r="DU659" s="58"/>
      <c r="DV659" s="58"/>
      <c r="DW659" s="58"/>
      <c r="DX659" s="58"/>
      <c r="DY659" s="58"/>
      <c r="DZ659" s="58"/>
      <c r="EA659" s="58"/>
      <c r="EB659" s="58"/>
      <c r="EC659" s="58"/>
      <c r="ED659" s="58"/>
      <c r="EE659" s="58"/>
      <c r="EF659" s="58"/>
      <c r="EG659" s="58"/>
      <c r="EH659" s="58"/>
      <c r="EI659" s="58"/>
      <c r="EJ659" s="58"/>
      <c r="EK659" s="58"/>
      <c r="EL659" s="58"/>
      <c r="EM659" s="58"/>
    </row>
    <row r="660" spans="1:143" outlineLevel="1" x14ac:dyDescent="0.2">
      <c r="A660" s="16">
        <v>361</v>
      </c>
      <c r="B660" s="16">
        <v>0</v>
      </c>
      <c r="C660" s="1">
        <v>8.5437380642650357E-2</v>
      </c>
      <c r="D660" s="1">
        <f t="shared" si="89"/>
        <v>-8.5437380642650357E-2</v>
      </c>
      <c r="E660" s="1">
        <f t="shared" si="90"/>
        <v>0.17861867924381652</v>
      </c>
      <c r="F660" s="1">
        <f t="shared" si="91"/>
        <v>-0.42263303141592767</v>
      </c>
      <c r="G660" s="1">
        <f t="shared" si="92"/>
        <v>-0.30564496035049887</v>
      </c>
      <c r="H660" s="1">
        <v>3.3372504223931781E-3</v>
      </c>
      <c r="I660" s="1">
        <f t="shared" si="93"/>
        <v>3.9231673557641781E-5</v>
      </c>
      <c r="J660" s="1">
        <f t="shared" si="94"/>
        <v>-0.30615624731297897</v>
      </c>
      <c r="AP660" s="58"/>
      <c r="AQ660" s="58"/>
      <c r="AR660" s="58"/>
      <c r="AS660" s="58"/>
      <c r="AT660" s="58"/>
      <c r="AU660" s="58"/>
      <c r="AV660" s="58"/>
      <c r="AW660" s="173"/>
      <c r="AX660" s="58"/>
      <c r="AY660" s="58"/>
      <c r="AZ660" s="58"/>
      <c r="BA660" s="58">
        <f t="shared" si="95"/>
        <v>1</v>
      </c>
      <c r="BB660" s="58">
        <f t="shared" si="96"/>
        <v>8.5437380642650357E-2</v>
      </c>
      <c r="BC660" s="58" t="e">
        <f t="shared" si="97"/>
        <v>#N/A</v>
      </c>
      <c r="BD660" s="58"/>
      <c r="BE660" s="58"/>
      <c r="BF660" s="58"/>
      <c r="BG660" s="58"/>
      <c r="BH660" s="58"/>
      <c r="BI660" s="58"/>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c r="CX660" s="58"/>
      <c r="CY660" s="58"/>
      <c r="CZ660" s="58"/>
      <c r="DA660" s="58"/>
      <c r="DB660" s="58"/>
      <c r="DC660" s="58"/>
      <c r="DD660" s="58"/>
      <c r="DE660" s="58"/>
      <c r="DF660" s="58"/>
      <c r="DG660" s="58"/>
      <c r="DH660" s="58"/>
      <c r="DI660" s="58"/>
      <c r="DJ660" s="58"/>
      <c r="DK660" s="58"/>
      <c r="DL660" s="58"/>
      <c r="DM660" s="58"/>
      <c r="DN660" s="58"/>
      <c r="DO660" s="58"/>
      <c r="DP660" s="58"/>
      <c r="DQ660" s="58"/>
      <c r="DR660" s="58"/>
      <c r="DS660" s="58"/>
      <c r="DT660" s="58"/>
      <c r="DU660" s="58"/>
      <c r="DV660" s="58"/>
      <c r="DW660" s="58"/>
      <c r="DX660" s="58"/>
      <c r="DY660" s="58"/>
      <c r="DZ660" s="58"/>
      <c r="EA660" s="58"/>
      <c r="EB660" s="58"/>
      <c r="EC660" s="58"/>
      <c r="ED660" s="58"/>
      <c r="EE660" s="58"/>
      <c r="EF660" s="58"/>
      <c r="EG660" s="58"/>
      <c r="EH660" s="58"/>
      <c r="EI660" s="58"/>
      <c r="EJ660" s="58"/>
      <c r="EK660" s="58"/>
      <c r="EL660" s="58"/>
      <c r="EM660" s="58"/>
    </row>
    <row r="661" spans="1:143" outlineLevel="1" x14ac:dyDescent="0.2">
      <c r="A661" s="16">
        <v>362</v>
      </c>
      <c r="B661" s="16">
        <v>0</v>
      </c>
      <c r="C661" s="1">
        <v>0.11264891295682034</v>
      </c>
      <c r="D661" s="1">
        <f t="shared" si="89"/>
        <v>-0.11264891295682034</v>
      </c>
      <c r="E661" s="1">
        <f t="shared" si="90"/>
        <v>0.23902912191575637</v>
      </c>
      <c r="F661" s="1">
        <f t="shared" si="91"/>
        <v>-0.48890604610268051</v>
      </c>
      <c r="G661" s="1">
        <f t="shared" si="92"/>
        <v>-0.35629994865867137</v>
      </c>
      <c r="H661" s="1">
        <v>1.1206902878833521E-2</v>
      </c>
      <c r="I661" s="1">
        <f t="shared" si="93"/>
        <v>1.8189312694769259E-4</v>
      </c>
      <c r="J661" s="1">
        <f t="shared" si="94"/>
        <v>-0.35831339740636153</v>
      </c>
      <c r="AP661" s="58"/>
      <c r="AQ661" s="58"/>
      <c r="AR661" s="58"/>
      <c r="AS661" s="58"/>
      <c r="AT661" s="58"/>
      <c r="AU661" s="58"/>
      <c r="AV661" s="58"/>
      <c r="AW661" s="173"/>
      <c r="AX661" s="58"/>
      <c r="AY661" s="58"/>
      <c r="AZ661" s="58"/>
      <c r="BA661" s="58">
        <f t="shared" si="95"/>
        <v>1</v>
      </c>
      <c r="BB661" s="58">
        <f t="shared" si="96"/>
        <v>0.11264891295682034</v>
      </c>
      <c r="BC661" s="58" t="e">
        <f t="shared" si="97"/>
        <v>#N/A</v>
      </c>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c r="EK661" s="58"/>
      <c r="EL661" s="58"/>
      <c r="EM661" s="58"/>
    </row>
    <row r="662" spans="1:143" outlineLevel="1" x14ac:dyDescent="0.2">
      <c r="A662" s="16">
        <v>363</v>
      </c>
      <c r="B662" s="16">
        <v>0</v>
      </c>
      <c r="C662" s="1">
        <v>0.64329674537167003</v>
      </c>
      <c r="D662" s="1">
        <f t="shared" si="89"/>
        <v>-0.64329674537167003</v>
      </c>
      <c r="E662" s="1">
        <f t="shared" si="90"/>
        <v>2.0617021247709881</v>
      </c>
      <c r="F662" s="1">
        <f t="shared" si="91"/>
        <v>-1.4358628502649506</v>
      </c>
      <c r="G662" s="1">
        <f t="shared" si="92"/>
        <v>-1.342926182325066</v>
      </c>
      <c r="H662" s="1">
        <v>2.3519331565637021E-2</v>
      </c>
      <c r="I662" s="1">
        <f t="shared" si="93"/>
        <v>5.5604759936071337E-3</v>
      </c>
      <c r="J662" s="1">
        <f t="shared" si="94"/>
        <v>-1.3590026893625273</v>
      </c>
      <c r="AP662" s="58"/>
      <c r="AQ662" s="58"/>
      <c r="AR662" s="58"/>
      <c r="AS662" s="58"/>
      <c r="AT662" s="58"/>
      <c r="AU662" s="58"/>
      <c r="AV662" s="58"/>
      <c r="AW662" s="173"/>
      <c r="AX662" s="58"/>
      <c r="AY662" s="58"/>
      <c r="AZ662" s="58"/>
      <c r="BA662" s="58">
        <f t="shared" si="95"/>
        <v>1</v>
      </c>
      <c r="BB662" s="58">
        <f t="shared" si="96"/>
        <v>0.64329674537167003</v>
      </c>
      <c r="BC662" s="58" t="e">
        <f t="shared" si="97"/>
        <v>#N/A</v>
      </c>
      <c r="BD662" s="58"/>
      <c r="BE662" s="58"/>
      <c r="BF662" s="58"/>
      <c r="BG662" s="58"/>
      <c r="BH662" s="58"/>
      <c r="BI662" s="58"/>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c r="CX662" s="58"/>
      <c r="CY662" s="58"/>
      <c r="CZ662" s="58"/>
      <c r="DA662" s="58"/>
      <c r="DB662" s="58"/>
      <c r="DC662" s="58"/>
      <c r="DD662" s="58"/>
      <c r="DE662" s="58"/>
      <c r="DF662" s="58"/>
      <c r="DG662" s="58"/>
      <c r="DH662" s="58"/>
      <c r="DI662" s="58"/>
      <c r="DJ662" s="58"/>
      <c r="DK662" s="58"/>
      <c r="DL662" s="58"/>
      <c r="DM662" s="58"/>
      <c r="DN662" s="58"/>
      <c r="DO662" s="58"/>
      <c r="DP662" s="58"/>
      <c r="DQ662" s="58"/>
      <c r="DR662" s="58"/>
      <c r="DS662" s="58"/>
      <c r="DT662" s="58"/>
      <c r="DU662" s="58"/>
      <c r="DV662" s="58"/>
      <c r="DW662" s="58"/>
      <c r="DX662" s="58"/>
      <c r="DY662" s="58"/>
      <c r="DZ662" s="58"/>
      <c r="EA662" s="58"/>
      <c r="EB662" s="58"/>
      <c r="EC662" s="58"/>
      <c r="ED662" s="58"/>
      <c r="EE662" s="58"/>
      <c r="EF662" s="58"/>
      <c r="EG662" s="58"/>
      <c r="EH662" s="58"/>
      <c r="EI662" s="58"/>
      <c r="EJ662" s="58"/>
      <c r="EK662" s="58"/>
      <c r="EL662" s="58"/>
      <c r="EM662" s="58"/>
    </row>
    <row r="663" spans="1:143" outlineLevel="1" x14ac:dyDescent="0.2">
      <c r="A663" s="16">
        <v>364</v>
      </c>
      <c r="B663" s="16">
        <v>0</v>
      </c>
      <c r="C663" s="1">
        <v>9.5608544080004548E-2</v>
      </c>
      <c r="D663" s="1">
        <f t="shared" si="89"/>
        <v>-9.5608544080004548E-2</v>
      </c>
      <c r="E663" s="1">
        <f t="shared" si="90"/>
        <v>0.20098597171737803</v>
      </c>
      <c r="F663" s="1">
        <f t="shared" si="91"/>
        <v>-0.44831459012325042</v>
      </c>
      <c r="G663" s="1">
        <f t="shared" si="92"/>
        <v>-0.32513979459519177</v>
      </c>
      <c r="H663" s="1">
        <v>2.9994525773504991E-3</v>
      </c>
      <c r="I663" s="1">
        <f t="shared" si="93"/>
        <v>3.98750713787782E-5</v>
      </c>
      <c r="J663" s="1">
        <f t="shared" si="94"/>
        <v>-0.32562851498808998</v>
      </c>
      <c r="AP663" s="58"/>
      <c r="AQ663" s="58"/>
      <c r="AR663" s="58"/>
      <c r="AS663" s="58"/>
      <c r="AT663" s="58"/>
      <c r="AU663" s="58"/>
      <c r="AV663" s="58"/>
      <c r="AW663" s="173"/>
      <c r="AX663" s="58"/>
      <c r="AY663" s="58"/>
      <c r="AZ663" s="58"/>
      <c r="BA663" s="58">
        <f t="shared" si="95"/>
        <v>1</v>
      </c>
      <c r="BB663" s="58">
        <f t="shared" si="96"/>
        <v>9.5608544080004548E-2</v>
      </c>
      <c r="BC663" s="58" t="e">
        <f t="shared" si="97"/>
        <v>#N/A</v>
      </c>
      <c r="BD663" s="58"/>
      <c r="BE663" s="58"/>
      <c r="BF663" s="58"/>
      <c r="BG663" s="58"/>
      <c r="BH663" s="58"/>
      <c r="BI663" s="58"/>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c r="CX663" s="58"/>
      <c r="CY663" s="58"/>
      <c r="CZ663" s="58"/>
      <c r="DA663" s="58"/>
      <c r="DB663" s="58"/>
      <c r="DC663" s="58"/>
      <c r="DD663" s="58"/>
      <c r="DE663" s="58"/>
      <c r="DF663" s="58"/>
      <c r="DG663" s="58"/>
      <c r="DH663" s="58"/>
      <c r="DI663" s="58"/>
      <c r="DJ663" s="58"/>
      <c r="DK663" s="58"/>
      <c r="DL663" s="58"/>
      <c r="DM663" s="58"/>
      <c r="DN663" s="58"/>
      <c r="DO663" s="58"/>
      <c r="DP663" s="58"/>
      <c r="DQ663" s="58"/>
      <c r="DR663" s="58"/>
      <c r="DS663" s="58"/>
      <c r="DT663" s="58"/>
      <c r="DU663" s="58"/>
      <c r="DV663" s="58"/>
      <c r="DW663" s="58"/>
      <c r="DX663" s="58"/>
      <c r="DY663" s="58"/>
      <c r="DZ663" s="58"/>
      <c r="EA663" s="58"/>
      <c r="EB663" s="58"/>
      <c r="EC663" s="58"/>
      <c r="ED663" s="58"/>
      <c r="EE663" s="58"/>
      <c r="EF663" s="58"/>
      <c r="EG663" s="58"/>
      <c r="EH663" s="58"/>
      <c r="EI663" s="58"/>
      <c r="EJ663" s="58"/>
      <c r="EK663" s="58"/>
      <c r="EL663" s="58"/>
      <c r="EM663" s="58"/>
    </row>
    <row r="664" spans="1:143" outlineLevel="1" x14ac:dyDescent="0.2">
      <c r="A664" s="16">
        <v>365</v>
      </c>
      <c r="B664" s="16">
        <v>0</v>
      </c>
      <c r="C664" s="1">
        <v>0.10708535727923606</v>
      </c>
      <c r="D664" s="1">
        <f t="shared" si="89"/>
        <v>-0.10708535727923606</v>
      </c>
      <c r="E664" s="1">
        <f t="shared" si="90"/>
        <v>0.22652857506665758</v>
      </c>
      <c r="F664" s="1">
        <f t="shared" si="91"/>
        <v>-0.47595018128650562</v>
      </c>
      <c r="G664" s="1">
        <f t="shared" si="92"/>
        <v>-0.34630604501769208</v>
      </c>
      <c r="H664" s="1">
        <v>2.9589996513966067E-3</v>
      </c>
      <c r="I664" s="1">
        <f t="shared" si="93"/>
        <v>4.4622000483173256E-5</v>
      </c>
      <c r="J664" s="1">
        <f t="shared" si="94"/>
        <v>-0.34681954461620262</v>
      </c>
      <c r="AP664" s="58"/>
      <c r="AQ664" s="58"/>
      <c r="AR664" s="58"/>
      <c r="AS664" s="58"/>
      <c r="AT664" s="58"/>
      <c r="AU664" s="58"/>
      <c r="AV664" s="58"/>
      <c r="AW664" s="173"/>
      <c r="AX664" s="58"/>
      <c r="AY664" s="58"/>
      <c r="AZ664" s="58"/>
      <c r="BA664" s="58">
        <f t="shared" si="95"/>
        <v>1</v>
      </c>
      <c r="BB664" s="58">
        <f t="shared" si="96"/>
        <v>0.10708535727923606</v>
      </c>
      <c r="BC664" s="58" t="e">
        <f t="shared" si="97"/>
        <v>#N/A</v>
      </c>
      <c r="BD664" s="58"/>
      <c r="BE664" s="58"/>
      <c r="BF664" s="58"/>
      <c r="BG664" s="58"/>
      <c r="BH664" s="58"/>
      <c r="BI664" s="58"/>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c r="CX664" s="58"/>
      <c r="CY664" s="58"/>
      <c r="CZ664" s="58"/>
      <c r="DA664" s="58"/>
      <c r="DB664" s="58"/>
      <c r="DC664" s="58"/>
      <c r="DD664" s="58"/>
      <c r="DE664" s="58"/>
      <c r="DF664" s="58"/>
      <c r="DG664" s="58"/>
      <c r="DH664" s="58"/>
      <c r="DI664" s="58"/>
      <c r="DJ664" s="58"/>
      <c r="DK664" s="58"/>
      <c r="DL664" s="58"/>
      <c r="DM664" s="58"/>
      <c r="DN664" s="58"/>
      <c r="DO664" s="58"/>
      <c r="DP664" s="58"/>
      <c r="DQ664" s="58"/>
      <c r="DR664" s="58"/>
      <c r="DS664" s="58"/>
      <c r="DT664" s="58"/>
      <c r="DU664" s="58"/>
      <c r="DV664" s="58"/>
      <c r="DW664" s="58"/>
      <c r="DX664" s="58"/>
      <c r="DY664" s="58"/>
      <c r="DZ664" s="58"/>
      <c r="EA664" s="58"/>
      <c r="EB664" s="58"/>
      <c r="EC664" s="58"/>
      <c r="ED664" s="58"/>
      <c r="EE664" s="58"/>
      <c r="EF664" s="58"/>
      <c r="EG664" s="58"/>
      <c r="EH664" s="58"/>
      <c r="EI664" s="58"/>
      <c r="EJ664" s="58"/>
      <c r="EK664" s="58"/>
      <c r="EL664" s="58"/>
      <c r="EM664" s="58"/>
    </row>
    <row r="665" spans="1:143" outlineLevel="1" x14ac:dyDescent="0.2">
      <c r="A665" s="16">
        <v>366</v>
      </c>
      <c r="B665" s="16">
        <v>0</v>
      </c>
      <c r="C665" s="1">
        <v>0.10684910029317624</v>
      </c>
      <c r="D665" s="1">
        <f t="shared" si="89"/>
        <v>-0.10684910029317624</v>
      </c>
      <c r="E665" s="1">
        <f t="shared" si="90"/>
        <v>0.22599946349303235</v>
      </c>
      <c r="F665" s="1">
        <f t="shared" si="91"/>
        <v>-0.47539400868440945</v>
      </c>
      <c r="G665" s="1">
        <f t="shared" si="92"/>
        <v>-0.34587806030949653</v>
      </c>
      <c r="H665" s="1">
        <v>2.9561442739278721E-3</v>
      </c>
      <c r="I665" s="1">
        <f t="shared" si="93"/>
        <v>4.4468568117256752E-5</v>
      </c>
      <c r="J665" s="1">
        <f t="shared" si="94"/>
        <v>-0.34639042929095731</v>
      </c>
      <c r="AP665" s="58"/>
      <c r="AQ665" s="58"/>
      <c r="AR665" s="58"/>
      <c r="AS665" s="58"/>
      <c r="AT665" s="58"/>
      <c r="AU665" s="58"/>
      <c r="AV665" s="58"/>
      <c r="AW665" s="173"/>
      <c r="AX665" s="58"/>
      <c r="AY665" s="58"/>
      <c r="AZ665" s="58"/>
      <c r="BA665" s="58">
        <f t="shared" si="95"/>
        <v>1</v>
      </c>
      <c r="BB665" s="58">
        <f t="shared" si="96"/>
        <v>0.10684910029317624</v>
      </c>
      <c r="BC665" s="58" t="e">
        <f t="shared" si="97"/>
        <v>#N/A</v>
      </c>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c r="CX665" s="58"/>
      <c r="CY665" s="58"/>
      <c r="CZ665" s="58"/>
      <c r="DA665" s="58"/>
      <c r="DB665" s="58"/>
      <c r="DC665" s="58"/>
      <c r="DD665" s="58"/>
      <c r="DE665" s="58"/>
      <c r="DF665" s="58"/>
      <c r="DG665" s="58"/>
      <c r="DH665" s="58"/>
      <c r="DI665" s="58"/>
      <c r="DJ665" s="58"/>
      <c r="DK665" s="58"/>
      <c r="DL665" s="58"/>
      <c r="DM665" s="58"/>
      <c r="DN665" s="58"/>
      <c r="DO665" s="58"/>
      <c r="DP665" s="58"/>
      <c r="DQ665" s="58"/>
      <c r="DR665" s="58"/>
      <c r="DS665" s="58"/>
      <c r="DT665" s="58"/>
      <c r="DU665" s="58"/>
      <c r="DV665" s="58"/>
      <c r="DW665" s="58"/>
      <c r="DX665" s="58"/>
      <c r="DY665" s="58"/>
      <c r="DZ665" s="58"/>
      <c r="EA665" s="58"/>
      <c r="EB665" s="58"/>
      <c r="EC665" s="58"/>
      <c r="ED665" s="58"/>
      <c r="EE665" s="58"/>
      <c r="EF665" s="58"/>
      <c r="EG665" s="58"/>
      <c r="EH665" s="58"/>
      <c r="EI665" s="58"/>
      <c r="EJ665" s="58"/>
      <c r="EK665" s="58"/>
      <c r="EL665" s="58"/>
      <c r="EM665" s="58"/>
    </row>
    <row r="666" spans="1:143" outlineLevel="1" x14ac:dyDescent="0.2">
      <c r="A666" s="16">
        <v>367</v>
      </c>
      <c r="B666" s="16">
        <v>1</v>
      </c>
      <c r="C666" s="1">
        <v>0.88851694221304456</v>
      </c>
      <c r="D666" s="1">
        <f t="shared" si="89"/>
        <v>0.11148305778695544</v>
      </c>
      <c r="E666" s="1">
        <f t="shared" si="90"/>
        <v>0.23640312647431791</v>
      </c>
      <c r="F666" s="1">
        <f t="shared" si="91"/>
        <v>0.48621304638431689</v>
      </c>
      <c r="G666" s="1">
        <f t="shared" si="92"/>
        <v>0.35421877713162131</v>
      </c>
      <c r="H666" s="1">
        <v>1.185731831112866E-2</v>
      </c>
      <c r="I666" s="1">
        <f t="shared" si="93"/>
        <v>1.9045848851459893E-4</v>
      </c>
      <c r="J666" s="1">
        <f t="shared" si="94"/>
        <v>0.35633768165232121</v>
      </c>
      <c r="AP666" s="58"/>
      <c r="AQ666" s="58"/>
      <c r="AR666" s="58"/>
      <c r="AS666" s="58"/>
      <c r="AT666" s="58"/>
      <c r="AU666" s="58"/>
      <c r="AV666" s="58"/>
      <c r="AW666" s="173"/>
      <c r="AX666" s="58"/>
      <c r="AY666" s="58"/>
      <c r="AZ666" s="58"/>
      <c r="BA666" s="58">
        <f t="shared" si="95"/>
        <v>0</v>
      </c>
      <c r="BB666" s="58" t="e">
        <f t="shared" si="96"/>
        <v>#N/A</v>
      </c>
      <c r="BC666" s="58">
        <f t="shared" si="97"/>
        <v>0.88851694221304456</v>
      </c>
      <c r="BD666" s="58"/>
      <c r="BE666" s="58"/>
      <c r="BF666" s="58"/>
      <c r="BG666" s="58"/>
      <c r="BH666" s="58"/>
      <c r="BI666" s="58"/>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c r="DA666" s="58"/>
      <c r="DB666" s="58"/>
      <c r="DC666" s="58"/>
      <c r="DD666" s="58"/>
      <c r="DE666" s="58"/>
      <c r="DF666" s="58"/>
      <c r="DG666" s="58"/>
      <c r="DH666" s="58"/>
      <c r="DI666" s="58"/>
      <c r="DJ666" s="58"/>
      <c r="DK666" s="58"/>
      <c r="DL666" s="58"/>
      <c r="DM666" s="58"/>
      <c r="DN666" s="58"/>
      <c r="DO666" s="58"/>
      <c r="DP666" s="58"/>
      <c r="DQ666" s="58"/>
      <c r="DR666" s="58"/>
      <c r="DS666" s="58"/>
      <c r="DT666" s="58"/>
      <c r="DU666" s="58"/>
      <c r="DV666" s="58"/>
      <c r="DW666" s="58"/>
      <c r="DX666" s="58"/>
      <c r="DY666" s="58"/>
      <c r="DZ666" s="58"/>
      <c r="EA666" s="58"/>
      <c r="EB666" s="58"/>
      <c r="EC666" s="58"/>
      <c r="ED666" s="58"/>
      <c r="EE666" s="58"/>
      <c r="EF666" s="58"/>
      <c r="EG666" s="58"/>
      <c r="EH666" s="58"/>
      <c r="EI666" s="58"/>
      <c r="EJ666" s="58"/>
      <c r="EK666" s="58"/>
      <c r="EL666" s="58"/>
      <c r="EM666" s="58"/>
    </row>
    <row r="667" spans="1:143" outlineLevel="1" x14ac:dyDescent="0.2">
      <c r="A667" s="16">
        <v>368</v>
      </c>
      <c r="B667" s="16">
        <v>1</v>
      </c>
      <c r="C667" s="1">
        <v>0.72375434318762599</v>
      </c>
      <c r="D667" s="1">
        <f t="shared" si="89"/>
        <v>0.27624565681237401</v>
      </c>
      <c r="E667" s="1">
        <f t="shared" si="90"/>
        <v>0.64660649832569983</v>
      </c>
      <c r="F667" s="1">
        <f t="shared" si="91"/>
        <v>0.80411846038111812</v>
      </c>
      <c r="G667" s="1">
        <f t="shared" si="92"/>
        <v>0.61780602294248055</v>
      </c>
      <c r="H667" s="1">
        <v>1.3883386951440457E-2</v>
      </c>
      <c r="I667" s="1">
        <f t="shared" si="93"/>
        <v>6.8116631996408027E-4</v>
      </c>
      <c r="J667" s="1">
        <f t="shared" si="94"/>
        <v>0.62213982140587232</v>
      </c>
      <c r="AP667" s="58"/>
      <c r="AQ667" s="58"/>
      <c r="AR667" s="58"/>
      <c r="AS667" s="58"/>
      <c r="AT667" s="58"/>
      <c r="AU667" s="58"/>
      <c r="AV667" s="58"/>
      <c r="AW667" s="173"/>
      <c r="AX667" s="58"/>
      <c r="AY667" s="58"/>
      <c r="AZ667" s="58"/>
      <c r="BA667" s="58">
        <f t="shared" si="95"/>
        <v>0</v>
      </c>
      <c r="BB667" s="58" t="e">
        <f t="shared" si="96"/>
        <v>#N/A</v>
      </c>
      <c r="BC667" s="58">
        <f t="shared" si="97"/>
        <v>0.72375434318762599</v>
      </c>
      <c r="BD667" s="58"/>
      <c r="BE667" s="58"/>
      <c r="BF667" s="58"/>
      <c r="BG667" s="58"/>
      <c r="BH667" s="58"/>
      <c r="BI667" s="58"/>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c r="CX667" s="58"/>
      <c r="CY667" s="58"/>
      <c r="CZ667" s="58"/>
      <c r="DA667" s="58"/>
      <c r="DB667" s="58"/>
      <c r="DC667" s="58"/>
      <c r="DD667" s="58"/>
      <c r="DE667" s="58"/>
      <c r="DF667" s="58"/>
      <c r="DG667" s="58"/>
      <c r="DH667" s="58"/>
      <c r="DI667" s="58"/>
      <c r="DJ667" s="58"/>
      <c r="DK667" s="58"/>
      <c r="DL667" s="58"/>
      <c r="DM667" s="58"/>
      <c r="DN667" s="58"/>
      <c r="DO667" s="58"/>
      <c r="DP667" s="58"/>
      <c r="DQ667" s="58"/>
      <c r="DR667" s="58"/>
      <c r="DS667" s="58"/>
      <c r="DT667" s="58"/>
      <c r="DU667" s="58"/>
      <c r="DV667" s="58"/>
      <c r="DW667" s="58"/>
      <c r="DX667" s="58"/>
      <c r="DY667" s="58"/>
      <c r="DZ667" s="58"/>
      <c r="EA667" s="58"/>
      <c r="EB667" s="58"/>
      <c r="EC667" s="58"/>
      <c r="ED667" s="58"/>
      <c r="EE667" s="58"/>
      <c r="EF667" s="58"/>
      <c r="EG667" s="58"/>
      <c r="EH667" s="58"/>
      <c r="EI667" s="58"/>
      <c r="EJ667" s="58"/>
      <c r="EK667" s="58"/>
      <c r="EL667" s="58"/>
      <c r="EM667" s="58"/>
    </row>
    <row r="668" spans="1:143" outlineLevel="1" x14ac:dyDescent="0.2">
      <c r="A668" s="16">
        <v>369</v>
      </c>
      <c r="B668" s="16">
        <v>1</v>
      </c>
      <c r="C668" s="1">
        <v>0.72375434318762599</v>
      </c>
      <c r="D668" s="1">
        <f t="shared" si="89"/>
        <v>0.27624565681237401</v>
      </c>
      <c r="E668" s="1">
        <f t="shared" si="90"/>
        <v>0.64660649832569983</v>
      </c>
      <c r="F668" s="1">
        <f t="shared" si="91"/>
        <v>0.80411846038111812</v>
      </c>
      <c r="G668" s="1">
        <f t="shared" si="92"/>
        <v>0.61780602294248055</v>
      </c>
      <c r="H668" s="1">
        <v>1.3883386951440457E-2</v>
      </c>
      <c r="I668" s="1">
        <f t="shared" si="93"/>
        <v>6.8116631996408027E-4</v>
      </c>
      <c r="J668" s="1">
        <f t="shared" si="94"/>
        <v>0.62213982140587232</v>
      </c>
      <c r="AP668" s="58"/>
      <c r="AQ668" s="58"/>
      <c r="AR668" s="58"/>
      <c r="AS668" s="58"/>
      <c r="AT668" s="58"/>
      <c r="AU668" s="58"/>
      <c r="AV668" s="58"/>
      <c r="AW668" s="173"/>
      <c r="AX668" s="58"/>
      <c r="AY668" s="58"/>
      <c r="AZ668" s="58"/>
      <c r="BA668" s="58">
        <f t="shared" si="95"/>
        <v>0</v>
      </c>
      <c r="BB668" s="58" t="e">
        <f t="shared" si="96"/>
        <v>#N/A</v>
      </c>
      <c r="BC668" s="58">
        <f t="shared" si="97"/>
        <v>0.72375434318762599</v>
      </c>
      <c r="BD668" s="58"/>
      <c r="BE668" s="58"/>
      <c r="BF668" s="58"/>
      <c r="BG668" s="58"/>
      <c r="BH668" s="58"/>
      <c r="BI668" s="58"/>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c r="CX668" s="58"/>
      <c r="CY668" s="58"/>
      <c r="CZ668" s="58"/>
      <c r="DA668" s="58"/>
      <c r="DB668" s="58"/>
      <c r="DC668" s="58"/>
      <c r="DD668" s="58"/>
      <c r="DE668" s="58"/>
      <c r="DF668" s="58"/>
      <c r="DG668" s="58"/>
      <c r="DH668" s="58"/>
      <c r="DI668" s="58"/>
      <c r="DJ668" s="58"/>
      <c r="DK668" s="58"/>
      <c r="DL668" s="58"/>
      <c r="DM668" s="58"/>
      <c r="DN668" s="58"/>
      <c r="DO668" s="58"/>
      <c r="DP668" s="58"/>
      <c r="DQ668" s="58"/>
      <c r="DR668" s="58"/>
      <c r="DS668" s="58"/>
      <c r="DT668" s="58"/>
      <c r="DU668" s="58"/>
      <c r="DV668" s="58"/>
      <c r="DW668" s="58"/>
      <c r="DX668" s="58"/>
      <c r="DY668" s="58"/>
      <c r="DZ668" s="58"/>
      <c r="EA668" s="58"/>
      <c r="EB668" s="58"/>
      <c r="EC668" s="58"/>
      <c r="ED668" s="58"/>
      <c r="EE668" s="58"/>
      <c r="EF668" s="58"/>
      <c r="EG668" s="58"/>
      <c r="EH668" s="58"/>
      <c r="EI668" s="58"/>
      <c r="EJ668" s="58"/>
      <c r="EK668" s="58"/>
      <c r="EL668" s="58"/>
      <c r="EM668" s="58"/>
    </row>
    <row r="669" spans="1:143" outlineLevel="1" x14ac:dyDescent="0.2">
      <c r="A669" s="16">
        <v>370</v>
      </c>
      <c r="B669" s="16">
        <v>1</v>
      </c>
      <c r="C669" s="1">
        <v>0.95101651996714143</v>
      </c>
      <c r="D669" s="1">
        <f t="shared" si="89"/>
        <v>4.8983480032858573E-2</v>
      </c>
      <c r="E669" s="1">
        <f t="shared" si="90"/>
        <v>0.10044769086790417</v>
      </c>
      <c r="F669" s="1">
        <f t="shared" si="91"/>
        <v>0.31693483694271313</v>
      </c>
      <c r="G669" s="1">
        <f t="shared" si="92"/>
        <v>0.22695031383689007</v>
      </c>
      <c r="H669" s="1">
        <v>3.7347486459064516E-3</v>
      </c>
      <c r="I669" s="1">
        <f t="shared" si="93"/>
        <v>2.4226071856322441E-5</v>
      </c>
      <c r="J669" s="1">
        <f t="shared" si="94"/>
        <v>0.22737530582541499</v>
      </c>
      <c r="AP669" s="58"/>
      <c r="AQ669" s="58"/>
      <c r="AR669" s="58"/>
      <c r="AS669" s="58"/>
      <c r="AT669" s="58"/>
      <c r="AU669" s="58"/>
      <c r="AV669" s="58"/>
      <c r="AW669" s="173"/>
      <c r="AX669" s="58"/>
      <c r="AY669" s="58"/>
      <c r="AZ669" s="58"/>
      <c r="BA669" s="58">
        <f t="shared" si="95"/>
        <v>0</v>
      </c>
      <c r="BB669" s="58" t="e">
        <f t="shared" si="96"/>
        <v>#N/A</v>
      </c>
      <c r="BC669" s="58">
        <f t="shared" si="97"/>
        <v>0.95101651996714143</v>
      </c>
      <c r="BD669" s="58"/>
      <c r="BE669" s="58"/>
      <c r="BF669" s="58"/>
      <c r="BG669" s="58"/>
      <c r="BH669" s="58"/>
      <c r="BI669" s="58"/>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c r="CX669" s="58"/>
      <c r="CY669" s="58"/>
      <c r="CZ669" s="58"/>
      <c r="DA669" s="58"/>
      <c r="DB669" s="58"/>
      <c r="DC669" s="58"/>
      <c r="DD669" s="58"/>
      <c r="DE669" s="58"/>
      <c r="DF669" s="58"/>
      <c r="DG669" s="58"/>
      <c r="DH669" s="58"/>
      <c r="DI669" s="58"/>
      <c r="DJ669" s="58"/>
      <c r="DK669" s="58"/>
      <c r="DL669" s="58"/>
      <c r="DM669" s="58"/>
      <c r="DN669" s="58"/>
      <c r="DO669" s="58"/>
      <c r="DP669" s="58"/>
      <c r="DQ669" s="58"/>
      <c r="DR669" s="58"/>
      <c r="DS669" s="58"/>
      <c r="DT669" s="58"/>
      <c r="DU669" s="58"/>
      <c r="DV669" s="58"/>
      <c r="DW669" s="58"/>
      <c r="DX669" s="58"/>
      <c r="DY669" s="58"/>
      <c r="DZ669" s="58"/>
      <c r="EA669" s="58"/>
      <c r="EB669" s="58"/>
      <c r="EC669" s="58"/>
      <c r="ED669" s="58"/>
      <c r="EE669" s="58"/>
      <c r="EF669" s="58"/>
      <c r="EG669" s="58"/>
      <c r="EH669" s="58"/>
      <c r="EI669" s="58"/>
      <c r="EJ669" s="58"/>
      <c r="EK669" s="58"/>
      <c r="EL669" s="58"/>
      <c r="EM669" s="58"/>
    </row>
    <row r="670" spans="1:143" outlineLevel="1" x14ac:dyDescent="0.2">
      <c r="A670" s="16">
        <v>371</v>
      </c>
      <c r="B670" s="16">
        <v>1</v>
      </c>
      <c r="C670" s="1">
        <v>0.46438284554168746</v>
      </c>
      <c r="D670" s="1">
        <f t="shared" si="89"/>
        <v>0.53561715445831259</v>
      </c>
      <c r="E670" s="1">
        <f t="shared" si="90"/>
        <v>1.5340919376240985</v>
      </c>
      <c r="F670" s="1">
        <f t="shared" si="91"/>
        <v>1.2385846509722693</v>
      </c>
      <c r="G670" s="1">
        <f t="shared" si="92"/>
        <v>1.0739625929355356</v>
      </c>
      <c r="H670" s="1">
        <v>1.2764261559087667E-2</v>
      </c>
      <c r="I670" s="1">
        <f t="shared" si="93"/>
        <v>1.8881751610690268E-3</v>
      </c>
      <c r="J670" s="1">
        <f t="shared" si="94"/>
        <v>1.0808830848062936</v>
      </c>
      <c r="AP670" s="58"/>
      <c r="AQ670" s="58"/>
      <c r="AR670" s="58"/>
      <c r="AS670" s="58"/>
      <c r="AT670" s="58"/>
      <c r="AU670" s="58"/>
      <c r="AV670" s="58"/>
      <c r="AW670" s="173"/>
      <c r="AX670" s="58"/>
      <c r="AY670" s="58"/>
      <c r="AZ670" s="58"/>
      <c r="BA670" s="58">
        <f t="shared" si="95"/>
        <v>0</v>
      </c>
      <c r="BB670" s="58" t="e">
        <f t="shared" si="96"/>
        <v>#N/A</v>
      </c>
      <c r="BC670" s="58">
        <f t="shared" si="97"/>
        <v>0.46438284554168746</v>
      </c>
      <c r="BD670" s="58"/>
      <c r="BE670" s="58"/>
      <c r="BF670" s="58"/>
      <c r="BG670" s="58"/>
      <c r="BH670" s="58"/>
      <c r="BI670" s="58"/>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c r="CX670" s="58"/>
      <c r="CY670" s="58"/>
      <c r="CZ670" s="58"/>
      <c r="DA670" s="58"/>
      <c r="DB670" s="58"/>
      <c r="DC670" s="58"/>
      <c r="DD670" s="58"/>
      <c r="DE670" s="58"/>
      <c r="DF670" s="58"/>
      <c r="DG670" s="58"/>
      <c r="DH670" s="58"/>
      <c r="DI670" s="58"/>
      <c r="DJ670" s="58"/>
      <c r="DK670" s="58"/>
      <c r="DL670" s="58"/>
      <c r="DM670" s="58"/>
      <c r="DN670" s="58"/>
      <c r="DO670" s="58"/>
      <c r="DP670" s="58"/>
      <c r="DQ670" s="58"/>
      <c r="DR670" s="58"/>
      <c r="DS670" s="58"/>
      <c r="DT670" s="58"/>
      <c r="DU670" s="58"/>
      <c r="DV670" s="58"/>
      <c r="DW670" s="58"/>
      <c r="DX670" s="58"/>
      <c r="DY670" s="58"/>
      <c r="DZ670" s="58"/>
      <c r="EA670" s="58"/>
      <c r="EB670" s="58"/>
      <c r="EC670" s="58"/>
      <c r="ED670" s="58"/>
      <c r="EE670" s="58"/>
      <c r="EF670" s="58"/>
      <c r="EG670" s="58"/>
      <c r="EH670" s="58"/>
      <c r="EI670" s="58"/>
      <c r="EJ670" s="58"/>
      <c r="EK670" s="58"/>
      <c r="EL670" s="58"/>
      <c r="EM670" s="58"/>
    </row>
    <row r="671" spans="1:143" outlineLevel="1" x14ac:dyDescent="0.2">
      <c r="A671" s="16">
        <v>372</v>
      </c>
      <c r="B671" s="16">
        <v>0</v>
      </c>
      <c r="C671" s="1">
        <v>0.13864991059427775</v>
      </c>
      <c r="D671" s="1">
        <f t="shared" si="89"/>
        <v>-0.13864991059427775</v>
      </c>
      <c r="E671" s="1">
        <f t="shared" si="90"/>
        <v>0.29850849858511941</v>
      </c>
      <c r="F671" s="1">
        <f t="shared" si="91"/>
        <v>-0.54635931271016092</v>
      </c>
      <c r="G671" s="1">
        <f t="shared" si="92"/>
        <v>-0.40120833367863146</v>
      </c>
      <c r="H671" s="1">
        <v>4.7347078373583236E-3</v>
      </c>
      <c r="I671" s="1">
        <f t="shared" si="93"/>
        <v>9.6175703263973471E-5</v>
      </c>
      <c r="J671" s="1">
        <f t="shared" si="94"/>
        <v>-0.40216152193919275</v>
      </c>
      <c r="AP671" s="58"/>
      <c r="AQ671" s="58"/>
      <c r="AR671" s="58"/>
      <c r="AS671" s="58"/>
      <c r="AT671" s="58"/>
      <c r="AU671" s="58"/>
      <c r="AV671" s="58"/>
      <c r="AW671" s="173"/>
      <c r="AX671" s="58"/>
      <c r="AY671" s="58"/>
      <c r="AZ671" s="58"/>
      <c r="BA671" s="58">
        <f t="shared" si="95"/>
        <v>1</v>
      </c>
      <c r="BB671" s="58">
        <f t="shared" si="96"/>
        <v>0.13864991059427775</v>
      </c>
      <c r="BC671" s="58" t="e">
        <f t="shared" si="97"/>
        <v>#N/A</v>
      </c>
      <c r="BD671" s="58"/>
      <c r="BE671" s="58"/>
      <c r="BF671" s="58"/>
      <c r="BG671" s="58"/>
      <c r="BH671" s="58"/>
      <c r="BI671" s="58"/>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c r="DA671" s="58"/>
      <c r="DB671" s="58"/>
      <c r="DC671" s="58"/>
      <c r="DD671" s="58"/>
      <c r="DE671" s="58"/>
      <c r="DF671" s="58"/>
      <c r="DG671" s="58"/>
      <c r="DH671" s="58"/>
      <c r="DI671" s="58"/>
      <c r="DJ671" s="58"/>
      <c r="DK671" s="58"/>
      <c r="DL671" s="58"/>
      <c r="DM671" s="58"/>
      <c r="DN671" s="58"/>
      <c r="DO671" s="58"/>
      <c r="DP671" s="58"/>
      <c r="DQ671" s="58"/>
      <c r="DR671" s="58"/>
      <c r="DS671" s="58"/>
      <c r="DT671" s="58"/>
      <c r="DU671" s="58"/>
      <c r="DV671" s="58"/>
      <c r="DW671" s="58"/>
      <c r="DX671" s="58"/>
      <c r="DY671" s="58"/>
      <c r="DZ671" s="58"/>
      <c r="EA671" s="58"/>
      <c r="EB671" s="58"/>
      <c r="EC671" s="58"/>
      <c r="ED671" s="58"/>
      <c r="EE671" s="58"/>
      <c r="EF671" s="58"/>
      <c r="EG671" s="58"/>
      <c r="EH671" s="58"/>
      <c r="EI671" s="58"/>
      <c r="EJ671" s="58"/>
      <c r="EK671" s="58"/>
      <c r="EL671" s="58"/>
      <c r="EM671" s="58"/>
    </row>
    <row r="672" spans="1:143" outlineLevel="1" x14ac:dyDescent="0.2">
      <c r="A672" s="16">
        <v>373</v>
      </c>
      <c r="B672" s="16">
        <v>0</v>
      </c>
      <c r="C672" s="1">
        <v>0.13572252483280206</v>
      </c>
      <c r="D672" s="1">
        <f t="shared" si="89"/>
        <v>-0.13572252483280206</v>
      </c>
      <c r="E672" s="1">
        <f t="shared" si="90"/>
        <v>0.29172281984480053</v>
      </c>
      <c r="F672" s="1">
        <f t="shared" si="91"/>
        <v>-0.5401137101063076</v>
      </c>
      <c r="G672" s="1">
        <f t="shared" si="92"/>
        <v>-0.39627745741341092</v>
      </c>
      <c r="H672" s="1">
        <v>4.4545614904485048E-3</v>
      </c>
      <c r="I672" s="1">
        <f t="shared" si="93"/>
        <v>8.8224972835463826E-5</v>
      </c>
      <c r="J672" s="1">
        <f t="shared" si="94"/>
        <v>-0.39716303832077515</v>
      </c>
      <c r="AP672" s="58"/>
      <c r="AQ672" s="58"/>
      <c r="AR672" s="58"/>
      <c r="AS672" s="58"/>
      <c r="AT672" s="58"/>
      <c r="AU672" s="58"/>
      <c r="AV672" s="58"/>
      <c r="AW672" s="173"/>
      <c r="AX672" s="58"/>
      <c r="AY672" s="58"/>
      <c r="AZ672" s="58"/>
      <c r="BA672" s="58">
        <f t="shared" si="95"/>
        <v>1</v>
      </c>
      <c r="BB672" s="58">
        <f t="shared" si="96"/>
        <v>0.13572252483280206</v>
      </c>
      <c r="BC672" s="58" t="e">
        <f t="shared" si="97"/>
        <v>#N/A</v>
      </c>
      <c r="BD672" s="58"/>
      <c r="BE672" s="58"/>
      <c r="BF672" s="58"/>
      <c r="BG672" s="58"/>
      <c r="BH672" s="58"/>
      <c r="BI672" s="58"/>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c r="CX672" s="58"/>
      <c r="CY672" s="58"/>
      <c r="CZ672" s="58"/>
      <c r="DA672" s="58"/>
      <c r="DB672" s="58"/>
      <c r="DC672" s="58"/>
      <c r="DD672" s="58"/>
      <c r="DE672" s="58"/>
      <c r="DF672" s="58"/>
      <c r="DG672" s="58"/>
      <c r="DH672" s="58"/>
      <c r="DI672" s="58"/>
      <c r="DJ672" s="58"/>
      <c r="DK672" s="58"/>
      <c r="DL672" s="58"/>
      <c r="DM672" s="58"/>
      <c r="DN672" s="58"/>
      <c r="DO672" s="58"/>
      <c r="DP672" s="58"/>
      <c r="DQ672" s="58"/>
      <c r="DR672" s="58"/>
      <c r="DS672" s="58"/>
      <c r="DT672" s="58"/>
      <c r="DU672" s="58"/>
      <c r="DV672" s="58"/>
      <c r="DW672" s="58"/>
      <c r="DX672" s="58"/>
      <c r="DY672" s="58"/>
      <c r="DZ672" s="58"/>
      <c r="EA672" s="58"/>
      <c r="EB672" s="58"/>
      <c r="EC672" s="58"/>
      <c r="ED672" s="58"/>
      <c r="EE672" s="58"/>
      <c r="EF672" s="58"/>
      <c r="EG672" s="58"/>
      <c r="EH672" s="58"/>
      <c r="EI672" s="58"/>
      <c r="EJ672" s="58"/>
      <c r="EK672" s="58"/>
      <c r="EL672" s="58"/>
      <c r="EM672" s="58"/>
    </row>
    <row r="673" spans="1:143" outlineLevel="1" x14ac:dyDescent="0.2">
      <c r="A673" s="16">
        <v>374</v>
      </c>
      <c r="B673" s="16">
        <v>0</v>
      </c>
      <c r="C673" s="1">
        <v>0.4828784317215874</v>
      </c>
      <c r="D673" s="1">
        <f t="shared" si="89"/>
        <v>-0.4828784317215874</v>
      </c>
      <c r="E673" s="1">
        <f t="shared" si="90"/>
        <v>1.3189545807549028</v>
      </c>
      <c r="F673" s="1">
        <f t="shared" si="91"/>
        <v>-1.1484574788623665</v>
      </c>
      <c r="G673" s="1">
        <f t="shared" si="92"/>
        <v>-0.96632358146860642</v>
      </c>
      <c r="H673" s="1">
        <v>1.4824791086164682E-2</v>
      </c>
      <c r="I673" s="1">
        <f t="shared" si="93"/>
        <v>1.7828581939395918E-3</v>
      </c>
      <c r="J673" s="1">
        <f t="shared" si="94"/>
        <v>-0.97356699083922305</v>
      </c>
      <c r="AP673" s="58"/>
      <c r="AQ673" s="58"/>
      <c r="AR673" s="58"/>
      <c r="AS673" s="58"/>
      <c r="AT673" s="58"/>
      <c r="AU673" s="58"/>
      <c r="AV673" s="58"/>
      <c r="AW673" s="173"/>
      <c r="AX673" s="58"/>
      <c r="AY673" s="58"/>
      <c r="AZ673" s="58"/>
      <c r="BA673" s="58">
        <f t="shared" si="95"/>
        <v>1</v>
      </c>
      <c r="BB673" s="58">
        <f t="shared" si="96"/>
        <v>0.4828784317215874</v>
      </c>
      <c r="BC673" s="58" t="e">
        <f t="shared" si="97"/>
        <v>#N/A</v>
      </c>
      <c r="BD673" s="58"/>
      <c r="BE673" s="58"/>
      <c r="BF673" s="58"/>
      <c r="BG673" s="58"/>
      <c r="BH673" s="58"/>
      <c r="BI673" s="58"/>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c r="CX673" s="58"/>
      <c r="CY673" s="58"/>
      <c r="CZ673" s="58"/>
      <c r="DA673" s="58"/>
      <c r="DB673" s="58"/>
      <c r="DC673" s="58"/>
      <c r="DD673" s="58"/>
      <c r="DE673" s="58"/>
      <c r="DF673" s="58"/>
      <c r="DG673" s="58"/>
      <c r="DH673" s="58"/>
      <c r="DI673" s="58"/>
      <c r="DJ673" s="58"/>
      <c r="DK673" s="58"/>
      <c r="DL673" s="58"/>
      <c r="DM673" s="58"/>
      <c r="DN673" s="58"/>
      <c r="DO673" s="58"/>
      <c r="DP673" s="58"/>
      <c r="DQ673" s="58"/>
      <c r="DR673" s="58"/>
      <c r="DS673" s="58"/>
      <c r="DT673" s="58"/>
      <c r="DU673" s="58"/>
      <c r="DV673" s="58"/>
      <c r="DW673" s="58"/>
      <c r="DX673" s="58"/>
      <c r="DY673" s="58"/>
      <c r="DZ673" s="58"/>
      <c r="EA673" s="58"/>
      <c r="EB673" s="58"/>
      <c r="EC673" s="58"/>
      <c r="ED673" s="58"/>
      <c r="EE673" s="58"/>
      <c r="EF673" s="58"/>
      <c r="EG673" s="58"/>
      <c r="EH673" s="58"/>
      <c r="EI673" s="58"/>
      <c r="EJ673" s="58"/>
      <c r="EK673" s="58"/>
      <c r="EL673" s="58"/>
      <c r="EM673" s="58"/>
    </row>
    <row r="674" spans="1:143" outlineLevel="1" x14ac:dyDescent="0.2">
      <c r="A674" s="16">
        <v>375</v>
      </c>
      <c r="B674" s="16">
        <v>0</v>
      </c>
      <c r="C674" s="1">
        <v>0.12544884389715269</v>
      </c>
      <c r="D674" s="1">
        <f t="shared" si="89"/>
        <v>-0.12544884389715269</v>
      </c>
      <c r="E674" s="1">
        <f t="shared" si="90"/>
        <v>0.26808897737937365</v>
      </c>
      <c r="F674" s="1">
        <f t="shared" si="91"/>
        <v>-0.5177730944915675</v>
      </c>
      <c r="G674" s="1">
        <f t="shared" si="92"/>
        <v>-0.37873960556632225</v>
      </c>
      <c r="H674" s="1">
        <v>3.8290025201415522E-2</v>
      </c>
      <c r="I674" s="1">
        <f t="shared" si="93"/>
        <v>7.4231608151730639E-4</v>
      </c>
      <c r="J674" s="1">
        <f t="shared" si="94"/>
        <v>-0.38620568492051238</v>
      </c>
      <c r="AP674" s="58"/>
      <c r="AQ674" s="58"/>
      <c r="AR674" s="58"/>
      <c r="AS674" s="58"/>
      <c r="AT674" s="58"/>
      <c r="AU674" s="58"/>
      <c r="AV674" s="58"/>
      <c r="AW674" s="173"/>
      <c r="AX674" s="58"/>
      <c r="AY674" s="58"/>
      <c r="AZ674" s="58"/>
      <c r="BA674" s="58">
        <f t="shared" si="95"/>
        <v>1</v>
      </c>
      <c r="BB674" s="58">
        <f t="shared" si="96"/>
        <v>0.12544884389715269</v>
      </c>
      <c r="BC674" s="58" t="e">
        <f t="shared" si="97"/>
        <v>#N/A</v>
      </c>
      <c r="BD674" s="58"/>
      <c r="BE674" s="58"/>
      <c r="BF674" s="58"/>
      <c r="BG674" s="58"/>
      <c r="BH674" s="58"/>
      <c r="BI674" s="58"/>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c r="CX674" s="58"/>
      <c r="CY674" s="58"/>
      <c r="CZ674" s="58"/>
      <c r="DA674" s="58"/>
      <c r="DB674" s="58"/>
      <c r="DC674" s="58"/>
      <c r="DD674" s="58"/>
      <c r="DE674" s="58"/>
      <c r="DF674" s="58"/>
      <c r="DG674" s="58"/>
      <c r="DH674" s="58"/>
      <c r="DI674" s="58"/>
      <c r="DJ674" s="58"/>
      <c r="DK674" s="58"/>
      <c r="DL674" s="58"/>
      <c r="DM674" s="58"/>
      <c r="DN674" s="58"/>
      <c r="DO674" s="58"/>
      <c r="DP674" s="58"/>
      <c r="DQ674" s="58"/>
      <c r="DR674" s="58"/>
      <c r="DS674" s="58"/>
      <c r="DT674" s="58"/>
      <c r="DU674" s="58"/>
      <c r="DV674" s="58"/>
      <c r="DW674" s="58"/>
      <c r="DX674" s="58"/>
      <c r="DY674" s="58"/>
      <c r="DZ674" s="58"/>
      <c r="EA674" s="58"/>
      <c r="EB674" s="58"/>
      <c r="EC674" s="58"/>
      <c r="ED674" s="58"/>
      <c r="EE674" s="58"/>
      <c r="EF674" s="58"/>
      <c r="EG674" s="58"/>
      <c r="EH674" s="58"/>
      <c r="EI674" s="58"/>
      <c r="EJ674" s="58"/>
      <c r="EK674" s="58"/>
      <c r="EL674" s="58"/>
      <c r="EM674" s="58"/>
    </row>
    <row r="675" spans="1:143" outlineLevel="1" x14ac:dyDescent="0.2">
      <c r="A675" s="16">
        <v>376</v>
      </c>
      <c r="B675" s="16">
        <v>1</v>
      </c>
      <c r="C675" s="1">
        <v>0.9437538101583467</v>
      </c>
      <c r="D675" s="1">
        <f t="shared" si="89"/>
        <v>5.6246189841653305E-2</v>
      </c>
      <c r="E675" s="1">
        <f t="shared" si="90"/>
        <v>0.11577988234634995</v>
      </c>
      <c r="F675" s="1">
        <f t="shared" si="91"/>
        <v>0.34026443003398099</v>
      </c>
      <c r="G675" s="1">
        <f t="shared" si="92"/>
        <v>0.24412777625454721</v>
      </c>
      <c r="H675" s="1">
        <v>3.787329915781961E-3</v>
      </c>
      <c r="I675" s="1">
        <f t="shared" si="93"/>
        <v>2.8429774823765497E-5</v>
      </c>
      <c r="J675" s="1">
        <f t="shared" si="94"/>
        <v>0.2445913897791312</v>
      </c>
      <c r="AP675" s="58"/>
      <c r="AQ675" s="58"/>
      <c r="AR675" s="58"/>
      <c r="AS675" s="58"/>
      <c r="AT675" s="58"/>
      <c r="AU675" s="58"/>
      <c r="AV675" s="58"/>
      <c r="AW675" s="173"/>
      <c r="AX675" s="58"/>
      <c r="AY675" s="58"/>
      <c r="AZ675" s="58"/>
      <c r="BA675" s="58">
        <f t="shared" si="95"/>
        <v>0</v>
      </c>
      <c r="BB675" s="58" t="e">
        <f t="shared" si="96"/>
        <v>#N/A</v>
      </c>
      <c r="BC675" s="58">
        <f t="shared" si="97"/>
        <v>0.9437538101583467</v>
      </c>
      <c r="BD675" s="58"/>
      <c r="BE675" s="58"/>
      <c r="BF675" s="58"/>
      <c r="BG675" s="58"/>
      <c r="BH675" s="58"/>
      <c r="BI675" s="58"/>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c r="CX675" s="58"/>
      <c r="CY675" s="58"/>
      <c r="CZ675" s="58"/>
      <c r="DA675" s="58"/>
      <c r="DB675" s="58"/>
      <c r="DC675" s="58"/>
      <c r="DD675" s="58"/>
      <c r="DE675" s="58"/>
      <c r="DF675" s="58"/>
      <c r="DG675" s="58"/>
      <c r="DH675" s="58"/>
      <c r="DI675" s="58"/>
      <c r="DJ675" s="58"/>
      <c r="DK675" s="58"/>
      <c r="DL675" s="58"/>
      <c r="DM675" s="58"/>
      <c r="DN675" s="58"/>
      <c r="DO675" s="58"/>
      <c r="DP675" s="58"/>
      <c r="DQ675" s="58"/>
      <c r="DR675" s="58"/>
      <c r="DS675" s="58"/>
      <c r="DT675" s="58"/>
      <c r="DU675" s="58"/>
      <c r="DV675" s="58"/>
      <c r="DW675" s="58"/>
      <c r="DX675" s="58"/>
      <c r="DY675" s="58"/>
      <c r="DZ675" s="58"/>
      <c r="EA675" s="58"/>
      <c r="EB675" s="58"/>
      <c r="EC675" s="58"/>
      <c r="ED675" s="58"/>
      <c r="EE675" s="58"/>
      <c r="EF675" s="58"/>
      <c r="EG675" s="58"/>
      <c r="EH675" s="58"/>
      <c r="EI675" s="58"/>
      <c r="EJ675" s="58"/>
      <c r="EK675" s="58"/>
      <c r="EL675" s="58"/>
      <c r="EM675" s="58"/>
    </row>
    <row r="676" spans="1:143" outlineLevel="1" x14ac:dyDescent="0.2">
      <c r="A676" s="16">
        <v>377</v>
      </c>
      <c r="B676" s="16">
        <v>1</v>
      </c>
      <c r="C676" s="1">
        <v>0.48625987040980795</v>
      </c>
      <c r="D676" s="1">
        <f t="shared" si="89"/>
        <v>0.513740129590192</v>
      </c>
      <c r="E676" s="1">
        <f t="shared" si="90"/>
        <v>1.4420241704243939</v>
      </c>
      <c r="F676" s="1">
        <f t="shared" si="91"/>
        <v>1.2008431081637576</v>
      </c>
      <c r="G676" s="1">
        <f t="shared" si="92"/>
        <v>1.0278684374304821</v>
      </c>
      <c r="H676" s="1">
        <v>1.5551043937428169E-2</v>
      </c>
      <c r="I676" s="1">
        <f t="shared" si="93"/>
        <v>2.119133010983776E-3</v>
      </c>
      <c r="J676" s="1">
        <f t="shared" si="94"/>
        <v>1.0359550911642581</v>
      </c>
      <c r="AP676" s="58"/>
      <c r="AQ676" s="58"/>
      <c r="AR676" s="58"/>
      <c r="AS676" s="58"/>
      <c r="AT676" s="58"/>
      <c r="AU676" s="58"/>
      <c r="AV676" s="58"/>
      <c r="AW676" s="173"/>
      <c r="AX676" s="58"/>
      <c r="AY676" s="58"/>
      <c r="AZ676" s="58"/>
      <c r="BA676" s="58">
        <f t="shared" si="95"/>
        <v>0</v>
      </c>
      <c r="BB676" s="58" t="e">
        <f t="shared" si="96"/>
        <v>#N/A</v>
      </c>
      <c r="BC676" s="58">
        <f t="shared" si="97"/>
        <v>0.48625987040980795</v>
      </c>
      <c r="BD676" s="58"/>
      <c r="BE676" s="58"/>
      <c r="BF676" s="58"/>
      <c r="BG676" s="58"/>
      <c r="BH676" s="58"/>
      <c r="BI676" s="58"/>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c r="DN676" s="58"/>
      <c r="DO676" s="58"/>
      <c r="DP676" s="58"/>
      <c r="DQ676" s="58"/>
      <c r="DR676" s="58"/>
      <c r="DS676" s="58"/>
      <c r="DT676" s="58"/>
      <c r="DU676" s="58"/>
      <c r="DV676" s="58"/>
      <c r="DW676" s="58"/>
      <c r="DX676" s="58"/>
      <c r="DY676" s="58"/>
      <c r="DZ676" s="58"/>
      <c r="EA676" s="58"/>
      <c r="EB676" s="58"/>
      <c r="EC676" s="58"/>
      <c r="ED676" s="58"/>
      <c r="EE676" s="58"/>
      <c r="EF676" s="58"/>
      <c r="EG676" s="58"/>
      <c r="EH676" s="58"/>
      <c r="EI676" s="58"/>
      <c r="EJ676" s="58"/>
      <c r="EK676" s="58"/>
      <c r="EL676" s="58"/>
      <c r="EM676" s="58"/>
    </row>
    <row r="677" spans="1:143" outlineLevel="1" x14ac:dyDescent="0.2">
      <c r="A677" s="16">
        <v>378</v>
      </c>
      <c r="B677" s="16">
        <v>0</v>
      </c>
      <c r="C677" s="1">
        <v>0.4521035212365408</v>
      </c>
      <c r="D677" s="1">
        <f t="shared" si="89"/>
        <v>-0.4521035212365408</v>
      </c>
      <c r="E677" s="1">
        <f t="shared" si="90"/>
        <v>1.2033378344906314</v>
      </c>
      <c r="F677" s="1">
        <f t="shared" si="91"/>
        <v>-1.0969675630986686</v>
      </c>
      <c r="G677" s="1">
        <f t="shared" si="92"/>
        <v>-0.90838444771562254</v>
      </c>
      <c r="H677" s="1">
        <v>1.1595513265308902E-2</v>
      </c>
      <c r="I677" s="1">
        <f t="shared" si="93"/>
        <v>1.2242495527406002E-3</v>
      </c>
      <c r="J677" s="1">
        <f t="shared" si="94"/>
        <v>-0.91369728841564946</v>
      </c>
      <c r="AP677" s="58"/>
      <c r="AQ677" s="58"/>
      <c r="AR677" s="58"/>
      <c r="AS677" s="58"/>
      <c r="AT677" s="58"/>
      <c r="AU677" s="58"/>
      <c r="AV677" s="58"/>
      <c r="AW677" s="173"/>
      <c r="AX677" s="58"/>
      <c r="AY677" s="58"/>
      <c r="AZ677" s="58"/>
      <c r="BA677" s="58">
        <f t="shared" si="95"/>
        <v>1</v>
      </c>
      <c r="BB677" s="58">
        <f t="shared" si="96"/>
        <v>0.4521035212365408</v>
      </c>
      <c r="BC677" s="58" t="e">
        <f t="shared" si="97"/>
        <v>#N/A</v>
      </c>
      <c r="BD677" s="58"/>
      <c r="BE677" s="58"/>
      <c r="BF677" s="58"/>
      <c r="BG677" s="58"/>
      <c r="BH677" s="58"/>
      <c r="BI677" s="58"/>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c r="CX677" s="58"/>
      <c r="CY677" s="58"/>
      <c r="CZ677" s="58"/>
      <c r="DA677" s="58"/>
      <c r="DB677" s="58"/>
      <c r="DC677" s="58"/>
      <c r="DD677" s="58"/>
      <c r="DE677" s="58"/>
      <c r="DF677" s="58"/>
      <c r="DG677" s="58"/>
      <c r="DH677" s="58"/>
      <c r="DI677" s="58"/>
      <c r="DJ677" s="58"/>
      <c r="DK677" s="58"/>
      <c r="DL677" s="58"/>
      <c r="DM677" s="58"/>
      <c r="DN677" s="58"/>
      <c r="DO677" s="58"/>
      <c r="DP677" s="58"/>
      <c r="DQ677" s="58"/>
      <c r="DR677" s="58"/>
      <c r="DS677" s="58"/>
      <c r="DT677" s="58"/>
      <c r="DU677" s="58"/>
      <c r="DV677" s="58"/>
      <c r="DW677" s="58"/>
      <c r="DX677" s="58"/>
      <c r="DY677" s="58"/>
      <c r="DZ677" s="58"/>
      <c r="EA677" s="58"/>
      <c r="EB677" s="58"/>
      <c r="EC677" s="58"/>
      <c r="ED677" s="58"/>
      <c r="EE677" s="58"/>
      <c r="EF677" s="58"/>
      <c r="EG677" s="58"/>
      <c r="EH677" s="58"/>
      <c r="EI677" s="58"/>
      <c r="EJ677" s="58"/>
      <c r="EK677" s="58"/>
      <c r="EL677" s="58"/>
      <c r="EM677" s="58"/>
    </row>
    <row r="678" spans="1:143" outlineLevel="1" x14ac:dyDescent="0.2">
      <c r="A678" s="16">
        <v>379</v>
      </c>
      <c r="B678" s="16">
        <v>0</v>
      </c>
      <c r="C678" s="1">
        <v>0.13284741379748391</v>
      </c>
      <c r="D678" s="1">
        <f t="shared" si="89"/>
        <v>-0.13284741379748391</v>
      </c>
      <c r="E678" s="1">
        <f t="shared" si="90"/>
        <v>0.28508064874686828</v>
      </c>
      <c r="F678" s="1">
        <f t="shared" si="91"/>
        <v>-0.53392944173071055</v>
      </c>
      <c r="G678" s="1">
        <f t="shared" si="92"/>
        <v>-0.3914071819351182</v>
      </c>
      <c r="H678" s="1">
        <v>4.2021365318464258E-3</v>
      </c>
      <c r="I678" s="1">
        <f t="shared" si="93"/>
        <v>8.1151279608140104E-5</v>
      </c>
      <c r="J678" s="1">
        <f t="shared" si="94"/>
        <v>-0.39223215604690376</v>
      </c>
      <c r="AP678" s="58"/>
      <c r="AQ678" s="58"/>
      <c r="AR678" s="58"/>
      <c r="AS678" s="58"/>
      <c r="AT678" s="58"/>
      <c r="AU678" s="58"/>
      <c r="AV678" s="58"/>
      <c r="AW678" s="173"/>
      <c r="AX678" s="58"/>
      <c r="AY678" s="58"/>
      <c r="AZ678" s="58"/>
      <c r="BA678" s="58">
        <f t="shared" si="95"/>
        <v>1</v>
      </c>
      <c r="BB678" s="58">
        <f t="shared" si="96"/>
        <v>0.13284741379748391</v>
      </c>
      <c r="BC678" s="58" t="e">
        <f t="shared" si="97"/>
        <v>#N/A</v>
      </c>
      <c r="BD678" s="58"/>
      <c r="BE678" s="58"/>
      <c r="BF678" s="58"/>
      <c r="BG678" s="58"/>
      <c r="BH678" s="58"/>
      <c r="BI678" s="58"/>
      <c r="BJ678" s="58"/>
      <c r="BK678" s="58"/>
      <c r="BL678" s="58"/>
      <c r="BM678" s="58"/>
      <c r="BN678" s="58"/>
      <c r="BO678" s="58"/>
      <c r="BP678" s="58"/>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c r="CX678" s="58"/>
      <c r="CY678" s="58"/>
      <c r="CZ678" s="58"/>
      <c r="DA678" s="58"/>
      <c r="DB678" s="58"/>
      <c r="DC678" s="58"/>
      <c r="DD678" s="58"/>
      <c r="DE678" s="58"/>
      <c r="DF678" s="58"/>
      <c r="DG678" s="58"/>
      <c r="DH678" s="58"/>
      <c r="DI678" s="58"/>
      <c r="DJ678" s="58"/>
      <c r="DK678" s="58"/>
      <c r="DL678" s="58"/>
      <c r="DM678" s="58"/>
      <c r="DN678" s="58"/>
      <c r="DO678" s="58"/>
      <c r="DP678" s="58"/>
      <c r="DQ678" s="58"/>
      <c r="DR678" s="58"/>
      <c r="DS678" s="58"/>
      <c r="DT678" s="58"/>
      <c r="DU678" s="58"/>
      <c r="DV678" s="58"/>
      <c r="DW678" s="58"/>
      <c r="DX678" s="58"/>
      <c r="DY678" s="58"/>
      <c r="DZ678" s="58"/>
      <c r="EA678" s="58"/>
      <c r="EB678" s="58"/>
      <c r="EC678" s="58"/>
      <c r="ED678" s="58"/>
      <c r="EE678" s="58"/>
      <c r="EF678" s="58"/>
      <c r="EG678" s="58"/>
      <c r="EH678" s="58"/>
      <c r="EI678" s="58"/>
      <c r="EJ678" s="58"/>
      <c r="EK678" s="58"/>
      <c r="EL678" s="58"/>
      <c r="EM678" s="58"/>
    </row>
    <row r="679" spans="1:143" outlineLevel="1" x14ac:dyDescent="0.2">
      <c r="A679" s="16">
        <v>380</v>
      </c>
      <c r="B679" s="16">
        <v>0</v>
      </c>
      <c r="C679" s="1">
        <v>0.13572252483280206</v>
      </c>
      <c r="D679" s="1">
        <f t="shared" si="89"/>
        <v>-0.13572252483280206</v>
      </c>
      <c r="E679" s="1">
        <f t="shared" si="90"/>
        <v>0.29172281984480053</v>
      </c>
      <c r="F679" s="1">
        <f t="shared" si="91"/>
        <v>-0.5401137101063076</v>
      </c>
      <c r="G679" s="1">
        <f t="shared" si="92"/>
        <v>-0.39627745741341092</v>
      </c>
      <c r="H679" s="1">
        <v>4.4545614904485048E-3</v>
      </c>
      <c r="I679" s="1">
        <f t="shared" si="93"/>
        <v>8.8224972835463826E-5</v>
      </c>
      <c r="J679" s="1">
        <f t="shared" si="94"/>
        <v>-0.39716303832077515</v>
      </c>
      <c r="AP679" s="58"/>
      <c r="AQ679" s="58"/>
      <c r="AR679" s="58"/>
      <c r="AS679" s="58"/>
      <c r="AT679" s="58"/>
      <c r="AU679" s="58"/>
      <c r="AV679" s="58"/>
      <c r="AW679" s="173"/>
      <c r="AX679" s="58"/>
      <c r="AY679" s="58"/>
      <c r="AZ679" s="58"/>
      <c r="BA679" s="58">
        <f t="shared" si="95"/>
        <v>1</v>
      </c>
      <c r="BB679" s="58">
        <f t="shared" si="96"/>
        <v>0.13572252483280206</v>
      </c>
      <c r="BC679" s="58" t="e">
        <f t="shared" si="97"/>
        <v>#N/A</v>
      </c>
      <c r="BD679" s="58"/>
      <c r="BE679" s="58"/>
      <c r="BF679" s="58"/>
      <c r="BG679" s="58"/>
      <c r="BH679" s="58"/>
      <c r="BI679" s="58"/>
      <c r="BJ679" s="58"/>
      <c r="BK679" s="58"/>
      <c r="BL679" s="58"/>
      <c r="BM679" s="58"/>
      <c r="BN679" s="58"/>
      <c r="BO679" s="58"/>
      <c r="BP679" s="58"/>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c r="CX679" s="58"/>
      <c r="CY679" s="58"/>
      <c r="CZ679" s="58"/>
      <c r="DA679" s="58"/>
      <c r="DB679" s="58"/>
      <c r="DC679" s="58"/>
      <c r="DD679" s="58"/>
      <c r="DE679" s="58"/>
      <c r="DF679" s="58"/>
      <c r="DG679" s="58"/>
      <c r="DH679" s="58"/>
      <c r="DI679" s="58"/>
      <c r="DJ679" s="58"/>
      <c r="DK679" s="58"/>
      <c r="DL679" s="58"/>
      <c r="DM679" s="58"/>
      <c r="DN679" s="58"/>
      <c r="DO679" s="58"/>
      <c r="DP679" s="58"/>
      <c r="DQ679" s="58"/>
      <c r="DR679" s="58"/>
      <c r="DS679" s="58"/>
      <c r="DT679" s="58"/>
      <c r="DU679" s="58"/>
      <c r="DV679" s="58"/>
      <c r="DW679" s="58"/>
      <c r="DX679" s="58"/>
      <c r="DY679" s="58"/>
      <c r="DZ679" s="58"/>
      <c r="EA679" s="58"/>
      <c r="EB679" s="58"/>
      <c r="EC679" s="58"/>
      <c r="ED679" s="58"/>
      <c r="EE679" s="58"/>
      <c r="EF679" s="58"/>
      <c r="EG679" s="58"/>
      <c r="EH679" s="58"/>
      <c r="EI679" s="58"/>
      <c r="EJ679" s="58"/>
      <c r="EK679" s="58"/>
      <c r="EL679" s="58"/>
      <c r="EM679" s="58"/>
    </row>
    <row r="680" spans="1:143" outlineLevel="1" x14ac:dyDescent="0.2">
      <c r="A680" s="16">
        <v>381</v>
      </c>
      <c r="B680" s="16">
        <v>1</v>
      </c>
      <c r="C680" s="1">
        <v>0.92559163082199181</v>
      </c>
      <c r="D680" s="1">
        <f t="shared" si="89"/>
        <v>7.4408369178008194E-2</v>
      </c>
      <c r="E680" s="1">
        <f t="shared" si="90"/>
        <v>0.15464429007708866</v>
      </c>
      <c r="F680" s="1">
        <f t="shared" si="91"/>
        <v>0.3932483821671599</v>
      </c>
      <c r="G680" s="1">
        <f t="shared" si="92"/>
        <v>0.28353141384499336</v>
      </c>
      <c r="H680" s="1">
        <v>4.9600690553932474E-3</v>
      </c>
      <c r="I680" s="1">
        <f t="shared" si="93"/>
        <v>5.0340680765838025E-5</v>
      </c>
      <c r="J680" s="1">
        <f t="shared" si="94"/>
        <v>0.28423720822060655</v>
      </c>
      <c r="AP680" s="58"/>
      <c r="AQ680" s="58"/>
      <c r="AR680" s="58"/>
      <c r="AS680" s="58"/>
      <c r="AT680" s="58"/>
      <c r="AU680" s="58"/>
      <c r="AV680" s="58"/>
      <c r="AW680" s="173"/>
      <c r="AX680" s="58"/>
      <c r="AY680" s="58"/>
      <c r="AZ680" s="58"/>
      <c r="BA680" s="58">
        <f t="shared" si="95"/>
        <v>0</v>
      </c>
      <c r="BB680" s="58" t="e">
        <f t="shared" si="96"/>
        <v>#N/A</v>
      </c>
      <c r="BC680" s="58">
        <f t="shared" si="97"/>
        <v>0.92559163082199181</v>
      </c>
      <c r="BD680" s="58"/>
      <c r="BE680" s="58"/>
      <c r="BF680" s="58"/>
      <c r="BG680" s="58"/>
      <c r="BH680" s="58"/>
      <c r="BI680" s="58"/>
      <c r="BJ680" s="58"/>
      <c r="BK680" s="58"/>
      <c r="BL680" s="58"/>
      <c r="BM680" s="58"/>
      <c r="BN680" s="58"/>
      <c r="BO680" s="58"/>
      <c r="BP680" s="58"/>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c r="CX680" s="58"/>
      <c r="CY680" s="58"/>
      <c r="CZ680" s="58"/>
      <c r="DA680" s="58"/>
      <c r="DB680" s="58"/>
      <c r="DC680" s="58"/>
      <c r="DD680" s="58"/>
      <c r="DE680" s="58"/>
      <c r="DF680" s="58"/>
      <c r="DG680" s="58"/>
      <c r="DH680" s="58"/>
      <c r="DI680" s="58"/>
      <c r="DJ680" s="58"/>
      <c r="DK680" s="58"/>
      <c r="DL680" s="58"/>
      <c r="DM680" s="58"/>
      <c r="DN680" s="58"/>
      <c r="DO680" s="58"/>
      <c r="DP680" s="58"/>
      <c r="DQ680" s="58"/>
      <c r="DR680" s="58"/>
      <c r="DS680" s="58"/>
      <c r="DT680" s="58"/>
      <c r="DU680" s="58"/>
      <c r="DV680" s="58"/>
      <c r="DW680" s="58"/>
      <c r="DX680" s="58"/>
      <c r="DY680" s="58"/>
      <c r="DZ680" s="58"/>
      <c r="EA680" s="58"/>
      <c r="EB680" s="58"/>
      <c r="EC680" s="58"/>
      <c r="ED680" s="58"/>
      <c r="EE680" s="58"/>
      <c r="EF680" s="58"/>
      <c r="EG680" s="58"/>
      <c r="EH680" s="58"/>
      <c r="EI680" s="58"/>
      <c r="EJ680" s="58"/>
      <c r="EK680" s="58"/>
      <c r="EL680" s="58"/>
      <c r="EM680" s="58"/>
    </row>
    <row r="681" spans="1:143" outlineLevel="1" x14ac:dyDescent="0.2">
      <c r="A681" s="16">
        <v>382</v>
      </c>
      <c r="B681" s="16">
        <v>1</v>
      </c>
      <c r="C681" s="1">
        <v>0.84263004097767236</v>
      </c>
      <c r="D681" s="1">
        <f t="shared" si="89"/>
        <v>0.15736995902232764</v>
      </c>
      <c r="E681" s="1">
        <f t="shared" si="90"/>
        <v>0.34245455471549596</v>
      </c>
      <c r="F681" s="1">
        <f t="shared" si="91"/>
        <v>0.58519616772112915</v>
      </c>
      <c r="G681" s="1">
        <f t="shared" si="92"/>
        <v>0.43215789030231971</v>
      </c>
      <c r="H681" s="1">
        <v>1.5348927901229086E-2</v>
      </c>
      <c r="I681" s="1">
        <f t="shared" si="93"/>
        <v>3.6957980869125679E-4</v>
      </c>
      <c r="J681" s="1">
        <f t="shared" si="94"/>
        <v>0.43551314490998205</v>
      </c>
      <c r="AP681" s="58"/>
      <c r="AQ681" s="58"/>
      <c r="AR681" s="58"/>
      <c r="AS681" s="58"/>
      <c r="AT681" s="58"/>
      <c r="AU681" s="58"/>
      <c r="AV681" s="58"/>
      <c r="AW681" s="173"/>
      <c r="AX681" s="58"/>
      <c r="AY681" s="58"/>
      <c r="AZ681" s="58"/>
      <c r="BA681" s="58">
        <f t="shared" si="95"/>
        <v>0</v>
      </c>
      <c r="BB681" s="58" t="e">
        <f t="shared" si="96"/>
        <v>#N/A</v>
      </c>
      <c r="BC681" s="58">
        <f t="shared" si="97"/>
        <v>0.84263004097767236</v>
      </c>
      <c r="BD681" s="58"/>
      <c r="BE681" s="58"/>
      <c r="BF681" s="58"/>
      <c r="BG681" s="58"/>
      <c r="BH681" s="58"/>
      <c r="BI681" s="58"/>
      <c r="BJ681" s="58"/>
      <c r="BK681" s="58"/>
      <c r="BL681" s="58"/>
      <c r="BM681" s="58"/>
      <c r="BN681" s="58"/>
      <c r="BO681" s="58"/>
      <c r="BP681" s="58"/>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c r="CX681" s="58"/>
      <c r="CY681" s="58"/>
      <c r="CZ681" s="58"/>
      <c r="DA681" s="58"/>
      <c r="DB681" s="58"/>
      <c r="DC681" s="58"/>
      <c r="DD681" s="58"/>
      <c r="DE681" s="58"/>
      <c r="DF681" s="58"/>
      <c r="DG681" s="58"/>
      <c r="DH681" s="58"/>
      <c r="DI681" s="58"/>
      <c r="DJ681" s="58"/>
      <c r="DK681" s="58"/>
      <c r="DL681" s="58"/>
      <c r="DM681" s="58"/>
      <c r="DN681" s="58"/>
      <c r="DO681" s="58"/>
      <c r="DP681" s="58"/>
      <c r="DQ681" s="58"/>
      <c r="DR681" s="58"/>
      <c r="DS681" s="58"/>
      <c r="DT681" s="58"/>
      <c r="DU681" s="58"/>
      <c r="DV681" s="58"/>
      <c r="DW681" s="58"/>
      <c r="DX681" s="58"/>
      <c r="DY681" s="58"/>
      <c r="DZ681" s="58"/>
      <c r="EA681" s="58"/>
      <c r="EB681" s="58"/>
      <c r="EC681" s="58"/>
      <c r="ED681" s="58"/>
      <c r="EE681" s="58"/>
      <c r="EF681" s="58"/>
      <c r="EG681" s="58"/>
      <c r="EH681" s="58"/>
      <c r="EI681" s="58"/>
      <c r="EJ681" s="58"/>
      <c r="EK681" s="58"/>
      <c r="EL681" s="58"/>
      <c r="EM681" s="58"/>
    </row>
    <row r="682" spans="1:143" outlineLevel="1" x14ac:dyDescent="0.2">
      <c r="A682" s="16">
        <v>383</v>
      </c>
      <c r="B682" s="16">
        <v>0</v>
      </c>
      <c r="C682" s="1">
        <v>0.1022195285800436</v>
      </c>
      <c r="D682" s="1">
        <f t="shared" si="89"/>
        <v>-0.1022195285800436</v>
      </c>
      <c r="E682" s="1">
        <f t="shared" si="90"/>
        <v>0.21565940892741092</v>
      </c>
      <c r="F682" s="1">
        <f t="shared" si="91"/>
        <v>-0.4643914393347609</v>
      </c>
      <c r="G682" s="1">
        <f t="shared" si="92"/>
        <v>-0.33742857641477564</v>
      </c>
      <c r="H682" s="1">
        <v>2.9315480984654055E-3</v>
      </c>
      <c r="I682" s="1">
        <f t="shared" si="93"/>
        <v>4.1968244796780389E-5</v>
      </c>
      <c r="J682" s="1">
        <f t="shared" si="94"/>
        <v>-0.33792426057365355</v>
      </c>
      <c r="AP682" s="58"/>
      <c r="AQ682" s="58"/>
      <c r="AR682" s="58"/>
      <c r="AS682" s="58"/>
      <c r="AT682" s="58"/>
      <c r="AU682" s="58"/>
      <c r="AV682" s="58"/>
      <c r="AW682" s="173"/>
      <c r="AX682" s="58"/>
      <c r="AY682" s="58"/>
      <c r="AZ682" s="58"/>
      <c r="BA682" s="58">
        <f t="shared" si="95"/>
        <v>1</v>
      </c>
      <c r="BB682" s="58">
        <f t="shared" si="96"/>
        <v>0.1022195285800436</v>
      </c>
      <c r="BC682" s="58" t="e">
        <f t="shared" si="97"/>
        <v>#N/A</v>
      </c>
      <c r="BD682" s="58"/>
      <c r="BE682" s="58"/>
      <c r="BF682" s="58"/>
      <c r="BG682" s="58"/>
      <c r="BH682" s="58"/>
      <c r="BI682" s="58"/>
      <c r="BJ682" s="58"/>
      <c r="BK682" s="58"/>
      <c r="BL682" s="58"/>
      <c r="BM682" s="58"/>
      <c r="BN682" s="58"/>
      <c r="BO682" s="58"/>
      <c r="BP682" s="58"/>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c r="CX682" s="58"/>
      <c r="CY682" s="58"/>
      <c r="CZ682" s="58"/>
      <c r="DA682" s="58"/>
      <c r="DB682" s="58"/>
      <c r="DC682" s="58"/>
      <c r="DD682" s="58"/>
      <c r="DE682" s="58"/>
      <c r="DF682" s="58"/>
      <c r="DG682" s="58"/>
      <c r="DH682" s="58"/>
      <c r="DI682" s="58"/>
      <c r="DJ682" s="58"/>
      <c r="DK682" s="58"/>
      <c r="DL682" s="58"/>
      <c r="DM682" s="58"/>
      <c r="DN682" s="58"/>
      <c r="DO682" s="58"/>
      <c r="DP682" s="58"/>
      <c r="DQ682" s="58"/>
      <c r="DR682" s="58"/>
      <c r="DS682" s="58"/>
      <c r="DT682" s="58"/>
      <c r="DU682" s="58"/>
      <c r="DV682" s="58"/>
      <c r="DW682" s="58"/>
      <c r="DX682" s="58"/>
      <c r="DY682" s="58"/>
      <c r="DZ682" s="58"/>
      <c r="EA682" s="58"/>
      <c r="EB682" s="58"/>
      <c r="EC682" s="58"/>
      <c r="ED682" s="58"/>
      <c r="EE682" s="58"/>
      <c r="EF682" s="58"/>
      <c r="EG682" s="58"/>
      <c r="EH682" s="58"/>
      <c r="EI682" s="58"/>
      <c r="EJ682" s="58"/>
      <c r="EK682" s="58"/>
      <c r="EL682" s="58"/>
      <c r="EM682" s="58"/>
    </row>
    <row r="683" spans="1:143" outlineLevel="1" x14ac:dyDescent="0.2">
      <c r="A683" s="16">
        <v>384</v>
      </c>
      <c r="B683" s="16">
        <v>1</v>
      </c>
      <c r="C683" s="1">
        <v>0.93667117409159573</v>
      </c>
      <c r="D683" s="1">
        <f t="shared" si="89"/>
        <v>6.3328825908404274E-2</v>
      </c>
      <c r="E683" s="1">
        <f t="shared" si="90"/>
        <v>0.13084598627320138</v>
      </c>
      <c r="F683" s="1">
        <f t="shared" si="91"/>
        <v>0.3617263969814774</v>
      </c>
      <c r="G683" s="1">
        <f t="shared" si="92"/>
        <v>0.26002023154051201</v>
      </c>
      <c r="H683" s="1">
        <v>4.0665296194270324E-3</v>
      </c>
      <c r="I683" s="1">
        <f t="shared" si="93"/>
        <v>3.4648750548585689E-5</v>
      </c>
      <c r="J683" s="1">
        <f t="shared" si="94"/>
        <v>0.26055053946097889</v>
      </c>
      <c r="AP683" s="58"/>
      <c r="AQ683" s="58"/>
      <c r="AR683" s="58"/>
      <c r="AS683" s="58"/>
      <c r="AT683" s="58"/>
      <c r="AU683" s="58"/>
      <c r="AV683" s="58"/>
      <c r="AW683" s="173"/>
      <c r="AX683" s="58"/>
      <c r="AY683" s="58"/>
      <c r="AZ683" s="58"/>
      <c r="BA683" s="58">
        <f t="shared" si="95"/>
        <v>0</v>
      </c>
      <c r="BB683" s="58" t="e">
        <f t="shared" si="96"/>
        <v>#N/A</v>
      </c>
      <c r="BC683" s="58">
        <f t="shared" si="97"/>
        <v>0.93667117409159573</v>
      </c>
      <c r="BD683" s="58"/>
      <c r="BE683" s="58"/>
      <c r="BF683" s="58"/>
      <c r="BG683" s="58"/>
      <c r="BH683" s="58"/>
      <c r="BI683" s="58"/>
      <c r="BJ683" s="58"/>
      <c r="BK683" s="58"/>
      <c r="BL683" s="58"/>
      <c r="BM683" s="58"/>
      <c r="BN683" s="58"/>
      <c r="BO683" s="58"/>
      <c r="BP683" s="58"/>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c r="CX683" s="58"/>
      <c r="CY683" s="58"/>
      <c r="CZ683" s="58"/>
      <c r="DA683" s="58"/>
      <c r="DB683" s="58"/>
      <c r="DC683" s="58"/>
      <c r="DD683" s="58"/>
      <c r="DE683" s="58"/>
      <c r="DF683" s="58"/>
      <c r="DG683" s="58"/>
      <c r="DH683" s="58"/>
      <c r="DI683" s="58"/>
      <c r="DJ683" s="58"/>
      <c r="DK683" s="58"/>
      <c r="DL683" s="58"/>
      <c r="DM683" s="58"/>
      <c r="DN683" s="58"/>
      <c r="DO683" s="58"/>
      <c r="DP683" s="58"/>
      <c r="DQ683" s="58"/>
      <c r="DR683" s="58"/>
      <c r="DS683" s="58"/>
      <c r="DT683" s="58"/>
      <c r="DU683" s="58"/>
      <c r="DV683" s="58"/>
      <c r="DW683" s="58"/>
      <c r="DX683" s="58"/>
      <c r="DY683" s="58"/>
      <c r="DZ683" s="58"/>
      <c r="EA683" s="58"/>
      <c r="EB683" s="58"/>
      <c r="EC683" s="58"/>
      <c r="ED683" s="58"/>
      <c r="EE683" s="58"/>
      <c r="EF683" s="58"/>
      <c r="EG683" s="58"/>
      <c r="EH683" s="58"/>
      <c r="EI683" s="58"/>
      <c r="EJ683" s="58"/>
      <c r="EK683" s="58"/>
      <c r="EL683" s="58"/>
      <c r="EM683" s="58"/>
    </row>
    <row r="684" spans="1:143" outlineLevel="1" x14ac:dyDescent="0.2">
      <c r="A684" s="16">
        <v>385</v>
      </c>
      <c r="B684" s="16">
        <v>0</v>
      </c>
      <c r="C684" s="1">
        <v>0.10708535727923606</v>
      </c>
      <c r="D684" s="1">
        <f t="shared" si="89"/>
        <v>-0.10708535727923606</v>
      </c>
      <c r="E684" s="1">
        <f t="shared" si="90"/>
        <v>0.22652857506665758</v>
      </c>
      <c r="F684" s="1">
        <f t="shared" si="91"/>
        <v>-0.47595018128650562</v>
      </c>
      <c r="G684" s="1">
        <f t="shared" si="92"/>
        <v>-0.34630604501769208</v>
      </c>
      <c r="H684" s="1">
        <v>2.9589996513966067E-3</v>
      </c>
      <c r="I684" s="1">
        <f t="shared" si="93"/>
        <v>4.4622000483173256E-5</v>
      </c>
      <c r="J684" s="1">
        <f t="shared" si="94"/>
        <v>-0.34681954461620262</v>
      </c>
      <c r="AP684" s="58"/>
      <c r="AQ684" s="58"/>
      <c r="AR684" s="58"/>
      <c r="AS684" s="58"/>
      <c r="AT684" s="58"/>
      <c r="AU684" s="58"/>
      <c r="AV684" s="58"/>
      <c r="AW684" s="173"/>
      <c r="AX684" s="58"/>
      <c r="AY684" s="58"/>
      <c r="AZ684" s="58"/>
      <c r="BA684" s="58">
        <f t="shared" si="95"/>
        <v>1</v>
      </c>
      <c r="BB684" s="58">
        <f t="shared" si="96"/>
        <v>0.10708535727923606</v>
      </c>
      <c r="BC684" s="58" t="e">
        <f t="shared" si="97"/>
        <v>#N/A</v>
      </c>
      <c r="BD684" s="58"/>
      <c r="BE684" s="58"/>
      <c r="BF684" s="58"/>
      <c r="BG684" s="58"/>
      <c r="BH684" s="58"/>
      <c r="BI684" s="58"/>
      <c r="BJ684" s="58"/>
      <c r="BK684" s="58"/>
      <c r="BL684" s="58"/>
      <c r="BM684" s="58"/>
      <c r="BN684" s="58"/>
      <c r="BO684" s="58"/>
      <c r="BP684" s="58"/>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c r="CX684" s="58"/>
      <c r="CY684" s="58"/>
      <c r="CZ684" s="58"/>
      <c r="DA684" s="58"/>
      <c r="DB684" s="58"/>
      <c r="DC684" s="58"/>
      <c r="DD684" s="58"/>
      <c r="DE684" s="58"/>
      <c r="DF684" s="58"/>
      <c r="DG684" s="58"/>
      <c r="DH684" s="58"/>
      <c r="DI684" s="58"/>
      <c r="DJ684" s="58"/>
      <c r="DK684" s="58"/>
      <c r="DL684" s="58"/>
      <c r="DM684" s="58"/>
      <c r="DN684" s="58"/>
      <c r="DO684" s="58"/>
      <c r="DP684" s="58"/>
      <c r="DQ684" s="58"/>
      <c r="DR684" s="58"/>
      <c r="DS684" s="58"/>
      <c r="DT684" s="58"/>
      <c r="DU684" s="58"/>
      <c r="DV684" s="58"/>
      <c r="DW684" s="58"/>
      <c r="DX684" s="58"/>
      <c r="DY684" s="58"/>
      <c r="DZ684" s="58"/>
      <c r="EA684" s="58"/>
      <c r="EB684" s="58"/>
      <c r="EC684" s="58"/>
      <c r="ED684" s="58"/>
      <c r="EE684" s="58"/>
      <c r="EF684" s="58"/>
      <c r="EG684" s="58"/>
      <c r="EH684" s="58"/>
      <c r="EI684" s="58"/>
      <c r="EJ684" s="58"/>
      <c r="EK684" s="58"/>
      <c r="EL684" s="58"/>
      <c r="EM684" s="58"/>
    </row>
    <row r="685" spans="1:143" outlineLevel="1" x14ac:dyDescent="0.2">
      <c r="A685" s="16">
        <v>386</v>
      </c>
      <c r="B685" s="16">
        <v>0</v>
      </c>
      <c r="C685" s="1">
        <v>0.14283895133410993</v>
      </c>
      <c r="D685" s="1">
        <f t="shared" ref="D685:D748" si="98">B685 - C685</f>
        <v>-0.14283895133410993</v>
      </c>
      <c r="E685" s="1">
        <f t="shared" ref="E685:E748" si="99">2*IF(B685=1,LN(1/C685),LN(1/(1-C685)))</f>
        <v>0.30825891321786814</v>
      </c>
      <c r="F685" s="1">
        <f t="shared" ref="F685:F748" si="100">SQRT(E685)*SIGN(D685)</f>
        <v>-0.55521069263646938</v>
      </c>
      <c r="G685" s="1">
        <f t="shared" ref="G685:G748" si="101">D685/(SQRT(C685*(1-C685)))</f>
        <v>-0.40821796446020642</v>
      </c>
      <c r="H685" s="1">
        <v>1.5323399683344369E-2</v>
      </c>
      <c r="I685" s="1">
        <f t="shared" ref="I685:I748" si="102">(G685^2/8)*H685/(1-H685)^2</f>
        <v>3.2920174837478466E-4</v>
      </c>
      <c r="J685" s="1">
        <f t="shared" ref="J685:J748" si="103">G685/SQRT(1-H685)</f>
        <v>-0.4113820178074124</v>
      </c>
      <c r="AP685" s="58"/>
      <c r="AQ685" s="58"/>
      <c r="AR685" s="58"/>
      <c r="AS685" s="58"/>
      <c r="AT685" s="58"/>
      <c r="AU685" s="58"/>
      <c r="AV685" s="58"/>
      <c r="AW685" s="173"/>
      <c r="AX685" s="58"/>
      <c r="AY685" s="58"/>
      <c r="AZ685" s="58"/>
      <c r="BA685" s="58">
        <f t="shared" ref="BA685:BA748" si="104">1-B685</f>
        <v>1</v>
      </c>
      <c r="BB685" s="58">
        <f t="shared" ref="BB685:BB748" si="105">IF(B685=0,C685,NA())</f>
        <v>0.14283895133410993</v>
      </c>
      <c r="BC685" s="58" t="e">
        <f t="shared" ref="BC685:BC748" si="106">IF(B685=1,C685,NA())</f>
        <v>#N/A</v>
      </c>
      <c r="BD685" s="58"/>
      <c r="BE685" s="58"/>
      <c r="BF685" s="58"/>
      <c r="BG685" s="58"/>
      <c r="BH685" s="58"/>
      <c r="BI685" s="58"/>
      <c r="BJ685" s="58"/>
      <c r="BK685" s="58"/>
      <c r="BL685" s="58"/>
      <c r="BM685" s="58"/>
      <c r="BN685" s="58"/>
      <c r="BO685" s="58"/>
      <c r="BP685" s="58"/>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c r="CX685" s="58"/>
      <c r="CY685" s="58"/>
      <c r="CZ685" s="58"/>
      <c r="DA685" s="58"/>
      <c r="DB685" s="58"/>
      <c r="DC685" s="58"/>
      <c r="DD685" s="58"/>
      <c r="DE685" s="58"/>
      <c r="DF685" s="58"/>
      <c r="DG685" s="58"/>
      <c r="DH685" s="58"/>
      <c r="DI685" s="58"/>
      <c r="DJ685" s="58"/>
      <c r="DK685" s="58"/>
      <c r="DL685" s="58"/>
      <c r="DM685" s="58"/>
      <c r="DN685" s="58"/>
      <c r="DO685" s="58"/>
      <c r="DP685" s="58"/>
      <c r="DQ685" s="58"/>
      <c r="DR685" s="58"/>
      <c r="DS685" s="58"/>
      <c r="DT685" s="58"/>
      <c r="DU685" s="58"/>
      <c r="DV685" s="58"/>
      <c r="DW685" s="58"/>
      <c r="DX685" s="58"/>
      <c r="DY685" s="58"/>
      <c r="DZ685" s="58"/>
      <c r="EA685" s="58"/>
      <c r="EB685" s="58"/>
      <c r="EC685" s="58"/>
      <c r="ED685" s="58"/>
      <c r="EE685" s="58"/>
      <c r="EF685" s="58"/>
      <c r="EG685" s="58"/>
      <c r="EH685" s="58"/>
      <c r="EI685" s="58"/>
      <c r="EJ685" s="58"/>
      <c r="EK685" s="58"/>
      <c r="EL685" s="58"/>
      <c r="EM685" s="58"/>
    </row>
    <row r="686" spans="1:143" outlineLevel="1" x14ac:dyDescent="0.2">
      <c r="A686" s="16">
        <v>387</v>
      </c>
      <c r="B686" s="16">
        <v>0</v>
      </c>
      <c r="C686" s="1">
        <v>0.29826204456205169</v>
      </c>
      <c r="D686" s="1">
        <f t="shared" si="98"/>
        <v>-0.29826204456205169</v>
      </c>
      <c r="E686" s="1">
        <f t="shared" si="99"/>
        <v>0.7083904549912754</v>
      </c>
      <c r="F686" s="1">
        <f t="shared" si="100"/>
        <v>-0.84165934616760207</v>
      </c>
      <c r="G686" s="1">
        <f t="shared" si="101"/>
        <v>-0.65194582982024518</v>
      </c>
      <c r="H686" s="1">
        <v>6.2054660480778116E-2</v>
      </c>
      <c r="I686" s="1">
        <f t="shared" si="102"/>
        <v>3.7475926679559576E-3</v>
      </c>
      <c r="J686" s="1">
        <f t="shared" si="103"/>
        <v>-0.67316688988586892</v>
      </c>
      <c r="AP686" s="58"/>
      <c r="AQ686" s="58"/>
      <c r="AR686" s="58"/>
      <c r="AS686" s="58"/>
      <c r="AT686" s="58"/>
      <c r="AU686" s="58"/>
      <c r="AV686" s="58"/>
      <c r="AW686" s="173"/>
      <c r="AX686" s="58"/>
      <c r="AY686" s="58"/>
      <c r="AZ686" s="58"/>
      <c r="BA686" s="58">
        <f t="shared" si="104"/>
        <v>1</v>
      </c>
      <c r="BB686" s="58">
        <f t="shared" si="105"/>
        <v>0.29826204456205169</v>
      </c>
      <c r="BC686" s="58" t="e">
        <f t="shared" si="106"/>
        <v>#N/A</v>
      </c>
      <c r="BD686" s="58"/>
      <c r="BE686" s="58"/>
      <c r="BF686" s="58"/>
      <c r="BG686" s="58"/>
      <c r="BH686" s="58"/>
      <c r="BI686" s="58"/>
      <c r="BJ686" s="58"/>
      <c r="BK686" s="58"/>
      <c r="BL686" s="58"/>
      <c r="BM686" s="58"/>
      <c r="BN686" s="58"/>
      <c r="BO686" s="58"/>
      <c r="BP686" s="58"/>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c r="CX686" s="58"/>
      <c r="CY686" s="58"/>
      <c r="CZ686" s="58"/>
      <c r="DA686" s="58"/>
      <c r="DB686" s="58"/>
      <c r="DC686" s="58"/>
      <c r="DD686" s="58"/>
      <c r="DE686" s="58"/>
      <c r="DF686" s="58"/>
      <c r="DG686" s="58"/>
      <c r="DH686" s="58"/>
      <c r="DI686" s="58"/>
      <c r="DJ686" s="58"/>
      <c r="DK686" s="58"/>
      <c r="DL686" s="58"/>
      <c r="DM686" s="58"/>
      <c r="DN686" s="58"/>
      <c r="DO686" s="58"/>
      <c r="DP686" s="58"/>
      <c r="DQ686" s="58"/>
      <c r="DR686" s="58"/>
      <c r="DS686" s="58"/>
      <c r="DT686" s="58"/>
      <c r="DU686" s="58"/>
      <c r="DV686" s="58"/>
      <c r="DW686" s="58"/>
      <c r="DX686" s="58"/>
      <c r="DY686" s="58"/>
      <c r="DZ686" s="58"/>
      <c r="EA686" s="58"/>
      <c r="EB686" s="58"/>
      <c r="EC686" s="58"/>
      <c r="ED686" s="58"/>
      <c r="EE686" s="58"/>
      <c r="EF686" s="58"/>
      <c r="EG686" s="58"/>
      <c r="EH686" s="58"/>
      <c r="EI686" s="58"/>
      <c r="EJ686" s="58"/>
      <c r="EK686" s="58"/>
      <c r="EL686" s="58"/>
      <c r="EM686" s="58"/>
    </row>
    <row r="687" spans="1:143" outlineLevel="1" x14ac:dyDescent="0.2">
      <c r="A687" s="16">
        <v>388</v>
      </c>
      <c r="B687" s="16">
        <v>1</v>
      </c>
      <c r="C687" s="1">
        <v>0.93518814813082496</v>
      </c>
      <c r="D687" s="1">
        <f t="shared" si="98"/>
        <v>6.4811851869175041E-2</v>
      </c>
      <c r="E687" s="1">
        <f t="shared" si="99"/>
        <v>0.13401508397934289</v>
      </c>
      <c r="F687" s="1">
        <f t="shared" si="100"/>
        <v>0.36608070692040423</v>
      </c>
      <c r="G687" s="1">
        <f t="shared" si="101"/>
        <v>0.26325566056680333</v>
      </c>
      <c r="H687" s="1">
        <v>4.1538302005861456E-3</v>
      </c>
      <c r="I687" s="1">
        <f t="shared" si="102"/>
        <v>3.6285212796262174E-5</v>
      </c>
      <c r="J687" s="1">
        <f t="shared" si="103"/>
        <v>0.26380412950128751</v>
      </c>
      <c r="AP687" s="58"/>
      <c r="AQ687" s="58"/>
      <c r="AR687" s="58"/>
      <c r="AS687" s="58"/>
      <c r="AT687" s="58"/>
      <c r="AU687" s="58"/>
      <c r="AV687" s="58"/>
      <c r="AW687" s="173"/>
      <c r="AX687" s="58"/>
      <c r="AY687" s="58"/>
      <c r="AZ687" s="58"/>
      <c r="BA687" s="58">
        <f t="shared" si="104"/>
        <v>0</v>
      </c>
      <c r="BB687" s="58" t="e">
        <f t="shared" si="105"/>
        <v>#N/A</v>
      </c>
      <c r="BC687" s="58">
        <f t="shared" si="106"/>
        <v>0.93518814813082496</v>
      </c>
      <c r="BD687" s="58"/>
      <c r="BE687" s="58"/>
      <c r="BF687" s="58"/>
      <c r="BG687" s="58"/>
      <c r="BH687" s="58"/>
      <c r="BI687" s="58"/>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c r="CX687" s="58"/>
      <c r="CY687" s="58"/>
      <c r="CZ687" s="58"/>
      <c r="DA687" s="58"/>
      <c r="DB687" s="58"/>
      <c r="DC687" s="58"/>
      <c r="DD687" s="58"/>
      <c r="DE687" s="58"/>
      <c r="DF687" s="58"/>
      <c r="DG687" s="58"/>
      <c r="DH687" s="58"/>
      <c r="DI687" s="58"/>
      <c r="DJ687" s="58"/>
      <c r="DK687" s="58"/>
      <c r="DL687" s="58"/>
      <c r="DM687" s="58"/>
      <c r="DN687" s="58"/>
      <c r="DO687" s="58"/>
      <c r="DP687" s="58"/>
      <c r="DQ687" s="58"/>
      <c r="DR687" s="58"/>
      <c r="DS687" s="58"/>
      <c r="DT687" s="58"/>
      <c r="DU687" s="58"/>
      <c r="DV687" s="58"/>
      <c r="DW687" s="58"/>
      <c r="DX687" s="58"/>
      <c r="DY687" s="58"/>
      <c r="DZ687" s="58"/>
      <c r="EA687" s="58"/>
      <c r="EB687" s="58"/>
      <c r="EC687" s="58"/>
      <c r="ED687" s="58"/>
      <c r="EE687" s="58"/>
      <c r="EF687" s="58"/>
      <c r="EG687" s="58"/>
      <c r="EH687" s="58"/>
      <c r="EI687" s="58"/>
      <c r="EJ687" s="58"/>
      <c r="EK687" s="58"/>
      <c r="EL687" s="58"/>
      <c r="EM687" s="58"/>
    </row>
    <row r="688" spans="1:143" outlineLevel="1" x14ac:dyDescent="0.2">
      <c r="A688" s="16">
        <v>389</v>
      </c>
      <c r="B688" s="16">
        <v>0</v>
      </c>
      <c r="C688" s="1">
        <v>0.10708535727923606</v>
      </c>
      <c r="D688" s="1">
        <f t="shared" si="98"/>
        <v>-0.10708535727923606</v>
      </c>
      <c r="E688" s="1">
        <f t="shared" si="99"/>
        <v>0.22652857506665758</v>
      </c>
      <c r="F688" s="1">
        <f t="shared" si="100"/>
        <v>-0.47595018128650562</v>
      </c>
      <c r="G688" s="1">
        <f t="shared" si="101"/>
        <v>-0.34630604501769208</v>
      </c>
      <c r="H688" s="1">
        <v>2.9589996513966067E-3</v>
      </c>
      <c r="I688" s="1">
        <f t="shared" si="102"/>
        <v>4.4622000483173256E-5</v>
      </c>
      <c r="J688" s="1">
        <f t="shared" si="103"/>
        <v>-0.34681954461620262</v>
      </c>
      <c r="AP688" s="58"/>
      <c r="AQ688" s="58"/>
      <c r="AR688" s="58"/>
      <c r="AS688" s="58"/>
      <c r="AT688" s="58"/>
      <c r="AU688" s="58"/>
      <c r="AV688" s="58"/>
      <c r="AW688" s="173"/>
      <c r="AX688" s="58"/>
      <c r="AY688" s="58"/>
      <c r="AZ688" s="58"/>
      <c r="BA688" s="58">
        <f t="shared" si="104"/>
        <v>1</v>
      </c>
      <c r="BB688" s="58">
        <f t="shared" si="105"/>
        <v>0.10708535727923606</v>
      </c>
      <c r="BC688" s="58" t="e">
        <f t="shared" si="106"/>
        <v>#N/A</v>
      </c>
      <c r="BD688" s="58"/>
      <c r="BE688" s="58"/>
      <c r="BF688" s="58"/>
      <c r="BG688" s="58"/>
      <c r="BH688" s="58"/>
      <c r="BI688" s="58"/>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c r="CS688" s="58"/>
      <c r="CT688" s="58"/>
      <c r="CU688" s="58"/>
      <c r="CV688" s="58"/>
      <c r="CW688" s="58"/>
      <c r="CX688" s="58"/>
      <c r="CY688" s="58"/>
      <c r="CZ688" s="58"/>
      <c r="DA688" s="58"/>
      <c r="DB688" s="58"/>
      <c r="DC688" s="58"/>
      <c r="DD688" s="58"/>
      <c r="DE688" s="58"/>
      <c r="DF688" s="58"/>
      <c r="DG688" s="58"/>
      <c r="DH688" s="58"/>
      <c r="DI688" s="58"/>
      <c r="DJ688" s="58"/>
      <c r="DK688" s="58"/>
      <c r="DL688" s="58"/>
      <c r="DM688" s="58"/>
      <c r="DN688" s="58"/>
      <c r="DO688" s="58"/>
      <c r="DP688" s="58"/>
      <c r="DQ688" s="58"/>
      <c r="DR688" s="58"/>
      <c r="DS688" s="58"/>
      <c r="DT688" s="58"/>
      <c r="DU688" s="58"/>
      <c r="DV688" s="58"/>
      <c r="DW688" s="58"/>
      <c r="DX688" s="58"/>
      <c r="DY688" s="58"/>
      <c r="DZ688" s="58"/>
      <c r="EA688" s="58"/>
      <c r="EB688" s="58"/>
      <c r="EC688" s="58"/>
      <c r="ED688" s="58"/>
      <c r="EE688" s="58"/>
      <c r="EF688" s="58"/>
      <c r="EG688" s="58"/>
      <c r="EH688" s="58"/>
      <c r="EI688" s="58"/>
      <c r="EJ688" s="58"/>
      <c r="EK688" s="58"/>
      <c r="EL688" s="58"/>
      <c r="EM688" s="58"/>
    </row>
    <row r="689" spans="1:143" outlineLevel="1" x14ac:dyDescent="0.2">
      <c r="A689" s="16">
        <v>390</v>
      </c>
      <c r="B689" s="16">
        <v>1</v>
      </c>
      <c r="C689" s="1">
        <v>0.95848007331504959</v>
      </c>
      <c r="D689" s="1">
        <f t="shared" si="98"/>
        <v>4.1519926684950414E-2</v>
      </c>
      <c r="E689" s="1">
        <f t="shared" si="99"/>
        <v>8.4813012319084558E-2</v>
      </c>
      <c r="F689" s="1">
        <f t="shared" si="100"/>
        <v>0.29122673695779472</v>
      </c>
      <c r="G689" s="1">
        <f t="shared" si="101"/>
        <v>0.2081309875043397</v>
      </c>
      <c r="H689" s="1">
        <v>3.9168415631152956E-3</v>
      </c>
      <c r="I689" s="1">
        <f t="shared" si="102"/>
        <v>2.1376092141338999E-5</v>
      </c>
      <c r="J689" s="1">
        <f t="shared" si="103"/>
        <v>0.20853979687947591</v>
      </c>
      <c r="AP689" s="58"/>
      <c r="AQ689" s="58"/>
      <c r="AR689" s="58"/>
      <c r="AS689" s="58"/>
      <c r="AT689" s="58"/>
      <c r="AU689" s="58"/>
      <c r="AV689" s="58"/>
      <c r="AW689" s="173"/>
      <c r="AX689" s="58"/>
      <c r="AY689" s="58"/>
      <c r="AZ689" s="58"/>
      <c r="BA689" s="58">
        <f t="shared" si="104"/>
        <v>0</v>
      </c>
      <c r="BB689" s="58" t="e">
        <f t="shared" si="105"/>
        <v>#N/A</v>
      </c>
      <c r="BC689" s="58">
        <f t="shared" si="106"/>
        <v>0.95848007331504959</v>
      </c>
      <c r="BD689" s="58"/>
      <c r="BE689" s="58"/>
      <c r="BF689" s="58"/>
      <c r="BG689" s="58"/>
      <c r="BH689" s="58"/>
      <c r="BI689" s="58"/>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c r="CS689" s="58"/>
      <c r="CT689" s="58"/>
      <c r="CU689" s="58"/>
      <c r="CV689" s="58"/>
      <c r="CW689" s="58"/>
      <c r="CX689" s="58"/>
      <c r="CY689" s="58"/>
      <c r="CZ689" s="58"/>
      <c r="DA689" s="58"/>
      <c r="DB689" s="58"/>
      <c r="DC689" s="58"/>
      <c r="DD689" s="58"/>
      <c r="DE689" s="58"/>
      <c r="DF689" s="58"/>
      <c r="DG689" s="58"/>
      <c r="DH689" s="58"/>
      <c r="DI689" s="58"/>
      <c r="DJ689" s="58"/>
      <c r="DK689" s="58"/>
      <c r="DL689" s="58"/>
      <c r="DM689" s="58"/>
      <c r="DN689" s="58"/>
      <c r="DO689" s="58"/>
      <c r="DP689" s="58"/>
      <c r="DQ689" s="58"/>
      <c r="DR689" s="58"/>
      <c r="DS689" s="58"/>
      <c r="DT689" s="58"/>
      <c r="DU689" s="58"/>
      <c r="DV689" s="58"/>
      <c r="DW689" s="58"/>
      <c r="DX689" s="58"/>
      <c r="DY689" s="58"/>
      <c r="DZ689" s="58"/>
      <c r="EA689" s="58"/>
      <c r="EB689" s="58"/>
      <c r="EC689" s="58"/>
      <c r="ED689" s="58"/>
      <c r="EE689" s="58"/>
      <c r="EF689" s="58"/>
      <c r="EG689" s="58"/>
      <c r="EH689" s="58"/>
      <c r="EI689" s="58"/>
      <c r="EJ689" s="58"/>
      <c r="EK689" s="58"/>
      <c r="EL689" s="58"/>
      <c r="EM689" s="58"/>
    </row>
    <row r="690" spans="1:143" outlineLevel="1" x14ac:dyDescent="0.2">
      <c r="A690" s="16">
        <v>391</v>
      </c>
      <c r="B690" s="16">
        <v>1</v>
      </c>
      <c r="C690" s="1">
        <v>0.39776963876252586</v>
      </c>
      <c r="D690" s="1">
        <f t="shared" si="98"/>
        <v>0.6022303612374742</v>
      </c>
      <c r="E690" s="1">
        <f t="shared" si="99"/>
        <v>1.8437644766889421</v>
      </c>
      <c r="F690" s="1">
        <f t="shared" si="100"/>
        <v>1.3578528921385196</v>
      </c>
      <c r="G690" s="1">
        <f t="shared" si="101"/>
        <v>1.2304543552279288</v>
      </c>
      <c r="H690" s="1">
        <v>8.4001045136670068E-3</v>
      </c>
      <c r="I690" s="1">
        <f t="shared" si="102"/>
        <v>1.6167868698049616E-3</v>
      </c>
      <c r="J690" s="1">
        <f t="shared" si="103"/>
        <v>1.2356551160531632</v>
      </c>
      <c r="AP690" s="58"/>
      <c r="AQ690" s="58"/>
      <c r="AR690" s="58"/>
      <c r="AS690" s="58"/>
      <c r="AT690" s="58"/>
      <c r="AU690" s="58"/>
      <c r="AV690" s="58"/>
      <c r="AW690" s="173"/>
      <c r="AX690" s="58"/>
      <c r="AY690" s="58"/>
      <c r="AZ690" s="58"/>
      <c r="BA690" s="58">
        <f t="shared" si="104"/>
        <v>0</v>
      </c>
      <c r="BB690" s="58" t="e">
        <f t="shared" si="105"/>
        <v>#N/A</v>
      </c>
      <c r="BC690" s="58">
        <f t="shared" si="106"/>
        <v>0.39776963876252586</v>
      </c>
      <c r="BD690" s="58"/>
      <c r="BE690" s="58"/>
      <c r="BF690" s="58"/>
      <c r="BG690" s="58"/>
      <c r="BH690" s="58"/>
      <c r="BI690" s="58"/>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c r="CS690" s="58"/>
      <c r="CT690" s="58"/>
      <c r="CU690" s="58"/>
      <c r="CV690" s="58"/>
      <c r="CW690" s="58"/>
      <c r="CX690" s="58"/>
      <c r="CY690" s="58"/>
      <c r="CZ690" s="58"/>
      <c r="DA690" s="58"/>
      <c r="DB690" s="58"/>
      <c r="DC690" s="58"/>
      <c r="DD690" s="58"/>
      <c r="DE690" s="58"/>
      <c r="DF690" s="58"/>
      <c r="DG690" s="58"/>
      <c r="DH690" s="58"/>
      <c r="DI690" s="58"/>
      <c r="DJ690" s="58"/>
      <c r="DK690" s="58"/>
      <c r="DL690" s="58"/>
      <c r="DM690" s="58"/>
      <c r="DN690" s="58"/>
      <c r="DO690" s="58"/>
      <c r="DP690" s="58"/>
      <c r="DQ690" s="58"/>
      <c r="DR690" s="58"/>
      <c r="DS690" s="58"/>
      <c r="DT690" s="58"/>
      <c r="DU690" s="58"/>
      <c r="DV690" s="58"/>
      <c r="DW690" s="58"/>
      <c r="DX690" s="58"/>
      <c r="DY690" s="58"/>
      <c r="DZ690" s="58"/>
      <c r="EA690" s="58"/>
      <c r="EB690" s="58"/>
      <c r="EC690" s="58"/>
      <c r="ED690" s="58"/>
      <c r="EE690" s="58"/>
      <c r="EF690" s="58"/>
      <c r="EG690" s="58"/>
      <c r="EH690" s="58"/>
      <c r="EI690" s="58"/>
      <c r="EJ690" s="58"/>
      <c r="EK690" s="58"/>
      <c r="EL690" s="58"/>
      <c r="EM690" s="58"/>
    </row>
    <row r="691" spans="1:143" outlineLevel="1" x14ac:dyDescent="0.2">
      <c r="A691" s="16">
        <v>392</v>
      </c>
      <c r="B691" s="16">
        <v>1</v>
      </c>
      <c r="C691" s="1">
        <v>0.13002404558311145</v>
      </c>
      <c r="D691" s="1">
        <f t="shared" si="98"/>
        <v>0.86997595441688857</v>
      </c>
      <c r="E691" s="1">
        <f t="shared" si="99"/>
        <v>4.0800717592134523</v>
      </c>
      <c r="F691" s="1">
        <f t="shared" si="100"/>
        <v>2.0199187506465335</v>
      </c>
      <c r="G691" s="1">
        <f t="shared" si="101"/>
        <v>2.5866745330371268</v>
      </c>
      <c r="H691" s="1">
        <v>3.9762680482500487E-3</v>
      </c>
      <c r="I691" s="1">
        <f t="shared" si="102"/>
        <v>3.3521995870900039E-3</v>
      </c>
      <c r="J691" s="1">
        <f t="shared" si="103"/>
        <v>2.5918325761141827</v>
      </c>
      <c r="AP691" s="58"/>
      <c r="AQ691" s="58"/>
      <c r="AR691" s="58"/>
      <c r="AS691" s="58"/>
      <c r="AT691" s="58"/>
      <c r="AU691" s="58"/>
      <c r="AV691" s="58"/>
      <c r="AW691" s="173"/>
      <c r="AX691" s="58"/>
      <c r="AY691" s="58"/>
      <c r="AZ691" s="58"/>
      <c r="BA691" s="58">
        <f t="shared" si="104"/>
        <v>0</v>
      </c>
      <c r="BB691" s="58" t="e">
        <f t="shared" si="105"/>
        <v>#N/A</v>
      </c>
      <c r="BC691" s="58">
        <f t="shared" si="106"/>
        <v>0.13002404558311145</v>
      </c>
      <c r="BD691" s="58"/>
      <c r="BE691" s="58"/>
      <c r="BF691" s="58"/>
      <c r="BG691" s="58"/>
      <c r="BH691" s="58"/>
      <c r="BI691" s="58"/>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c r="CS691" s="58"/>
      <c r="CT691" s="58"/>
      <c r="CU691" s="58"/>
      <c r="CV691" s="58"/>
      <c r="CW691" s="58"/>
      <c r="CX691" s="58"/>
      <c r="CY691" s="58"/>
      <c r="CZ691" s="58"/>
      <c r="DA691" s="58"/>
      <c r="DB691" s="58"/>
      <c r="DC691" s="58"/>
      <c r="DD691" s="58"/>
      <c r="DE691" s="58"/>
      <c r="DF691" s="58"/>
      <c r="DG691" s="58"/>
      <c r="DH691" s="58"/>
      <c r="DI691" s="58"/>
      <c r="DJ691" s="58"/>
      <c r="DK691" s="58"/>
      <c r="DL691" s="58"/>
      <c r="DM691" s="58"/>
      <c r="DN691" s="58"/>
      <c r="DO691" s="58"/>
      <c r="DP691" s="58"/>
      <c r="DQ691" s="58"/>
      <c r="DR691" s="58"/>
      <c r="DS691" s="58"/>
      <c r="DT691" s="58"/>
      <c r="DU691" s="58"/>
      <c r="DV691" s="58"/>
      <c r="DW691" s="58"/>
      <c r="DX691" s="58"/>
      <c r="DY691" s="58"/>
      <c r="DZ691" s="58"/>
      <c r="EA691" s="58"/>
      <c r="EB691" s="58"/>
      <c r="EC691" s="58"/>
      <c r="ED691" s="58"/>
      <c r="EE691" s="58"/>
      <c r="EF691" s="58"/>
      <c r="EG691" s="58"/>
      <c r="EH691" s="58"/>
      <c r="EI691" s="58"/>
      <c r="EJ691" s="58"/>
      <c r="EK691" s="58"/>
      <c r="EL691" s="58"/>
      <c r="EM691" s="58"/>
    </row>
    <row r="692" spans="1:143" outlineLevel="1" x14ac:dyDescent="0.2">
      <c r="A692" s="16">
        <v>393</v>
      </c>
      <c r="B692" s="16">
        <v>0</v>
      </c>
      <c r="C692" s="1">
        <v>0.11166226895365694</v>
      </c>
      <c r="D692" s="1">
        <f t="shared" si="98"/>
        <v>-0.11166226895365694</v>
      </c>
      <c r="E692" s="1">
        <f t="shared" si="99"/>
        <v>0.23680656108268766</v>
      </c>
      <c r="F692" s="1">
        <f t="shared" si="100"/>
        <v>-0.48662774384809554</v>
      </c>
      <c r="G692" s="1">
        <f t="shared" si="101"/>
        <v>-0.35453912610058697</v>
      </c>
      <c r="H692" s="1">
        <v>3.0450271642132446E-3</v>
      </c>
      <c r="I692" s="1">
        <f t="shared" si="102"/>
        <v>4.8136935207372936E-5</v>
      </c>
      <c r="J692" s="1">
        <f t="shared" si="103"/>
        <v>-0.35508015262983145</v>
      </c>
      <c r="AP692" s="58"/>
      <c r="AQ692" s="58"/>
      <c r="AR692" s="58"/>
      <c r="AS692" s="58"/>
      <c r="AT692" s="58"/>
      <c r="AU692" s="58"/>
      <c r="AV692" s="58"/>
      <c r="AW692" s="173"/>
      <c r="AX692" s="58"/>
      <c r="AY692" s="58"/>
      <c r="AZ692" s="58"/>
      <c r="BA692" s="58">
        <f t="shared" si="104"/>
        <v>1</v>
      </c>
      <c r="BB692" s="58">
        <f t="shared" si="105"/>
        <v>0.11166226895365694</v>
      </c>
      <c r="BC692" s="58" t="e">
        <f t="shared" si="106"/>
        <v>#N/A</v>
      </c>
      <c r="BD692" s="58"/>
      <c r="BE692" s="58"/>
      <c r="BF692" s="58"/>
      <c r="BG692" s="58"/>
      <c r="BH692" s="58"/>
      <c r="BI692" s="58"/>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c r="CS692" s="58"/>
      <c r="CT692" s="58"/>
      <c r="CU692" s="58"/>
      <c r="CV692" s="58"/>
      <c r="CW692" s="58"/>
      <c r="CX692" s="58"/>
      <c r="CY692" s="58"/>
      <c r="CZ692" s="58"/>
      <c r="DA692" s="58"/>
      <c r="DB692" s="58"/>
      <c r="DC692" s="58"/>
      <c r="DD692" s="58"/>
      <c r="DE692" s="58"/>
      <c r="DF692" s="58"/>
      <c r="DG692" s="58"/>
      <c r="DH692" s="58"/>
      <c r="DI692" s="58"/>
      <c r="DJ692" s="58"/>
      <c r="DK692" s="58"/>
      <c r="DL692" s="58"/>
      <c r="DM692" s="58"/>
      <c r="DN692" s="58"/>
      <c r="DO692" s="58"/>
      <c r="DP692" s="58"/>
      <c r="DQ692" s="58"/>
      <c r="DR692" s="58"/>
      <c r="DS692" s="58"/>
      <c r="DT692" s="58"/>
      <c r="DU692" s="58"/>
      <c r="DV692" s="58"/>
      <c r="DW692" s="58"/>
      <c r="DX692" s="58"/>
      <c r="DY692" s="58"/>
      <c r="DZ692" s="58"/>
      <c r="EA692" s="58"/>
      <c r="EB692" s="58"/>
      <c r="EC692" s="58"/>
      <c r="ED692" s="58"/>
      <c r="EE692" s="58"/>
      <c r="EF692" s="58"/>
      <c r="EG692" s="58"/>
      <c r="EH692" s="58"/>
      <c r="EI692" s="58"/>
      <c r="EJ692" s="58"/>
      <c r="EK692" s="58"/>
      <c r="EL692" s="58"/>
      <c r="EM692" s="58"/>
    </row>
    <row r="693" spans="1:143" outlineLevel="1" x14ac:dyDescent="0.2">
      <c r="A693" s="16">
        <v>394</v>
      </c>
      <c r="B693" s="16">
        <v>1</v>
      </c>
      <c r="C693" s="1">
        <v>0.95215589018301872</v>
      </c>
      <c r="D693" s="1">
        <f t="shared" si="98"/>
        <v>4.7844109816981284E-2</v>
      </c>
      <c r="E693" s="1">
        <f t="shared" si="99"/>
        <v>9.8053014808249156E-2</v>
      </c>
      <c r="F693" s="1">
        <f t="shared" si="100"/>
        <v>0.31313418019796108</v>
      </c>
      <c r="G693" s="1">
        <f t="shared" si="101"/>
        <v>0.22416107986056133</v>
      </c>
      <c r="H693" s="1">
        <v>3.7474678046407394E-3</v>
      </c>
      <c r="I693" s="1">
        <f t="shared" si="102"/>
        <v>2.3715346099288273E-5</v>
      </c>
      <c r="J693" s="1">
        <f t="shared" si="103"/>
        <v>0.22458228227774202</v>
      </c>
      <c r="AP693" s="58"/>
      <c r="AQ693" s="58"/>
      <c r="AR693" s="58"/>
      <c r="AS693" s="58"/>
      <c r="AT693" s="58"/>
      <c r="AU693" s="58"/>
      <c r="AV693" s="58"/>
      <c r="AW693" s="173"/>
      <c r="AX693" s="58"/>
      <c r="AY693" s="58"/>
      <c r="AZ693" s="58"/>
      <c r="BA693" s="58">
        <f t="shared" si="104"/>
        <v>0</v>
      </c>
      <c r="BB693" s="58" t="e">
        <f t="shared" si="105"/>
        <v>#N/A</v>
      </c>
      <c r="BC693" s="58">
        <f t="shared" si="106"/>
        <v>0.95215589018301872</v>
      </c>
      <c r="BD693" s="58"/>
      <c r="BE693" s="58"/>
      <c r="BF693" s="58"/>
      <c r="BG693" s="58"/>
      <c r="BH693" s="58"/>
      <c r="BI693" s="58"/>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c r="CS693" s="58"/>
      <c r="CT693" s="58"/>
      <c r="CU693" s="58"/>
      <c r="CV693" s="58"/>
      <c r="CW693" s="58"/>
      <c r="CX693" s="58"/>
      <c r="CY693" s="58"/>
      <c r="CZ693" s="58"/>
      <c r="DA693" s="58"/>
      <c r="DB693" s="58"/>
      <c r="DC693" s="58"/>
      <c r="DD693" s="58"/>
      <c r="DE693" s="58"/>
      <c r="DF693" s="58"/>
      <c r="DG693" s="58"/>
      <c r="DH693" s="58"/>
      <c r="DI693" s="58"/>
      <c r="DJ693" s="58"/>
      <c r="DK693" s="58"/>
      <c r="DL693" s="58"/>
      <c r="DM693" s="58"/>
      <c r="DN693" s="58"/>
      <c r="DO693" s="58"/>
      <c r="DP693" s="58"/>
      <c r="DQ693" s="58"/>
      <c r="DR693" s="58"/>
      <c r="DS693" s="58"/>
      <c r="DT693" s="58"/>
      <c r="DU693" s="58"/>
      <c r="DV693" s="58"/>
      <c r="DW693" s="58"/>
      <c r="DX693" s="58"/>
      <c r="DY693" s="58"/>
      <c r="DZ693" s="58"/>
      <c r="EA693" s="58"/>
      <c r="EB693" s="58"/>
      <c r="EC693" s="58"/>
      <c r="ED693" s="58"/>
      <c r="EE693" s="58"/>
      <c r="EF693" s="58"/>
      <c r="EG693" s="58"/>
      <c r="EH693" s="58"/>
      <c r="EI693" s="58"/>
      <c r="EJ693" s="58"/>
      <c r="EK693" s="58"/>
      <c r="EL693" s="58"/>
      <c r="EM693" s="58"/>
    </row>
    <row r="694" spans="1:143" outlineLevel="1" x14ac:dyDescent="0.2">
      <c r="A694" s="16">
        <v>395</v>
      </c>
      <c r="B694" s="16">
        <v>1</v>
      </c>
      <c r="C694" s="1">
        <v>0.47391390531766886</v>
      </c>
      <c r="D694" s="1">
        <f t="shared" si="98"/>
        <v>0.52608609468233114</v>
      </c>
      <c r="E694" s="1">
        <f t="shared" si="99"/>
        <v>1.493459216270973</v>
      </c>
      <c r="F694" s="1">
        <f t="shared" si="100"/>
        <v>1.2220716903156594</v>
      </c>
      <c r="G694" s="1">
        <f t="shared" si="101"/>
        <v>1.053607092704554</v>
      </c>
      <c r="H694" s="1">
        <v>1.5294146205792945E-2</v>
      </c>
      <c r="I694" s="1">
        <f t="shared" si="102"/>
        <v>2.1886664582250904E-3</v>
      </c>
      <c r="J694" s="1">
        <f t="shared" si="103"/>
        <v>1.0617577158583218</v>
      </c>
      <c r="AP694" s="58"/>
      <c r="AQ694" s="58"/>
      <c r="AR694" s="58"/>
      <c r="AS694" s="58"/>
      <c r="AT694" s="58"/>
      <c r="AU694" s="58"/>
      <c r="AV694" s="58"/>
      <c r="AW694" s="173"/>
      <c r="AX694" s="58"/>
      <c r="AY694" s="58"/>
      <c r="AZ694" s="58"/>
      <c r="BA694" s="58">
        <f t="shared" si="104"/>
        <v>0</v>
      </c>
      <c r="BB694" s="58" t="e">
        <f t="shared" si="105"/>
        <v>#N/A</v>
      </c>
      <c r="BC694" s="58">
        <f t="shared" si="106"/>
        <v>0.47391390531766886</v>
      </c>
      <c r="BD694" s="58"/>
      <c r="BE694" s="58"/>
      <c r="BF694" s="58"/>
      <c r="BG694" s="58"/>
      <c r="BH694" s="58"/>
      <c r="BI694" s="58"/>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c r="CS694" s="58"/>
      <c r="CT694" s="58"/>
      <c r="CU694" s="58"/>
      <c r="CV694" s="58"/>
      <c r="CW694" s="58"/>
      <c r="CX694" s="58"/>
      <c r="CY694" s="58"/>
      <c r="CZ694" s="58"/>
      <c r="DA694" s="58"/>
      <c r="DB694" s="58"/>
      <c r="DC694" s="58"/>
      <c r="DD694" s="58"/>
      <c r="DE694" s="58"/>
      <c r="DF694" s="58"/>
      <c r="DG694" s="58"/>
      <c r="DH694" s="58"/>
      <c r="DI694" s="58"/>
      <c r="DJ694" s="58"/>
      <c r="DK694" s="58"/>
      <c r="DL694" s="58"/>
      <c r="DM694" s="58"/>
      <c r="DN694" s="58"/>
      <c r="DO694" s="58"/>
      <c r="DP694" s="58"/>
      <c r="DQ694" s="58"/>
      <c r="DR694" s="58"/>
      <c r="DS694" s="58"/>
      <c r="DT694" s="58"/>
      <c r="DU694" s="58"/>
      <c r="DV694" s="58"/>
      <c r="DW694" s="58"/>
      <c r="DX694" s="58"/>
      <c r="DY694" s="58"/>
      <c r="DZ694" s="58"/>
      <c r="EA694" s="58"/>
      <c r="EB694" s="58"/>
      <c r="EC694" s="58"/>
      <c r="ED694" s="58"/>
      <c r="EE694" s="58"/>
      <c r="EF694" s="58"/>
      <c r="EG694" s="58"/>
      <c r="EH694" s="58"/>
      <c r="EI694" s="58"/>
      <c r="EJ694" s="58"/>
      <c r="EK694" s="58"/>
      <c r="EL694" s="58"/>
      <c r="EM694" s="58"/>
    </row>
    <row r="695" spans="1:143" outlineLevel="1" x14ac:dyDescent="0.2">
      <c r="A695" s="16">
        <v>396</v>
      </c>
      <c r="B695" s="16">
        <v>0</v>
      </c>
      <c r="C695" s="1">
        <v>0.12725187617773373</v>
      </c>
      <c r="D695" s="1">
        <f t="shared" si="98"/>
        <v>-0.12725187617773373</v>
      </c>
      <c r="E695" s="1">
        <f t="shared" si="99"/>
        <v>0.27221656546061268</v>
      </c>
      <c r="F695" s="1">
        <f t="shared" si="100"/>
        <v>-0.52174377376314962</v>
      </c>
      <c r="G695" s="1">
        <f t="shared" si="101"/>
        <v>-0.3818454633425033</v>
      </c>
      <c r="H695" s="1">
        <v>3.775809489690642E-3</v>
      </c>
      <c r="I695" s="1">
        <f t="shared" si="102"/>
        <v>6.9339577437711573E-5</v>
      </c>
      <c r="J695" s="1">
        <f t="shared" si="103"/>
        <v>-0.38256839910070556</v>
      </c>
      <c r="AP695" s="58"/>
      <c r="AQ695" s="58"/>
      <c r="AR695" s="58"/>
      <c r="AS695" s="58"/>
      <c r="AT695" s="58"/>
      <c r="AU695" s="58"/>
      <c r="AV695" s="58"/>
      <c r="AW695" s="173"/>
      <c r="AX695" s="58"/>
      <c r="AY695" s="58"/>
      <c r="AZ695" s="58"/>
      <c r="BA695" s="58">
        <f t="shared" si="104"/>
        <v>1</v>
      </c>
      <c r="BB695" s="58">
        <f t="shared" si="105"/>
        <v>0.12725187617773373</v>
      </c>
      <c r="BC695" s="58" t="e">
        <f t="shared" si="106"/>
        <v>#N/A</v>
      </c>
      <c r="BD695" s="58"/>
      <c r="BE695" s="58"/>
      <c r="BF695" s="58"/>
      <c r="BG695" s="58"/>
      <c r="BH695" s="58"/>
      <c r="BI695" s="58"/>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c r="CS695" s="58"/>
      <c r="CT695" s="58"/>
      <c r="CU695" s="58"/>
      <c r="CV695" s="58"/>
      <c r="CW695" s="58"/>
      <c r="CX695" s="58"/>
      <c r="CY695" s="58"/>
      <c r="CZ695" s="58"/>
      <c r="DA695" s="58"/>
      <c r="DB695" s="58"/>
      <c r="DC695" s="58"/>
      <c r="DD695" s="58"/>
      <c r="DE695" s="58"/>
      <c r="DF695" s="58"/>
      <c r="DG695" s="58"/>
      <c r="DH695" s="58"/>
      <c r="DI695" s="58"/>
      <c r="DJ695" s="58"/>
      <c r="DK695" s="58"/>
      <c r="DL695" s="58"/>
      <c r="DM695" s="58"/>
      <c r="DN695" s="58"/>
      <c r="DO695" s="58"/>
      <c r="DP695" s="58"/>
      <c r="DQ695" s="58"/>
      <c r="DR695" s="58"/>
      <c r="DS695" s="58"/>
      <c r="DT695" s="58"/>
      <c r="DU695" s="58"/>
      <c r="DV695" s="58"/>
      <c r="DW695" s="58"/>
      <c r="DX695" s="58"/>
      <c r="DY695" s="58"/>
      <c r="DZ695" s="58"/>
      <c r="EA695" s="58"/>
      <c r="EB695" s="58"/>
      <c r="EC695" s="58"/>
      <c r="ED695" s="58"/>
      <c r="EE695" s="58"/>
      <c r="EF695" s="58"/>
      <c r="EG695" s="58"/>
      <c r="EH695" s="58"/>
      <c r="EI695" s="58"/>
      <c r="EJ695" s="58"/>
      <c r="EK695" s="58"/>
      <c r="EL695" s="58"/>
      <c r="EM695" s="58"/>
    </row>
    <row r="696" spans="1:143" outlineLevel="1" x14ac:dyDescent="0.2">
      <c r="A696" s="16">
        <v>397</v>
      </c>
      <c r="B696" s="16">
        <v>0</v>
      </c>
      <c r="C696" s="1">
        <v>0.43105056217054205</v>
      </c>
      <c r="D696" s="1">
        <f t="shared" si="98"/>
        <v>-0.43105056217054205</v>
      </c>
      <c r="E696" s="1">
        <f t="shared" si="99"/>
        <v>1.1279274205277434</v>
      </c>
      <c r="F696" s="1">
        <f t="shared" si="100"/>
        <v>-1.062039274475169</v>
      </c>
      <c r="G696" s="1">
        <f t="shared" si="101"/>
        <v>-0.8704168136297733</v>
      </c>
      <c r="H696" s="1">
        <v>1.5596584191764401E-2</v>
      </c>
      <c r="I696" s="1">
        <f t="shared" si="102"/>
        <v>1.5242205973749587E-3</v>
      </c>
      <c r="J696" s="1">
        <f t="shared" si="103"/>
        <v>-0.87728502389441076</v>
      </c>
      <c r="AP696" s="58"/>
      <c r="AQ696" s="58"/>
      <c r="AR696" s="58"/>
      <c r="AS696" s="58"/>
      <c r="AT696" s="58"/>
      <c r="AU696" s="58"/>
      <c r="AV696" s="58"/>
      <c r="AW696" s="173"/>
      <c r="AX696" s="58"/>
      <c r="AY696" s="58"/>
      <c r="AZ696" s="58"/>
      <c r="BA696" s="58">
        <f t="shared" si="104"/>
        <v>1</v>
      </c>
      <c r="BB696" s="58">
        <f t="shared" si="105"/>
        <v>0.43105056217054205</v>
      </c>
      <c r="BC696" s="58" t="e">
        <f t="shared" si="106"/>
        <v>#N/A</v>
      </c>
      <c r="BD696" s="58"/>
      <c r="BE696" s="58"/>
      <c r="BF696" s="58"/>
      <c r="BG696" s="58"/>
      <c r="BH696" s="58"/>
      <c r="BI696" s="58"/>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c r="CS696" s="58"/>
      <c r="CT696" s="58"/>
      <c r="CU696" s="58"/>
      <c r="CV696" s="58"/>
      <c r="CW696" s="58"/>
      <c r="CX696" s="58"/>
      <c r="CY696" s="58"/>
      <c r="CZ696" s="58"/>
      <c r="DA696" s="58"/>
      <c r="DB696" s="58"/>
      <c r="DC696" s="58"/>
      <c r="DD696" s="58"/>
      <c r="DE696" s="58"/>
      <c r="DF696" s="58"/>
      <c r="DG696" s="58"/>
      <c r="DH696" s="58"/>
      <c r="DI696" s="58"/>
      <c r="DJ696" s="58"/>
      <c r="DK696" s="58"/>
      <c r="DL696" s="58"/>
      <c r="DM696" s="58"/>
      <c r="DN696" s="58"/>
      <c r="DO696" s="58"/>
      <c r="DP696" s="58"/>
      <c r="DQ696" s="58"/>
      <c r="DR696" s="58"/>
      <c r="DS696" s="58"/>
      <c r="DT696" s="58"/>
      <c r="DU696" s="58"/>
      <c r="DV696" s="58"/>
      <c r="DW696" s="58"/>
      <c r="DX696" s="58"/>
      <c r="DY696" s="58"/>
      <c r="DZ696" s="58"/>
      <c r="EA696" s="58"/>
      <c r="EB696" s="58"/>
      <c r="EC696" s="58"/>
      <c r="ED696" s="58"/>
      <c r="EE696" s="58"/>
      <c r="EF696" s="58"/>
      <c r="EG696" s="58"/>
      <c r="EH696" s="58"/>
      <c r="EI696" s="58"/>
      <c r="EJ696" s="58"/>
      <c r="EK696" s="58"/>
      <c r="EL696" s="58"/>
      <c r="EM696" s="58"/>
    </row>
    <row r="697" spans="1:143" outlineLevel="1" x14ac:dyDescent="0.2">
      <c r="A697" s="16">
        <v>398</v>
      </c>
      <c r="B697" s="16">
        <v>0</v>
      </c>
      <c r="C697" s="1">
        <v>7.6957930133378344E-2</v>
      </c>
      <c r="D697" s="1">
        <f t="shared" si="98"/>
        <v>-7.6957930133378344E-2</v>
      </c>
      <c r="E697" s="1">
        <f t="shared" si="99"/>
        <v>0.16016093206173493</v>
      </c>
      <c r="F697" s="1">
        <f t="shared" si="100"/>
        <v>-0.40020111451835677</v>
      </c>
      <c r="G697" s="1">
        <f t="shared" si="101"/>
        <v>-0.28874597658270901</v>
      </c>
      <c r="H697" s="1">
        <v>9.4463283430503055E-3</v>
      </c>
      <c r="I697" s="1">
        <f t="shared" si="102"/>
        <v>1.003341807077154E-4</v>
      </c>
      <c r="J697" s="1">
        <f t="shared" si="103"/>
        <v>-0.29011951006687586</v>
      </c>
      <c r="AP697" s="58"/>
      <c r="AQ697" s="58"/>
      <c r="AR697" s="58"/>
      <c r="AS697" s="58"/>
      <c r="AT697" s="58"/>
      <c r="AU697" s="58"/>
      <c r="AV697" s="58"/>
      <c r="AW697" s="173"/>
      <c r="AX697" s="58"/>
      <c r="AY697" s="58"/>
      <c r="AZ697" s="58"/>
      <c r="BA697" s="58">
        <f t="shared" si="104"/>
        <v>1</v>
      </c>
      <c r="BB697" s="58">
        <f t="shared" si="105"/>
        <v>7.6957930133378344E-2</v>
      </c>
      <c r="BC697" s="58" t="e">
        <f t="shared" si="106"/>
        <v>#N/A</v>
      </c>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58"/>
      <c r="DL697" s="58"/>
      <c r="DM697" s="58"/>
      <c r="DN697" s="58"/>
      <c r="DO697" s="58"/>
      <c r="DP697" s="58"/>
      <c r="DQ697" s="58"/>
      <c r="DR697" s="58"/>
      <c r="DS697" s="58"/>
      <c r="DT697" s="58"/>
      <c r="DU697" s="58"/>
      <c r="DV697" s="58"/>
      <c r="DW697" s="58"/>
      <c r="DX697" s="58"/>
      <c r="DY697" s="58"/>
      <c r="DZ697" s="58"/>
      <c r="EA697" s="58"/>
      <c r="EB697" s="58"/>
      <c r="EC697" s="58"/>
      <c r="ED697" s="58"/>
      <c r="EE697" s="58"/>
      <c r="EF697" s="58"/>
      <c r="EG697" s="58"/>
      <c r="EH697" s="58"/>
      <c r="EI697" s="58"/>
      <c r="EJ697" s="58"/>
      <c r="EK697" s="58"/>
      <c r="EL697" s="58"/>
      <c r="EM697" s="58"/>
    </row>
    <row r="698" spans="1:143" outlineLevel="1" x14ac:dyDescent="0.2">
      <c r="A698" s="16">
        <v>399</v>
      </c>
      <c r="B698" s="16">
        <v>0</v>
      </c>
      <c r="C698" s="1">
        <v>0.12835636596228808</v>
      </c>
      <c r="D698" s="1">
        <f t="shared" si="98"/>
        <v>-0.12835636596228808</v>
      </c>
      <c r="E698" s="1">
        <f t="shared" si="99"/>
        <v>0.2747492303328789</v>
      </c>
      <c r="F698" s="1">
        <f t="shared" si="100"/>
        <v>-0.52416527005599955</v>
      </c>
      <c r="G698" s="1">
        <f t="shared" si="101"/>
        <v>-0.383741903131676</v>
      </c>
      <c r="H698" s="1">
        <v>1.3050043344436792E-2</v>
      </c>
      <c r="I698" s="1">
        <f t="shared" si="102"/>
        <v>2.4660969874690518E-4</v>
      </c>
      <c r="J698" s="1">
        <f t="shared" si="103"/>
        <v>-0.3862706042025893</v>
      </c>
      <c r="AP698" s="58"/>
      <c r="AQ698" s="58"/>
      <c r="AR698" s="58"/>
      <c r="AS698" s="58"/>
      <c r="AT698" s="58"/>
      <c r="AU698" s="58"/>
      <c r="AV698" s="58"/>
      <c r="AW698" s="173"/>
      <c r="AX698" s="58"/>
      <c r="AY698" s="58"/>
      <c r="AZ698" s="58"/>
      <c r="BA698" s="58">
        <f t="shared" si="104"/>
        <v>1</v>
      </c>
      <c r="BB698" s="58">
        <f t="shared" si="105"/>
        <v>0.12835636596228808</v>
      </c>
      <c r="BC698" s="58" t="e">
        <f t="shared" si="106"/>
        <v>#N/A</v>
      </c>
      <c r="BD698" s="58"/>
      <c r="BE698" s="58"/>
      <c r="BF698" s="58"/>
      <c r="BG698" s="58"/>
      <c r="BH698" s="58"/>
      <c r="BI698" s="58"/>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c r="CS698" s="58"/>
      <c r="CT698" s="58"/>
      <c r="CU698" s="58"/>
      <c r="CV698" s="58"/>
      <c r="CW698" s="58"/>
      <c r="CX698" s="58"/>
      <c r="CY698" s="58"/>
      <c r="CZ698" s="58"/>
      <c r="DA698" s="58"/>
      <c r="DB698" s="58"/>
      <c r="DC698" s="58"/>
      <c r="DD698" s="58"/>
      <c r="DE698" s="58"/>
      <c r="DF698" s="58"/>
      <c r="DG698" s="58"/>
      <c r="DH698" s="58"/>
      <c r="DI698" s="58"/>
      <c r="DJ698" s="58"/>
      <c r="DK698" s="58"/>
      <c r="DL698" s="58"/>
      <c r="DM698" s="58"/>
      <c r="DN698" s="58"/>
      <c r="DO698" s="58"/>
      <c r="DP698" s="58"/>
      <c r="DQ698" s="58"/>
      <c r="DR698" s="58"/>
      <c r="DS698" s="58"/>
      <c r="DT698" s="58"/>
      <c r="DU698" s="58"/>
      <c r="DV698" s="58"/>
      <c r="DW698" s="58"/>
      <c r="DX698" s="58"/>
      <c r="DY698" s="58"/>
      <c r="DZ698" s="58"/>
      <c r="EA698" s="58"/>
      <c r="EB698" s="58"/>
      <c r="EC698" s="58"/>
      <c r="ED698" s="58"/>
      <c r="EE698" s="58"/>
      <c r="EF698" s="58"/>
      <c r="EG698" s="58"/>
      <c r="EH698" s="58"/>
      <c r="EI698" s="58"/>
      <c r="EJ698" s="58"/>
      <c r="EK698" s="58"/>
      <c r="EL698" s="58"/>
      <c r="EM698" s="58"/>
    </row>
    <row r="699" spans="1:143" outlineLevel="1" x14ac:dyDescent="0.2">
      <c r="A699" s="16">
        <v>400</v>
      </c>
      <c r="B699" s="16">
        <v>1</v>
      </c>
      <c r="C699" s="1">
        <v>0.94619685109865803</v>
      </c>
      <c r="D699" s="1">
        <f t="shared" si="98"/>
        <v>5.3803148901341968E-2</v>
      </c>
      <c r="E699" s="1">
        <f t="shared" si="99"/>
        <v>0.11060928747079532</v>
      </c>
      <c r="F699" s="1">
        <f t="shared" si="100"/>
        <v>0.33257974603212886</v>
      </c>
      <c r="G699" s="1">
        <f t="shared" si="101"/>
        <v>0.23845865928402618</v>
      </c>
      <c r="H699" s="1">
        <v>3.7435329808992832E-3</v>
      </c>
      <c r="I699" s="1">
        <f t="shared" si="102"/>
        <v>2.6808688297308781E-5</v>
      </c>
      <c r="J699" s="1">
        <f t="shared" si="103"/>
        <v>0.23890625529743509</v>
      </c>
      <c r="AP699" s="58"/>
      <c r="AQ699" s="58"/>
      <c r="AR699" s="58"/>
      <c r="AS699" s="58"/>
      <c r="AT699" s="58"/>
      <c r="AU699" s="58"/>
      <c r="AV699" s="58"/>
      <c r="AW699" s="173"/>
      <c r="AX699" s="58"/>
      <c r="AY699" s="58"/>
      <c r="AZ699" s="58"/>
      <c r="BA699" s="58">
        <f t="shared" si="104"/>
        <v>0</v>
      </c>
      <c r="BB699" s="58" t="e">
        <f t="shared" si="105"/>
        <v>#N/A</v>
      </c>
      <c r="BC699" s="58">
        <f t="shared" si="106"/>
        <v>0.94619685109865803</v>
      </c>
      <c r="BD699" s="58"/>
      <c r="BE699" s="58"/>
      <c r="BF699" s="58"/>
      <c r="BG699" s="58"/>
      <c r="BH699" s="58"/>
      <c r="BI699" s="58"/>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c r="CS699" s="58"/>
      <c r="CT699" s="58"/>
      <c r="CU699" s="58"/>
      <c r="CV699" s="58"/>
      <c r="CW699" s="58"/>
      <c r="CX699" s="58"/>
      <c r="CY699" s="58"/>
      <c r="CZ699" s="58"/>
      <c r="DA699" s="58"/>
      <c r="DB699" s="58"/>
      <c r="DC699" s="58"/>
      <c r="DD699" s="58"/>
      <c r="DE699" s="58"/>
      <c r="DF699" s="58"/>
      <c r="DG699" s="58"/>
      <c r="DH699" s="58"/>
      <c r="DI699" s="58"/>
      <c r="DJ699" s="58"/>
      <c r="DK699" s="58"/>
      <c r="DL699" s="58"/>
      <c r="DM699" s="58"/>
      <c r="DN699" s="58"/>
      <c r="DO699" s="58"/>
      <c r="DP699" s="58"/>
      <c r="DQ699" s="58"/>
      <c r="DR699" s="58"/>
      <c r="DS699" s="58"/>
      <c r="DT699" s="58"/>
      <c r="DU699" s="58"/>
      <c r="DV699" s="58"/>
      <c r="DW699" s="58"/>
      <c r="DX699" s="58"/>
      <c r="DY699" s="58"/>
      <c r="DZ699" s="58"/>
      <c r="EA699" s="58"/>
      <c r="EB699" s="58"/>
      <c r="EC699" s="58"/>
      <c r="ED699" s="58"/>
      <c r="EE699" s="58"/>
      <c r="EF699" s="58"/>
      <c r="EG699" s="58"/>
      <c r="EH699" s="58"/>
      <c r="EI699" s="58"/>
      <c r="EJ699" s="58"/>
      <c r="EK699" s="58"/>
      <c r="EL699" s="58"/>
      <c r="EM699" s="58"/>
    </row>
    <row r="700" spans="1:143" outlineLevel="1" x14ac:dyDescent="0.2">
      <c r="A700" s="16">
        <v>401</v>
      </c>
      <c r="B700" s="16">
        <v>1</v>
      </c>
      <c r="C700" s="1">
        <v>8.7389837959370956E-2</v>
      </c>
      <c r="D700" s="1">
        <f t="shared" si="98"/>
        <v>0.91261016204062906</v>
      </c>
      <c r="E700" s="1">
        <f t="shared" si="99"/>
        <v>4.8747525471366622</v>
      </c>
      <c r="F700" s="1">
        <f t="shared" si="100"/>
        <v>2.2078841788320016</v>
      </c>
      <c r="G700" s="1">
        <f t="shared" si="101"/>
        <v>3.231559697405634</v>
      </c>
      <c r="H700" s="1">
        <v>3.2507979104505597E-3</v>
      </c>
      <c r="I700" s="1">
        <f t="shared" si="102"/>
        <v>4.2712260628533253E-3</v>
      </c>
      <c r="J700" s="1">
        <f t="shared" si="103"/>
        <v>3.2368251122445799</v>
      </c>
      <c r="AP700" s="58"/>
      <c r="AQ700" s="58"/>
      <c r="AR700" s="58"/>
      <c r="AS700" s="58"/>
      <c r="AT700" s="58"/>
      <c r="AU700" s="58"/>
      <c r="AV700" s="58"/>
      <c r="AW700" s="173"/>
      <c r="AX700" s="58"/>
      <c r="AY700" s="58"/>
      <c r="AZ700" s="58"/>
      <c r="BA700" s="58">
        <f t="shared" si="104"/>
        <v>0</v>
      </c>
      <c r="BB700" s="58" t="e">
        <f t="shared" si="105"/>
        <v>#N/A</v>
      </c>
      <c r="BC700" s="58">
        <f t="shared" si="106"/>
        <v>8.7389837959370956E-2</v>
      </c>
      <c r="BD700" s="58"/>
      <c r="BE700" s="58"/>
      <c r="BF700" s="58"/>
      <c r="BG700" s="58"/>
      <c r="BH700" s="58"/>
      <c r="BI700" s="58"/>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c r="CS700" s="58"/>
      <c r="CT700" s="58"/>
      <c r="CU700" s="58"/>
      <c r="CV700" s="58"/>
      <c r="CW700" s="58"/>
      <c r="CX700" s="58"/>
      <c r="CY700" s="58"/>
      <c r="CZ700" s="58"/>
      <c r="DA700" s="58"/>
      <c r="DB700" s="58"/>
      <c r="DC700" s="58"/>
      <c r="DD700" s="58"/>
      <c r="DE700" s="58"/>
      <c r="DF700" s="58"/>
      <c r="DG700" s="58"/>
      <c r="DH700" s="58"/>
      <c r="DI700" s="58"/>
      <c r="DJ700" s="58"/>
      <c r="DK700" s="58"/>
      <c r="DL700" s="58"/>
      <c r="DM700" s="58"/>
      <c r="DN700" s="58"/>
      <c r="DO700" s="58"/>
      <c r="DP700" s="58"/>
      <c r="DQ700" s="58"/>
      <c r="DR700" s="58"/>
      <c r="DS700" s="58"/>
      <c r="DT700" s="58"/>
      <c r="DU700" s="58"/>
      <c r="DV700" s="58"/>
      <c r="DW700" s="58"/>
      <c r="DX700" s="58"/>
      <c r="DY700" s="58"/>
      <c r="DZ700" s="58"/>
      <c r="EA700" s="58"/>
      <c r="EB700" s="58"/>
      <c r="EC700" s="58"/>
      <c r="ED700" s="58"/>
      <c r="EE700" s="58"/>
      <c r="EF700" s="58"/>
      <c r="EG700" s="58"/>
      <c r="EH700" s="58"/>
      <c r="EI700" s="58"/>
      <c r="EJ700" s="58"/>
      <c r="EK700" s="58"/>
      <c r="EL700" s="58"/>
      <c r="EM700" s="58"/>
    </row>
    <row r="701" spans="1:143" outlineLevel="1" x14ac:dyDescent="0.2">
      <c r="A701" s="16">
        <v>402</v>
      </c>
      <c r="B701" s="16">
        <v>0</v>
      </c>
      <c r="C701" s="1">
        <v>0.11666393295561504</v>
      </c>
      <c r="D701" s="1">
        <f t="shared" si="98"/>
        <v>-0.11666393295561504</v>
      </c>
      <c r="E701" s="1">
        <f t="shared" si="99"/>
        <v>0.24809910781507877</v>
      </c>
      <c r="F701" s="1">
        <f t="shared" si="100"/>
        <v>-0.49809548062101383</v>
      </c>
      <c r="G701" s="1">
        <f t="shared" si="101"/>
        <v>-0.36341707196950174</v>
      </c>
      <c r="H701" s="1">
        <v>3.2058443874934369E-3</v>
      </c>
      <c r="I701" s="1">
        <f t="shared" si="102"/>
        <v>5.3266251435255111E-5</v>
      </c>
      <c r="J701" s="1">
        <f t="shared" si="103"/>
        <v>-0.36400100563578441</v>
      </c>
      <c r="AP701" s="58"/>
      <c r="AQ701" s="58"/>
      <c r="AR701" s="58"/>
      <c r="AS701" s="58"/>
      <c r="AT701" s="58"/>
      <c r="AU701" s="58"/>
      <c r="AV701" s="58"/>
      <c r="AW701" s="173"/>
      <c r="AX701" s="58"/>
      <c r="AY701" s="58"/>
      <c r="AZ701" s="58"/>
      <c r="BA701" s="58">
        <f t="shared" si="104"/>
        <v>1</v>
      </c>
      <c r="BB701" s="58">
        <f t="shared" si="105"/>
        <v>0.11666393295561504</v>
      </c>
      <c r="BC701" s="58" t="e">
        <f t="shared" si="106"/>
        <v>#N/A</v>
      </c>
      <c r="BD701" s="58"/>
      <c r="BE701" s="58"/>
      <c r="BF701" s="58"/>
      <c r="BG701" s="58"/>
      <c r="BH701" s="58"/>
      <c r="BI701" s="58"/>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c r="CS701" s="58"/>
      <c r="CT701" s="58"/>
      <c r="CU701" s="58"/>
      <c r="CV701" s="58"/>
      <c r="CW701" s="58"/>
      <c r="CX701" s="58"/>
      <c r="CY701" s="58"/>
      <c r="CZ701" s="58"/>
      <c r="DA701" s="58"/>
      <c r="DB701" s="58"/>
      <c r="DC701" s="58"/>
      <c r="DD701" s="58"/>
      <c r="DE701" s="58"/>
      <c r="DF701" s="58"/>
      <c r="DG701" s="58"/>
      <c r="DH701" s="58"/>
      <c r="DI701" s="58"/>
      <c r="DJ701" s="58"/>
      <c r="DK701" s="58"/>
      <c r="DL701" s="58"/>
      <c r="DM701" s="58"/>
      <c r="DN701" s="58"/>
      <c r="DO701" s="58"/>
      <c r="DP701" s="58"/>
      <c r="DQ701" s="58"/>
      <c r="DR701" s="58"/>
      <c r="DS701" s="58"/>
      <c r="DT701" s="58"/>
      <c r="DU701" s="58"/>
      <c r="DV701" s="58"/>
      <c r="DW701" s="58"/>
      <c r="DX701" s="58"/>
      <c r="DY701" s="58"/>
      <c r="DZ701" s="58"/>
      <c r="EA701" s="58"/>
      <c r="EB701" s="58"/>
      <c r="EC701" s="58"/>
      <c r="ED701" s="58"/>
      <c r="EE701" s="58"/>
      <c r="EF701" s="58"/>
      <c r="EG701" s="58"/>
      <c r="EH701" s="58"/>
      <c r="EI701" s="58"/>
      <c r="EJ701" s="58"/>
      <c r="EK701" s="58"/>
      <c r="EL701" s="58"/>
      <c r="EM701" s="58"/>
    </row>
    <row r="702" spans="1:143" outlineLevel="1" x14ac:dyDescent="0.2">
      <c r="A702" s="16">
        <v>403</v>
      </c>
      <c r="B702" s="16">
        <v>0</v>
      </c>
      <c r="C702" s="1">
        <v>0.49244009222401924</v>
      </c>
      <c r="D702" s="1">
        <f t="shared" si="98"/>
        <v>-0.49244009222401924</v>
      </c>
      <c r="E702" s="1">
        <f t="shared" si="99"/>
        <v>1.3562810603083268</v>
      </c>
      <c r="F702" s="1">
        <f t="shared" si="100"/>
        <v>-1.1645948052040791</v>
      </c>
      <c r="G702" s="1">
        <f t="shared" si="101"/>
        <v>-0.98499277990319123</v>
      </c>
      <c r="H702" s="1">
        <v>1.5737280114350358E-2</v>
      </c>
      <c r="I702" s="1">
        <f t="shared" si="102"/>
        <v>1.9700793110698491E-3</v>
      </c>
      <c r="J702" s="1">
        <f t="shared" si="103"/>
        <v>-0.99283602947830663</v>
      </c>
      <c r="AP702" s="58"/>
      <c r="AQ702" s="58"/>
      <c r="AR702" s="58"/>
      <c r="AS702" s="58"/>
      <c r="AT702" s="58"/>
      <c r="AU702" s="58"/>
      <c r="AV702" s="58"/>
      <c r="AW702" s="173"/>
      <c r="AX702" s="58"/>
      <c r="AY702" s="58"/>
      <c r="AZ702" s="58"/>
      <c r="BA702" s="58">
        <f t="shared" si="104"/>
        <v>1</v>
      </c>
      <c r="BB702" s="58">
        <f t="shared" si="105"/>
        <v>0.49244009222401924</v>
      </c>
      <c r="BC702" s="58" t="e">
        <f t="shared" si="106"/>
        <v>#N/A</v>
      </c>
      <c r="BD702" s="58"/>
      <c r="BE702" s="58"/>
      <c r="BF702" s="58"/>
      <c r="BG702" s="58"/>
      <c r="BH702" s="58"/>
      <c r="BI702" s="58"/>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c r="CS702" s="58"/>
      <c r="CT702" s="58"/>
      <c r="CU702" s="58"/>
      <c r="CV702" s="58"/>
      <c r="CW702" s="58"/>
      <c r="CX702" s="58"/>
      <c r="CY702" s="58"/>
      <c r="CZ702" s="58"/>
      <c r="DA702" s="58"/>
      <c r="DB702" s="58"/>
      <c r="DC702" s="58"/>
      <c r="DD702" s="58"/>
      <c r="DE702" s="58"/>
      <c r="DF702" s="58"/>
      <c r="DG702" s="58"/>
      <c r="DH702" s="58"/>
      <c r="DI702" s="58"/>
      <c r="DJ702" s="58"/>
      <c r="DK702" s="58"/>
      <c r="DL702" s="58"/>
      <c r="DM702" s="58"/>
      <c r="DN702" s="58"/>
      <c r="DO702" s="58"/>
      <c r="DP702" s="58"/>
      <c r="DQ702" s="58"/>
      <c r="DR702" s="58"/>
      <c r="DS702" s="58"/>
      <c r="DT702" s="58"/>
      <c r="DU702" s="58"/>
      <c r="DV702" s="58"/>
      <c r="DW702" s="58"/>
      <c r="DX702" s="58"/>
      <c r="DY702" s="58"/>
      <c r="DZ702" s="58"/>
      <c r="EA702" s="58"/>
      <c r="EB702" s="58"/>
      <c r="EC702" s="58"/>
      <c r="ED702" s="58"/>
      <c r="EE702" s="58"/>
      <c r="EF702" s="58"/>
      <c r="EG702" s="58"/>
      <c r="EH702" s="58"/>
      <c r="EI702" s="58"/>
      <c r="EJ702" s="58"/>
      <c r="EK702" s="58"/>
      <c r="EL702" s="58"/>
      <c r="EM702" s="58"/>
    </row>
    <row r="703" spans="1:143" outlineLevel="1" x14ac:dyDescent="0.2">
      <c r="A703" s="16">
        <v>404</v>
      </c>
      <c r="B703" s="16">
        <v>0</v>
      </c>
      <c r="C703" s="1">
        <v>0.11166226895365694</v>
      </c>
      <c r="D703" s="1">
        <f t="shared" si="98"/>
        <v>-0.11166226895365694</v>
      </c>
      <c r="E703" s="1">
        <f t="shared" si="99"/>
        <v>0.23680656108268766</v>
      </c>
      <c r="F703" s="1">
        <f t="shared" si="100"/>
        <v>-0.48662774384809554</v>
      </c>
      <c r="G703" s="1">
        <f t="shared" si="101"/>
        <v>-0.35453912610058697</v>
      </c>
      <c r="H703" s="1">
        <v>3.0450271642132446E-3</v>
      </c>
      <c r="I703" s="1">
        <f t="shared" si="102"/>
        <v>4.8136935207372936E-5</v>
      </c>
      <c r="J703" s="1">
        <f t="shared" si="103"/>
        <v>-0.35508015262983145</v>
      </c>
      <c r="AP703" s="58"/>
      <c r="AQ703" s="58"/>
      <c r="AR703" s="58"/>
      <c r="AS703" s="58"/>
      <c r="AT703" s="58"/>
      <c r="AU703" s="58"/>
      <c r="AV703" s="58"/>
      <c r="AW703" s="173"/>
      <c r="AX703" s="58"/>
      <c r="AY703" s="58"/>
      <c r="AZ703" s="58"/>
      <c r="BA703" s="58">
        <f t="shared" si="104"/>
        <v>1</v>
      </c>
      <c r="BB703" s="58">
        <f t="shared" si="105"/>
        <v>0.11166226895365694</v>
      </c>
      <c r="BC703" s="58" t="e">
        <f t="shared" si="106"/>
        <v>#N/A</v>
      </c>
      <c r="BD703" s="58"/>
      <c r="BE703" s="58"/>
      <c r="BF703" s="58"/>
      <c r="BG703" s="58"/>
      <c r="BH703" s="58"/>
      <c r="BI703" s="58"/>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c r="CS703" s="58"/>
      <c r="CT703" s="58"/>
      <c r="CU703" s="58"/>
      <c r="CV703" s="58"/>
      <c r="CW703" s="58"/>
      <c r="CX703" s="58"/>
      <c r="CY703" s="58"/>
      <c r="CZ703" s="58"/>
      <c r="DA703" s="58"/>
      <c r="DB703" s="58"/>
      <c r="DC703" s="58"/>
      <c r="DD703" s="58"/>
      <c r="DE703" s="58"/>
      <c r="DF703" s="58"/>
      <c r="DG703" s="58"/>
      <c r="DH703" s="58"/>
      <c r="DI703" s="58"/>
      <c r="DJ703" s="58"/>
      <c r="DK703" s="58"/>
      <c r="DL703" s="58"/>
      <c r="DM703" s="58"/>
      <c r="DN703" s="58"/>
      <c r="DO703" s="58"/>
      <c r="DP703" s="58"/>
      <c r="DQ703" s="58"/>
      <c r="DR703" s="58"/>
      <c r="DS703" s="58"/>
      <c r="DT703" s="58"/>
      <c r="DU703" s="58"/>
      <c r="DV703" s="58"/>
      <c r="DW703" s="58"/>
      <c r="DX703" s="58"/>
      <c r="DY703" s="58"/>
      <c r="DZ703" s="58"/>
      <c r="EA703" s="58"/>
      <c r="EB703" s="58"/>
      <c r="EC703" s="58"/>
      <c r="ED703" s="58"/>
      <c r="EE703" s="58"/>
      <c r="EF703" s="58"/>
      <c r="EG703" s="58"/>
      <c r="EH703" s="58"/>
      <c r="EI703" s="58"/>
      <c r="EJ703" s="58"/>
      <c r="EK703" s="58"/>
      <c r="EL703" s="58"/>
      <c r="EM703" s="58"/>
    </row>
    <row r="704" spans="1:143" outlineLevel="1" x14ac:dyDescent="0.2">
      <c r="A704" s="16">
        <v>405</v>
      </c>
      <c r="B704" s="16">
        <v>0</v>
      </c>
      <c r="C704" s="1">
        <v>0.49862262544457303</v>
      </c>
      <c r="D704" s="1">
        <f t="shared" si="98"/>
        <v>-0.49862262544457303</v>
      </c>
      <c r="E704" s="1">
        <f t="shared" si="99"/>
        <v>1.3807924376330392</v>
      </c>
      <c r="F704" s="1">
        <f t="shared" si="100"/>
        <v>-1.1750712478965006</v>
      </c>
      <c r="G704" s="1">
        <f t="shared" si="101"/>
        <v>-0.99724903477961058</v>
      </c>
      <c r="H704" s="1">
        <v>1.5961925541233206E-2</v>
      </c>
      <c r="I704" s="1">
        <f t="shared" si="102"/>
        <v>2.0491735327360567E-3</v>
      </c>
      <c r="J704" s="1">
        <f t="shared" si="103"/>
        <v>-1.0053046083590529</v>
      </c>
      <c r="AP704" s="58"/>
      <c r="AQ704" s="58"/>
      <c r="AR704" s="58"/>
      <c r="AS704" s="58"/>
      <c r="AT704" s="58"/>
      <c r="AU704" s="58"/>
      <c r="AV704" s="58"/>
      <c r="AW704" s="173"/>
      <c r="AX704" s="58"/>
      <c r="AY704" s="58"/>
      <c r="AZ704" s="58"/>
      <c r="BA704" s="58">
        <f t="shared" si="104"/>
        <v>1</v>
      </c>
      <c r="BB704" s="58">
        <f t="shared" si="105"/>
        <v>0.49862262544457303</v>
      </c>
      <c r="BC704" s="58" t="e">
        <f t="shared" si="106"/>
        <v>#N/A</v>
      </c>
      <c r="BD704" s="58"/>
      <c r="BE704" s="58"/>
      <c r="BF704" s="58"/>
      <c r="BG704" s="58"/>
      <c r="BH704" s="58"/>
      <c r="BI704" s="58"/>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c r="CS704" s="58"/>
      <c r="CT704" s="58"/>
      <c r="CU704" s="58"/>
      <c r="CV704" s="58"/>
      <c r="CW704" s="58"/>
      <c r="CX704" s="58"/>
      <c r="CY704" s="58"/>
      <c r="CZ704" s="58"/>
      <c r="DA704" s="58"/>
      <c r="DB704" s="58"/>
      <c r="DC704" s="58"/>
      <c r="DD704" s="58"/>
      <c r="DE704" s="58"/>
      <c r="DF704" s="58"/>
      <c r="DG704" s="58"/>
      <c r="DH704" s="58"/>
      <c r="DI704" s="58"/>
      <c r="DJ704" s="58"/>
      <c r="DK704" s="58"/>
      <c r="DL704" s="58"/>
      <c r="DM704" s="58"/>
      <c r="DN704" s="58"/>
      <c r="DO704" s="58"/>
      <c r="DP704" s="58"/>
      <c r="DQ704" s="58"/>
      <c r="DR704" s="58"/>
      <c r="DS704" s="58"/>
      <c r="DT704" s="58"/>
      <c r="DU704" s="58"/>
      <c r="DV704" s="58"/>
      <c r="DW704" s="58"/>
      <c r="DX704" s="58"/>
      <c r="DY704" s="58"/>
      <c r="DZ704" s="58"/>
      <c r="EA704" s="58"/>
      <c r="EB704" s="58"/>
      <c r="EC704" s="58"/>
      <c r="ED704" s="58"/>
      <c r="EE704" s="58"/>
      <c r="EF704" s="58"/>
      <c r="EG704" s="58"/>
      <c r="EH704" s="58"/>
      <c r="EI704" s="58"/>
      <c r="EJ704" s="58"/>
      <c r="EK704" s="58"/>
      <c r="EL704" s="58"/>
      <c r="EM704" s="58"/>
    </row>
    <row r="705" spans="1:143" outlineLevel="1" x14ac:dyDescent="0.2">
      <c r="A705" s="16">
        <v>406</v>
      </c>
      <c r="B705" s="16">
        <v>0</v>
      </c>
      <c r="C705" s="1">
        <v>0.1008671205606768</v>
      </c>
      <c r="D705" s="1">
        <f t="shared" si="98"/>
        <v>-0.1008671205606768</v>
      </c>
      <c r="E705" s="1">
        <f t="shared" si="99"/>
        <v>0.21264889476082197</v>
      </c>
      <c r="F705" s="1">
        <f t="shared" si="100"/>
        <v>-0.46113869362787369</v>
      </c>
      <c r="G705" s="1">
        <f t="shared" si="101"/>
        <v>-0.33493680407914872</v>
      </c>
      <c r="H705" s="1">
        <v>1.0255695870293235E-2</v>
      </c>
      <c r="I705" s="1">
        <f t="shared" si="102"/>
        <v>1.468097395904133E-4</v>
      </c>
      <c r="J705" s="1">
        <f t="shared" si="103"/>
        <v>-0.3366676336613858</v>
      </c>
      <c r="AP705" s="58"/>
      <c r="AQ705" s="58"/>
      <c r="AR705" s="58"/>
      <c r="AS705" s="58"/>
      <c r="AT705" s="58"/>
      <c r="AU705" s="58"/>
      <c r="AV705" s="58"/>
      <c r="AW705" s="173"/>
      <c r="AX705" s="58"/>
      <c r="AY705" s="58"/>
      <c r="AZ705" s="58"/>
      <c r="BA705" s="58">
        <f t="shared" si="104"/>
        <v>1</v>
      </c>
      <c r="BB705" s="58">
        <f t="shared" si="105"/>
        <v>0.1008671205606768</v>
      </c>
      <c r="BC705" s="58" t="e">
        <f t="shared" si="106"/>
        <v>#N/A</v>
      </c>
      <c r="BD705" s="58"/>
      <c r="BE705" s="58"/>
      <c r="BF705" s="58"/>
      <c r="BG705" s="58"/>
      <c r="BH705" s="58"/>
      <c r="BI705" s="58"/>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c r="CS705" s="58"/>
      <c r="CT705" s="58"/>
      <c r="CU705" s="58"/>
      <c r="CV705" s="58"/>
      <c r="CW705" s="58"/>
      <c r="CX705" s="58"/>
      <c r="CY705" s="58"/>
      <c r="CZ705" s="58"/>
      <c r="DA705" s="58"/>
      <c r="DB705" s="58"/>
      <c r="DC705" s="58"/>
      <c r="DD705" s="58"/>
      <c r="DE705" s="58"/>
      <c r="DF705" s="58"/>
      <c r="DG705" s="58"/>
      <c r="DH705" s="58"/>
      <c r="DI705" s="58"/>
      <c r="DJ705" s="58"/>
      <c r="DK705" s="58"/>
      <c r="DL705" s="58"/>
      <c r="DM705" s="58"/>
      <c r="DN705" s="58"/>
      <c r="DO705" s="58"/>
      <c r="DP705" s="58"/>
      <c r="DQ705" s="58"/>
      <c r="DR705" s="58"/>
      <c r="DS705" s="58"/>
      <c r="DT705" s="58"/>
      <c r="DU705" s="58"/>
      <c r="DV705" s="58"/>
      <c r="DW705" s="58"/>
      <c r="DX705" s="58"/>
      <c r="DY705" s="58"/>
      <c r="DZ705" s="58"/>
      <c r="EA705" s="58"/>
      <c r="EB705" s="58"/>
      <c r="EC705" s="58"/>
      <c r="ED705" s="58"/>
      <c r="EE705" s="58"/>
      <c r="EF705" s="58"/>
      <c r="EG705" s="58"/>
      <c r="EH705" s="58"/>
      <c r="EI705" s="58"/>
      <c r="EJ705" s="58"/>
      <c r="EK705" s="58"/>
      <c r="EL705" s="58"/>
      <c r="EM705" s="58"/>
    </row>
    <row r="706" spans="1:143" outlineLevel="1" x14ac:dyDescent="0.2">
      <c r="A706" s="16">
        <v>407</v>
      </c>
      <c r="B706" s="16">
        <v>0</v>
      </c>
      <c r="C706" s="1">
        <v>6.6439197937493075E-2</v>
      </c>
      <c r="D706" s="1">
        <f t="shared" si="98"/>
        <v>-6.6439197937493075E-2</v>
      </c>
      <c r="E706" s="1">
        <f t="shared" si="99"/>
        <v>0.13749836937089766</v>
      </c>
      <c r="F706" s="1">
        <f t="shared" si="100"/>
        <v>-0.37080772560843128</v>
      </c>
      <c r="G706" s="1">
        <f t="shared" si="101"/>
        <v>-0.26677239406812098</v>
      </c>
      <c r="H706" s="1">
        <v>4.6842704088805006E-3</v>
      </c>
      <c r="I706" s="1">
        <f t="shared" si="102"/>
        <v>4.2064139403761655E-5</v>
      </c>
      <c r="J706" s="1">
        <f t="shared" si="103"/>
        <v>-0.26739941479674006</v>
      </c>
      <c r="AP706" s="58"/>
      <c r="AQ706" s="58"/>
      <c r="AR706" s="58"/>
      <c r="AS706" s="58"/>
      <c r="AT706" s="58"/>
      <c r="AU706" s="58"/>
      <c r="AV706" s="58"/>
      <c r="AW706" s="173"/>
      <c r="AX706" s="58"/>
      <c r="AY706" s="58"/>
      <c r="AZ706" s="58"/>
      <c r="BA706" s="58">
        <f t="shared" si="104"/>
        <v>1</v>
      </c>
      <c r="BB706" s="58">
        <f t="shared" si="105"/>
        <v>6.6439197937493075E-2</v>
      </c>
      <c r="BC706" s="58" t="e">
        <f t="shared" si="106"/>
        <v>#N/A</v>
      </c>
      <c r="BD706" s="58"/>
      <c r="BE706" s="58"/>
      <c r="BF706" s="58"/>
      <c r="BG706" s="58"/>
      <c r="BH706" s="58"/>
      <c r="BI706" s="58"/>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c r="CS706" s="58"/>
      <c r="CT706" s="58"/>
      <c r="CU706" s="58"/>
      <c r="CV706" s="58"/>
      <c r="CW706" s="58"/>
      <c r="CX706" s="58"/>
      <c r="CY706" s="58"/>
      <c r="CZ706" s="58"/>
      <c r="DA706" s="58"/>
      <c r="DB706" s="58"/>
      <c r="DC706" s="58"/>
      <c r="DD706" s="58"/>
      <c r="DE706" s="58"/>
      <c r="DF706" s="58"/>
      <c r="DG706" s="58"/>
      <c r="DH706" s="58"/>
      <c r="DI706" s="58"/>
      <c r="DJ706" s="58"/>
      <c r="DK706" s="58"/>
      <c r="DL706" s="58"/>
      <c r="DM706" s="58"/>
      <c r="DN706" s="58"/>
      <c r="DO706" s="58"/>
      <c r="DP706" s="58"/>
      <c r="DQ706" s="58"/>
      <c r="DR706" s="58"/>
      <c r="DS706" s="58"/>
      <c r="DT706" s="58"/>
      <c r="DU706" s="58"/>
      <c r="DV706" s="58"/>
      <c r="DW706" s="58"/>
      <c r="DX706" s="58"/>
      <c r="DY706" s="58"/>
      <c r="DZ706" s="58"/>
      <c r="EA706" s="58"/>
      <c r="EB706" s="58"/>
      <c r="EC706" s="58"/>
      <c r="ED706" s="58"/>
      <c r="EE706" s="58"/>
      <c r="EF706" s="58"/>
      <c r="EG706" s="58"/>
      <c r="EH706" s="58"/>
      <c r="EI706" s="58"/>
      <c r="EJ706" s="58"/>
      <c r="EK706" s="58"/>
      <c r="EL706" s="58"/>
      <c r="EM706" s="58"/>
    </row>
    <row r="707" spans="1:143" outlineLevel="1" x14ac:dyDescent="0.2">
      <c r="A707" s="16">
        <v>408</v>
      </c>
      <c r="B707" s="16">
        <v>1</v>
      </c>
      <c r="C707" s="1">
        <v>0.81552871661652748</v>
      </c>
      <c r="D707" s="1">
        <f t="shared" si="98"/>
        <v>0.18447128338347252</v>
      </c>
      <c r="E707" s="1">
        <f t="shared" si="99"/>
        <v>0.40783728806425112</v>
      </c>
      <c r="F707" s="1">
        <f t="shared" si="100"/>
        <v>0.63862139649737004</v>
      </c>
      <c r="G707" s="1">
        <f t="shared" si="101"/>
        <v>0.47560318632367321</v>
      </c>
      <c r="H707" s="1">
        <v>5.901743109371415E-2</v>
      </c>
      <c r="I707" s="1">
        <f t="shared" si="102"/>
        <v>1.8845890731642929E-3</v>
      </c>
      <c r="J707" s="1">
        <f t="shared" si="103"/>
        <v>0.49029105088755337</v>
      </c>
      <c r="AP707" s="58"/>
      <c r="AQ707" s="58"/>
      <c r="AR707" s="58"/>
      <c r="AS707" s="58"/>
      <c r="AT707" s="58"/>
      <c r="AU707" s="58"/>
      <c r="AV707" s="58"/>
      <c r="AW707" s="173"/>
      <c r="AX707" s="58"/>
      <c r="AY707" s="58"/>
      <c r="AZ707" s="58"/>
      <c r="BA707" s="58">
        <f t="shared" si="104"/>
        <v>0</v>
      </c>
      <c r="BB707" s="58" t="e">
        <f t="shared" si="105"/>
        <v>#N/A</v>
      </c>
      <c r="BC707" s="58">
        <f t="shared" si="106"/>
        <v>0.81552871661652748</v>
      </c>
      <c r="BD707" s="58"/>
      <c r="BE707" s="58"/>
      <c r="BF707" s="58"/>
      <c r="BG707" s="58"/>
      <c r="BH707" s="58"/>
      <c r="BI707" s="58"/>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c r="DN707" s="58"/>
      <c r="DO707" s="58"/>
      <c r="DP707" s="58"/>
      <c r="DQ707" s="58"/>
      <c r="DR707" s="58"/>
      <c r="DS707" s="58"/>
      <c r="DT707" s="58"/>
      <c r="DU707" s="58"/>
      <c r="DV707" s="58"/>
      <c r="DW707" s="58"/>
      <c r="DX707" s="58"/>
      <c r="DY707" s="58"/>
      <c r="DZ707" s="58"/>
      <c r="EA707" s="58"/>
      <c r="EB707" s="58"/>
      <c r="EC707" s="58"/>
      <c r="ED707" s="58"/>
      <c r="EE707" s="58"/>
      <c r="EF707" s="58"/>
      <c r="EG707" s="58"/>
      <c r="EH707" s="58"/>
      <c r="EI707" s="58"/>
      <c r="EJ707" s="58"/>
      <c r="EK707" s="58"/>
      <c r="EL707" s="58"/>
      <c r="EM707" s="58"/>
    </row>
    <row r="708" spans="1:143" outlineLevel="1" x14ac:dyDescent="0.2">
      <c r="A708" s="16">
        <v>409</v>
      </c>
      <c r="B708" s="16">
        <v>0</v>
      </c>
      <c r="C708" s="1">
        <v>0.13002404558311145</v>
      </c>
      <c r="D708" s="1">
        <f t="shared" si="98"/>
        <v>-0.13002404558311145</v>
      </c>
      <c r="E708" s="1">
        <f t="shared" si="99"/>
        <v>0.27857941263347663</v>
      </c>
      <c r="F708" s="1">
        <f t="shared" si="100"/>
        <v>-0.52780622640650676</v>
      </c>
      <c r="G708" s="1">
        <f t="shared" si="101"/>
        <v>-0.38659676245617836</v>
      </c>
      <c r="H708" s="1">
        <v>3.9762680482500487E-3</v>
      </c>
      <c r="I708" s="1">
        <f t="shared" si="102"/>
        <v>7.4879462645677003E-5</v>
      </c>
      <c r="J708" s="1">
        <f t="shared" si="103"/>
        <v>-0.38736766839302156</v>
      </c>
      <c r="AP708" s="58"/>
      <c r="AQ708" s="58"/>
      <c r="AR708" s="58"/>
      <c r="AS708" s="58"/>
      <c r="AT708" s="58"/>
      <c r="AU708" s="58"/>
      <c r="AV708" s="58"/>
      <c r="AW708" s="173"/>
      <c r="AX708" s="58"/>
      <c r="AY708" s="58"/>
      <c r="AZ708" s="58"/>
      <c r="BA708" s="58">
        <f t="shared" si="104"/>
        <v>1</v>
      </c>
      <c r="BB708" s="58">
        <f t="shared" si="105"/>
        <v>0.13002404558311145</v>
      </c>
      <c r="BC708" s="58" t="e">
        <f t="shared" si="106"/>
        <v>#N/A</v>
      </c>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8"/>
      <c r="DN708" s="58"/>
      <c r="DO708" s="58"/>
      <c r="DP708" s="58"/>
      <c r="DQ708" s="58"/>
      <c r="DR708" s="58"/>
      <c r="DS708" s="58"/>
      <c r="DT708" s="58"/>
      <c r="DU708" s="58"/>
      <c r="DV708" s="58"/>
      <c r="DW708" s="58"/>
      <c r="DX708" s="58"/>
      <c r="DY708" s="58"/>
      <c r="DZ708" s="58"/>
      <c r="EA708" s="58"/>
      <c r="EB708" s="58"/>
      <c r="EC708" s="58"/>
      <c r="ED708" s="58"/>
      <c r="EE708" s="58"/>
      <c r="EF708" s="58"/>
      <c r="EG708" s="58"/>
      <c r="EH708" s="58"/>
      <c r="EI708" s="58"/>
      <c r="EJ708" s="58"/>
      <c r="EK708" s="58"/>
      <c r="EL708" s="58"/>
      <c r="EM708" s="58"/>
    </row>
    <row r="709" spans="1:143" outlineLevel="1" x14ac:dyDescent="0.2">
      <c r="A709" s="16">
        <v>410</v>
      </c>
      <c r="B709" s="16">
        <v>0</v>
      </c>
      <c r="C709" s="1">
        <v>6.8681917018837413E-2</v>
      </c>
      <c r="D709" s="1">
        <f t="shared" si="98"/>
        <v>-6.8681917018837413E-2</v>
      </c>
      <c r="E709" s="1">
        <f t="shared" si="99"/>
        <v>0.14230880543840266</v>
      </c>
      <c r="F709" s="1">
        <f t="shared" si="100"/>
        <v>-0.37723839337798409</v>
      </c>
      <c r="G709" s="1">
        <f t="shared" si="101"/>
        <v>-0.2715639934283795</v>
      </c>
      <c r="H709" s="1">
        <v>2.1651363165403899E-2</v>
      </c>
      <c r="I709" s="1">
        <f t="shared" si="102"/>
        <v>2.0852222106589998E-4</v>
      </c>
      <c r="J709" s="1">
        <f t="shared" si="103"/>
        <v>-0.27455247580855163</v>
      </c>
      <c r="AP709" s="58"/>
      <c r="AQ709" s="58"/>
      <c r="AR709" s="58"/>
      <c r="AS709" s="58"/>
      <c r="AT709" s="58"/>
      <c r="AU709" s="58"/>
      <c r="AV709" s="58"/>
      <c r="AW709" s="173"/>
      <c r="AX709" s="58"/>
      <c r="AY709" s="58"/>
      <c r="AZ709" s="58"/>
      <c r="BA709" s="58">
        <f t="shared" si="104"/>
        <v>1</v>
      </c>
      <c r="BB709" s="58">
        <f t="shared" si="105"/>
        <v>6.8681917018837413E-2</v>
      </c>
      <c r="BC709" s="58" t="e">
        <f t="shared" si="106"/>
        <v>#N/A</v>
      </c>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c r="CS709" s="58"/>
      <c r="CT709" s="58"/>
      <c r="CU709" s="58"/>
      <c r="CV709" s="58"/>
      <c r="CW709" s="58"/>
      <c r="CX709" s="58"/>
      <c r="CY709" s="58"/>
      <c r="CZ709" s="58"/>
      <c r="DA709" s="58"/>
      <c r="DB709" s="58"/>
      <c r="DC709" s="58"/>
      <c r="DD709" s="58"/>
      <c r="DE709" s="58"/>
      <c r="DF709" s="58"/>
      <c r="DG709" s="58"/>
      <c r="DH709" s="58"/>
      <c r="DI709" s="58"/>
      <c r="DJ709" s="58"/>
      <c r="DK709" s="58"/>
      <c r="DL709" s="58"/>
      <c r="DM709" s="58"/>
      <c r="DN709" s="58"/>
      <c r="DO709" s="58"/>
      <c r="DP709" s="58"/>
      <c r="DQ709" s="58"/>
      <c r="DR709" s="58"/>
      <c r="DS709" s="58"/>
      <c r="DT709" s="58"/>
      <c r="DU709" s="58"/>
      <c r="DV709" s="58"/>
      <c r="DW709" s="58"/>
      <c r="DX709" s="58"/>
      <c r="DY709" s="58"/>
      <c r="DZ709" s="58"/>
      <c r="EA709" s="58"/>
      <c r="EB709" s="58"/>
      <c r="EC709" s="58"/>
      <c r="ED709" s="58"/>
      <c r="EE709" s="58"/>
      <c r="EF709" s="58"/>
      <c r="EG709" s="58"/>
      <c r="EH709" s="58"/>
      <c r="EI709" s="58"/>
      <c r="EJ709" s="58"/>
      <c r="EK709" s="58"/>
      <c r="EL709" s="58"/>
      <c r="EM709" s="58"/>
    </row>
    <row r="710" spans="1:143" outlineLevel="1" x14ac:dyDescent="0.2">
      <c r="A710" s="16">
        <v>411</v>
      </c>
      <c r="B710" s="16">
        <v>0</v>
      </c>
      <c r="C710" s="1">
        <v>0.10708535727923606</v>
      </c>
      <c r="D710" s="1">
        <f t="shared" si="98"/>
        <v>-0.10708535727923606</v>
      </c>
      <c r="E710" s="1">
        <f t="shared" si="99"/>
        <v>0.22652857506665758</v>
      </c>
      <c r="F710" s="1">
        <f t="shared" si="100"/>
        <v>-0.47595018128650562</v>
      </c>
      <c r="G710" s="1">
        <f t="shared" si="101"/>
        <v>-0.34630604501769208</v>
      </c>
      <c r="H710" s="1">
        <v>2.9589996513966067E-3</v>
      </c>
      <c r="I710" s="1">
        <f t="shared" si="102"/>
        <v>4.4622000483173256E-5</v>
      </c>
      <c r="J710" s="1">
        <f t="shared" si="103"/>
        <v>-0.34681954461620262</v>
      </c>
      <c r="AP710" s="58"/>
      <c r="AQ710" s="58"/>
      <c r="AR710" s="58"/>
      <c r="AS710" s="58"/>
      <c r="AT710" s="58"/>
      <c r="AU710" s="58"/>
      <c r="AV710" s="58"/>
      <c r="AW710" s="173"/>
      <c r="AX710" s="58"/>
      <c r="AY710" s="58"/>
      <c r="AZ710" s="58"/>
      <c r="BA710" s="58">
        <f t="shared" si="104"/>
        <v>1</v>
      </c>
      <c r="BB710" s="58">
        <f t="shared" si="105"/>
        <v>0.10708535727923606</v>
      </c>
      <c r="BC710" s="58" t="e">
        <f t="shared" si="106"/>
        <v>#N/A</v>
      </c>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c r="CS710" s="58"/>
      <c r="CT710" s="58"/>
      <c r="CU710" s="58"/>
      <c r="CV710" s="58"/>
      <c r="CW710" s="58"/>
      <c r="CX710" s="58"/>
      <c r="CY710" s="58"/>
      <c r="CZ710" s="58"/>
      <c r="DA710" s="58"/>
      <c r="DB710" s="58"/>
      <c r="DC710" s="58"/>
      <c r="DD710" s="58"/>
      <c r="DE710" s="58"/>
      <c r="DF710" s="58"/>
      <c r="DG710" s="58"/>
      <c r="DH710" s="58"/>
      <c r="DI710" s="58"/>
      <c r="DJ710" s="58"/>
      <c r="DK710" s="58"/>
      <c r="DL710" s="58"/>
      <c r="DM710" s="58"/>
      <c r="DN710" s="58"/>
      <c r="DO710" s="58"/>
      <c r="DP710" s="58"/>
      <c r="DQ710" s="58"/>
      <c r="DR710" s="58"/>
      <c r="DS710" s="58"/>
      <c r="DT710" s="58"/>
      <c r="DU710" s="58"/>
      <c r="DV710" s="58"/>
      <c r="DW710" s="58"/>
      <c r="DX710" s="58"/>
      <c r="DY710" s="58"/>
      <c r="DZ710" s="58"/>
      <c r="EA710" s="58"/>
      <c r="EB710" s="58"/>
      <c r="EC710" s="58"/>
      <c r="ED710" s="58"/>
      <c r="EE710" s="58"/>
      <c r="EF710" s="58"/>
      <c r="EG710" s="58"/>
      <c r="EH710" s="58"/>
      <c r="EI710" s="58"/>
      <c r="EJ710" s="58"/>
      <c r="EK710" s="58"/>
      <c r="EL710" s="58"/>
      <c r="EM710" s="58"/>
    </row>
    <row r="711" spans="1:143" outlineLevel="1" x14ac:dyDescent="0.2">
      <c r="A711" s="16">
        <v>412</v>
      </c>
      <c r="B711" s="16">
        <v>0</v>
      </c>
      <c r="C711" s="1">
        <v>0.10708535727923606</v>
      </c>
      <c r="D711" s="1">
        <f t="shared" si="98"/>
        <v>-0.10708535727923606</v>
      </c>
      <c r="E711" s="1">
        <f t="shared" si="99"/>
        <v>0.22652857506665758</v>
      </c>
      <c r="F711" s="1">
        <f t="shared" si="100"/>
        <v>-0.47595018128650562</v>
      </c>
      <c r="G711" s="1">
        <f t="shared" si="101"/>
        <v>-0.34630604501769208</v>
      </c>
      <c r="H711" s="1">
        <v>2.9589996513966067E-3</v>
      </c>
      <c r="I711" s="1">
        <f t="shared" si="102"/>
        <v>4.4622000483173256E-5</v>
      </c>
      <c r="J711" s="1">
        <f t="shared" si="103"/>
        <v>-0.34681954461620262</v>
      </c>
      <c r="AP711" s="58"/>
      <c r="AQ711" s="58"/>
      <c r="AR711" s="58"/>
      <c r="AS711" s="58"/>
      <c r="AT711" s="58"/>
      <c r="AU711" s="58"/>
      <c r="AV711" s="58"/>
      <c r="AW711" s="173"/>
      <c r="AX711" s="58"/>
      <c r="AY711" s="58"/>
      <c r="AZ711" s="58"/>
      <c r="BA711" s="58">
        <f t="shared" si="104"/>
        <v>1</v>
      </c>
      <c r="BB711" s="58">
        <f t="shared" si="105"/>
        <v>0.10708535727923606</v>
      </c>
      <c r="BC711" s="58" t="e">
        <f t="shared" si="106"/>
        <v>#N/A</v>
      </c>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c r="EK711" s="58"/>
      <c r="EL711" s="58"/>
      <c r="EM711" s="58"/>
    </row>
    <row r="712" spans="1:143" outlineLevel="1" x14ac:dyDescent="0.2">
      <c r="A712" s="16">
        <v>413</v>
      </c>
      <c r="B712" s="16">
        <v>1</v>
      </c>
      <c r="C712" s="1">
        <v>0.93954273323925741</v>
      </c>
      <c r="D712" s="1">
        <f t="shared" si="98"/>
        <v>6.045726676074259E-2</v>
      </c>
      <c r="E712" s="1">
        <f t="shared" si="99"/>
        <v>0.12472395215201999</v>
      </c>
      <c r="F712" s="1">
        <f t="shared" si="100"/>
        <v>0.3531627842115021</v>
      </c>
      <c r="G712" s="1">
        <f t="shared" si="101"/>
        <v>0.25366817568378275</v>
      </c>
      <c r="H712" s="1">
        <v>3.9259191085750898E-3</v>
      </c>
      <c r="I712" s="1">
        <f t="shared" si="102"/>
        <v>3.1827318663412632E-5</v>
      </c>
      <c r="J712" s="1">
        <f t="shared" si="103"/>
        <v>0.25416758702127551</v>
      </c>
      <c r="AP712" s="58"/>
      <c r="AQ712" s="58"/>
      <c r="AR712" s="58"/>
      <c r="AS712" s="58"/>
      <c r="AT712" s="58"/>
      <c r="AU712" s="58"/>
      <c r="AV712" s="58"/>
      <c r="AW712" s="173"/>
      <c r="AX712" s="58"/>
      <c r="AY712" s="58"/>
      <c r="AZ712" s="58"/>
      <c r="BA712" s="58">
        <f t="shared" si="104"/>
        <v>0</v>
      </c>
      <c r="BB712" s="58" t="e">
        <f t="shared" si="105"/>
        <v>#N/A</v>
      </c>
      <c r="BC712" s="58">
        <f t="shared" si="106"/>
        <v>0.93954273323925741</v>
      </c>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c r="CS712" s="58"/>
      <c r="CT712" s="58"/>
      <c r="CU712" s="58"/>
      <c r="CV712" s="58"/>
      <c r="CW712" s="58"/>
      <c r="CX712" s="58"/>
      <c r="CY712" s="58"/>
      <c r="CZ712" s="58"/>
      <c r="DA712" s="58"/>
      <c r="DB712" s="58"/>
      <c r="DC712" s="58"/>
      <c r="DD712" s="58"/>
      <c r="DE712" s="58"/>
      <c r="DF712" s="58"/>
      <c r="DG712" s="58"/>
      <c r="DH712" s="58"/>
      <c r="DI712" s="58"/>
      <c r="DJ712" s="58"/>
      <c r="DK712" s="58"/>
      <c r="DL712" s="58"/>
      <c r="DM712" s="58"/>
      <c r="DN712" s="58"/>
      <c r="DO712" s="58"/>
      <c r="DP712" s="58"/>
      <c r="DQ712" s="58"/>
      <c r="DR712" s="58"/>
      <c r="DS712" s="58"/>
      <c r="DT712" s="58"/>
      <c r="DU712" s="58"/>
      <c r="DV712" s="58"/>
      <c r="DW712" s="58"/>
      <c r="DX712" s="58"/>
      <c r="DY712" s="58"/>
      <c r="DZ712" s="58"/>
      <c r="EA712" s="58"/>
      <c r="EB712" s="58"/>
      <c r="EC712" s="58"/>
      <c r="ED712" s="58"/>
      <c r="EE712" s="58"/>
      <c r="EF712" s="58"/>
      <c r="EG712" s="58"/>
      <c r="EH712" s="58"/>
      <c r="EI712" s="58"/>
      <c r="EJ712" s="58"/>
      <c r="EK712" s="58"/>
      <c r="EL712" s="58"/>
      <c r="EM712" s="58"/>
    </row>
    <row r="713" spans="1:143" outlineLevel="1" x14ac:dyDescent="0.2">
      <c r="A713" s="16">
        <v>414</v>
      </c>
      <c r="B713" s="16">
        <v>0</v>
      </c>
      <c r="C713" s="1">
        <v>0.1104430150365832</v>
      </c>
      <c r="D713" s="1">
        <f t="shared" si="98"/>
        <v>-0.1104430150365832</v>
      </c>
      <c r="E713" s="1">
        <f t="shared" si="99"/>
        <v>0.2340634197768871</v>
      </c>
      <c r="F713" s="1">
        <f t="shared" si="100"/>
        <v>-0.48380101258356945</v>
      </c>
      <c r="G713" s="1">
        <f t="shared" si="101"/>
        <v>-0.352356461495197</v>
      </c>
      <c r="H713" s="1">
        <v>1.1000618113579112E-2</v>
      </c>
      <c r="I713" s="1">
        <f t="shared" si="102"/>
        <v>1.7454183642261821E-4</v>
      </c>
      <c r="J713" s="1">
        <f t="shared" si="103"/>
        <v>-0.35431066891091295</v>
      </c>
      <c r="AP713" s="58"/>
      <c r="AQ713" s="58"/>
      <c r="AR713" s="58"/>
      <c r="AS713" s="58"/>
      <c r="AT713" s="58"/>
      <c r="AU713" s="58"/>
      <c r="AV713" s="58"/>
      <c r="AW713" s="173"/>
      <c r="AX713" s="58"/>
      <c r="AY713" s="58"/>
      <c r="AZ713" s="58"/>
      <c r="BA713" s="58">
        <f t="shared" si="104"/>
        <v>1</v>
      </c>
      <c r="BB713" s="58">
        <f t="shared" si="105"/>
        <v>0.1104430150365832</v>
      </c>
      <c r="BC713" s="58" t="e">
        <f t="shared" si="106"/>
        <v>#N/A</v>
      </c>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c r="CS713" s="58"/>
      <c r="CT713" s="58"/>
      <c r="CU713" s="58"/>
      <c r="CV713" s="58"/>
      <c r="CW713" s="58"/>
      <c r="CX713" s="58"/>
      <c r="CY713" s="58"/>
      <c r="CZ713" s="58"/>
      <c r="DA713" s="58"/>
      <c r="DB713" s="58"/>
      <c r="DC713" s="58"/>
      <c r="DD713" s="58"/>
      <c r="DE713" s="58"/>
      <c r="DF713" s="58"/>
      <c r="DG713" s="58"/>
      <c r="DH713" s="58"/>
      <c r="DI713" s="58"/>
      <c r="DJ713" s="58"/>
      <c r="DK713" s="58"/>
      <c r="DL713" s="58"/>
      <c r="DM713" s="58"/>
      <c r="DN713" s="58"/>
      <c r="DO713" s="58"/>
      <c r="DP713" s="58"/>
      <c r="DQ713" s="58"/>
      <c r="DR713" s="58"/>
      <c r="DS713" s="58"/>
      <c r="DT713" s="58"/>
      <c r="DU713" s="58"/>
      <c r="DV713" s="58"/>
      <c r="DW713" s="58"/>
      <c r="DX713" s="58"/>
      <c r="DY713" s="58"/>
      <c r="DZ713" s="58"/>
      <c r="EA713" s="58"/>
      <c r="EB713" s="58"/>
      <c r="EC713" s="58"/>
      <c r="ED713" s="58"/>
      <c r="EE713" s="58"/>
      <c r="EF713" s="58"/>
      <c r="EG713" s="58"/>
      <c r="EH713" s="58"/>
      <c r="EI713" s="58"/>
      <c r="EJ713" s="58"/>
      <c r="EK713" s="58"/>
      <c r="EL713" s="58"/>
      <c r="EM713" s="58"/>
    </row>
    <row r="714" spans="1:143" outlineLevel="1" x14ac:dyDescent="0.2">
      <c r="A714" s="16">
        <v>415</v>
      </c>
      <c r="B714" s="16">
        <v>1</v>
      </c>
      <c r="C714" s="1">
        <v>7.8017583876146587E-2</v>
      </c>
      <c r="D714" s="1">
        <f t="shared" si="98"/>
        <v>0.92198241612385345</v>
      </c>
      <c r="E714" s="1">
        <f t="shared" si="99"/>
        <v>5.1016420867789387</v>
      </c>
      <c r="F714" s="1">
        <f t="shared" si="100"/>
        <v>2.2586814929907533</v>
      </c>
      <c r="G714" s="1">
        <f t="shared" si="101"/>
        <v>3.437677019217547</v>
      </c>
      <c r="H714" s="1">
        <v>3.7568606595928585E-3</v>
      </c>
      <c r="I714" s="1">
        <f t="shared" si="102"/>
        <v>5.5915801582556964E-3</v>
      </c>
      <c r="J714" s="1">
        <f t="shared" si="103"/>
        <v>3.4441527079126897</v>
      </c>
      <c r="AP714" s="58"/>
      <c r="AQ714" s="58"/>
      <c r="AR714" s="58"/>
      <c r="AS714" s="58"/>
      <c r="AT714" s="58"/>
      <c r="AU714" s="58"/>
      <c r="AV714" s="58"/>
      <c r="AW714" s="173"/>
      <c r="AX714" s="58"/>
      <c r="AY714" s="58"/>
      <c r="AZ714" s="58"/>
      <c r="BA714" s="58">
        <f t="shared" si="104"/>
        <v>0</v>
      </c>
      <c r="BB714" s="58" t="e">
        <f t="shared" si="105"/>
        <v>#N/A</v>
      </c>
      <c r="BC714" s="58">
        <f t="shared" si="106"/>
        <v>7.8017583876146587E-2</v>
      </c>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c r="CS714" s="58"/>
      <c r="CT714" s="58"/>
      <c r="CU714" s="58"/>
      <c r="CV714" s="58"/>
      <c r="CW714" s="58"/>
      <c r="CX714" s="58"/>
      <c r="CY714" s="58"/>
      <c r="CZ714" s="58"/>
      <c r="DA714" s="58"/>
      <c r="DB714" s="58"/>
      <c r="DC714" s="58"/>
      <c r="DD714" s="58"/>
      <c r="DE714" s="58"/>
      <c r="DF714" s="58"/>
      <c r="DG714" s="58"/>
      <c r="DH714" s="58"/>
      <c r="DI714" s="58"/>
      <c r="DJ714" s="58"/>
      <c r="DK714" s="58"/>
      <c r="DL714" s="58"/>
      <c r="DM714" s="58"/>
      <c r="DN714" s="58"/>
      <c r="DO714" s="58"/>
      <c r="DP714" s="58"/>
      <c r="DQ714" s="58"/>
      <c r="DR714" s="58"/>
      <c r="DS714" s="58"/>
      <c r="DT714" s="58"/>
      <c r="DU714" s="58"/>
      <c r="DV714" s="58"/>
      <c r="DW714" s="58"/>
      <c r="DX714" s="58"/>
      <c r="DY714" s="58"/>
      <c r="DZ714" s="58"/>
      <c r="EA714" s="58"/>
      <c r="EB714" s="58"/>
      <c r="EC714" s="58"/>
      <c r="ED714" s="58"/>
      <c r="EE714" s="58"/>
      <c r="EF714" s="58"/>
      <c r="EG714" s="58"/>
      <c r="EH714" s="58"/>
      <c r="EI714" s="58"/>
      <c r="EJ714" s="58"/>
      <c r="EK714" s="58"/>
      <c r="EL714" s="58"/>
      <c r="EM714" s="58"/>
    </row>
    <row r="715" spans="1:143" outlineLevel="1" x14ac:dyDescent="0.2">
      <c r="A715" s="16">
        <v>416</v>
      </c>
      <c r="B715" s="16">
        <v>0</v>
      </c>
      <c r="C715" s="1">
        <v>0.43773476831434177</v>
      </c>
      <c r="D715" s="1">
        <f t="shared" si="98"/>
        <v>-0.43773476831434177</v>
      </c>
      <c r="E715" s="1">
        <f t="shared" si="99"/>
        <v>1.1515631958342216</v>
      </c>
      <c r="F715" s="1">
        <f t="shared" si="100"/>
        <v>-1.073109125780888</v>
      </c>
      <c r="G715" s="1">
        <f t="shared" si="101"/>
        <v>-0.88233784424907513</v>
      </c>
      <c r="H715" s="1">
        <v>1.542761234245966E-2</v>
      </c>
      <c r="I715" s="1">
        <f t="shared" si="102"/>
        <v>1.5487568519231103E-3</v>
      </c>
      <c r="J715" s="1">
        <f t="shared" si="103"/>
        <v>-0.88922380605047713</v>
      </c>
      <c r="AP715" s="58"/>
      <c r="AQ715" s="58"/>
      <c r="AR715" s="58"/>
      <c r="AS715" s="58"/>
      <c r="AT715" s="58"/>
      <c r="AU715" s="58"/>
      <c r="AV715" s="58"/>
      <c r="AW715" s="173"/>
      <c r="AX715" s="58"/>
      <c r="AY715" s="58"/>
      <c r="AZ715" s="58"/>
      <c r="BA715" s="58">
        <f t="shared" si="104"/>
        <v>1</v>
      </c>
      <c r="BB715" s="58">
        <f t="shared" si="105"/>
        <v>0.43773476831434177</v>
      </c>
      <c r="BC715" s="58" t="e">
        <f t="shared" si="106"/>
        <v>#N/A</v>
      </c>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c r="CS715" s="58"/>
      <c r="CT715" s="58"/>
      <c r="CU715" s="58"/>
      <c r="CV715" s="58"/>
      <c r="CW715" s="58"/>
      <c r="CX715" s="58"/>
      <c r="CY715" s="58"/>
      <c r="CZ715" s="58"/>
      <c r="DA715" s="58"/>
      <c r="DB715" s="58"/>
      <c r="DC715" s="58"/>
      <c r="DD715" s="58"/>
      <c r="DE715" s="58"/>
      <c r="DF715" s="58"/>
      <c r="DG715" s="58"/>
      <c r="DH715" s="58"/>
      <c r="DI715" s="58"/>
      <c r="DJ715" s="58"/>
      <c r="DK715" s="58"/>
      <c r="DL715" s="58"/>
      <c r="DM715" s="58"/>
      <c r="DN715" s="58"/>
      <c r="DO715" s="58"/>
      <c r="DP715" s="58"/>
      <c r="DQ715" s="58"/>
      <c r="DR715" s="58"/>
      <c r="DS715" s="58"/>
      <c r="DT715" s="58"/>
      <c r="DU715" s="58"/>
      <c r="DV715" s="58"/>
      <c r="DW715" s="58"/>
      <c r="DX715" s="58"/>
      <c r="DY715" s="58"/>
      <c r="DZ715" s="58"/>
      <c r="EA715" s="58"/>
      <c r="EB715" s="58"/>
      <c r="EC715" s="58"/>
      <c r="ED715" s="58"/>
      <c r="EE715" s="58"/>
      <c r="EF715" s="58"/>
      <c r="EG715" s="58"/>
      <c r="EH715" s="58"/>
      <c r="EI715" s="58"/>
      <c r="EJ715" s="58"/>
      <c r="EK715" s="58"/>
      <c r="EL715" s="58"/>
      <c r="EM715" s="58"/>
    </row>
    <row r="716" spans="1:143" outlineLevel="1" x14ac:dyDescent="0.2">
      <c r="A716" s="16">
        <v>417</v>
      </c>
      <c r="B716" s="16">
        <v>1</v>
      </c>
      <c r="C716" s="1">
        <v>0.93812251073799691</v>
      </c>
      <c r="D716" s="1">
        <f t="shared" si="98"/>
        <v>6.1877489262003094E-2</v>
      </c>
      <c r="E716" s="1">
        <f t="shared" si="99"/>
        <v>0.12774946008354343</v>
      </c>
      <c r="F716" s="1">
        <f t="shared" si="100"/>
        <v>0.35742056471829292</v>
      </c>
      <c r="G716" s="1">
        <f t="shared" si="101"/>
        <v>0.25682456614536792</v>
      </c>
      <c r="H716" s="1">
        <v>3.9907788132067246E-3</v>
      </c>
      <c r="I716" s="1">
        <f t="shared" si="102"/>
        <v>3.3167602411627353E-5</v>
      </c>
      <c r="J716" s="1">
        <f t="shared" si="103"/>
        <v>0.25733857013384054</v>
      </c>
      <c r="AP716" s="58"/>
      <c r="AQ716" s="58"/>
      <c r="AR716" s="58"/>
      <c r="AS716" s="58"/>
      <c r="AT716" s="58"/>
      <c r="AU716" s="58"/>
      <c r="AV716" s="58"/>
      <c r="AW716" s="173"/>
      <c r="AX716" s="58"/>
      <c r="AY716" s="58"/>
      <c r="AZ716" s="58"/>
      <c r="BA716" s="58">
        <f t="shared" si="104"/>
        <v>0</v>
      </c>
      <c r="BB716" s="58" t="e">
        <f t="shared" si="105"/>
        <v>#N/A</v>
      </c>
      <c r="BC716" s="58">
        <f t="shared" si="106"/>
        <v>0.93812251073799691</v>
      </c>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c r="CS716" s="58"/>
      <c r="CT716" s="58"/>
      <c r="CU716" s="58"/>
      <c r="CV716" s="58"/>
      <c r="CW716" s="58"/>
      <c r="CX716" s="58"/>
      <c r="CY716" s="58"/>
      <c r="CZ716" s="58"/>
      <c r="DA716" s="58"/>
      <c r="DB716" s="58"/>
      <c r="DC716" s="58"/>
      <c r="DD716" s="58"/>
      <c r="DE716" s="58"/>
      <c r="DF716" s="58"/>
      <c r="DG716" s="58"/>
      <c r="DH716" s="58"/>
      <c r="DI716" s="58"/>
      <c r="DJ716" s="58"/>
      <c r="DK716" s="58"/>
      <c r="DL716" s="58"/>
      <c r="DM716" s="58"/>
      <c r="DN716" s="58"/>
      <c r="DO716" s="58"/>
      <c r="DP716" s="58"/>
      <c r="DQ716" s="58"/>
      <c r="DR716" s="58"/>
      <c r="DS716" s="58"/>
      <c r="DT716" s="58"/>
      <c r="DU716" s="58"/>
      <c r="DV716" s="58"/>
      <c r="DW716" s="58"/>
      <c r="DX716" s="58"/>
      <c r="DY716" s="58"/>
      <c r="DZ716" s="58"/>
      <c r="EA716" s="58"/>
      <c r="EB716" s="58"/>
      <c r="EC716" s="58"/>
      <c r="ED716" s="58"/>
      <c r="EE716" s="58"/>
      <c r="EF716" s="58"/>
      <c r="EG716" s="58"/>
      <c r="EH716" s="58"/>
      <c r="EI716" s="58"/>
      <c r="EJ716" s="58"/>
      <c r="EK716" s="58"/>
      <c r="EL716" s="58"/>
      <c r="EM716" s="58"/>
    </row>
    <row r="717" spans="1:143" outlineLevel="1" x14ac:dyDescent="0.2">
      <c r="A717" s="16">
        <v>418</v>
      </c>
      <c r="B717" s="16">
        <v>1</v>
      </c>
      <c r="C717" s="1">
        <v>0.95748458379810197</v>
      </c>
      <c r="D717" s="1">
        <f t="shared" si="98"/>
        <v>4.2515416201898026E-2</v>
      </c>
      <c r="E717" s="1">
        <f t="shared" si="99"/>
        <v>8.68913170578125E-2</v>
      </c>
      <c r="F717" s="1">
        <f t="shared" si="100"/>
        <v>0.29477333165978992</v>
      </c>
      <c r="G717" s="1">
        <f t="shared" si="101"/>
        <v>0.21072075920884364</v>
      </c>
      <c r="H717" s="1">
        <v>3.8794040475281489E-3</v>
      </c>
      <c r="I717" s="1">
        <f t="shared" si="102"/>
        <v>2.1700304743281959E-5</v>
      </c>
      <c r="J717" s="1">
        <f t="shared" si="103"/>
        <v>0.21113068778720276</v>
      </c>
      <c r="AP717" s="58"/>
      <c r="AQ717" s="58"/>
      <c r="AR717" s="58"/>
      <c r="AS717" s="58"/>
      <c r="AT717" s="58"/>
      <c r="AU717" s="58"/>
      <c r="AV717" s="58"/>
      <c r="AW717" s="173"/>
      <c r="AX717" s="58"/>
      <c r="AY717" s="58"/>
      <c r="AZ717" s="58"/>
      <c r="BA717" s="58">
        <f t="shared" si="104"/>
        <v>0</v>
      </c>
      <c r="BB717" s="58" t="e">
        <f t="shared" si="105"/>
        <v>#N/A</v>
      </c>
      <c r="BC717" s="58">
        <f t="shared" si="106"/>
        <v>0.95748458379810197</v>
      </c>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c r="CS717" s="58"/>
      <c r="CT717" s="58"/>
      <c r="CU717" s="58"/>
      <c r="CV717" s="58"/>
      <c r="CW717" s="58"/>
      <c r="CX717" s="58"/>
      <c r="CY717" s="58"/>
      <c r="CZ717" s="58"/>
      <c r="DA717" s="58"/>
      <c r="DB717" s="58"/>
      <c r="DC717" s="58"/>
      <c r="DD717" s="58"/>
      <c r="DE717" s="58"/>
      <c r="DF717" s="58"/>
      <c r="DG717" s="58"/>
      <c r="DH717" s="58"/>
      <c r="DI717" s="58"/>
      <c r="DJ717" s="58"/>
      <c r="DK717" s="58"/>
      <c r="DL717" s="58"/>
      <c r="DM717" s="58"/>
      <c r="DN717" s="58"/>
      <c r="DO717" s="58"/>
      <c r="DP717" s="58"/>
      <c r="DQ717" s="58"/>
      <c r="DR717" s="58"/>
      <c r="DS717" s="58"/>
      <c r="DT717" s="58"/>
      <c r="DU717" s="58"/>
      <c r="DV717" s="58"/>
      <c r="DW717" s="58"/>
      <c r="DX717" s="58"/>
      <c r="DY717" s="58"/>
      <c r="DZ717" s="58"/>
      <c r="EA717" s="58"/>
      <c r="EB717" s="58"/>
      <c r="EC717" s="58"/>
      <c r="ED717" s="58"/>
      <c r="EE717" s="58"/>
      <c r="EF717" s="58"/>
      <c r="EG717" s="58"/>
      <c r="EH717" s="58"/>
      <c r="EI717" s="58"/>
      <c r="EJ717" s="58"/>
      <c r="EK717" s="58"/>
      <c r="EL717" s="58"/>
      <c r="EM717" s="58"/>
    </row>
    <row r="718" spans="1:143" outlineLevel="1" x14ac:dyDescent="0.2">
      <c r="A718" s="16">
        <v>419</v>
      </c>
      <c r="B718" s="16">
        <v>0</v>
      </c>
      <c r="C718" s="1">
        <v>0.11020026446801581</v>
      </c>
      <c r="D718" s="1">
        <f t="shared" si="98"/>
        <v>-0.11020026446801581</v>
      </c>
      <c r="E718" s="1">
        <f t="shared" si="99"/>
        <v>0.23351771566421026</v>
      </c>
      <c r="F718" s="1">
        <f t="shared" si="100"/>
        <v>-0.48323670769531807</v>
      </c>
      <c r="G718" s="1">
        <f t="shared" si="101"/>
        <v>-0.351920999338173</v>
      </c>
      <c r="H718" s="1">
        <v>1.097871079508086E-2</v>
      </c>
      <c r="I718" s="1">
        <f t="shared" si="102"/>
        <v>1.7375625281482052E-4</v>
      </c>
      <c r="J718" s="1">
        <f t="shared" si="103"/>
        <v>-0.35386887238143594</v>
      </c>
      <c r="AP718" s="58"/>
      <c r="AQ718" s="58"/>
      <c r="AR718" s="58"/>
      <c r="AS718" s="58"/>
      <c r="AT718" s="58"/>
      <c r="AU718" s="58"/>
      <c r="AV718" s="58"/>
      <c r="AW718" s="173"/>
      <c r="AX718" s="58"/>
      <c r="AY718" s="58"/>
      <c r="AZ718" s="58"/>
      <c r="BA718" s="58">
        <f t="shared" si="104"/>
        <v>1</v>
      </c>
      <c r="BB718" s="58">
        <f t="shared" si="105"/>
        <v>0.11020026446801581</v>
      </c>
      <c r="BC718" s="58" t="e">
        <f t="shared" si="106"/>
        <v>#N/A</v>
      </c>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c r="CS718" s="58"/>
      <c r="CT718" s="58"/>
      <c r="CU718" s="58"/>
      <c r="CV718" s="58"/>
      <c r="CW718" s="58"/>
      <c r="CX718" s="58"/>
      <c r="CY718" s="58"/>
      <c r="CZ718" s="58"/>
      <c r="DA718" s="58"/>
      <c r="DB718" s="58"/>
      <c r="DC718" s="58"/>
      <c r="DD718" s="58"/>
      <c r="DE718" s="58"/>
      <c r="DF718" s="58"/>
      <c r="DG718" s="58"/>
      <c r="DH718" s="58"/>
      <c r="DI718" s="58"/>
      <c r="DJ718" s="58"/>
      <c r="DK718" s="58"/>
      <c r="DL718" s="58"/>
      <c r="DM718" s="58"/>
      <c r="DN718" s="58"/>
      <c r="DO718" s="58"/>
      <c r="DP718" s="58"/>
      <c r="DQ718" s="58"/>
      <c r="DR718" s="58"/>
      <c r="DS718" s="58"/>
      <c r="DT718" s="58"/>
      <c r="DU718" s="58"/>
      <c r="DV718" s="58"/>
      <c r="DW718" s="58"/>
      <c r="DX718" s="58"/>
      <c r="DY718" s="58"/>
      <c r="DZ718" s="58"/>
      <c r="EA718" s="58"/>
      <c r="EB718" s="58"/>
      <c r="EC718" s="58"/>
      <c r="ED718" s="58"/>
      <c r="EE718" s="58"/>
      <c r="EF718" s="58"/>
      <c r="EG718" s="58"/>
      <c r="EH718" s="58"/>
      <c r="EI718" s="58"/>
      <c r="EJ718" s="58"/>
      <c r="EK718" s="58"/>
      <c r="EL718" s="58"/>
      <c r="EM718" s="58"/>
    </row>
    <row r="719" spans="1:143" outlineLevel="1" x14ac:dyDescent="0.2">
      <c r="A719" s="16">
        <v>420</v>
      </c>
      <c r="B719" s="16">
        <v>0</v>
      </c>
      <c r="C719" s="1">
        <v>0.56016081087786573</v>
      </c>
      <c r="D719" s="1">
        <f t="shared" si="98"/>
        <v>-0.56016081087786573</v>
      </c>
      <c r="E719" s="1">
        <f t="shared" si="99"/>
        <v>1.6426921962830636</v>
      </c>
      <c r="F719" s="1">
        <f t="shared" si="100"/>
        <v>-1.2816755425157584</v>
      </c>
      <c r="G719" s="1">
        <f t="shared" si="101"/>
        <v>-1.12852036362564</v>
      </c>
      <c r="H719" s="1">
        <v>2.0246035238024412E-2</v>
      </c>
      <c r="I719" s="1">
        <f t="shared" si="102"/>
        <v>3.3576447346234063E-3</v>
      </c>
      <c r="J719" s="1">
        <f t="shared" si="103"/>
        <v>-1.1401208431766443</v>
      </c>
      <c r="AP719" s="58"/>
      <c r="AQ719" s="58"/>
      <c r="AR719" s="58"/>
      <c r="AS719" s="58"/>
      <c r="AT719" s="58"/>
      <c r="AU719" s="58"/>
      <c r="AV719" s="58"/>
      <c r="AW719" s="173"/>
      <c r="AX719" s="58"/>
      <c r="AY719" s="58"/>
      <c r="AZ719" s="58"/>
      <c r="BA719" s="58">
        <f t="shared" si="104"/>
        <v>1</v>
      </c>
      <c r="BB719" s="58">
        <f t="shared" si="105"/>
        <v>0.56016081087786573</v>
      </c>
      <c r="BC719" s="58" t="e">
        <f t="shared" si="106"/>
        <v>#N/A</v>
      </c>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c r="DB719" s="58"/>
      <c r="DC719" s="58"/>
      <c r="DD719" s="58"/>
      <c r="DE719" s="58"/>
      <c r="DF719" s="58"/>
      <c r="DG719" s="58"/>
      <c r="DH719" s="58"/>
      <c r="DI719" s="58"/>
      <c r="DJ719" s="58"/>
      <c r="DK719" s="58"/>
      <c r="DL719" s="58"/>
      <c r="DM719" s="58"/>
      <c r="DN719" s="58"/>
      <c r="DO719" s="58"/>
      <c r="DP719" s="58"/>
      <c r="DQ719" s="58"/>
      <c r="DR719" s="58"/>
      <c r="DS719" s="58"/>
      <c r="DT719" s="58"/>
      <c r="DU719" s="58"/>
      <c r="DV719" s="58"/>
      <c r="DW719" s="58"/>
      <c r="DX719" s="58"/>
      <c r="DY719" s="58"/>
      <c r="DZ719" s="58"/>
      <c r="EA719" s="58"/>
      <c r="EB719" s="58"/>
      <c r="EC719" s="58"/>
      <c r="ED719" s="58"/>
      <c r="EE719" s="58"/>
      <c r="EF719" s="58"/>
      <c r="EG719" s="58"/>
      <c r="EH719" s="58"/>
      <c r="EI719" s="58"/>
      <c r="EJ719" s="58"/>
      <c r="EK719" s="58"/>
      <c r="EL719" s="58"/>
      <c r="EM719" s="58"/>
    </row>
    <row r="720" spans="1:143" outlineLevel="1" x14ac:dyDescent="0.2">
      <c r="A720" s="16">
        <v>421</v>
      </c>
      <c r="B720" s="16">
        <v>0</v>
      </c>
      <c r="C720" s="1">
        <v>0.10708535727923606</v>
      </c>
      <c r="D720" s="1">
        <f t="shared" si="98"/>
        <v>-0.10708535727923606</v>
      </c>
      <c r="E720" s="1">
        <f t="shared" si="99"/>
        <v>0.22652857506665758</v>
      </c>
      <c r="F720" s="1">
        <f t="shared" si="100"/>
        <v>-0.47595018128650562</v>
      </c>
      <c r="G720" s="1">
        <f t="shared" si="101"/>
        <v>-0.34630604501769208</v>
      </c>
      <c r="H720" s="1">
        <v>2.9589996513966067E-3</v>
      </c>
      <c r="I720" s="1">
        <f t="shared" si="102"/>
        <v>4.4622000483173256E-5</v>
      </c>
      <c r="J720" s="1">
        <f t="shared" si="103"/>
        <v>-0.34681954461620262</v>
      </c>
      <c r="AP720" s="58"/>
      <c r="AQ720" s="58"/>
      <c r="AR720" s="58"/>
      <c r="AS720" s="58"/>
      <c r="AT720" s="58"/>
      <c r="AU720" s="58"/>
      <c r="AV720" s="58"/>
      <c r="AW720" s="173"/>
      <c r="AX720" s="58"/>
      <c r="AY720" s="58"/>
      <c r="AZ720" s="58"/>
      <c r="BA720" s="58">
        <f t="shared" si="104"/>
        <v>1</v>
      </c>
      <c r="BB720" s="58">
        <f t="shared" si="105"/>
        <v>0.10708535727923606</v>
      </c>
      <c r="BC720" s="58" t="e">
        <f t="shared" si="106"/>
        <v>#N/A</v>
      </c>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c r="CS720" s="58"/>
      <c r="CT720" s="58"/>
      <c r="CU720" s="58"/>
      <c r="CV720" s="58"/>
      <c r="CW720" s="58"/>
      <c r="CX720" s="58"/>
      <c r="CY720" s="58"/>
      <c r="CZ720" s="58"/>
      <c r="DA720" s="58"/>
      <c r="DB720" s="58"/>
      <c r="DC720" s="58"/>
      <c r="DD720" s="58"/>
      <c r="DE720" s="58"/>
      <c r="DF720" s="58"/>
      <c r="DG720" s="58"/>
      <c r="DH720" s="58"/>
      <c r="DI720" s="58"/>
      <c r="DJ720" s="58"/>
      <c r="DK720" s="58"/>
      <c r="DL720" s="58"/>
      <c r="DM720" s="58"/>
      <c r="DN720" s="58"/>
      <c r="DO720" s="58"/>
      <c r="DP720" s="58"/>
      <c r="DQ720" s="58"/>
      <c r="DR720" s="58"/>
      <c r="DS720" s="58"/>
      <c r="DT720" s="58"/>
      <c r="DU720" s="58"/>
      <c r="DV720" s="58"/>
      <c r="DW720" s="58"/>
      <c r="DX720" s="58"/>
      <c r="DY720" s="58"/>
      <c r="DZ720" s="58"/>
      <c r="EA720" s="58"/>
      <c r="EB720" s="58"/>
      <c r="EC720" s="58"/>
      <c r="ED720" s="58"/>
      <c r="EE720" s="58"/>
      <c r="EF720" s="58"/>
      <c r="EG720" s="58"/>
      <c r="EH720" s="58"/>
      <c r="EI720" s="58"/>
      <c r="EJ720" s="58"/>
      <c r="EK720" s="58"/>
      <c r="EL720" s="58"/>
      <c r="EM720" s="58"/>
    </row>
    <row r="721" spans="1:143" outlineLevel="1" x14ac:dyDescent="0.2">
      <c r="A721" s="16">
        <v>422</v>
      </c>
      <c r="B721" s="16">
        <v>0</v>
      </c>
      <c r="C721" s="1">
        <v>0.13002404558311145</v>
      </c>
      <c r="D721" s="1">
        <f t="shared" si="98"/>
        <v>-0.13002404558311145</v>
      </c>
      <c r="E721" s="1">
        <f t="shared" si="99"/>
        <v>0.27857941263347663</v>
      </c>
      <c r="F721" s="1">
        <f t="shared" si="100"/>
        <v>-0.52780622640650676</v>
      </c>
      <c r="G721" s="1">
        <f t="shared" si="101"/>
        <v>-0.38659676245617836</v>
      </c>
      <c r="H721" s="1">
        <v>3.9762680482500487E-3</v>
      </c>
      <c r="I721" s="1">
        <f t="shared" si="102"/>
        <v>7.4879462645677003E-5</v>
      </c>
      <c r="J721" s="1">
        <f t="shared" si="103"/>
        <v>-0.38736766839302156</v>
      </c>
      <c r="AP721" s="58"/>
      <c r="AQ721" s="58"/>
      <c r="AR721" s="58"/>
      <c r="AS721" s="58"/>
      <c r="AT721" s="58"/>
      <c r="AU721" s="58"/>
      <c r="AV721" s="58"/>
      <c r="AW721" s="173"/>
      <c r="AX721" s="58"/>
      <c r="AY721" s="58"/>
      <c r="AZ721" s="58"/>
      <c r="BA721" s="58">
        <f t="shared" si="104"/>
        <v>1</v>
      </c>
      <c r="BB721" s="58">
        <f t="shared" si="105"/>
        <v>0.13002404558311145</v>
      </c>
      <c r="BC721" s="58" t="e">
        <f t="shared" si="106"/>
        <v>#N/A</v>
      </c>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CX721" s="58"/>
      <c r="CY721" s="58"/>
      <c r="CZ721" s="58"/>
      <c r="DA721" s="58"/>
      <c r="DB721" s="58"/>
      <c r="DC721" s="58"/>
      <c r="DD721" s="58"/>
      <c r="DE721" s="58"/>
      <c r="DF721" s="58"/>
      <c r="DG721" s="58"/>
      <c r="DH721" s="58"/>
      <c r="DI721" s="58"/>
      <c r="DJ721" s="58"/>
      <c r="DK721" s="58"/>
      <c r="DL721" s="58"/>
      <c r="DM721" s="58"/>
      <c r="DN721" s="58"/>
      <c r="DO721" s="58"/>
      <c r="DP721" s="58"/>
      <c r="DQ721" s="58"/>
      <c r="DR721" s="58"/>
      <c r="DS721" s="58"/>
      <c r="DT721" s="58"/>
      <c r="DU721" s="58"/>
      <c r="DV721" s="58"/>
      <c r="DW721" s="58"/>
      <c r="DX721" s="58"/>
      <c r="DY721" s="58"/>
      <c r="DZ721" s="58"/>
      <c r="EA721" s="58"/>
      <c r="EB721" s="58"/>
      <c r="EC721" s="58"/>
      <c r="ED721" s="58"/>
      <c r="EE721" s="58"/>
      <c r="EF721" s="58"/>
      <c r="EG721" s="58"/>
      <c r="EH721" s="58"/>
      <c r="EI721" s="58"/>
      <c r="EJ721" s="58"/>
      <c r="EK721" s="58"/>
      <c r="EL721" s="58"/>
      <c r="EM721" s="58"/>
    </row>
    <row r="722" spans="1:143" outlineLevel="1" x14ac:dyDescent="0.2">
      <c r="A722" s="16">
        <v>423</v>
      </c>
      <c r="B722" s="16">
        <v>0</v>
      </c>
      <c r="C722" s="1">
        <v>0.10923242706388152</v>
      </c>
      <c r="D722" s="1">
        <f t="shared" si="98"/>
        <v>-0.10923242706388152</v>
      </c>
      <c r="E722" s="1">
        <f t="shared" si="99"/>
        <v>0.23134349288734979</v>
      </c>
      <c r="F722" s="1">
        <f t="shared" si="100"/>
        <v>-0.48098180099391474</v>
      </c>
      <c r="G722" s="1">
        <f t="shared" si="101"/>
        <v>-0.35018181740275289</v>
      </c>
      <c r="H722" s="1">
        <v>2.9920812116591682E-3</v>
      </c>
      <c r="I722" s="1">
        <f t="shared" si="102"/>
        <v>4.6139550503153818E-5</v>
      </c>
      <c r="J722" s="1">
        <f t="shared" si="103"/>
        <v>-0.35070688219261226</v>
      </c>
      <c r="AP722" s="58"/>
      <c r="AQ722" s="58"/>
      <c r="AR722" s="58"/>
      <c r="AS722" s="58"/>
      <c r="AT722" s="58"/>
      <c r="AU722" s="58"/>
      <c r="AV722" s="58"/>
      <c r="AW722" s="173"/>
      <c r="AX722" s="58"/>
      <c r="AY722" s="58"/>
      <c r="AZ722" s="58"/>
      <c r="BA722" s="58">
        <f t="shared" si="104"/>
        <v>1</v>
      </c>
      <c r="BB722" s="58">
        <f t="shared" si="105"/>
        <v>0.10923242706388152</v>
      </c>
      <c r="BC722" s="58" t="e">
        <f t="shared" si="106"/>
        <v>#N/A</v>
      </c>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c r="CS722" s="58"/>
      <c r="CT722" s="58"/>
      <c r="CU722" s="58"/>
      <c r="CV722" s="58"/>
      <c r="CW722" s="58"/>
      <c r="CX722" s="58"/>
      <c r="CY722" s="58"/>
      <c r="CZ722" s="58"/>
      <c r="DA722" s="58"/>
      <c r="DB722" s="58"/>
      <c r="DC722" s="58"/>
      <c r="DD722" s="58"/>
      <c r="DE722" s="58"/>
      <c r="DF722" s="58"/>
      <c r="DG722" s="58"/>
      <c r="DH722" s="58"/>
      <c r="DI722" s="58"/>
      <c r="DJ722" s="58"/>
      <c r="DK722" s="58"/>
      <c r="DL722" s="58"/>
      <c r="DM722" s="58"/>
      <c r="DN722" s="58"/>
      <c r="DO722" s="58"/>
      <c r="DP722" s="58"/>
      <c r="DQ722" s="58"/>
      <c r="DR722" s="58"/>
      <c r="DS722" s="58"/>
      <c r="DT722" s="58"/>
      <c r="DU722" s="58"/>
      <c r="DV722" s="58"/>
      <c r="DW722" s="58"/>
      <c r="DX722" s="58"/>
      <c r="DY722" s="58"/>
      <c r="DZ722" s="58"/>
      <c r="EA722" s="58"/>
      <c r="EB722" s="58"/>
      <c r="EC722" s="58"/>
      <c r="ED722" s="58"/>
      <c r="EE722" s="58"/>
      <c r="EF722" s="58"/>
      <c r="EG722" s="58"/>
      <c r="EH722" s="58"/>
      <c r="EI722" s="58"/>
      <c r="EJ722" s="58"/>
      <c r="EK722" s="58"/>
      <c r="EL722" s="58"/>
      <c r="EM722" s="58"/>
    </row>
    <row r="723" spans="1:143" outlineLevel="1" x14ac:dyDescent="0.2">
      <c r="A723" s="16">
        <v>424</v>
      </c>
      <c r="B723" s="16">
        <v>0</v>
      </c>
      <c r="C723" s="1">
        <v>0.44933228460555924</v>
      </c>
      <c r="D723" s="1">
        <f t="shared" si="98"/>
        <v>-0.44933228460555924</v>
      </c>
      <c r="E723" s="1">
        <f t="shared" si="99"/>
        <v>1.1932474182036268</v>
      </c>
      <c r="F723" s="1">
        <f t="shared" si="100"/>
        <v>-1.0923586490725594</v>
      </c>
      <c r="G723" s="1">
        <f t="shared" si="101"/>
        <v>-0.90331454713578996</v>
      </c>
      <c r="H723" s="1">
        <v>1.5240974533518444E-2</v>
      </c>
      <c r="I723" s="1">
        <f t="shared" si="102"/>
        <v>1.6030269330411951E-3</v>
      </c>
      <c r="J723" s="1">
        <f t="shared" si="103"/>
        <v>-0.91027794271319273</v>
      </c>
      <c r="AP723" s="58"/>
      <c r="AQ723" s="58"/>
      <c r="AR723" s="58"/>
      <c r="AS723" s="58"/>
      <c r="AT723" s="58"/>
      <c r="AU723" s="58"/>
      <c r="AV723" s="58"/>
      <c r="AW723" s="173"/>
      <c r="AX723" s="58"/>
      <c r="AY723" s="58"/>
      <c r="AZ723" s="58"/>
      <c r="BA723" s="58">
        <f t="shared" si="104"/>
        <v>1</v>
      </c>
      <c r="BB723" s="58">
        <f t="shared" si="105"/>
        <v>0.44933228460555924</v>
      </c>
      <c r="BC723" s="58" t="e">
        <f t="shared" si="106"/>
        <v>#N/A</v>
      </c>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c r="CS723" s="58"/>
      <c r="CT723" s="58"/>
      <c r="CU723" s="58"/>
      <c r="CV723" s="58"/>
      <c r="CW723" s="58"/>
      <c r="CX723" s="58"/>
      <c r="CY723" s="58"/>
      <c r="CZ723" s="58"/>
      <c r="DA723" s="58"/>
      <c r="DB723" s="58"/>
      <c r="DC723" s="58"/>
      <c r="DD723" s="58"/>
      <c r="DE723" s="58"/>
      <c r="DF723" s="58"/>
      <c r="DG723" s="58"/>
      <c r="DH723" s="58"/>
      <c r="DI723" s="58"/>
      <c r="DJ723" s="58"/>
      <c r="DK723" s="58"/>
      <c r="DL723" s="58"/>
      <c r="DM723" s="58"/>
      <c r="DN723" s="58"/>
      <c r="DO723" s="58"/>
      <c r="DP723" s="58"/>
      <c r="DQ723" s="58"/>
      <c r="DR723" s="58"/>
      <c r="DS723" s="58"/>
      <c r="DT723" s="58"/>
      <c r="DU723" s="58"/>
      <c r="DV723" s="58"/>
      <c r="DW723" s="58"/>
      <c r="DX723" s="58"/>
      <c r="DY723" s="58"/>
      <c r="DZ723" s="58"/>
      <c r="EA723" s="58"/>
      <c r="EB723" s="58"/>
      <c r="EC723" s="58"/>
      <c r="ED723" s="58"/>
      <c r="EE723" s="58"/>
      <c r="EF723" s="58"/>
      <c r="EG723" s="58"/>
      <c r="EH723" s="58"/>
      <c r="EI723" s="58"/>
      <c r="EJ723" s="58"/>
      <c r="EK723" s="58"/>
      <c r="EL723" s="58"/>
      <c r="EM723" s="58"/>
    </row>
    <row r="724" spans="1:143" outlineLevel="1" x14ac:dyDescent="0.2">
      <c r="A724" s="16">
        <v>425</v>
      </c>
      <c r="B724" s="16">
        <v>0</v>
      </c>
      <c r="C724" s="1">
        <v>0.13864991059427775</v>
      </c>
      <c r="D724" s="1">
        <f t="shared" si="98"/>
        <v>-0.13864991059427775</v>
      </c>
      <c r="E724" s="1">
        <f t="shared" si="99"/>
        <v>0.29850849858511941</v>
      </c>
      <c r="F724" s="1">
        <f t="shared" si="100"/>
        <v>-0.54635931271016092</v>
      </c>
      <c r="G724" s="1">
        <f t="shared" si="101"/>
        <v>-0.40120833367863146</v>
      </c>
      <c r="H724" s="1">
        <v>4.7347078373583236E-3</v>
      </c>
      <c r="I724" s="1">
        <f t="shared" si="102"/>
        <v>9.6175703263973471E-5</v>
      </c>
      <c r="J724" s="1">
        <f t="shared" si="103"/>
        <v>-0.40216152193919275</v>
      </c>
      <c r="AP724" s="58"/>
      <c r="AQ724" s="58"/>
      <c r="AR724" s="58"/>
      <c r="AS724" s="58"/>
      <c r="AT724" s="58"/>
      <c r="AU724" s="58"/>
      <c r="AV724" s="58"/>
      <c r="AW724" s="173"/>
      <c r="AX724" s="58"/>
      <c r="AY724" s="58"/>
      <c r="AZ724" s="58"/>
      <c r="BA724" s="58">
        <f t="shared" si="104"/>
        <v>1</v>
      </c>
      <c r="BB724" s="58">
        <f t="shared" si="105"/>
        <v>0.13864991059427775</v>
      </c>
      <c r="BC724" s="58" t="e">
        <f t="shared" si="106"/>
        <v>#N/A</v>
      </c>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c r="DB724" s="58"/>
      <c r="DC724" s="58"/>
      <c r="DD724" s="58"/>
      <c r="DE724" s="58"/>
      <c r="DF724" s="58"/>
      <c r="DG724" s="58"/>
      <c r="DH724" s="58"/>
      <c r="DI724" s="58"/>
      <c r="DJ724" s="58"/>
      <c r="DK724" s="58"/>
      <c r="DL724" s="58"/>
      <c r="DM724" s="58"/>
      <c r="DN724" s="58"/>
      <c r="DO724" s="58"/>
      <c r="DP724" s="58"/>
      <c r="DQ724" s="58"/>
      <c r="DR724" s="58"/>
      <c r="DS724" s="58"/>
      <c r="DT724" s="58"/>
      <c r="DU724" s="58"/>
      <c r="DV724" s="58"/>
      <c r="DW724" s="58"/>
      <c r="DX724" s="58"/>
      <c r="DY724" s="58"/>
      <c r="DZ724" s="58"/>
      <c r="EA724" s="58"/>
      <c r="EB724" s="58"/>
      <c r="EC724" s="58"/>
      <c r="ED724" s="58"/>
      <c r="EE724" s="58"/>
      <c r="EF724" s="58"/>
      <c r="EG724" s="58"/>
      <c r="EH724" s="58"/>
      <c r="EI724" s="58"/>
      <c r="EJ724" s="58"/>
      <c r="EK724" s="58"/>
      <c r="EL724" s="58"/>
      <c r="EM724" s="58"/>
    </row>
    <row r="725" spans="1:143" outlineLevel="1" x14ac:dyDescent="0.2">
      <c r="A725" s="16">
        <v>426</v>
      </c>
      <c r="B725" s="16">
        <v>0</v>
      </c>
      <c r="C725" s="1">
        <v>0.10708535727923606</v>
      </c>
      <c r="D725" s="1">
        <f t="shared" si="98"/>
        <v>-0.10708535727923606</v>
      </c>
      <c r="E725" s="1">
        <f t="shared" si="99"/>
        <v>0.22652857506665758</v>
      </c>
      <c r="F725" s="1">
        <f t="shared" si="100"/>
        <v>-0.47595018128650562</v>
      </c>
      <c r="G725" s="1">
        <f t="shared" si="101"/>
        <v>-0.34630604501769208</v>
      </c>
      <c r="H725" s="1">
        <v>2.9589996513966067E-3</v>
      </c>
      <c r="I725" s="1">
        <f t="shared" si="102"/>
        <v>4.4622000483173256E-5</v>
      </c>
      <c r="J725" s="1">
        <f t="shared" si="103"/>
        <v>-0.34681954461620262</v>
      </c>
      <c r="AP725" s="58"/>
      <c r="AQ725" s="58"/>
      <c r="AR725" s="58"/>
      <c r="AS725" s="58"/>
      <c r="AT725" s="58"/>
      <c r="AU725" s="58"/>
      <c r="AV725" s="58"/>
      <c r="AW725" s="173"/>
      <c r="AX725" s="58"/>
      <c r="AY725" s="58"/>
      <c r="AZ725" s="58"/>
      <c r="BA725" s="58">
        <f t="shared" si="104"/>
        <v>1</v>
      </c>
      <c r="BB725" s="58">
        <f t="shared" si="105"/>
        <v>0.10708535727923606</v>
      </c>
      <c r="BC725" s="58" t="e">
        <f t="shared" si="106"/>
        <v>#N/A</v>
      </c>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c r="CS725" s="58"/>
      <c r="CT725" s="58"/>
      <c r="CU725" s="58"/>
      <c r="CV725" s="58"/>
      <c r="CW725" s="58"/>
      <c r="CX725" s="58"/>
      <c r="CY725" s="58"/>
      <c r="CZ725" s="58"/>
      <c r="DA725" s="58"/>
      <c r="DB725" s="58"/>
      <c r="DC725" s="58"/>
      <c r="DD725" s="58"/>
      <c r="DE725" s="58"/>
      <c r="DF725" s="58"/>
      <c r="DG725" s="58"/>
      <c r="DH725" s="58"/>
      <c r="DI725" s="58"/>
      <c r="DJ725" s="58"/>
      <c r="DK725" s="58"/>
      <c r="DL725" s="58"/>
      <c r="DM725" s="58"/>
      <c r="DN725" s="58"/>
      <c r="DO725" s="58"/>
      <c r="DP725" s="58"/>
      <c r="DQ725" s="58"/>
      <c r="DR725" s="58"/>
      <c r="DS725" s="58"/>
      <c r="DT725" s="58"/>
      <c r="DU725" s="58"/>
      <c r="DV725" s="58"/>
      <c r="DW725" s="58"/>
      <c r="DX725" s="58"/>
      <c r="DY725" s="58"/>
      <c r="DZ725" s="58"/>
      <c r="EA725" s="58"/>
      <c r="EB725" s="58"/>
      <c r="EC725" s="58"/>
      <c r="ED725" s="58"/>
      <c r="EE725" s="58"/>
      <c r="EF725" s="58"/>
      <c r="EG725" s="58"/>
      <c r="EH725" s="58"/>
      <c r="EI725" s="58"/>
      <c r="EJ725" s="58"/>
      <c r="EK725" s="58"/>
      <c r="EL725" s="58"/>
      <c r="EM725" s="58"/>
    </row>
    <row r="726" spans="1:143" outlineLevel="1" x14ac:dyDescent="0.2">
      <c r="A726" s="16">
        <v>427</v>
      </c>
      <c r="B726" s="16">
        <v>1</v>
      </c>
      <c r="C726" s="1">
        <v>0.94619685109865803</v>
      </c>
      <c r="D726" s="1">
        <f t="shared" si="98"/>
        <v>5.3803148901341968E-2</v>
      </c>
      <c r="E726" s="1">
        <f t="shared" si="99"/>
        <v>0.11060928747079532</v>
      </c>
      <c r="F726" s="1">
        <f t="shared" si="100"/>
        <v>0.33257974603212886</v>
      </c>
      <c r="G726" s="1">
        <f t="shared" si="101"/>
        <v>0.23845865928402618</v>
      </c>
      <c r="H726" s="1">
        <v>3.7435329808992832E-3</v>
      </c>
      <c r="I726" s="1">
        <f t="shared" si="102"/>
        <v>2.6808688297308781E-5</v>
      </c>
      <c r="J726" s="1">
        <f t="shared" si="103"/>
        <v>0.23890625529743509</v>
      </c>
      <c r="AP726" s="58"/>
      <c r="AQ726" s="58"/>
      <c r="AR726" s="58"/>
      <c r="AS726" s="58"/>
      <c r="AT726" s="58"/>
      <c r="AU726" s="58"/>
      <c r="AV726" s="58"/>
      <c r="AW726" s="173"/>
      <c r="AX726" s="58"/>
      <c r="AY726" s="58"/>
      <c r="AZ726" s="58"/>
      <c r="BA726" s="58">
        <f t="shared" si="104"/>
        <v>0</v>
      </c>
      <c r="BB726" s="58" t="e">
        <f t="shared" si="105"/>
        <v>#N/A</v>
      </c>
      <c r="BC726" s="58">
        <f t="shared" si="106"/>
        <v>0.94619685109865803</v>
      </c>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c r="CS726" s="58"/>
      <c r="CT726" s="58"/>
      <c r="CU726" s="58"/>
      <c r="CV726" s="58"/>
      <c r="CW726" s="58"/>
      <c r="CX726" s="58"/>
      <c r="CY726" s="58"/>
      <c r="CZ726" s="58"/>
      <c r="DA726" s="58"/>
      <c r="DB726" s="58"/>
      <c r="DC726" s="58"/>
      <c r="DD726" s="58"/>
      <c r="DE726" s="58"/>
      <c r="DF726" s="58"/>
      <c r="DG726" s="58"/>
      <c r="DH726" s="58"/>
      <c r="DI726" s="58"/>
      <c r="DJ726" s="58"/>
      <c r="DK726" s="58"/>
      <c r="DL726" s="58"/>
      <c r="DM726" s="58"/>
      <c r="DN726" s="58"/>
      <c r="DO726" s="58"/>
      <c r="DP726" s="58"/>
      <c r="DQ726" s="58"/>
      <c r="DR726" s="58"/>
      <c r="DS726" s="58"/>
      <c r="DT726" s="58"/>
      <c r="DU726" s="58"/>
      <c r="DV726" s="58"/>
      <c r="DW726" s="58"/>
      <c r="DX726" s="58"/>
      <c r="DY726" s="58"/>
      <c r="DZ726" s="58"/>
      <c r="EA726" s="58"/>
      <c r="EB726" s="58"/>
      <c r="EC726" s="58"/>
      <c r="ED726" s="58"/>
      <c r="EE726" s="58"/>
      <c r="EF726" s="58"/>
      <c r="EG726" s="58"/>
      <c r="EH726" s="58"/>
      <c r="EI726" s="58"/>
      <c r="EJ726" s="58"/>
      <c r="EK726" s="58"/>
      <c r="EL726" s="58"/>
      <c r="EM726" s="58"/>
    </row>
    <row r="727" spans="1:143" outlineLevel="1" x14ac:dyDescent="0.2">
      <c r="A727" s="16">
        <v>428</v>
      </c>
      <c r="B727" s="16">
        <v>1</v>
      </c>
      <c r="C727" s="1">
        <v>0.95646631031322649</v>
      </c>
      <c r="D727" s="1">
        <f t="shared" si="98"/>
        <v>4.3533689686773513E-2</v>
      </c>
      <c r="E727" s="1">
        <f t="shared" si="99"/>
        <v>8.9019425117603232E-2</v>
      </c>
      <c r="F727" s="1">
        <f t="shared" si="100"/>
        <v>0.29836123259834418</v>
      </c>
      <c r="G727" s="1">
        <f t="shared" si="101"/>
        <v>0.21334275541562814</v>
      </c>
      <c r="H727" s="1">
        <v>3.8451796113918475E-3</v>
      </c>
      <c r="I727" s="1">
        <f t="shared" si="102"/>
        <v>2.2045947149667734E-5</v>
      </c>
      <c r="J727" s="1">
        <f t="shared" si="103"/>
        <v>0.21375411271018371</v>
      </c>
      <c r="AP727" s="58"/>
      <c r="AQ727" s="58"/>
      <c r="AR727" s="58"/>
      <c r="AS727" s="58"/>
      <c r="AT727" s="58"/>
      <c r="AU727" s="58"/>
      <c r="AV727" s="58"/>
      <c r="AW727" s="173"/>
      <c r="AX727" s="58"/>
      <c r="AY727" s="58"/>
      <c r="AZ727" s="58"/>
      <c r="BA727" s="58">
        <f t="shared" si="104"/>
        <v>0</v>
      </c>
      <c r="BB727" s="58" t="e">
        <f t="shared" si="105"/>
        <v>#N/A</v>
      </c>
      <c r="BC727" s="58">
        <f t="shared" si="106"/>
        <v>0.95646631031322649</v>
      </c>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c r="CS727" s="58"/>
      <c r="CT727" s="58"/>
      <c r="CU727" s="58"/>
      <c r="CV727" s="58"/>
      <c r="CW727" s="58"/>
      <c r="CX727" s="58"/>
      <c r="CY727" s="58"/>
      <c r="CZ727" s="58"/>
      <c r="DA727" s="58"/>
      <c r="DB727" s="58"/>
      <c r="DC727" s="58"/>
      <c r="DD727" s="58"/>
      <c r="DE727" s="58"/>
      <c r="DF727" s="58"/>
      <c r="DG727" s="58"/>
      <c r="DH727" s="58"/>
      <c r="DI727" s="58"/>
      <c r="DJ727" s="58"/>
      <c r="DK727" s="58"/>
      <c r="DL727" s="58"/>
      <c r="DM727" s="58"/>
      <c r="DN727" s="58"/>
      <c r="DO727" s="58"/>
      <c r="DP727" s="58"/>
      <c r="DQ727" s="58"/>
      <c r="DR727" s="58"/>
      <c r="DS727" s="58"/>
      <c r="DT727" s="58"/>
      <c r="DU727" s="58"/>
      <c r="DV727" s="58"/>
      <c r="DW727" s="58"/>
      <c r="DX727" s="58"/>
      <c r="DY727" s="58"/>
      <c r="DZ727" s="58"/>
      <c r="EA727" s="58"/>
      <c r="EB727" s="58"/>
      <c r="EC727" s="58"/>
      <c r="ED727" s="58"/>
      <c r="EE727" s="58"/>
      <c r="EF727" s="58"/>
      <c r="EG727" s="58"/>
      <c r="EH727" s="58"/>
      <c r="EI727" s="58"/>
      <c r="EJ727" s="58"/>
      <c r="EK727" s="58"/>
      <c r="EL727" s="58"/>
      <c r="EM727" s="58"/>
    </row>
    <row r="728" spans="1:143" outlineLevel="1" x14ac:dyDescent="0.2">
      <c r="A728" s="16">
        <v>429</v>
      </c>
      <c r="B728" s="16">
        <v>0</v>
      </c>
      <c r="C728" s="1">
        <v>0.10708535727923606</v>
      </c>
      <c r="D728" s="1">
        <f t="shared" si="98"/>
        <v>-0.10708535727923606</v>
      </c>
      <c r="E728" s="1">
        <f t="shared" si="99"/>
        <v>0.22652857506665758</v>
      </c>
      <c r="F728" s="1">
        <f t="shared" si="100"/>
        <v>-0.47595018128650562</v>
      </c>
      <c r="G728" s="1">
        <f t="shared" si="101"/>
        <v>-0.34630604501769208</v>
      </c>
      <c r="H728" s="1">
        <v>2.9589996513966067E-3</v>
      </c>
      <c r="I728" s="1">
        <f t="shared" si="102"/>
        <v>4.4622000483173256E-5</v>
      </c>
      <c r="J728" s="1">
        <f t="shared" si="103"/>
        <v>-0.34681954461620262</v>
      </c>
      <c r="AP728" s="58"/>
      <c r="AQ728" s="58"/>
      <c r="AR728" s="58"/>
      <c r="AS728" s="58"/>
      <c r="AT728" s="58"/>
      <c r="AU728" s="58"/>
      <c r="AV728" s="58"/>
      <c r="AW728" s="173"/>
      <c r="AX728" s="58"/>
      <c r="AY728" s="58"/>
      <c r="AZ728" s="58"/>
      <c r="BA728" s="58">
        <f t="shared" si="104"/>
        <v>1</v>
      </c>
      <c r="BB728" s="58">
        <f t="shared" si="105"/>
        <v>0.10708535727923606</v>
      </c>
      <c r="BC728" s="58" t="e">
        <f t="shared" si="106"/>
        <v>#N/A</v>
      </c>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c r="CS728" s="58"/>
      <c r="CT728" s="58"/>
      <c r="CU728" s="58"/>
      <c r="CV728" s="58"/>
      <c r="CW728" s="58"/>
      <c r="CX728" s="58"/>
      <c r="CY728" s="58"/>
      <c r="CZ728" s="58"/>
      <c r="DA728" s="58"/>
      <c r="DB728" s="58"/>
      <c r="DC728" s="58"/>
      <c r="DD728" s="58"/>
      <c r="DE728" s="58"/>
      <c r="DF728" s="58"/>
      <c r="DG728" s="58"/>
      <c r="DH728" s="58"/>
      <c r="DI728" s="58"/>
      <c r="DJ728" s="58"/>
      <c r="DK728" s="58"/>
      <c r="DL728" s="58"/>
      <c r="DM728" s="58"/>
      <c r="DN728" s="58"/>
      <c r="DO728" s="58"/>
      <c r="DP728" s="58"/>
      <c r="DQ728" s="58"/>
      <c r="DR728" s="58"/>
      <c r="DS728" s="58"/>
      <c r="DT728" s="58"/>
      <c r="DU728" s="58"/>
      <c r="DV728" s="58"/>
      <c r="DW728" s="58"/>
      <c r="DX728" s="58"/>
      <c r="DY728" s="58"/>
      <c r="DZ728" s="58"/>
      <c r="EA728" s="58"/>
      <c r="EB728" s="58"/>
      <c r="EC728" s="58"/>
      <c r="ED728" s="58"/>
      <c r="EE728" s="58"/>
      <c r="EF728" s="58"/>
      <c r="EG728" s="58"/>
      <c r="EH728" s="58"/>
      <c r="EI728" s="58"/>
      <c r="EJ728" s="58"/>
      <c r="EK728" s="58"/>
      <c r="EL728" s="58"/>
      <c r="EM728" s="58"/>
    </row>
    <row r="729" spans="1:143" outlineLevel="1" x14ac:dyDescent="0.2">
      <c r="A729" s="16">
        <v>430</v>
      </c>
      <c r="B729" s="16">
        <v>1</v>
      </c>
      <c r="C729" s="1">
        <v>0.1022195285800436</v>
      </c>
      <c r="D729" s="1">
        <f t="shared" si="98"/>
        <v>0.89778047141995643</v>
      </c>
      <c r="E729" s="1">
        <f t="shared" si="99"/>
        <v>4.5612650749397199</v>
      </c>
      <c r="F729" s="1">
        <f t="shared" si="100"/>
        <v>2.1357118426744091</v>
      </c>
      <c r="G729" s="1">
        <f t="shared" si="101"/>
        <v>2.9635901340222444</v>
      </c>
      <c r="H729" s="1">
        <v>2.9315480984654055E-3</v>
      </c>
      <c r="I729" s="1">
        <f t="shared" si="102"/>
        <v>3.2373776767758494E-3</v>
      </c>
      <c r="J729" s="1">
        <f t="shared" si="103"/>
        <v>2.9679436618071464</v>
      </c>
      <c r="AP729" s="58"/>
      <c r="AQ729" s="58"/>
      <c r="AR729" s="58"/>
      <c r="AS729" s="58"/>
      <c r="AT729" s="58"/>
      <c r="AU729" s="58"/>
      <c r="AV729" s="58"/>
      <c r="AW729" s="173"/>
      <c r="AX729" s="58"/>
      <c r="AY729" s="58"/>
      <c r="AZ729" s="58"/>
      <c r="BA729" s="58">
        <f t="shared" si="104"/>
        <v>0</v>
      </c>
      <c r="BB729" s="58" t="e">
        <f t="shared" si="105"/>
        <v>#N/A</v>
      </c>
      <c r="BC729" s="58">
        <f t="shared" si="106"/>
        <v>0.1022195285800436</v>
      </c>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c r="CS729" s="58"/>
      <c r="CT729" s="58"/>
      <c r="CU729" s="58"/>
      <c r="CV729" s="58"/>
      <c r="CW729" s="58"/>
      <c r="CX729" s="58"/>
      <c r="CY729" s="58"/>
      <c r="CZ729" s="58"/>
      <c r="DA729" s="58"/>
      <c r="DB729" s="58"/>
      <c r="DC729" s="58"/>
      <c r="DD729" s="58"/>
      <c r="DE729" s="58"/>
      <c r="DF729" s="58"/>
      <c r="DG729" s="58"/>
      <c r="DH729" s="58"/>
      <c r="DI729" s="58"/>
      <c r="DJ729" s="58"/>
      <c r="DK729" s="58"/>
      <c r="DL729" s="58"/>
      <c r="DM729" s="58"/>
      <c r="DN729" s="58"/>
      <c r="DO729" s="58"/>
      <c r="DP729" s="58"/>
      <c r="DQ729" s="58"/>
      <c r="DR729" s="58"/>
      <c r="DS729" s="58"/>
      <c r="DT729" s="58"/>
      <c r="DU729" s="58"/>
      <c r="DV729" s="58"/>
      <c r="DW729" s="58"/>
      <c r="DX729" s="58"/>
      <c r="DY729" s="58"/>
      <c r="DZ729" s="58"/>
      <c r="EA729" s="58"/>
      <c r="EB729" s="58"/>
      <c r="EC729" s="58"/>
      <c r="ED729" s="58"/>
      <c r="EE729" s="58"/>
      <c r="EF729" s="58"/>
      <c r="EG729" s="58"/>
      <c r="EH729" s="58"/>
      <c r="EI729" s="58"/>
      <c r="EJ729" s="58"/>
      <c r="EK729" s="58"/>
      <c r="EL729" s="58"/>
      <c r="EM729" s="58"/>
    </row>
    <row r="730" spans="1:143" outlineLevel="1" x14ac:dyDescent="0.2">
      <c r="A730" s="16">
        <v>431</v>
      </c>
      <c r="B730" s="16">
        <v>1</v>
      </c>
      <c r="C730" s="1">
        <v>0.44598471352567814</v>
      </c>
      <c r="D730" s="1">
        <f t="shared" si="98"/>
        <v>0.55401528647432186</v>
      </c>
      <c r="E730" s="1">
        <f t="shared" si="99"/>
        <v>1.6149412043111273</v>
      </c>
      <c r="F730" s="1">
        <f t="shared" si="100"/>
        <v>1.2708033696489505</v>
      </c>
      <c r="G730" s="1">
        <f t="shared" si="101"/>
        <v>1.1145534163486182</v>
      </c>
      <c r="H730" s="1">
        <v>1.1073540579690365E-2</v>
      </c>
      <c r="I730" s="1">
        <f t="shared" si="102"/>
        <v>1.7582081770242406E-3</v>
      </c>
      <c r="J730" s="1">
        <f t="shared" si="103"/>
        <v>1.1207761714962554</v>
      </c>
      <c r="AP730" s="58"/>
      <c r="AQ730" s="58"/>
      <c r="AR730" s="58"/>
      <c r="AS730" s="58"/>
      <c r="AT730" s="58"/>
      <c r="AU730" s="58"/>
      <c r="AV730" s="58"/>
      <c r="AW730" s="173"/>
      <c r="AX730" s="58"/>
      <c r="AY730" s="58"/>
      <c r="AZ730" s="58"/>
      <c r="BA730" s="58">
        <f t="shared" si="104"/>
        <v>0</v>
      </c>
      <c r="BB730" s="58" t="e">
        <f t="shared" si="105"/>
        <v>#N/A</v>
      </c>
      <c r="BC730" s="58">
        <f t="shared" si="106"/>
        <v>0.44598471352567814</v>
      </c>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c r="CS730" s="58"/>
      <c r="CT730" s="58"/>
      <c r="CU730" s="58"/>
      <c r="CV730" s="58"/>
      <c r="CW730" s="58"/>
      <c r="CX730" s="58"/>
      <c r="CY730" s="58"/>
      <c r="CZ730" s="58"/>
      <c r="DA730" s="58"/>
      <c r="DB730" s="58"/>
      <c r="DC730" s="58"/>
      <c r="DD730" s="58"/>
      <c r="DE730" s="58"/>
      <c r="DF730" s="58"/>
      <c r="DG730" s="58"/>
      <c r="DH730" s="58"/>
      <c r="DI730" s="58"/>
      <c r="DJ730" s="58"/>
      <c r="DK730" s="58"/>
      <c r="DL730" s="58"/>
      <c r="DM730" s="58"/>
      <c r="DN730" s="58"/>
      <c r="DO730" s="58"/>
      <c r="DP730" s="58"/>
      <c r="DQ730" s="58"/>
      <c r="DR730" s="58"/>
      <c r="DS730" s="58"/>
      <c r="DT730" s="58"/>
      <c r="DU730" s="58"/>
      <c r="DV730" s="58"/>
      <c r="DW730" s="58"/>
      <c r="DX730" s="58"/>
      <c r="DY730" s="58"/>
      <c r="DZ730" s="58"/>
      <c r="EA730" s="58"/>
      <c r="EB730" s="58"/>
      <c r="EC730" s="58"/>
      <c r="ED730" s="58"/>
      <c r="EE730" s="58"/>
      <c r="EF730" s="58"/>
      <c r="EG730" s="58"/>
      <c r="EH730" s="58"/>
      <c r="EI730" s="58"/>
      <c r="EJ730" s="58"/>
      <c r="EK730" s="58"/>
      <c r="EL730" s="58"/>
      <c r="EM730" s="58"/>
    </row>
    <row r="731" spans="1:143" outlineLevel="1" x14ac:dyDescent="0.2">
      <c r="A731" s="16">
        <v>432</v>
      </c>
      <c r="B731" s="16">
        <v>1</v>
      </c>
      <c r="C731" s="1">
        <v>0.43773476831434177</v>
      </c>
      <c r="D731" s="1">
        <f t="shared" si="98"/>
        <v>0.56226523168565823</v>
      </c>
      <c r="E731" s="1">
        <f t="shared" si="99"/>
        <v>1.6522842076399389</v>
      </c>
      <c r="F731" s="1">
        <f t="shared" si="100"/>
        <v>1.2854120769776278</v>
      </c>
      <c r="G731" s="1">
        <f t="shared" si="101"/>
        <v>1.1333527248296402</v>
      </c>
      <c r="H731" s="1">
        <v>1.542761234245966E-2</v>
      </c>
      <c r="I731" s="1">
        <f t="shared" si="102"/>
        <v>2.5553101096248802E-3</v>
      </c>
      <c r="J731" s="1">
        <f t="shared" si="103"/>
        <v>1.1421976628786634</v>
      </c>
      <c r="AP731" s="58"/>
      <c r="AQ731" s="58"/>
      <c r="AR731" s="58"/>
      <c r="AS731" s="58"/>
      <c r="AT731" s="58"/>
      <c r="AU731" s="58"/>
      <c r="AV731" s="58"/>
      <c r="AW731" s="173"/>
      <c r="AX731" s="58"/>
      <c r="AY731" s="58"/>
      <c r="AZ731" s="58"/>
      <c r="BA731" s="58">
        <f t="shared" si="104"/>
        <v>0</v>
      </c>
      <c r="BB731" s="58" t="e">
        <f t="shared" si="105"/>
        <v>#N/A</v>
      </c>
      <c r="BC731" s="58">
        <f t="shared" si="106"/>
        <v>0.43773476831434177</v>
      </c>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row>
    <row r="732" spans="1:143" outlineLevel="1" x14ac:dyDescent="0.2">
      <c r="A732" s="16">
        <v>433</v>
      </c>
      <c r="B732" s="16">
        <v>1</v>
      </c>
      <c r="C732" s="1">
        <v>0.92559163082199181</v>
      </c>
      <c r="D732" s="1">
        <f t="shared" si="98"/>
        <v>7.4408369178008194E-2</v>
      </c>
      <c r="E732" s="1">
        <f t="shared" si="99"/>
        <v>0.15464429007708866</v>
      </c>
      <c r="F732" s="1">
        <f t="shared" si="100"/>
        <v>0.3932483821671599</v>
      </c>
      <c r="G732" s="1">
        <f t="shared" si="101"/>
        <v>0.28353141384499336</v>
      </c>
      <c r="H732" s="1">
        <v>4.9600690553932474E-3</v>
      </c>
      <c r="I732" s="1">
        <f t="shared" si="102"/>
        <v>5.0340680765838025E-5</v>
      </c>
      <c r="J732" s="1">
        <f t="shared" si="103"/>
        <v>0.28423720822060655</v>
      </c>
      <c r="AP732" s="58"/>
      <c r="AQ732" s="58"/>
      <c r="AR732" s="58"/>
      <c r="AS732" s="58"/>
      <c r="AT732" s="58"/>
      <c r="AU732" s="58"/>
      <c r="AV732" s="58"/>
      <c r="AW732" s="173"/>
      <c r="AX732" s="58"/>
      <c r="AY732" s="58"/>
      <c r="AZ732" s="58"/>
      <c r="BA732" s="58">
        <f t="shared" si="104"/>
        <v>0</v>
      </c>
      <c r="BB732" s="58" t="e">
        <f t="shared" si="105"/>
        <v>#N/A</v>
      </c>
      <c r="BC732" s="58">
        <f t="shared" si="106"/>
        <v>0.92559163082199181</v>
      </c>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row>
    <row r="733" spans="1:143" outlineLevel="1" x14ac:dyDescent="0.2">
      <c r="A733" s="16">
        <v>434</v>
      </c>
      <c r="B733" s="16">
        <v>0</v>
      </c>
      <c r="C733" s="1">
        <v>0.14163008994913323</v>
      </c>
      <c r="D733" s="1">
        <f t="shared" si="98"/>
        <v>-0.14163008994913323</v>
      </c>
      <c r="E733" s="1">
        <f t="shared" si="99"/>
        <v>0.30544028361770137</v>
      </c>
      <c r="F733" s="1">
        <f t="shared" si="100"/>
        <v>-0.55266652116597526</v>
      </c>
      <c r="G733" s="1">
        <f t="shared" si="101"/>
        <v>-0.40620056478573879</v>
      </c>
      <c r="H733" s="1">
        <v>5.0437576584473065E-3</v>
      </c>
      <c r="I733" s="1">
        <f t="shared" si="102"/>
        <v>1.0508417236295275E-4</v>
      </c>
      <c r="J733" s="1">
        <f t="shared" si="103"/>
        <v>-0.40722884482605565</v>
      </c>
      <c r="AP733" s="58"/>
      <c r="AQ733" s="58"/>
      <c r="AR733" s="58"/>
      <c r="AS733" s="58"/>
      <c r="AT733" s="58"/>
      <c r="AU733" s="58"/>
      <c r="AV733" s="58"/>
      <c r="AW733" s="173"/>
      <c r="AX733" s="58"/>
      <c r="AY733" s="58"/>
      <c r="AZ733" s="58"/>
      <c r="BA733" s="58">
        <f t="shared" si="104"/>
        <v>1</v>
      </c>
      <c r="BB733" s="58">
        <f t="shared" si="105"/>
        <v>0.14163008994913323</v>
      </c>
      <c r="BC733" s="58" t="e">
        <f t="shared" si="106"/>
        <v>#N/A</v>
      </c>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58"/>
      <c r="DL733" s="58"/>
      <c r="DM733" s="58"/>
      <c r="DN733" s="58"/>
      <c r="DO733" s="58"/>
      <c r="DP733" s="58"/>
      <c r="DQ733" s="58"/>
      <c r="DR733" s="58"/>
      <c r="DS733" s="58"/>
      <c r="DT733" s="58"/>
      <c r="DU733" s="58"/>
      <c r="DV733" s="58"/>
      <c r="DW733" s="58"/>
      <c r="DX733" s="58"/>
      <c r="DY733" s="58"/>
      <c r="DZ733" s="58"/>
      <c r="EA733" s="58"/>
      <c r="EB733" s="58"/>
      <c r="EC733" s="58"/>
      <c r="ED733" s="58"/>
      <c r="EE733" s="58"/>
      <c r="EF733" s="58"/>
      <c r="EG733" s="58"/>
      <c r="EH733" s="58"/>
      <c r="EI733" s="58"/>
      <c r="EJ733" s="58"/>
      <c r="EK733" s="58"/>
      <c r="EL733" s="58"/>
      <c r="EM733" s="58"/>
    </row>
    <row r="734" spans="1:143" outlineLevel="1" x14ac:dyDescent="0.2">
      <c r="A734" s="16">
        <v>435</v>
      </c>
      <c r="B734" s="16">
        <v>0</v>
      </c>
      <c r="C734" s="1">
        <v>0.31842465407006693</v>
      </c>
      <c r="D734" s="1">
        <f t="shared" si="98"/>
        <v>-0.31842465407006693</v>
      </c>
      <c r="E734" s="1">
        <f t="shared" si="99"/>
        <v>0.7666969499973173</v>
      </c>
      <c r="F734" s="1">
        <f t="shared" si="100"/>
        <v>-0.8756123286005727</v>
      </c>
      <c r="G734" s="1">
        <f t="shared" si="101"/>
        <v>-0.68351241375427785</v>
      </c>
      <c r="H734" s="1">
        <v>9.667228116199288E-3</v>
      </c>
      <c r="I734" s="1">
        <f t="shared" si="102"/>
        <v>5.7562876877864351E-4</v>
      </c>
      <c r="J734" s="1">
        <f t="shared" si="103"/>
        <v>-0.68684039778501971</v>
      </c>
      <c r="AP734" s="58"/>
      <c r="AQ734" s="58"/>
      <c r="AR734" s="58"/>
      <c r="AS734" s="58"/>
      <c r="AT734" s="58"/>
      <c r="AU734" s="58"/>
      <c r="AV734" s="58"/>
      <c r="AW734" s="173"/>
      <c r="AX734" s="58"/>
      <c r="AY734" s="58"/>
      <c r="AZ734" s="58"/>
      <c r="BA734" s="58">
        <f t="shared" si="104"/>
        <v>1</v>
      </c>
      <c r="BB734" s="58">
        <f t="shared" si="105"/>
        <v>0.31842465407006693</v>
      </c>
      <c r="BC734" s="58" t="e">
        <f t="shared" si="106"/>
        <v>#N/A</v>
      </c>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c r="CS734" s="58"/>
      <c r="CT734" s="58"/>
      <c r="CU734" s="58"/>
      <c r="CV734" s="58"/>
      <c r="CW734" s="58"/>
      <c r="CX734" s="58"/>
      <c r="CY734" s="58"/>
      <c r="CZ734" s="58"/>
      <c r="DA734" s="58"/>
      <c r="DB734" s="58"/>
      <c r="DC734" s="58"/>
      <c r="DD734" s="58"/>
      <c r="DE734" s="58"/>
      <c r="DF734" s="58"/>
      <c r="DG734" s="58"/>
      <c r="DH734" s="58"/>
      <c r="DI734" s="58"/>
      <c r="DJ734" s="58"/>
      <c r="DK734" s="58"/>
      <c r="DL734" s="58"/>
      <c r="DM734" s="58"/>
      <c r="DN734" s="58"/>
      <c r="DO734" s="58"/>
      <c r="DP734" s="58"/>
      <c r="DQ734" s="58"/>
      <c r="DR734" s="58"/>
      <c r="DS734" s="58"/>
      <c r="DT734" s="58"/>
      <c r="DU734" s="58"/>
      <c r="DV734" s="58"/>
      <c r="DW734" s="58"/>
      <c r="DX734" s="58"/>
      <c r="DY734" s="58"/>
      <c r="DZ734" s="58"/>
      <c r="EA734" s="58"/>
      <c r="EB734" s="58"/>
      <c r="EC734" s="58"/>
      <c r="ED734" s="58"/>
      <c r="EE734" s="58"/>
      <c r="EF734" s="58"/>
      <c r="EG734" s="58"/>
      <c r="EH734" s="58"/>
      <c r="EI734" s="58"/>
      <c r="EJ734" s="58"/>
      <c r="EK734" s="58"/>
      <c r="EL734" s="58"/>
      <c r="EM734" s="58"/>
    </row>
    <row r="735" spans="1:143" outlineLevel="1" x14ac:dyDescent="0.2">
      <c r="A735" s="16">
        <v>436</v>
      </c>
      <c r="B735" s="16">
        <v>1</v>
      </c>
      <c r="C735" s="1">
        <v>0.96133442108015488</v>
      </c>
      <c r="D735" s="1">
        <f t="shared" si="98"/>
        <v>3.8665578919845123E-2</v>
      </c>
      <c r="E735" s="1">
        <f t="shared" si="99"/>
        <v>7.8865875495932852E-2</v>
      </c>
      <c r="F735" s="1">
        <f t="shared" si="100"/>
        <v>0.28083068830869046</v>
      </c>
      <c r="G735" s="1">
        <f t="shared" si="101"/>
        <v>0.20055108326946128</v>
      </c>
      <c r="H735" s="1">
        <v>4.0452654965816917E-3</v>
      </c>
      <c r="I735" s="1">
        <f t="shared" si="102"/>
        <v>2.0503493582007209E-5</v>
      </c>
      <c r="J735" s="1">
        <f t="shared" si="103"/>
        <v>0.20095795931639354</v>
      </c>
      <c r="AP735" s="58"/>
      <c r="AQ735" s="58"/>
      <c r="AR735" s="58"/>
      <c r="AS735" s="58"/>
      <c r="AT735" s="58"/>
      <c r="AU735" s="58"/>
      <c r="AV735" s="58"/>
      <c r="AW735" s="173"/>
      <c r="AX735" s="58"/>
      <c r="AY735" s="58"/>
      <c r="AZ735" s="58"/>
      <c r="BA735" s="58">
        <f t="shared" si="104"/>
        <v>0</v>
      </c>
      <c r="BB735" s="58" t="e">
        <f t="shared" si="105"/>
        <v>#N/A</v>
      </c>
      <c r="BC735" s="58">
        <f t="shared" si="106"/>
        <v>0.96133442108015488</v>
      </c>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c r="CS735" s="58"/>
      <c r="CT735" s="58"/>
      <c r="CU735" s="58"/>
      <c r="CV735" s="58"/>
      <c r="CW735" s="58"/>
      <c r="CX735" s="58"/>
      <c r="CY735" s="58"/>
      <c r="CZ735" s="58"/>
      <c r="DA735" s="58"/>
      <c r="DB735" s="58"/>
      <c r="DC735" s="58"/>
      <c r="DD735" s="58"/>
      <c r="DE735" s="58"/>
      <c r="DF735" s="58"/>
      <c r="DG735" s="58"/>
      <c r="DH735" s="58"/>
      <c r="DI735" s="58"/>
      <c r="DJ735" s="58"/>
      <c r="DK735" s="58"/>
      <c r="DL735" s="58"/>
      <c r="DM735" s="58"/>
      <c r="DN735" s="58"/>
      <c r="DO735" s="58"/>
      <c r="DP735" s="58"/>
      <c r="DQ735" s="58"/>
      <c r="DR735" s="58"/>
      <c r="DS735" s="58"/>
      <c r="DT735" s="58"/>
      <c r="DU735" s="58"/>
      <c r="DV735" s="58"/>
      <c r="DW735" s="58"/>
      <c r="DX735" s="58"/>
      <c r="DY735" s="58"/>
      <c r="DZ735" s="58"/>
      <c r="EA735" s="58"/>
      <c r="EB735" s="58"/>
      <c r="EC735" s="58"/>
      <c r="ED735" s="58"/>
      <c r="EE735" s="58"/>
      <c r="EF735" s="58"/>
      <c r="EG735" s="58"/>
      <c r="EH735" s="58"/>
      <c r="EI735" s="58"/>
      <c r="EJ735" s="58"/>
      <c r="EK735" s="58"/>
      <c r="EL735" s="58"/>
      <c r="EM735" s="58"/>
    </row>
    <row r="736" spans="1:143" outlineLevel="1" x14ac:dyDescent="0.2">
      <c r="A736" s="16">
        <v>437</v>
      </c>
      <c r="B736" s="16">
        <v>0</v>
      </c>
      <c r="C736" s="1">
        <v>0.49244009222401924</v>
      </c>
      <c r="D736" s="1">
        <f t="shared" si="98"/>
        <v>-0.49244009222401924</v>
      </c>
      <c r="E736" s="1">
        <f t="shared" si="99"/>
        <v>1.3562810603083268</v>
      </c>
      <c r="F736" s="1">
        <f t="shared" si="100"/>
        <v>-1.1645948052040791</v>
      </c>
      <c r="G736" s="1">
        <f t="shared" si="101"/>
        <v>-0.98499277990319123</v>
      </c>
      <c r="H736" s="1">
        <v>1.5737280114350358E-2</v>
      </c>
      <c r="I736" s="1">
        <f t="shared" si="102"/>
        <v>1.9700793110698491E-3</v>
      </c>
      <c r="J736" s="1">
        <f t="shared" si="103"/>
        <v>-0.99283602947830663</v>
      </c>
      <c r="AP736" s="58"/>
      <c r="AQ736" s="58"/>
      <c r="AR736" s="58"/>
      <c r="AS736" s="58"/>
      <c r="AT736" s="58"/>
      <c r="AU736" s="58"/>
      <c r="AV736" s="58"/>
      <c r="AW736" s="173"/>
      <c r="AX736" s="58"/>
      <c r="AY736" s="58"/>
      <c r="AZ736" s="58"/>
      <c r="BA736" s="58">
        <f t="shared" si="104"/>
        <v>1</v>
      </c>
      <c r="BB736" s="58">
        <f t="shared" si="105"/>
        <v>0.49244009222401924</v>
      </c>
      <c r="BC736" s="58" t="e">
        <f t="shared" si="106"/>
        <v>#N/A</v>
      </c>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c r="CS736" s="58"/>
      <c r="CT736" s="58"/>
      <c r="CU736" s="58"/>
      <c r="CV736" s="58"/>
      <c r="CW736" s="58"/>
      <c r="CX736" s="58"/>
      <c r="CY736" s="58"/>
      <c r="CZ736" s="58"/>
      <c r="DA736" s="58"/>
      <c r="DB736" s="58"/>
      <c r="DC736" s="58"/>
      <c r="DD736" s="58"/>
      <c r="DE736" s="58"/>
      <c r="DF736" s="58"/>
      <c r="DG736" s="58"/>
      <c r="DH736" s="58"/>
      <c r="DI736" s="58"/>
      <c r="DJ736" s="58"/>
      <c r="DK736" s="58"/>
      <c r="DL736" s="58"/>
      <c r="DM736" s="58"/>
      <c r="DN736" s="58"/>
      <c r="DO736" s="58"/>
      <c r="DP736" s="58"/>
      <c r="DQ736" s="58"/>
      <c r="DR736" s="58"/>
      <c r="DS736" s="58"/>
      <c r="DT736" s="58"/>
      <c r="DU736" s="58"/>
      <c r="DV736" s="58"/>
      <c r="DW736" s="58"/>
      <c r="DX736" s="58"/>
      <c r="DY736" s="58"/>
      <c r="DZ736" s="58"/>
      <c r="EA736" s="58"/>
      <c r="EB736" s="58"/>
      <c r="EC736" s="58"/>
      <c r="ED736" s="58"/>
      <c r="EE736" s="58"/>
      <c r="EF736" s="58"/>
      <c r="EG736" s="58"/>
      <c r="EH736" s="58"/>
      <c r="EI736" s="58"/>
      <c r="EJ736" s="58"/>
      <c r="EK736" s="58"/>
      <c r="EL736" s="58"/>
      <c r="EM736" s="58"/>
    </row>
    <row r="737" spans="1:143" outlineLevel="1" x14ac:dyDescent="0.2">
      <c r="A737" s="16">
        <v>438</v>
      </c>
      <c r="B737" s="16">
        <v>1</v>
      </c>
      <c r="C737" s="1">
        <v>0.95101651996714143</v>
      </c>
      <c r="D737" s="1">
        <f t="shared" si="98"/>
        <v>4.8983480032858573E-2</v>
      </c>
      <c r="E737" s="1">
        <f t="shared" si="99"/>
        <v>0.10044769086790417</v>
      </c>
      <c r="F737" s="1">
        <f t="shared" si="100"/>
        <v>0.31693483694271313</v>
      </c>
      <c r="G737" s="1">
        <f t="shared" si="101"/>
        <v>0.22695031383689007</v>
      </c>
      <c r="H737" s="1">
        <v>3.7347486459064516E-3</v>
      </c>
      <c r="I737" s="1">
        <f t="shared" si="102"/>
        <v>2.4226071856322441E-5</v>
      </c>
      <c r="J737" s="1">
        <f t="shared" si="103"/>
        <v>0.22737530582541499</v>
      </c>
      <c r="AP737" s="58"/>
      <c r="AQ737" s="58"/>
      <c r="AR737" s="58"/>
      <c r="AS737" s="58"/>
      <c r="AT737" s="58"/>
      <c r="AU737" s="58"/>
      <c r="AV737" s="58"/>
      <c r="AW737" s="173"/>
      <c r="AX737" s="58"/>
      <c r="AY737" s="58"/>
      <c r="AZ737" s="58"/>
      <c r="BA737" s="58">
        <f t="shared" si="104"/>
        <v>0</v>
      </c>
      <c r="BB737" s="58" t="e">
        <f t="shared" si="105"/>
        <v>#N/A</v>
      </c>
      <c r="BC737" s="58">
        <f t="shared" si="106"/>
        <v>0.95101651996714143</v>
      </c>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c r="CS737" s="58"/>
      <c r="CT737" s="58"/>
      <c r="CU737" s="58"/>
      <c r="CV737" s="58"/>
      <c r="CW737" s="58"/>
      <c r="CX737" s="58"/>
      <c r="CY737" s="58"/>
      <c r="CZ737" s="58"/>
      <c r="DA737" s="58"/>
      <c r="DB737" s="58"/>
      <c r="DC737" s="58"/>
      <c r="DD737" s="58"/>
      <c r="DE737" s="58"/>
      <c r="DF737" s="58"/>
      <c r="DG737" s="58"/>
      <c r="DH737" s="58"/>
      <c r="DI737" s="58"/>
      <c r="DJ737" s="58"/>
      <c r="DK737" s="58"/>
      <c r="DL737" s="58"/>
      <c r="DM737" s="58"/>
      <c r="DN737" s="58"/>
      <c r="DO737" s="58"/>
      <c r="DP737" s="58"/>
      <c r="DQ737" s="58"/>
      <c r="DR737" s="58"/>
      <c r="DS737" s="58"/>
      <c r="DT737" s="58"/>
      <c r="DU737" s="58"/>
      <c r="DV737" s="58"/>
      <c r="DW737" s="58"/>
      <c r="DX737" s="58"/>
      <c r="DY737" s="58"/>
      <c r="DZ737" s="58"/>
      <c r="EA737" s="58"/>
      <c r="EB737" s="58"/>
      <c r="EC737" s="58"/>
      <c r="ED737" s="58"/>
      <c r="EE737" s="58"/>
      <c r="EF737" s="58"/>
      <c r="EG737" s="58"/>
      <c r="EH737" s="58"/>
      <c r="EI737" s="58"/>
      <c r="EJ737" s="58"/>
      <c r="EK737" s="58"/>
      <c r="EL737" s="58"/>
      <c r="EM737" s="58"/>
    </row>
    <row r="738" spans="1:143" outlineLevel="1" x14ac:dyDescent="0.2">
      <c r="A738" s="16">
        <v>439</v>
      </c>
      <c r="B738" s="16">
        <v>0</v>
      </c>
      <c r="C738" s="1">
        <v>0.24837928930613321</v>
      </c>
      <c r="D738" s="1">
        <f t="shared" si="98"/>
        <v>-0.24837928930613321</v>
      </c>
      <c r="E738" s="1">
        <f t="shared" si="99"/>
        <v>0.57104691269798558</v>
      </c>
      <c r="F738" s="1">
        <f t="shared" si="100"/>
        <v>-0.75567646033073277</v>
      </c>
      <c r="G738" s="1">
        <f t="shared" si="101"/>
        <v>-0.57485501016455287</v>
      </c>
      <c r="H738" s="1">
        <v>1.6391001571478266E-2</v>
      </c>
      <c r="I738" s="1">
        <f t="shared" si="102"/>
        <v>6.9982130570277808E-4</v>
      </c>
      <c r="J738" s="1">
        <f t="shared" si="103"/>
        <v>-0.57962495372433553</v>
      </c>
      <c r="AP738" s="58"/>
      <c r="AQ738" s="58"/>
      <c r="AR738" s="58"/>
      <c r="AS738" s="58"/>
      <c r="AT738" s="58"/>
      <c r="AU738" s="58"/>
      <c r="AV738" s="58"/>
      <c r="AW738" s="173"/>
      <c r="AX738" s="58"/>
      <c r="AY738" s="58"/>
      <c r="AZ738" s="58"/>
      <c r="BA738" s="58">
        <f t="shared" si="104"/>
        <v>1</v>
      </c>
      <c r="BB738" s="58">
        <f t="shared" si="105"/>
        <v>0.24837928930613321</v>
      </c>
      <c r="BC738" s="58" t="e">
        <f t="shared" si="106"/>
        <v>#N/A</v>
      </c>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58"/>
      <c r="CS738" s="58"/>
      <c r="CT738" s="58"/>
      <c r="CU738" s="58"/>
      <c r="CV738" s="58"/>
      <c r="CW738" s="58"/>
      <c r="CX738" s="58"/>
      <c r="CY738" s="58"/>
      <c r="CZ738" s="58"/>
      <c r="DA738" s="58"/>
      <c r="DB738" s="58"/>
      <c r="DC738" s="58"/>
      <c r="DD738" s="58"/>
      <c r="DE738" s="58"/>
      <c r="DF738" s="58"/>
      <c r="DG738" s="58"/>
      <c r="DH738" s="58"/>
      <c r="DI738" s="58"/>
      <c r="DJ738" s="58"/>
      <c r="DK738" s="58"/>
      <c r="DL738" s="58"/>
      <c r="DM738" s="58"/>
      <c r="DN738" s="58"/>
      <c r="DO738" s="58"/>
      <c r="DP738" s="58"/>
      <c r="DQ738" s="58"/>
      <c r="DR738" s="58"/>
      <c r="DS738" s="58"/>
      <c r="DT738" s="58"/>
      <c r="DU738" s="58"/>
      <c r="DV738" s="58"/>
      <c r="DW738" s="58"/>
      <c r="DX738" s="58"/>
      <c r="DY738" s="58"/>
      <c r="DZ738" s="58"/>
      <c r="EA738" s="58"/>
      <c r="EB738" s="58"/>
      <c r="EC738" s="58"/>
      <c r="ED738" s="58"/>
      <c r="EE738" s="58"/>
      <c r="EF738" s="58"/>
      <c r="EG738" s="58"/>
      <c r="EH738" s="58"/>
      <c r="EI738" s="58"/>
      <c r="EJ738" s="58"/>
      <c r="EK738" s="58"/>
      <c r="EL738" s="58"/>
      <c r="EM738" s="58"/>
    </row>
    <row r="739" spans="1:143" outlineLevel="1" x14ac:dyDescent="0.2">
      <c r="A739" s="16">
        <v>440</v>
      </c>
      <c r="B739" s="16">
        <v>0</v>
      </c>
      <c r="C739" s="1">
        <v>0.10779837612815005</v>
      </c>
      <c r="D739" s="1">
        <f t="shared" si="98"/>
        <v>-0.10779837612815005</v>
      </c>
      <c r="E739" s="1">
        <f t="shared" si="99"/>
        <v>0.22812627242716221</v>
      </c>
      <c r="F739" s="1">
        <f t="shared" si="100"/>
        <v>-0.47762566139934548</v>
      </c>
      <c r="G739" s="1">
        <f t="shared" si="101"/>
        <v>-0.34759586758689875</v>
      </c>
      <c r="H739" s="1">
        <v>1.0770430926786168E-2</v>
      </c>
      <c r="I739" s="1">
        <f t="shared" si="102"/>
        <v>1.6622568198135855E-4</v>
      </c>
      <c r="J739" s="1">
        <f t="shared" si="103"/>
        <v>-0.34948300393800474</v>
      </c>
      <c r="AP739" s="58"/>
      <c r="AQ739" s="58"/>
      <c r="AR739" s="58"/>
      <c r="AS739" s="58"/>
      <c r="AT739" s="58"/>
      <c r="AU739" s="58"/>
      <c r="AV739" s="58"/>
      <c r="AW739" s="173"/>
      <c r="AX739" s="58"/>
      <c r="AY739" s="58"/>
      <c r="AZ739" s="58"/>
      <c r="BA739" s="58">
        <f t="shared" si="104"/>
        <v>1</v>
      </c>
      <c r="BB739" s="58">
        <f t="shared" si="105"/>
        <v>0.10779837612815005</v>
      </c>
      <c r="BC739" s="58" t="e">
        <f t="shared" si="106"/>
        <v>#N/A</v>
      </c>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c r="CS739" s="58"/>
      <c r="CT739" s="58"/>
      <c r="CU739" s="58"/>
      <c r="CV739" s="58"/>
      <c r="CW739" s="58"/>
      <c r="CX739" s="58"/>
      <c r="CY739" s="58"/>
      <c r="CZ739" s="58"/>
      <c r="DA739" s="58"/>
      <c r="DB739" s="58"/>
      <c r="DC739" s="58"/>
      <c r="DD739" s="58"/>
      <c r="DE739" s="58"/>
      <c r="DF739" s="58"/>
      <c r="DG739" s="58"/>
      <c r="DH739" s="58"/>
      <c r="DI739" s="58"/>
      <c r="DJ739" s="58"/>
      <c r="DK739" s="58"/>
      <c r="DL739" s="58"/>
      <c r="DM739" s="58"/>
      <c r="DN739" s="58"/>
      <c r="DO739" s="58"/>
      <c r="DP739" s="58"/>
      <c r="DQ739" s="58"/>
      <c r="DR739" s="58"/>
      <c r="DS739" s="58"/>
      <c r="DT739" s="58"/>
      <c r="DU739" s="58"/>
      <c r="DV739" s="58"/>
      <c r="DW739" s="58"/>
      <c r="DX739" s="58"/>
      <c r="DY739" s="58"/>
      <c r="DZ739" s="58"/>
      <c r="EA739" s="58"/>
      <c r="EB739" s="58"/>
      <c r="EC739" s="58"/>
      <c r="ED739" s="58"/>
      <c r="EE739" s="58"/>
      <c r="EF739" s="58"/>
      <c r="EG739" s="58"/>
      <c r="EH739" s="58"/>
      <c r="EI739" s="58"/>
      <c r="EJ739" s="58"/>
      <c r="EK739" s="58"/>
      <c r="EL739" s="58"/>
      <c r="EM739" s="58"/>
    </row>
    <row r="740" spans="1:143" outlineLevel="1" x14ac:dyDescent="0.2">
      <c r="A740" s="16">
        <v>441</v>
      </c>
      <c r="B740" s="16">
        <v>1</v>
      </c>
      <c r="C740" s="1">
        <v>0.92031740523374839</v>
      </c>
      <c r="D740" s="1">
        <f t="shared" si="98"/>
        <v>7.9682594766251613E-2</v>
      </c>
      <c r="E740" s="1">
        <f t="shared" si="99"/>
        <v>0.16607332550194337</v>
      </c>
      <c r="F740" s="1">
        <f t="shared" si="100"/>
        <v>0.40752095099754487</v>
      </c>
      <c r="G740" s="1">
        <f t="shared" si="101"/>
        <v>0.29424759113752447</v>
      </c>
      <c r="H740" s="1">
        <v>5.5798443835481451E-3</v>
      </c>
      <c r="I740" s="1">
        <f t="shared" si="102"/>
        <v>6.106861854541681E-5</v>
      </c>
      <c r="J740" s="1">
        <f t="shared" si="103"/>
        <v>0.29507197056225704</v>
      </c>
      <c r="AP740" s="58"/>
      <c r="AQ740" s="58"/>
      <c r="AR740" s="58"/>
      <c r="AS740" s="58"/>
      <c r="AT740" s="58"/>
      <c r="AU740" s="58"/>
      <c r="AV740" s="58"/>
      <c r="AW740" s="173"/>
      <c r="AX740" s="58"/>
      <c r="AY740" s="58"/>
      <c r="AZ740" s="58"/>
      <c r="BA740" s="58">
        <f t="shared" si="104"/>
        <v>0</v>
      </c>
      <c r="BB740" s="58" t="e">
        <f t="shared" si="105"/>
        <v>#N/A</v>
      </c>
      <c r="BC740" s="58">
        <f t="shared" si="106"/>
        <v>0.92031740523374839</v>
      </c>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c r="CS740" s="58"/>
      <c r="CT740" s="58"/>
      <c r="CU740" s="58"/>
      <c r="CV740" s="58"/>
      <c r="CW740" s="58"/>
      <c r="CX740" s="58"/>
      <c r="CY740" s="58"/>
      <c r="CZ740" s="58"/>
      <c r="DA740" s="58"/>
      <c r="DB740" s="58"/>
      <c r="DC740" s="58"/>
      <c r="DD740" s="58"/>
      <c r="DE740" s="58"/>
      <c r="DF740" s="58"/>
      <c r="DG740" s="58"/>
      <c r="DH740" s="58"/>
      <c r="DI740" s="58"/>
      <c r="DJ740" s="58"/>
      <c r="DK740" s="58"/>
      <c r="DL740" s="58"/>
      <c r="DM740" s="58"/>
      <c r="DN740" s="58"/>
      <c r="DO740" s="58"/>
      <c r="DP740" s="58"/>
      <c r="DQ740" s="58"/>
      <c r="DR740" s="58"/>
      <c r="DS740" s="58"/>
      <c r="DT740" s="58"/>
      <c r="DU740" s="58"/>
      <c r="DV740" s="58"/>
      <c r="DW740" s="58"/>
      <c r="DX740" s="58"/>
      <c r="DY740" s="58"/>
      <c r="DZ740" s="58"/>
      <c r="EA740" s="58"/>
      <c r="EB740" s="58"/>
      <c r="EC740" s="58"/>
      <c r="ED740" s="58"/>
      <c r="EE740" s="58"/>
      <c r="EF740" s="58"/>
      <c r="EG740" s="58"/>
      <c r="EH740" s="58"/>
      <c r="EI740" s="58"/>
      <c r="EJ740" s="58"/>
      <c r="EK740" s="58"/>
      <c r="EL740" s="58"/>
      <c r="EM740" s="58"/>
    </row>
    <row r="741" spans="1:143" outlineLevel="1" x14ac:dyDescent="0.2">
      <c r="A741" s="16">
        <v>442</v>
      </c>
      <c r="B741" s="16">
        <v>0</v>
      </c>
      <c r="C741" s="1">
        <v>0.13284741379748391</v>
      </c>
      <c r="D741" s="1">
        <f t="shared" si="98"/>
        <v>-0.13284741379748391</v>
      </c>
      <c r="E741" s="1">
        <f t="shared" si="99"/>
        <v>0.28508064874686828</v>
      </c>
      <c r="F741" s="1">
        <f t="shared" si="100"/>
        <v>-0.53392944173071055</v>
      </c>
      <c r="G741" s="1">
        <f t="shared" si="101"/>
        <v>-0.3914071819351182</v>
      </c>
      <c r="H741" s="1">
        <v>4.2021365318464258E-3</v>
      </c>
      <c r="I741" s="1">
        <f t="shared" si="102"/>
        <v>8.1151279608140104E-5</v>
      </c>
      <c r="J741" s="1">
        <f t="shared" si="103"/>
        <v>-0.39223215604690376</v>
      </c>
      <c r="AP741" s="58"/>
      <c r="AQ741" s="58"/>
      <c r="AR741" s="58"/>
      <c r="AS741" s="58"/>
      <c r="AT741" s="58"/>
      <c r="AU741" s="58"/>
      <c r="AV741" s="58"/>
      <c r="AW741" s="173"/>
      <c r="AX741" s="58"/>
      <c r="AY741" s="58"/>
      <c r="AZ741" s="58"/>
      <c r="BA741" s="58">
        <f t="shared" si="104"/>
        <v>1</v>
      </c>
      <c r="BB741" s="58">
        <f t="shared" si="105"/>
        <v>0.13284741379748391</v>
      </c>
      <c r="BC741" s="58" t="e">
        <f t="shared" si="106"/>
        <v>#N/A</v>
      </c>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c r="CS741" s="58"/>
      <c r="CT741" s="58"/>
      <c r="CU741" s="58"/>
      <c r="CV741" s="58"/>
      <c r="CW741" s="58"/>
      <c r="CX741" s="58"/>
      <c r="CY741" s="58"/>
      <c r="CZ741" s="58"/>
      <c r="DA741" s="58"/>
      <c r="DB741" s="58"/>
      <c r="DC741" s="58"/>
      <c r="DD741" s="58"/>
      <c r="DE741" s="58"/>
      <c r="DF741" s="58"/>
      <c r="DG741" s="58"/>
      <c r="DH741" s="58"/>
      <c r="DI741" s="58"/>
      <c r="DJ741" s="58"/>
      <c r="DK741" s="58"/>
      <c r="DL741" s="58"/>
      <c r="DM741" s="58"/>
      <c r="DN741" s="58"/>
      <c r="DO741" s="58"/>
      <c r="DP741" s="58"/>
      <c r="DQ741" s="58"/>
      <c r="DR741" s="58"/>
      <c r="DS741" s="58"/>
      <c r="DT741" s="58"/>
      <c r="DU741" s="58"/>
      <c r="DV741" s="58"/>
      <c r="DW741" s="58"/>
      <c r="DX741" s="58"/>
      <c r="DY741" s="58"/>
      <c r="DZ741" s="58"/>
      <c r="EA741" s="58"/>
      <c r="EB741" s="58"/>
      <c r="EC741" s="58"/>
      <c r="ED741" s="58"/>
      <c r="EE741" s="58"/>
      <c r="EF741" s="58"/>
      <c r="EG741" s="58"/>
      <c r="EH741" s="58"/>
      <c r="EI741" s="58"/>
      <c r="EJ741" s="58"/>
      <c r="EK741" s="58"/>
      <c r="EL741" s="58"/>
      <c r="EM741" s="58"/>
    </row>
    <row r="742" spans="1:143" outlineLevel="1" x14ac:dyDescent="0.2">
      <c r="A742" s="16">
        <v>443</v>
      </c>
      <c r="B742" s="16">
        <v>0</v>
      </c>
      <c r="C742" s="1">
        <v>0.11923695803177538</v>
      </c>
      <c r="D742" s="1">
        <f t="shared" si="98"/>
        <v>-0.11923695803177538</v>
      </c>
      <c r="E742" s="1">
        <f t="shared" si="99"/>
        <v>0.25393330814453968</v>
      </c>
      <c r="F742" s="1">
        <f t="shared" si="100"/>
        <v>-0.50391795775159642</v>
      </c>
      <c r="G742" s="1">
        <f t="shared" si="101"/>
        <v>-0.36793906680172583</v>
      </c>
      <c r="H742" s="1">
        <v>3.3157254693043439E-3</v>
      </c>
      <c r="I742" s="1">
        <f t="shared" si="102"/>
        <v>5.6483964461993641E-5</v>
      </c>
      <c r="J742" s="1">
        <f t="shared" si="103"/>
        <v>-0.36855058039849053</v>
      </c>
      <c r="AP742" s="58"/>
      <c r="AQ742" s="58"/>
      <c r="AR742" s="58"/>
      <c r="AS742" s="58"/>
      <c r="AT742" s="58"/>
      <c r="AU742" s="58"/>
      <c r="AV742" s="58"/>
      <c r="AW742" s="173"/>
      <c r="AX742" s="58"/>
      <c r="AY742" s="58"/>
      <c r="AZ742" s="58"/>
      <c r="BA742" s="58">
        <f t="shared" si="104"/>
        <v>1</v>
      </c>
      <c r="BB742" s="58">
        <f t="shared" si="105"/>
        <v>0.11923695803177538</v>
      </c>
      <c r="BC742" s="58" t="e">
        <f t="shared" si="106"/>
        <v>#N/A</v>
      </c>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c r="CS742" s="58"/>
      <c r="CT742" s="58"/>
      <c r="CU742" s="58"/>
      <c r="CV742" s="58"/>
      <c r="CW742" s="58"/>
      <c r="CX742" s="58"/>
      <c r="CY742" s="58"/>
      <c r="CZ742" s="58"/>
      <c r="DA742" s="58"/>
      <c r="DB742" s="58"/>
      <c r="DC742" s="58"/>
      <c r="DD742" s="58"/>
      <c r="DE742" s="58"/>
      <c r="DF742" s="58"/>
      <c r="DG742" s="58"/>
      <c r="DH742" s="58"/>
      <c r="DI742" s="58"/>
      <c r="DJ742" s="58"/>
      <c r="DK742" s="58"/>
      <c r="DL742" s="58"/>
      <c r="DM742" s="58"/>
      <c r="DN742" s="58"/>
      <c r="DO742" s="58"/>
      <c r="DP742" s="58"/>
      <c r="DQ742" s="58"/>
      <c r="DR742" s="58"/>
      <c r="DS742" s="58"/>
      <c r="DT742" s="58"/>
      <c r="DU742" s="58"/>
      <c r="DV742" s="58"/>
      <c r="DW742" s="58"/>
      <c r="DX742" s="58"/>
      <c r="DY742" s="58"/>
      <c r="DZ742" s="58"/>
      <c r="EA742" s="58"/>
      <c r="EB742" s="58"/>
      <c r="EC742" s="58"/>
      <c r="ED742" s="58"/>
      <c r="EE742" s="58"/>
      <c r="EF742" s="58"/>
      <c r="EG742" s="58"/>
      <c r="EH742" s="58"/>
      <c r="EI742" s="58"/>
      <c r="EJ742" s="58"/>
      <c r="EK742" s="58"/>
      <c r="EL742" s="58"/>
      <c r="EM742" s="58"/>
    </row>
    <row r="743" spans="1:143" outlineLevel="1" x14ac:dyDescent="0.2">
      <c r="A743" s="16">
        <v>444</v>
      </c>
      <c r="B743" s="16">
        <v>1</v>
      </c>
      <c r="C743" s="1">
        <v>0.94619685109865803</v>
      </c>
      <c r="D743" s="1">
        <f t="shared" si="98"/>
        <v>5.3803148901341968E-2</v>
      </c>
      <c r="E743" s="1">
        <f t="shared" si="99"/>
        <v>0.11060928747079532</v>
      </c>
      <c r="F743" s="1">
        <f t="shared" si="100"/>
        <v>0.33257974603212886</v>
      </c>
      <c r="G743" s="1">
        <f t="shared" si="101"/>
        <v>0.23845865928402618</v>
      </c>
      <c r="H743" s="1">
        <v>3.7435329808992832E-3</v>
      </c>
      <c r="I743" s="1">
        <f t="shared" si="102"/>
        <v>2.6808688297308781E-5</v>
      </c>
      <c r="J743" s="1">
        <f t="shared" si="103"/>
        <v>0.23890625529743509</v>
      </c>
      <c r="AP743" s="58"/>
      <c r="AQ743" s="58"/>
      <c r="AR743" s="58"/>
      <c r="AS743" s="58"/>
      <c r="AT743" s="58"/>
      <c r="AU743" s="58"/>
      <c r="AV743" s="58"/>
      <c r="AW743" s="173"/>
      <c r="AX743" s="58"/>
      <c r="AY743" s="58"/>
      <c r="AZ743" s="58"/>
      <c r="BA743" s="58">
        <f t="shared" si="104"/>
        <v>0</v>
      </c>
      <c r="BB743" s="58" t="e">
        <f t="shared" si="105"/>
        <v>#N/A</v>
      </c>
      <c r="BC743" s="58">
        <f t="shared" si="106"/>
        <v>0.94619685109865803</v>
      </c>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c r="CS743" s="58"/>
      <c r="CT743" s="58"/>
      <c r="CU743" s="58"/>
      <c r="CV743" s="58"/>
      <c r="CW743" s="58"/>
      <c r="CX743" s="58"/>
      <c r="CY743" s="58"/>
      <c r="CZ743" s="58"/>
      <c r="DA743" s="58"/>
      <c r="DB743" s="58"/>
      <c r="DC743" s="58"/>
      <c r="DD743" s="58"/>
      <c r="DE743" s="58"/>
      <c r="DF743" s="58"/>
      <c r="DG743" s="58"/>
      <c r="DH743" s="58"/>
      <c r="DI743" s="58"/>
      <c r="DJ743" s="58"/>
      <c r="DK743" s="58"/>
      <c r="DL743" s="58"/>
      <c r="DM743" s="58"/>
      <c r="DN743" s="58"/>
      <c r="DO743" s="58"/>
      <c r="DP743" s="58"/>
      <c r="DQ743" s="58"/>
      <c r="DR743" s="58"/>
      <c r="DS743" s="58"/>
      <c r="DT743" s="58"/>
      <c r="DU743" s="58"/>
      <c r="DV743" s="58"/>
      <c r="DW743" s="58"/>
      <c r="DX743" s="58"/>
      <c r="DY743" s="58"/>
      <c r="DZ743" s="58"/>
      <c r="EA743" s="58"/>
      <c r="EB743" s="58"/>
      <c r="EC743" s="58"/>
      <c r="ED743" s="58"/>
      <c r="EE743" s="58"/>
      <c r="EF743" s="58"/>
      <c r="EG743" s="58"/>
      <c r="EH743" s="58"/>
      <c r="EI743" s="58"/>
      <c r="EJ743" s="58"/>
      <c r="EK743" s="58"/>
      <c r="EL743" s="58"/>
      <c r="EM743" s="58"/>
    </row>
    <row r="744" spans="1:143" outlineLevel="1" x14ac:dyDescent="0.2">
      <c r="A744" s="16">
        <v>445</v>
      </c>
      <c r="B744" s="16">
        <v>1</v>
      </c>
      <c r="C744" s="1">
        <v>0.10708535727923606</v>
      </c>
      <c r="D744" s="1">
        <f t="shared" si="98"/>
        <v>0.89291464272076393</v>
      </c>
      <c r="E744" s="1">
        <f t="shared" si="99"/>
        <v>4.4682580619146117</v>
      </c>
      <c r="F744" s="1">
        <f t="shared" si="100"/>
        <v>2.1138254568233896</v>
      </c>
      <c r="G744" s="1">
        <f t="shared" si="101"/>
        <v>2.887619244269652</v>
      </c>
      <c r="H744" s="1">
        <v>2.9589996513966067E-3</v>
      </c>
      <c r="I744" s="1">
        <f t="shared" si="102"/>
        <v>3.1024782563493654E-3</v>
      </c>
      <c r="J744" s="1">
        <f t="shared" si="103"/>
        <v>2.8919009810279812</v>
      </c>
      <c r="AP744" s="58"/>
      <c r="AQ744" s="58"/>
      <c r="AR744" s="58"/>
      <c r="AS744" s="58"/>
      <c r="AT744" s="58"/>
      <c r="AU744" s="58"/>
      <c r="AV744" s="58"/>
      <c r="AW744" s="173"/>
      <c r="AX744" s="58"/>
      <c r="AY744" s="58"/>
      <c r="AZ744" s="58"/>
      <c r="BA744" s="58">
        <f t="shared" si="104"/>
        <v>0</v>
      </c>
      <c r="BB744" s="58" t="e">
        <f t="shared" si="105"/>
        <v>#N/A</v>
      </c>
      <c r="BC744" s="58">
        <f t="shared" si="106"/>
        <v>0.10708535727923606</v>
      </c>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c r="CS744" s="58"/>
      <c r="CT744" s="58"/>
      <c r="CU744" s="58"/>
      <c r="CV744" s="58"/>
      <c r="CW744" s="58"/>
      <c r="CX744" s="58"/>
      <c r="CY744" s="58"/>
      <c r="CZ744" s="58"/>
      <c r="DA744" s="58"/>
      <c r="DB744" s="58"/>
      <c r="DC744" s="58"/>
      <c r="DD744" s="58"/>
      <c r="DE744" s="58"/>
      <c r="DF744" s="58"/>
      <c r="DG744" s="58"/>
      <c r="DH744" s="58"/>
      <c r="DI744" s="58"/>
      <c r="DJ744" s="58"/>
      <c r="DK744" s="58"/>
      <c r="DL744" s="58"/>
      <c r="DM744" s="58"/>
      <c r="DN744" s="58"/>
      <c r="DO744" s="58"/>
      <c r="DP744" s="58"/>
      <c r="DQ744" s="58"/>
      <c r="DR744" s="58"/>
      <c r="DS744" s="58"/>
      <c r="DT744" s="58"/>
      <c r="DU744" s="58"/>
      <c r="DV744" s="58"/>
      <c r="DW744" s="58"/>
      <c r="DX744" s="58"/>
      <c r="DY744" s="58"/>
      <c r="DZ744" s="58"/>
      <c r="EA744" s="58"/>
      <c r="EB744" s="58"/>
      <c r="EC744" s="58"/>
      <c r="ED744" s="58"/>
      <c r="EE744" s="58"/>
      <c r="EF744" s="58"/>
      <c r="EG744" s="58"/>
      <c r="EH744" s="58"/>
      <c r="EI744" s="58"/>
      <c r="EJ744" s="58"/>
      <c r="EK744" s="58"/>
      <c r="EL744" s="58"/>
      <c r="EM744" s="58"/>
    </row>
    <row r="745" spans="1:143" outlineLevel="1" x14ac:dyDescent="0.2">
      <c r="A745" s="16">
        <v>446</v>
      </c>
      <c r="B745" s="16">
        <v>1</v>
      </c>
      <c r="C745" s="1">
        <v>0.96387355872923697</v>
      </c>
      <c r="D745" s="1">
        <f t="shared" si="98"/>
        <v>3.6126441270763032E-2</v>
      </c>
      <c r="E745" s="1">
        <f t="shared" si="99"/>
        <v>7.3590312236347946E-2</v>
      </c>
      <c r="F745" s="1">
        <f t="shared" si="100"/>
        <v>0.27127534395213276</v>
      </c>
      <c r="G745" s="1">
        <f t="shared" si="101"/>
        <v>0.19359875397704635</v>
      </c>
      <c r="H745" s="1">
        <v>1.4131436602332471E-2</v>
      </c>
      <c r="I745" s="1">
        <f t="shared" si="102"/>
        <v>6.811823811003855E-5</v>
      </c>
      <c r="J745" s="1">
        <f t="shared" si="103"/>
        <v>0.19498133905027606</v>
      </c>
      <c r="AP745" s="58"/>
      <c r="AQ745" s="58"/>
      <c r="AR745" s="58"/>
      <c r="AS745" s="58"/>
      <c r="AT745" s="58"/>
      <c r="AU745" s="58"/>
      <c r="AV745" s="58"/>
      <c r="AW745" s="173"/>
      <c r="AX745" s="58"/>
      <c r="AY745" s="58"/>
      <c r="AZ745" s="58"/>
      <c r="BA745" s="58">
        <f t="shared" si="104"/>
        <v>0</v>
      </c>
      <c r="BB745" s="58" t="e">
        <f t="shared" si="105"/>
        <v>#N/A</v>
      </c>
      <c r="BC745" s="58">
        <f t="shared" si="106"/>
        <v>0.96387355872923697</v>
      </c>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c r="CS745" s="58"/>
      <c r="CT745" s="58"/>
      <c r="CU745" s="58"/>
      <c r="CV745" s="58"/>
      <c r="CW745" s="58"/>
      <c r="CX745" s="58"/>
      <c r="CY745" s="58"/>
      <c r="CZ745" s="58"/>
      <c r="DA745" s="58"/>
      <c r="DB745" s="58"/>
      <c r="DC745" s="58"/>
      <c r="DD745" s="58"/>
      <c r="DE745" s="58"/>
      <c r="DF745" s="58"/>
      <c r="DG745" s="58"/>
      <c r="DH745" s="58"/>
      <c r="DI745" s="58"/>
      <c r="DJ745" s="58"/>
      <c r="DK745" s="58"/>
      <c r="DL745" s="58"/>
      <c r="DM745" s="58"/>
      <c r="DN745" s="58"/>
      <c r="DO745" s="58"/>
      <c r="DP745" s="58"/>
      <c r="DQ745" s="58"/>
      <c r="DR745" s="58"/>
      <c r="DS745" s="58"/>
      <c r="DT745" s="58"/>
      <c r="DU745" s="58"/>
      <c r="DV745" s="58"/>
      <c r="DW745" s="58"/>
      <c r="DX745" s="58"/>
      <c r="DY745" s="58"/>
      <c r="DZ745" s="58"/>
      <c r="EA745" s="58"/>
      <c r="EB745" s="58"/>
      <c r="EC745" s="58"/>
      <c r="ED745" s="58"/>
      <c r="EE745" s="58"/>
      <c r="EF745" s="58"/>
      <c r="EG745" s="58"/>
      <c r="EH745" s="58"/>
      <c r="EI745" s="58"/>
      <c r="EJ745" s="58"/>
      <c r="EK745" s="58"/>
      <c r="EL745" s="58"/>
      <c r="EM745" s="58"/>
    </row>
    <row r="746" spans="1:143" outlineLevel="1" x14ac:dyDescent="0.2">
      <c r="A746" s="16">
        <v>447</v>
      </c>
      <c r="B746" s="16">
        <v>1</v>
      </c>
      <c r="C746" s="1">
        <v>0.96224332209963204</v>
      </c>
      <c r="D746" s="1">
        <f t="shared" si="98"/>
        <v>3.7756677900367963E-2</v>
      </c>
      <c r="E746" s="1">
        <f t="shared" si="99"/>
        <v>7.6975853446466763E-2</v>
      </c>
      <c r="F746" s="1">
        <f t="shared" si="100"/>
        <v>0.27744522602933136</v>
      </c>
      <c r="G746" s="1">
        <f t="shared" si="101"/>
        <v>0.19808629753734389</v>
      </c>
      <c r="H746" s="1">
        <v>4.0924636326171177E-3</v>
      </c>
      <c r="I746" s="1">
        <f t="shared" si="102"/>
        <v>2.0237910609821041E-5</v>
      </c>
      <c r="J746" s="1">
        <f t="shared" si="103"/>
        <v>0.19849287638005134</v>
      </c>
      <c r="AP746" s="58"/>
      <c r="AQ746" s="58"/>
      <c r="AR746" s="58"/>
      <c r="AS746" s="58"/>
      <c r="AT746" s="58"/>
      <c r="AU746" s="58"/>
      <c r="AV746" s="58"/>
      <c r="AW746" s="173"/>
      <c r="AX746" s="58"/>
      <c r="AY746" s="58"/>
      <c r="AZ746" s="58"/>
      <c r="BA746" s="58">
        <f t="shared" si="104"/>
        <v>0</v>
      </c>
      <c r="BB746" s="58" t="e">
        <f t="shared" si="105"/>
        <v>#N/A</v>
      </c>
      <c r="BC746" s="58">
        <f t="shared" si="106"/>
        <v>0.96224332209963204</v>
      </c>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c r="CS746" s="58"/>
      <c r="CT746" s="58"/>
      <c r="CU746" s="58"/>
      <c r="CV746" s="58"/>
      <c r="CW746" s="58"/>
      <c r="CX746" s="58"/>
      <c r="CY746" s="58"/>
      <c r="CZ746" s="58"/>
      <c r="DA746" s="58"/>
      <c r="DB746" s="58"/>
      <c r="DC746" s="58"/>
      <c r="DD746" s="58"/>
      <c r="DE746" s="58"/>
      <c r="DF746" s="58"/>
      <c r="DG746" s="58"/>
      <c r="DH746" s="58"/>
      <c r="DI746" s="58"/>
      <c r="DJ746" s="58"/>
      <c r="DK746" s="58"/>
      <c r="DL746" s="58"/>
      <c r="DM746" s="58"/>
      <c r="DN746" s="58"/>
      <c r="DO746" s="58"/>
      <c r="DP746" s="58"/>
      <c r="DQ746" s="58"/>
      <c r="DR746" s="58"/>
      <c r="DS746" s="58"/>
      <c r="DT746" s="58"/>
      <c r="DU746" s="58"/>
      <c r="DV746" s="58"/>
      <c r="DW746" s="58"/>
      <c r="DX746" s="58"/>
      <c r="DY746" s="58"/>
      <c r="DZ746" s="58"/>
      <c r="EA746" s="58"/>
      <c r="EB746" s="58"/>
      <c r="EC746" s="58"/>
      <c r="ED746" s="58"/>
      <c r="EE746" s="58"/>
      <c r="EF746" s="58"/>
      <c r="EG746" s="58"/>
      <c r="EH746" s="58"/>
      <c r="EI746" s="58"/>
      <c r="EJ746" s="58"/>
      <c r="EK746" s="58"/>
      <c r="EL746" s="58"/>
      <c r="EM746" s="58"/>
    </row>
    <row r="747" spans="1:143" outlineLevel="1" x14ac:dyDescent="0.2">
      <c r="A747" s="16">
        <v>448</v>
      </c>
      <c r="B747" s="16">
        <v>1</v>
      </c>
      <c r="C747" s="1">
        <v>0.40967667503009636</v>
      </c>
      <c r="D747" s="1">
        <f t="shared" si="98"/>
        <v>0.59032332496990358</v>
      </c>
      <c r="E747" s="1">
        <f t="shared" si="99"/>
        <v>1.7847740557558429</v>
      </c>
      <c r="F747" s="1">
        <f t="shared" si="100"/>
        <v>1.3359543614045515</v>
      </c>
      <c r="G747" s="1">
        <f t="shared" si="101"/>
        <v>1.2003954834729971</v>
      </c>
      <c r="H747" s="1">
        <v>8.8199653798217408E-3</v>
      </c>
      <c r="I747" s="1">
        <f t="shared" si="102"/>
        <v>1.6170390504934233E-3</v>
      </c>
      <c r="J747" s="1">
        <f t="shared" si="103"/>
        <v>1.2057244840007075</v>
      </c>
      <c r="AP747" s="58"/>
      <c r="AQ747" s="58"/>
      <c r="AR747" s="58"/>
      <c r="AS747" s="58"/>
      <c r="AT747" s="58"/>
      <c r="AU747" s="58"/>
      <c r="AV747" s="58"/>
      <c r="AW747" s="173"/>
      <c r="AX747" s="58"/>
      <c r="AY747" s="58"/>
      <c r="AZ747" s="58"/>
      <c r="BA747" s="58">
        <f t="shared" si="104"/>
        <v>0</v>
      </c>
      <c r="BB747" s="58" t="e">
        <f t="shared" si="105"/>
        <v>#N/A</v>
      </c>
      <c r="BC747" s="58">
        <f t="shared" si="106"/>
        <v>0.40967667503009636</v>
      </c>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c r="CS747" s="58"/>
      <c r="CT747" s="58"/>
      <c r="CU747" s="58"/>
      <c r="CV747" s="58"/>
      <c r="CW747" s="58"/>
      <c r="CX747" s="58"/>
      <c r="CY747" s="58"/>
      <c r="CZ747" s="58"/>
      <c r="DA747" s="58"/>
      <c r="DB747" s="58"/>
      <c r="DC747" s="58"/>
      <c r="DD747" s="58"/>
      <c r="DE747" s="58"/>
      <c r="DF747" s="58"/>
      <c r="DG747" s="58"/>
      <c r="DH747" s="58"/>
      <c r="DI747" s="58"/>
      <c r="DJ747" s="58"/>
      <c r="DK747" s="58"/>
      <c r="DL747" s="58"/>
      <c r="DM747" s="58"/>
      <c r="DN747" s="58"/>
      <c r="DO747" s="58"/>
      <c r="DP747" s="58"/>
      <c r="DQ747" s="58"/>
      <c r="DR747" s="58"/>
      <c r="DS747" s="58"/>
      <c r="DT747" s="58"/>
      <c r="DU747" s="58"/>
      <c r="DV747" s="58"/>
      <c r="DW747" s="58"/>
      <c r="DX747" s="58"/>
      <c r="DY747" s="58"/>
      <c r="DZ747" s="58"/>
      <c r="EA747" s="58"/>
      <c r="EB747" s="58"/>
      <c r="EC747" s="58"/>
      <c r="ED747" s="58"/>
      <c r="EE747" s="58"/>
      <c r="EF747" s="58"/>
      <c r="EG747" s="58"/>
      <c r="EH747" s="58"/>
      <c r="EI747" s="58"/>
      <c r="EJ747" s="58"/>
      <c r="EK747" s="58"/>
      <c r="EL747" s="58"/>
      <c r="EM747" s="58"/>
    </row>
    <row r="748" spans="1:143" outlineLevel="1" x14ac:dyDescent="0.2">
      <c r="A748" s="16">
        <v>449</v>
      </c>
      <c r="B748" s="16">
        <v>1</v>
      </c>
      <c r="C748" s="1">
        <v>0.82906268355918256</v>
      </c>
      <c r="D748" s="1">
        <f t="shared" si="98"/>
        <v>0.17093731644081744</v>
      </c>
      <c r="E748" s="1">
        <f t="shared" si="99"/>
        <v>0.37491902648875886</v>
      </c>
      <c r="F748" s="1">
        <f t="shared" si="100"/>
        <v>0.61230631753131448</v>
      </c>
      <c r="G748" s="1">
        <f t="shared" si="101"/>
        <v>0.45407203620158054</v>
      </c>
      <c r="H748" s="1">
        <v>1.4279082933807908E-2</v>
      </c>
      <c r="I748" s="1">
        <f t="shared" si="102"/>
        <v>3.787493516104337E-4</v>
      </c>
      <c r="J748" s="1">
        <f t="shared" si="103"/>
        <v>0.45734903883785605</v>
      </c>
      <c r="AP748" s="58"/>
      <c r="AQ748" s="58"/>
      <c r="AR748" s="58"/>
      <c r="AS748" s="58"/>
      <c r="AT748" s="58"/>
      <c r="AU748" s="58"/>
      <c r="AV748" s="58"/>
      <c r="AW748" s="173"/>
      <c r="AX748" s="58"/>
      <c r="AY748" s="58"/>
      <c r="AZ748" s="58"/>
      <c r="BA748" s="58">
        <f t="shared" si="104"/>
        <v>0</v>
      </c>
      <c r="BB748" s="58" t="e">
        <f t="shared" si="105"/>
        <v>#N/A</v>
      </c>
      <c r="BC748" s="58">
        <f t="shared" si="106"/>
        <v>0.82906268355918256</v>
      </c>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c r="CS748" s="58"/>
      <c r="CT748" s="58"/>
      <c r="CU748" s="58"/>
      <c r="CV748" s="58"/>
      <c r="CW748" s="58"/>
      <c r="CX748" s="58"/>
      <c r="CY748" s="58"/>
      <c r="CZ748" s="58"/>
      <c r="DA748" s="58"/>
      <c r="DB748" s="58"/>
      <c r="DC748" s="58"/>
      <c r="DD748" s="58"/>
      <c r="DE748" s="58"/>
      <c r="DF748" s="58"/>
      <c r="DG748" s="58"/>
      <c r="DH748" s="58"/>
      <c r="DI748" s="58"/>
      <c r="DJ748" s="58"/>
      <c r="DK748" s="58"/>
      <c r="DL748" s="58"/>
      <c r="DM748" s="58"/>
      <c r="DN748" s="58"/>
      <c r="DO748" s="58"/>
      <c r="DP748" s="58"/>
      <c r="DQ748" s="58"/>
      <c r="DR748" s="58"/>
      <c r="DS748" s="58"/>
      <c r="DT748" s="58"/>
      <c r="DU748" s="58"/>
      <c r="DV748" s="58"/>
      <c r="DW748" s="58"/>
      <c r="DX748" s="58"/>
      <c r="DY748" s="58"/>
      <c r="DZ748" s="58"/>
      <c r="EA748" s="58"/>
      <c r="EB748" s="58"/>
      <c r="EC748" s="58"/>
      <c r="ED748" s="58"/>
      <c r="EE748" s="58"/>
      <c r="EF748" s="58"/>
      <c r="EG748" s="58"/>
      <c r="EH748" s="58"/>
      <c r="EI748" s="58"/>
      <c r="EJ748" s="58"/>
      <c r="EK748" s="58"/>
      <c r="EL748" s="58"/>
      <c r="EM748" s="58"/>
    </row>
    <row r="749" spans="1:143" outlineLevel="1" x14ac:dyDescent="0.2">
      <c r="A749" s="16">
        <v>450</v>
      </c>
      <c r="B749" s="16">
        <v>1</v>
      </c>
      <c r="C749" s="1">
        <v>0.30778699090717038</v>
      </c>
      <c r="D749" s="1">
        <f t="shared" ref="D749:D812" si="107">B749 - C749</f>
        <v>0.69221300909282957</v>
      </c>
      <c r="E749" s="1">
        <f t="shared" ref="E749:E812" si="108">2*IF(B749=1,LN(1/C749),LN(1/(1-C749)))</f>
        <v>2.3566946464591378</v>
      </c>
      <c r="F749" s="1">
        <f t="shared" ref="F749:F812" si="109">SQRT(E749)*SIGN(D749)</f>
        <v>1.5351529716803918</v>
      </c>
      <c r="G749" s="1">
        <f t="shared" ref="G749:G812" si="110">D749/(SQRT(C749*(1-C749)))</f>
        <v>1.4996667017030592</v>
      </c>
      <c r="H749" s="1">
        <v>1.0366050190779928E-2</v>
      </c>
      <c r="I749" s="1">
        <f t="shared" ref="I749:I812" si="111">(G749^2/8)*H749/(1-H749)^2</f>
        <v>2.9755252940453277E-3</v>
      </c>
      <c r="J749" s="1">
        <f t="shared" ref="J749:J812" si="112">G749/SQRT(1-H749)</f>
        <v>1.5075004686543083</v>
      </c>
      <c r="AP749" s="58"/>
      <c r="AQ749" s="58"/>
      <c r="AR749" s="58"/>
      <c r="AS749" s="58"/>
      <c r="AT749" s="58"/>
      <c r="AU749" s="58"/>
      <c r="AV749" s="58"/>
      <c r="AW749" s="173"/>
      <c r="AX749" s="58"/>
      <c r="AY749" s="58"/>
      <c r="AZ749" s="58"/>
      <c r="BA749" s="58">
        <f t="shared" ref="BA749:BA812" si="113">1-B749</f>
        <v>0</v>
      </c>
      <c r="BB749" s="58" t="e">
        <f t="shared" ref="BB749:BB812" si="114">IF(B749=0,C749,NA())</f>
        <v>#N/A</v>
      </c>
      <c r="BC749" s="58">
        <f t="shared" ref="BC749:BC812" si="115">IF(B749=1,C749,NA())</f>
        <v>0.30778699090717038</v>
      </c>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c r="CS749" s="58"/>
      <c r="CT749" s="58"/>
      <c r="CU749" s="58"/>
      <c r="CV749" s="58"/>
      <c r="CW749" s="58"/>
      <c r="CX749" s="58"/>
      <c r="CY749" s="58"/>
      <c r="CZ749" s="58"/>
      <c r="DA749" s="58"/>
      <c r="DB749" s="58"/>
      <c r="DC749" s="58"/>
      <c r="DD749" s="58"/>
      <c r="DE749" s="58"/>
      <c r="DF749" s="58"/>
      <c r="DG749" s="58"/>
      <c r="DH749" s="58"/>
      <c r="DI749" s="58"/>
      <c r="DJ749" s="58"/>
      <c r="DK749" s="58"/>
      <c r="DL749" s="58"/>
      <c r="DM749" s="58"/>
      <c r="DN749" s="58"/>
      <c r="DO749" s="58"/>
      <c r="DP749" s="58"/>
      <c r="DQ749" s="58"/>
      <c r="DR749" s="58"/>
      <c r="DS749" s="58"/>
      <c r="DT749" s="58"/>
      <c r="DU749" s="58"/>
      <c r="DV749" s="58"/>
      <c r="DW749" s="58"/>
      <c r="DX749" s="58"/>
      <c r="DY749" s="58"/>
      <c r="DZ749" s="58"/>
      <c r="EA749" s="58"/>
      <c r="EB749" s="58"/>
      <c r="EC749" s="58"/>
      <c r="ED749" s="58"/>
      <c r="EE749" s="58"/>
      <c r="EF749" s="58"/>
      <c r="EG749" s="58"/>
      <c r="EH749" s="58"/>
      <c r="EI749" s="58"/>
      <c r="EJ749" s="58"/>
      <c r="EK749" s="58"/>
      <c r="EL749" s="58"/>
      <c r="EM749" s="58"/>
    </row>
    <row r="750" spans="1:143" outlineLevel="1" x14ac:dyDescent="0.2">
      <c r="A750" s="16">
        <v>451</v>
      </c>
      <c r="B750" s="16">
        <v>0</v>
      </c>
      <c r="C750" s="1">
        <v>9.6468742089124065E-2</v>
      </c>
      <c r="D750" s="1">
        <f t="shared" si="107"/>
        <v>-9.6468742089124065E-2</v>
      </c>
      <c r="E750" s="1">
        <f t="shared" si="108"/>
        <v>0.2028891461560845</v>
      </c>
      <c r="F750" s="1">
        <f t="shared" si="109"/>
        <v>-0.45043217708783251</v>
      </c>
      <c r="G750" s="1">
        <f t="shared" si="110"/>
        <v>-0.32675460504263371</v>
      </c>
      <c r="H750" s="1">
        <v>9.9953268383172599E-3</v>
      </c>
      <c r="I750" s="1">
        <f t="shared" si="111"/>
        <v>1.3610558838574068E-4</v>
      </c>
      <c r="J750" s="1">
        <f t="shared" si="112"/>
        <v>-0.32839995929495785</v>
      </c>
      <c r="AP750" s="58"/>
      <c r="AQ750" s="58"/>
      <c r="AR750" s="58"/>
      <c r="AS750" s="58"/>
      <c r="AT750" s="58"/>
      <c r="AU750" s="58"/>
      <c r="AV750" s="58"/>
      <c r="AW750" s="173"/>
      <c r="AX750" s="58"/>
      <c r="AY750" s="58"/>
      <c r="AZ750" s="58"/>
      <c r="BA750" s="58">
        <f t="shared" si="113"/>
        <v>1</v>
      </c>
      <c r="BB750" s="58">
        <f t="shared" si="114"/>
        <v>9.6468742089124065E-2</v>
      </c>
      <c r="BC750" s="58" t="e">
        <f t="shared" si="115"/>
        <v>#N/A</v>
      </c>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c r="CS750" s="58"/>
      <c r="CT750" s="58"/>
      <c r="CU750" s="58"/>
      <c r="CV750" s="58"/>
      <c r="CW750" s="58"/>
      <c r="CX750" s="58"/>
      <c r="CY750" s="58"/>
      <c r="CZ750" s="58"/>
      <c r="DA750" s="58"/>
      <c r="DB750" s="58"/>
      <c r="DC750" s="58"/>
      <c r="DD750" s="58"/>
      <c r="DE750" s="58"/>
      <c r="DF750" s="58"/>
      <c r="DG750" s="58"/>
      <c r="DH750" s="58"/>
      <c r="DI750" s="58"/>
      <c r="DJ750" s="58"/>
      <c r="DK750" s="58"/>
      <c r="DL750" s="58"/>
      <c r="DM750" s="58"/>
      <c r="DN750" s="58"/>
      <c r="DO750" s="58"/>
      <c r="DP750" s="58"/>
      <c r="DQ750" s="58"/>
      <c r="DR750" s="58"/>
      <c r="DS750" s="58"/>
      <c r="DT750" s="58"/>
      <c r="DU750" s="58"/>
      <c r="DV750" s="58"/>
      <c r="DW750" s="58"/>
      <c r="DX750" s="58"/>
      <c r="DY750" s="58"/>
      <c r="DZ750" s="58"/>
      <c r="EA750" s="58"/>
      <c r="EB750" s="58"/>
      <c r="EC750" s="58"/>
      <c r="ED750" s="58"/>
      <c r="EE750" s="58"/>
      <c r="EF750" s="58"/>
      <c r="EG750" s="58"/>
      <c r="EH750" s="58"/>
      <c r="EI750" s="58"/>
      <c r="EJ750" s="58"/>
      <c r="EK750" s="58"/>
      <c r="EL750" s="58"/>
      <c r="EM750" s="58"/>
    </row>
    <row r="751" spans="1:143" outlineLevel="1" x14ac:dyDescent="0.2">
      <c r="A751" s="16">
        <v>452</v>
      </c>
      <c r="B751" s="16">
        <v>0</v>
      </c>
      <c r="C751" s="1">
        <v>0.10708535727923606</v>
      </c>
      <c r="D751" s="1">
        <f t="shared" si="107"/>
        <v>-0.10708535727923606</v>
      </c>
      <c r="E751" s="1">
        <f t="shared" si="108"/>
        <v>0.22652857506665758</v>
      </c>
      <c r="F751" s="1">
        <f t="shared" si="109"/>
        <v>-0.47595018128650562</v>
      </c>
      <c r="G751" s="1">
        <f t="shared" si="110"/>
        <v>-0.34630604501769208</v>
      </c>
      <c r="H751" s="1">
        <v>2.9589996513966067E-3</v>
      </c>
      <c r="I751" s="1">
        <f t="shared" si="111"/>
        <v>4.4622000483173256E-5</v>
      </c>
      <c r="J751" s="1">
        <f t="shared" si="112"/>
        <v>-0.34681954461620262</v>
      </c>
      <c r="AP751" s="58"/>
      <c r="AQ751" s="58"/>
      <c r="AR751" s="58"/>
      <c r="AS751" s="58"/>
      <c r="AT751" s="58"/>
      <c r="AU751" s="58"/>
      <c r="AV751" s="58"/>
      <c r="AW751" s="173"/>
      <c r="AX751" s="58"/>
      <c r="AY751" s="58"/>
      <c r="AZ751" s="58"/>
      <c r="BA751" s="58">
        <f t="shared" si="113"/>
        <v>1</v>
      </c>
      <c r="BB751" s="58">
        <f t="shared" si="114"/>
        <v>0.10708535727923606</v>
      </c>
      <c r="BC751" s="58" t="e">
        <f t="shared" si="115"/>
        <v>#N/A</v>
      </c>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c r="CS751" s="58"/>
      <c r="CT751" s="58"/>
      <c r="CU751" s="58"/>
      <c r="CV751" s="58"/>
      <c r="CW751" s="58"/>
      <c r="CX751" s="58"/>
      <c r="CY751" s="58"/>
      <c r="CZ751" s="58"/>
      <c r="DA751" s="58"/>
      <c r="DB751" s="58"/>
      <c r="DC751" s="58"/>
      <c r="DD751" s="58"/>
      <c r="DE751" s="58"/>
      <c r="DF751" s="58"/>
      <c r="DG751" s="58"/>
      <c r="DH751" s="58"/>
      <c r="DI751" s="58"/>
      <c r="DJ751" s="58"/>
      <c r="DK751" s="58"/>
      <c r="DL751" s="58"/>
      <c r="DM751" s="58"/>
      <c r="DN751" s="58"/>
      <c r="DO751" s="58"/>
      <c r="DP751" s="58"/>
      <c r="DQ751" s="58"/>
      <c r="DR751" s="58"/>
      <c r="DS751" s="58"/>
      <c r="DT751" s="58"/>
      <c r="DU751" s="58"/>
      <c r="DV751" s="58"/>
      <c r="DW751" s="58"/>
      <c r="DX751" s="58"/>
      <c r="DY751" s="58"/>
      <c r="DZ751" s="58"/>
      <c r="EA751" s="58"/>
      <c r="EB751" s="58"/>
      <c r="EC751" s="58"/>
      <c r="ED751" s="58"/>
      <c r="EE751" s="58"/>
      <c r="EF751" s="58"/>
      <c r="EG751" s="58"/>
      <c r="EH751" s="58"/>
      <c r="EI751" s="58"/>
      <c r="EJ751" s="58"/>
      <c r="EK751" s="58"/>
      <c r="EL751" s="58"/>
      <c r="EM751" s="58"/>
    </row>
    <row r="752" spans="1:143" outlineLevel="1" x14ac:dyDescent="0.2">
      <c r="A752" s="16">
        <v>453</v>
      </c>
      <c r="B752" s="16">
        <v>0</v>
      </c>
      <c r="C752" s="1">
        <v>0.43379786917308344</v>
      </c>
      <c r="D752" s="1">
        <f t="shared" si="107"/>
        <v>-0.43379786917308344</v>
      </c>
      <c r="E752" s="1">
        <f t="shared" si="108"/>
        <v>1.1376082858587393</v>
      </c>
      <c r="F752" s="1">
        <f t="shared" si="109"/>
        <v>-1.0665872143705546</v>
      </c>
      <c r="G752" s="1">
        <f t="shared" si="110"/>
        <v>-0.87530207394370263</v>
      </c>
      <c r="H752" s="1">
        <v>1.0155151673869873E-2</v>
      </c>
      <c r="I752" s="1">
        <f t="shared" si="111"/>
        <v>9.9260872426860784E-4</v>
      </c>
      <c r="J752" s="1">
        <f t="shared" si="112"/>
        <v>-0.87978062589893047</v>
      </c>
      <c r="AP752" s="58"/>
      <c r="AQ752" s="58"/>
      <c r="AR752" s="58"/>
      <c r="AS752" s="58"/>
      <c r="AT752" s="58"/>
      <c r="AU752" s="58"/>
      <c r="AV752" s="58"/>
      <c r="AW752" s="173"/>
      <c r="AX752" s="58"/>
      <c r="AY752" s="58"/>
      <c r="AZ752" s="58"/>
      <c r="BA752" s="58">
        <f t="shared" si="113"/>
        <v>1</v>
      </c>
      <c r="BB752" s="58">
        <f t="shared" si="114"/>
        <v>0.43379786917308344</v>
      </c>
      <c r="BC752" s="58" t="e">
        <f t="shared" si="115"/>
        <v>#N/A</v>
      </c>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c r="CS752" s="58"/>
      <c r="CT752" s="58"/>
      <c r="CU752" s="58"/>
      <c r="CV752" s="58"/>
      <c r="CW752" s="58"/>
      <c r="CX752" s="58"/>
      <c r="CY752" s="58"/>
      <c r="CZ752" s="58"/>
      <c r="DA752" s="58"/>
      <c r="DB752" s="58"/>
      <c r="DC752" s="58"/>
      <c r="DD752" s="58"/>
      <c r="DE752" s="58"/>
      <c r="DF752" s="58"/>
      <c r="DG752" s="58"/>
      <c r="DH752" s="58"/>
      <c r="DI752" s="58"/>
      <c r="DJ752" s="58"/>
      <c r="DK752" s="58"/>
      <c r="DL752" s="58"/>
      <c r="DM752" s="58"/>
      <c r="DN752" s="58"/>
      <c r="DO752" s="58"/>
      <c r="DP752" s="58"/>
      <c r="DQ752" s="58"/>
      <c r="DR752" s="58"/>
      <c r="DS752" s="58"/>
      <c r="DT752" s="58"/>
      <c r="DU752" s="58"/>
      <c r="DV752" s="58"/>
      <c r="DW752" s="58"/>
      <c r="DX752" s="58"/>
      <c r="DY752" s="58"/>
      <c r="DZ752" s="58"/>
      <c r="EA752" s="58"/>
      <c r="EB752" s="58"/>
      <c r="EC752" s="58"/>
      <c r="ED752" s="58"/>
      <c r="EE752" s="58"/>
      <c r="EF752" s="58"/>
      <c r="EG752" s="58"/>
      <c r="EH752" s="58"/>
      <c r="EI752" s="58"/>
      <c r="EJ752" s="58"/>
      <c r="EK752" s="58"/>
      <c r="EL752" s="58"/>
      <c r="EM752" s="58"/>
    </row>
    <row r="753" spans="1:143" outlineLevel="1" x14ac:dyDescent="0.2">
      <c r="A753" s="16">
        <v>454</v>
      </c>
      <c r="B753" s="16">
        <v>1</v>
      </c>
      <c r="C753" s="1">
        <v>0.32381627957565301</v>
      </c>
      <c r="D753" s="1">
        <f t="shared" si="107"/>
        <v>0.67618372042434705</v>
      </c>
      <c r="E753" s="1">
        <f t="shared" si="108"/>
        <v>2.2551579247272011</v>
      </c>
      <c r="F753" s="1">
        <f t="shared" si="109"/>
        <v>1.5017183240299097</v>
      </c>
      <c r="G753" s="1">
        <f t="shared" si="110"/>
        <v>1.4450504712250862</v>
      </c>
      <c r="H753" s="1">
        <v>9.3596447707075085E-3</v>
      </c>
      <c r="I753" s="1">
        <f t="shared" si="111"/>
        <v>2.489449838068797E-3</v>
      </c>
      <c r="J753" s="1">
        <f t="shared" si="112"/>
        <v>1.4518608955967935</v>
      </c>
      <c r="AP753" s="58"/>
      <c r="AQ753" s="58"/>
      <c r="AR753" s="58"/>
      <c r="AS753" s="58"/>
      <c r="AT753" s="58"/>
      <c r="AU753" s="58"/>
      <c r="AV753" s="58"/>
      <c r="AW753" s="173"/>
      <c r="AX753" s="58"/>
      <c r="AY753" s="58"/>
      <c r="AZ753" s="58"/>
      <c r="BA753" s="58">
        <f t="shared" si="113"/>
        <v>0</v>
      </c>
      <c r="BB753" s="58" t="e">
        <f t="shared" si="114"/>
        <v>#N/A</v>
      </c>
      <c r="BC753" s="58">
        <f t="shared" si="115"/>
        <v>0.32381627957565301</v>
      </c>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c r="CS753" s="58"/>
      <c r="CT753" s="58"/>
      <c r="CU753" s="58"/>
      <c r="CV753" s="58"/>
      <c r="CW753" s="58"/>
      <c r="CX753" s="58"/>
      <c r="CY753" s="58"/>
      <c r="CZ753" s="58"/>
      <c r="DA753" s="58"/>
      <c r="DB753" s="58"/>
      <c r="DC753" s="58"/>
      <c r="DD753" s="58"/>
      <c r="DE753" s="58"/>
      <c r="DF753" s="58"/>
      <c r="DG753" s="58"/>
      <c r="DH753" s="58"/>
      <c r="DI753" s="58"/>
      <c r="DJ753" s="58"/>
      <c r="DK753" s="58"/>
      <c r="DL753" s="58"/>
      <c r="DM753" s="58"/>
      <c r="DN753" s="58"/>
      <c r="DO753" s="58"/>
      <c r="DP753" s="58"/>
      <c r="DQ753" s="58"/>
      <c r="DR753" s="58"/>
      <c r="DS753" s="58"/>
      <c r="DT753" s="58"/>
      <c r="DU753" s="58"/>
      <c r="DV753" s="58"/>
      <c r="DW753" s="58"/>
      <c r="DX753" s="58"/>
      <c r="DY753" s="58"/>
      <c r="DZ753" s="58"/>
      <c r="EA753" s="58"/>
      <c r="EB753" s="58"/>
      <c r="EC753" s="58"/>
      <c r="ED753" s="58"/>
      <c r="EE753" s="58"/>
      <c r="EF753" s="58"/>
      <c r="EG753" s="58"/>
      <c r="EH753" s="58"/>
      <c r="EI753" s="58"/>
      <c r="EJ753" s="58"/>
      <c r="EK753" s="58"/>
      <c r="EL753" s="58"/>
      <c r="EM753" s="58"/>
    </row>
    <row r="754" spans="1:143" outlineLevel="1" x14ac:dyDescent="0.2">
      <c r="A754" s="16">
        <v>455</v>
      </c>
      <c r="B754" s="16">
        <v>0</v>
      </c>
      <c r="C754" s="1">
        <v>0.10708535727923606</v>
      </c>
      <c r="D754" s="1">
        <f t="shared" si="107"/>
        <v>-0.10708535727923606</v>
      </c>
      <c r="E754" s="1">
        <f t="shared" si="108"/>
        <v>0.22652857506665758</v>
      </c>
      <c r="F754" s="1">
        <f t="shared" si="109"/>
        <v>-0.47595018128650562</v>
      </c>
      <c r="G754" s="1">
        <f t="shared" si="110"/>
        <v>-0.34630604501769208</v>
      </c>
      <c r="H754" s="1">
        <v>2.9589996513966067E-3</v>
      </c>
      <c r="I754" s="1">
        <f t="shared" si="111"/>
        <v>4.4622000483173256E-5</v>
      </c>
      <c r="J754" s="1">
        <f t="shared" si="112"/>
        <v>-0.34681954461620262</v>
      </c>
      <c r="AP754" s="58"/>
      <c r="AQ754" s="58"/>
      <c r="AR754" s="58"/>
      <c r="AS754" s="58"/>
      <c r="AT754" s="58"/>
      <c r="AU754" s="58"/>
      <c r="AV754" s="58"/>
      <c r="AW754" s="173"/>
      <c r="AX754" s="58"/>
      <c r="AY754" s="58"/>
      <c r="AZ754" s="58"/>
      <c r="BA754" s="58">
        <f t="shared" si="113"/>
        <v>1</v>
      </c>
      <c r="BB754" s="58">
        <f t="shared" si="114"/>
        <v>0.10708535727923606</v>
      </c>
      <c r="BC754" s="58" t="e">
        <f t="shared" si="115"/>
        <v>#N/A</v>
      </c>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c r="CS754" s="58"/>
      <c r="CT754" s="58"/>
      <c r="CU754" s="58"/>
      <c r="CV754" s="58"/>
      <c r="CW754" s="58"/>
      <c r="CX754" s="58"/>
      <c r="CY754" s="58"/>
      <c r="CZ754" s="58"/>
      <c r="DA754" s="58"/>
      <c r="DB754" s="58"/>
      <c r="DC754" s="58"/>
      <c r="DD754" s="58"/>
      <c r="DE754" s="58"/>
      <c r="DF754" s="58"/>
      <c r="DG754" s="58"/>
      <c r="DH754" s="58"/>
      <c r="DI754" s="58"/>
      <c r="DJ754" s="58"/>
      <c r="DK754" s="58"/>
      <c r="DL754" s="58"/>
      <c r="DM754" s="58"/>
      <c r="DN754" s="58"/>
      <c r="DO754" s="58"/>
      <c r="DP754" s="58"/>
      <c r="DQ754" s="58"/>
      <c r="DR754" s="58"/>
      <c r="DS754" s="58"/>
      <c r="DT754" s="58"/>
      <c r="DU754" s="58"/>
      <c r="DV754" s="58"/>
      <c r="DW754" s="58"/>
      <c r="DX754" s="58"/>
      <c r="DY754" s="58"/>
      <c r="DZ754" s="58"/>
      <c r="EA754" s="58"/>
      <c r="EB754" s="58"/>
      <c r="EC754" s="58"/>
      <c r="ED754" s="58"/>
      <c r="EE754" s="58"/>
      <c r="EF754" s="58"/>
      <c r="EG754" s="58"/>
      <c r="EH754" s="58"/>
      <c r="EI754" s="58"/>
      <c r="EJ754" s="58"/>
      <c r="EK754" s="58"/>
      <c r="EL754" s="58"/>
      <c r="EM754" s="58"/>
    </row>
    <row r="755" spans="1:143" outlineLevel="1" x14ac:dyDescent="0.2">
      <c r="A755" s="16">
        <v>456</v>
      </c>
      <c r="B755" s="16">
        <v>1</v>
      </c>
      <c r="C755" s="1">
        <v>0.10923242706388152</v>
      </c>
      <c r="D755" s="1">
        <f t="shared" si="107"/>
        <v>0.89076757293611852</v>
      </c>
      <c r="E755" s="1">
        <f t="shared" si="108"/>
        <v>4.428554617236296</v>
      </c>
      <c r="F755" s="1">
        <f t="shared" si="109"/>
        <v>2.1044131289355463</v>
      </c>
      <c r="G755" s="1">
        <f t="shared" si="110"/>
        <v>2.8556594040685863</v>
      </c>
      <c r="H755" s="1">
        <v>2.9920812116591682E-3</v>
      </c>
      <c r="I755" s="1">
        <f t="shared" si="111"/>
        <v>3.0683082652355267E-3</v>
      </c>
      <c r="J755" s="1">
        <f t="shared" si="112"/>
        <v>2.8599411974981481</v>
      </c>
      <c r="AP755" s="58"/>
      <c r="AQ755" s="58"/>
      <c r="AR755" s="58"/>
      <c r="AS755" s="58"/>
      <c r="AT755" s="58"/>
      <c r="AU755" s="58"/>
      <c r="AV755" s="58"/>
      <c r="AW755" s="173"/>
      <c r="AX755" s="58"/>
      <c r="AY755" s="58"/>
      <c r="AZ755" s="58"/>
      <c r="BA755" s="58">
        <f t="shared" si="113"/>
        <v>0</v>
      </c>
      <c r="BB755" s="58" t="e">
        <f t="shared" si="114"/>
        <v>#N/A</v>
      </c>
      <c r="BC755" s="58">
        <f t="shared" si="115"/>
        <v>0.10923242706388152</v>
      </c>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c r="CS755" s="58"/>
      <c r="CT755" s="58"/>
      <c r="CU755" s="58"/>
      <c r="CV755" s="58"/>
      <c r="CW755" s="58"/>
      <c r="CX755" s="58"/>
      <c r="CY755" s="58"/>
      <c r="CZ755" s="58"/>
      <c r="DA755" s="58"/>
      <c r="DB755" s="58"/>
      <c r="DC755" s="58"/>
      <c r="DD755" s="58"/>
      <c r="DE755" s="58"/>
      <c r="DF755" s="58"/>
      <c r="DG755" s="58"/>
      <c r="DH755" s="58"/>
      <c r="DI755" s="58"/>
      <c r="DJ755" s="58"/>
      <c r="DK755" s="58"/>
      <c r="DL755" s="58"/>
      <c r="DM755" s="58"/>
      <c r="DN755" s="58"/>
      <c r="DO755" s="58"/>
      <c r="DP755" s="58"/>
      <c r="DQ755" s="58"/>
      <c r="DR755" s="58"/>
      <c r="DS755" s="58"/>
      <c r="DT755" s="58"/>
      <c r="DU755" s="58"/>
      <c r="DV755" s="58"/>
      <c r="DW755" s="58"/>
      <c r="DX755" s="58"/>
      <c r="DY755" s="58"/>
      <c r="DZ755" s="58"/>
      <c r="EA755" s="58"/>
      <c r="EB755" s="58"/>
      <c r="EC755" s="58"/>
      <c r="ED755" s="58"/>
      <c r="EE755" s="58"/>
      <c r="EF755" s="58"/>
      <c r="EG755" s="58"/>
      <c r="EH755" s="58"/>
      <c r="EI755" s="58"/>
      <c r="EJ755" s="58"/>
      <c r="EK755" s="58"/>
      <c r="EL755" s="58"/>
      <c r="EM755" s="58"/>
    </row>
    <row r="756" spans="1:143" outlineLevel="1" x14ac:dyDescent="0.2">
      <c r="A756" s="16">
        <v>457</v>
      </c>
      <c r="B756" s="16">
        <v>0</v>
      </c>
      <c r="C756" s="1">
        <v>0.2437908554813934</v>
      </c>
      <c r="D756" s="1">
        <f t="shared" si="107"/>
        <v>-0.2437908554813934</v>
      </c>
      <c r="E756" s="1">
        <f t="shared" si="108"/>
        <v>0.5588745897469436</v>
      </c>
      <c r="F756" s="1">
        <f t="shared" si="109"/>
        <v>-0.74757915283061738</v>
      </c>
      <c r="G756" s="1">
        <f t="shared" si="110"/>
        <v>-0.56779000505966404</v>
      </c>
      <c r="H756" s="1">
        <v>1.6994323839312316E-2</v>
      </c>
      <c r="I756" s="1">
        <f t="shared" si="111"/>
        <v>7.0872432370517409E-4</v>
      </c>
      <c r="J756" s="1">
        <f t="shared" si="112"/>
        <v>-0.57267698583925652</v>
      </c>
      <c r="AP756" s="58"/>
      <c r="AQ756" s="58"/>
      <c r="AR756" s="58"/>
      <c r="AS756" s="58"/>
      <c r="AT756" s="58"/>
      <c r="AU756" s="58"/>
      <c r="AV756" s="58"/>
      <c r="AW756" s="173"/>
      <c r="AX756" s="58"/>
      <c r="AY756" s="58"/>
      <c r="AZ756" s="58"/>
      <c r="BA756" s="58">
        <f t="shared" si="113"/>
        <v>1</v>
      </c>
      <c r="BB756" s="58">
        <f t="shared" si="114"/>
        <v>0.2437908554813934</v>
      </c>
      <c r="BC756" s="58" t="e">
        <f t="shared" si="115"/>
        <v>#N/A</v>
      </c>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c r="CS756" s="58"/>
      <c r="CT756" s="58"/>
      <c r="CU756" s="58"/>
      <c r="CV756" s="58"/>
      <c r="CW756" s="58"/>
      <c r="CX756" s="58"/>
      <c r="CY756" s="58"/>
      <c r="CZ756" s="58"/>
      <c r="DA756" s="58"/>
      <c r="DB756" s="58"/>
      <c r="DC756" s="58"/>
      <c r="DD756" s="58"/>
      <c r="DE756" s="58"/>
      <c r="DF756" s="58"/>
      <c r="DG756" s="58"/>
      <c r="DH756" s="58"/>
      <c r="DI756" s="58"/>
      <c r="DJ756" s="58"/>
      <c r="DK756" s="58"/>
      <c r="DL756" s="58"/>
      <c r="DM756" s="58"/>
      <c r="DN756" s="58"/>
      <c r="DO756" s="58"/>
      <c r="DP756" s="58"/>
      <c r="DQ756" s="58"/>
      <c r="DR756" s="58"/>
      <c r="DS756" s="58"/>
      <c r="DT756" s="58"/>
      <c r="DU756" s="58"/>
      <c r="DV756" s="58"/>
      <c r="DW756" s="58"/>
      <c r="DX756" s="58"/>
      <c r="DY756" s="58"/>
      <c r="DZ756" s="58"/>
      <c r="EA756" s="58"/>
      <c r="EB756" s="58"/>
      <c r="EC756" s="58"/>
      <c r="ED756" s="58"/>
      <c r="EE756" s="58"/>
      <c r="EF756" s="58"/>
      <c r="EG756" s="58"/>
      <c r="EH756" s="58"/>
      <c r="EI756" s="58"/>
      <c r="EJ756" s="58"/>
      <c r="EK756" s="58"/>
      <c r="EL756" s="58"/>
      <c r="EM756" s="58"/>
    </row>
    <row r="757" spans="1:143" outlineLevel="1" x14ac:dyDescent="0.2">
      <c r="A757" s="16">
        <v>458</v>
      </c>
      <c r="B757" s="16">
        <v>1</v>
      </c>
      <c r="C757" s="1">
        <v>0.9437538101583467</v>
      </c>
      <c r="D757" s="1">
        <f t="shared" si="107"/>
        <v>5.6246189841653305E-2</v>
      </c>
      <c r="E757" s="1">
        <f t="shared" si="108"/>
        <v>0.11577988234634995</v>
      </c>
      <c r="F757" s="1">
        <f t="shared" si="109"/>
        <v>0.34026443003398099</v>
      </c>
      <c r="G757" s="1">
        <f t="shared" si="110"/>
        <v>0.24412777625454721</v>
      </c>
      <c r="H757" s="1">
        <v>3.787329915781961E-3</v>
      </c>
      <c r="I757" s="1">
        <f t="shared" si="111"/>
        <v>2.8429774823765497E-5</v>
      </c>
      <c r="J757" s="1">
        <f t="shared" si="112"/>
        <v>0.2445913897791312</v>
      </c>
      <c r="AP757" s="58"/>
      <c r="AQ757" s="58"/>
      <c r="AR757" s="58"/>
      <c r="AS757" s="58"/>
      <c r="AT757" s="58"/>
      <c r="AU757" s="58"/>
      <c r="AV757" s="58"/>
      <c r="AW757" s="173"/>
      <c r="AX757" s="58"/>
      <c r="AY757" s="58"/>
      <c r="AZ757" s="58"/>
      <c r="BA757" s="58">
        <f t="shared" si="113"/>
        <v>0</v>
      </c>
      <c r="BB757" s="58" t="e">
        <f t="shared" si="114"/>
        <v>#N/A</v>
      </c>
      <c r="BC757" s="58">
        <f t="shared" si="115"/>
        <v>0.9437538101583467</v>
      </c>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c r="CS757" s="58"/>
      <c r="CT757" s="58"/>
      <c r="CU757" s="58"/>
      <c r="CV757" s="58"/>
      <c r="CW757" s="58"/>
      <c r="CX757" s="58"/>
      <c r="CY757" s="58"/>
      <c r="CZ757" s="58"/>
      <c r="DA757" s="58"/>
      <c r="DB757" s="58"/>
      <c r="DC757" s="58"/>
      <c r="DD757" s="58"/>
      <c r="DE757" s="58"/>
      <c r="DF757" s="58"/>
      <c r="DG757" s="58"/>
      <c r="DH757" s="58"/>
      <c r="DI757" s="58"/>
      <c r="DJ757" s="58"/>
      <c r="DK757" s="58"/>
      <c r="DL757" s="58"/>
      <c r="DM757" s="58"/>
      <c r="DN757" s="58"/>
      <c r="DO757" s="58"/>
      <c r="DP757" s="58"/>
      <c r="DQ757" s="58"/>
      <c r="DR757" s="58"/>
      <c r="DS757" s="58"/>
      <c r="DT757" s="58"/>
      <c r="DU757" s="58"/>
      <c r="DV757" s="58"/>
      <c r="DW757" s="58"/>
      <c r="DX757" s="58"/>
      <c r="DY757" s="58"/>
      <c r="DZ757" s="58"/>
      <c r="EA757" s="58"/>
      <c r="EB757" s="58"/>
      <c r="EC757" s="58"/>
      <c r="ED757" s="58"/>
      <c r="EE757" s="58"/>
      <c r="EF757" s="58"/>
      <c r="EG757" s="58"/>
      <c r="EH757" s="58"/>
      <c r="EI757" s="58"/>
      <c r="EJ757" s="58"/>
      <c r="EK757" s="58"/>
      <c r="EL757" s="58"/>
      <c r="EM757" s="58"/>
    </row>
    <row r="758" spans="1:143" outlineLevel="1" x14ac:dyDescent="0.2">
      <c r="A758" s="16">
        <v>459</v>
      </c>
      <c r="B758" s="16">
        <v>1</v>
      </c>
      <c r="C758" s="1">
        <v>0.91076449238991863</v>
      </c>
      <c r="D758" s="1">
        <f t="shared" si="107"/>
        <v>8.9235507610081366E-2</v>
      </c>
      <c r="E758" s="1">
        <f t="shared" si="108"/>
        <v>0.18694186126326243</v>
      </c>
      <c r="F758" s="1">
        <f t="shared" si="109"/>
        <v>0.43236773846259902</v>
      </c>
      <c r="G758" s="1">
        <f t="shared" si="110"/>
        <v>0.31301547139162089</v>
      </c>
      <c r="H758" s="1">
        <v>7.0153588925555089E-3</v>
      </c>
      <c r="I758" s="1">
        <f t="shared" si="111"/>
        <v>8.7137772158222632E-5</v>
      </c>
      <c r="J758" s="1">
        <f t="shared" si="112"/>
        <v>0.31411924023501986</v>
      </c>
      <c r="AP758" s="58"/>
      <c r="AQ758" s="58"/>
      <c r="AR758" s="58"/>
      <c r="AS758" s="58"/>
      <c r="AT758" s="58"/>
      <c r="AU758" s="58"/>
      <c r="AV758" s="58"/>
      <c r="AW758" s="173"/>
      <c r="AX758" s="58"/>
      <c r="AY758" s="58"/>
      <c r="AZ758" s="58"/>
      <c r="BA758" s="58">
        <f t="shared" si="113"/>
        <v>0</v>
      </c>
      <c r="BB758" s="58" t="e">
        <f t="shared" si="114"/>
        <v>#N/A</v>
      </c>
      <c r="BC758" s="58">
        <f t="shared" si="115"/>
        <v>0.91076449238991863</v>
      </c>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c r="CS758" s="58"/>
      <c r="CT758" s="58"/>
      <c r="CU758" s="58"/>
      <c r="CV758" s="58"/>
      <c r="CW758" s="58"/>
      <c r="CX758" s="58"/>
      <c r="CY758" s="58"/>
      <c r="CZ758" s="58"/>
      <c r="DA758" s="58"/>
      <c r="DB758" s="58"/>
      <c r="DC758" s="58"/>
      <c r="DD758" s="58"/>
      <c r="DE758" s="58"/>
      <c r="DF758" s="58"/>
      <c r="DG758" s="58"/>
      <c r="DH758" s="58"/>
      <c r="DI758" s="58"/>
      <c r="DJ758" s="58"/>
      <c r="DK758" s="58"/>
      <c r="DL758" s="58"/>
      <c r="DM758" s="58"/>
      <c r="DN758" s="58"/>
      <c r="DO758" s="58"/>
      <c r="DP758" s="58"/>
      <c r="DQ758" s="58"/>
      <c r="DR758" s="58"/>
      <c r="DS758" s="58"/>
      <c r="DT758" s="58"/>
      <c r="DU758" s="58"/>
      <c r="DV758" s="58"/>
      <c r="DW758" s="58"/>
      <c r="DX758" s="58"/>
      <c r="DY758" s="58"/>
      <c r="DZ758" s="58"/>
      <c r="EA758" s="58"/>
      <c r="EB758" s="58"/>
      <c r="EC758" s="58"/>
      <c r="ED758" s="58"/>
      <c r="EE758" s="58"/>
      <c r="EF758" s="58"/>
      <c r="EG758" s="58"/>
      <c r="EH758" s="58"/>
      <c r="EI758" s="58"/>
      <c r="EJ758" s="58"/>
      <c r="EK758" s="58"/>
      <c r="EL758" s="58"/>
      <c r="EM758" s="58"/>
    </row>
    <row r="759" spans="1:143" outlineLevel="1" x14ac:dyDescent="0.2">
      <c r="A759" s="16">
        <v>460</v>
      </c>
      <c r="B759" s="16">
        <v>0</v>
      </c>
      <c r="C759" s="1">
        <v>0.10708535727923606</v>
      </c>
      <c r="D759" s="1">
        <f t="shared" si="107"/>
        <v>-0.10708535727923606</v>
      </c>
      <c r="E759" s="1">
        <f t="shared" si="108"/>
        <v>0.22652857506665758</v>
      </c>
      <c r="F759" s="1">
        <f t="shared" si="109"/>
        <v>-0.47595018128650562</v>
      </c>
      <c r="G759" s="1">
        <f t="shared" si="110"/>
        <v>-0.34630604501769208</v>
      </c>
      <c r="H759" s="1">
        <v>2.9589996513966067E-3</v>
      </c>
      <c r="I759" s="1">
        <f t="shared" si="111"/>
        <v>4.4622000483173256E-5</v>
      </c>
      <c r="J759" s="1">
        <f t="shared" si="112"/>
        <v>-0.34681954461620262</v>
      </c>
      <c r="AP759" s="58"/>
      <c r="AQ759" s="58"/>
      <c r="AR759" s="58"/>
      <c r="AS759" s="58"/>
      <c r="AT759" s="58"/>
      <c r="AU759" s="58"/>
      <c r="AV759" s="58"/>
      <c r="AW759" s="173"/>
      <c r="AX759" s="58"/>
      <c r="AY759" s="58"/>
      <c r="AZ759" s="58"/>
      <c r="BA759" s="58">
        <f t="shared" si="113"/>
        <v>1</v>
      </c>
      <c r="BB759" s="58">
        <f t="shared" si="114"/>
        <v>0.10708535727923606</v>
      </c>
      <c r="BC759" s="58" t="e">
        <f t="shared" si="115"/>
        <v>#N/A</v>
      </c>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c r="CS759" s="58"/>
      <c r="CT759" s="58"/>
      <c r="CU759" s="58"/>
      <c r="CV759" s="58"/>
      <c r="CW759" s="58"/>
      <c r="CX759" s="58"/>
      <c r="CY759" s="58"/>
      <c r="CZ759" s="58"/>
      <c r="DA759" s="58"/>
      <c r="DB759" s="58"/>
      <c r="DC759" s="58"/>
      <c r="DD759" s="58"/>
      <c r="DE759" s="58"/>
      <c r="DF759" s="58"/>
      <c r="DG759" s="58"/>
      <c r="DH759" s="58"/>
      <c r="DI759" s="58"/>
      <c r="DJ759" s="58"/>
      <c r="DK759" s="58"/>
      <c r="DL759" s="58"/>
      <c r="DM759" s="58"/>
      <c r="DN759" s="58"/>
      <c r="DO759" s="58"/>
      <c r="DP759" s="58"/>
      <c r="DQ759" s="58"/>
      <c r="DR759" s="58"/>
      <c r="DS759" s="58"/>
      <c r="DT759" s="58"/>
      <c r="DU759" s="58"/>
      <c r="DV759" s="58"/>
      <c r="DW759" s="58"/>
      <c r="DX759" s="58"/>
      <c r="DY759" s="58"/>
      <c r="DZ759" s="58"/>
      <c r="EA759" s="58"/>
      <c r="EB759" s="58"/>
      <c r="EC759" s="58"/>
      <c r="ED759" s="58"/>
      <c r="EE759" s="58"/>
      <c r="EF759" s="58"/>
      <c r="EG759" s="58"/>
      <c r="EH759" s="58"/>
      <c r="EI759" s="58"/>
      <c r="EJ759" s="58"/>
      <c r="EK759" s="58"/>
      <c r="EL759" s="58"/>
      <c r="EM759" s="58"/>
    </row>
    <row r="760" spans="1:143" outlineLevel="1" x14ac:dyDescent="0.2">
      <c r="A760" s="16">
        <v>461</v>
      </c>
      <c r="B760" s="16">
        <v>1</v>
      </c>
      <c r="C760" s="1">
        <v>0.32925509578841738</v>
      </c>
      <c r="D760" s="1">
        <f t="shared" si="107"/>
        <v>0.67074490421158262</v>
      </c>
      <c r="E760" s="1">
        <f t="shared" si="108"/>
        <v>2.221844923041052</v>
      </c>
      <c r="F760" s="1">
        <f t="shared" si="109"/>
        <v>1.4905854296353001</v>
      </c>
      <c r="G760" s="1">
        <f t="shared" si="110"/>
        <v>1.427290707849092</v>
      </c>
      <c r="H760" s="1">
        <v>9.0814689951481224E-3</v>
      </c>
      <c r="I760" s="1">
        <f t="shared" si="111"/>
        <v>2.3551311358542514E-3</v>
      </c>
      <c r="J760" s="1">
        <f t="shared" si="112"/>
        <v>1.4338161351428844</v>
      </c>
      <c r="AP760" s="58"/>
      <c r="AQ760" s="58"/>
      <c r="AR760" s="58"/>
      <c r="AS760" s="58"/>
      <c r="AT760" s="58"/>
      <c r="AU760" s="58"/>
      <c r="AV760" s="58"/>
      <c r="AW760" s="173"/>
      <c r="AX760" s="58"/>
      <c r="AY760" s="58"/>
      <c r="AZ760" s="58"/>
      <c r="BA760" s="58">
        <f t="shared" si="113"/>
        <v>0</v>
      </c>
      <c r="BB760" s="58" t="e">
        <f t="shared" si="114"/>
        <v>#N/A</v>
      </c>
      <c r="BC760" s="58">
        <f t="shared" si="115"/>
        <v>0.32925509578841738</v>
      </c>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c r="CS760" s="58"/>
      <c r="CT760" s="58"/>
      <c r="CU760" s="58"/>
      <c r="CV760" s="58"/>
      <c r="CW760" s="58"/>
      <c r="CX760" s="58"/>
      <c r="CY760" s="58"/>
      <c r="CZ760" s="58"/>
      <c r="DA760" s="58"/>
      <c r="DB760" s="58"/>
      <c r="DC760" s="58"/>
      <c r="DD760" s="58"/>
      <c r="DE760" s="58"/>
      <c r="DF760" s="58"/>
      <c r="DG760" s="58"/>
      <c r="DH760" s="58"/>
      <c r="DI760" s="58"/>
      <c r="DJ760" s="58"/>
      <c r="DK760" s="58"/>
      <c r="DL760" s="58"/>
      <c r="DM760" s="58"/>
      <c r="DN760" s="58"/>
      <c r="DO760" s="58"/>
      <c r="DP760" s="58"/>
      <c r="DQ760" s="58"/>
      <c r="DR760" s="58"/>
      <c r="DS760" s="58"/>
      <c r="DT760" s="58"/>
      <c r="DU760" s="58"/>
      <c r="DV760" s="58"/>
      <c r="DW760" s="58"/>
      <c r="DX760" s="58"/>
      <c r="DY760" s="58"/>
      <c r="DZ760" s="58"/>
      <c r="EA760" s="58"/>
      <c r="EB760" s="58"/>
      <c r="EC760" s="58"/>
      <c r="ED760" s="58"/>
      <c r="EE760" s="58"/>
      <c r="EF760" s="58"/>
      <c r="EG760" s="58"/>
      <c r="EH760" s="58"/>
      <c r="EI760" s="58"/>
      <c r="EJ760" s="58"/>
      <c r="EK760" s="58"/>
      <c r="EL760" s="58"/>
      <c r="EM760" s="58"/>
    </row>
    <row r="761" spans="1:143" outlineLevel="1" x14ac:dyDescent="0.2">
      <c r="A761" s="16">
        <v>462</v>
      </c>
      <c r="B761" s="16">
        <v>0</v>
      </c>
      <c r="C761" s="1">
        <v>9.776858993172953E-2</v>
      </c>
      <c r="D761" s="1">
        <f t="shared" si="107"/>
        <v>-9.776858993172953E-2</v>
      </c>
      <c r="E761" s="1">
        <f t="shared" si="108"/>
        <v>0.20576847928255776</v>
      </c>
      <c r="F761" s="1">
        <f t="shared" si="109"/>
        <v>-0.45361710647037745</v>
      </c>
      <c r="G761" s="1">
        <f t="shared" si="110"/>
        <v>-0.32918550566468513</v>
      </c>
      <c r="H761" s="1">
        <v>2.9639927350579081E-3</v>
      </c>
      <c r="I761" s="1">
        <f t="shared" si="111"/>
        <v>4.0387490727697835E-5</v>
      </c>
      <c r="J761" s="1">
        <f t="shared" si="112"/>
        <v>-0.32967444456570055</v>
      </c>
      <c r="AP761" s="58"/>
      <c r="AQ761" s="58"/>
      <c r="AR761" s="58"/>
      <c r="AS761" s="58"/>
      <c r="AT761" s="58"/>
      <c r="AU761" s="58"/>
      <c r="AV761" s="58"/>
      <c r="AW761" s="173"/>
      <c r="AX761" s="58"/>
      <c r="AY761" s="58"/>
      <c r="AZ761" s="58"/>
      <c r="BA761" s="58">
        <f t="shared" si="113"/>
        <v>1</v>
      </c>
      <c r="BB761" s="58">
        <f t="shared" si="114"/>
        <v>9.776858993172953E-2</v>
      </c>
      <c r="BC761" s="58" t="e">
        <f t="shared" si="115"/>
        <v>#N/A</v>
      </c>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c r="EK761" s="58"/>
      <c r="EL761" s="58"/>
      <c r="EM761" s="58"/>
    </row>
    <row r="762" spans="1:143" outlineLevel="1" x14ac:dyDescent="0.2">
      <c r="A762" s="16">
        <v>463</v>
      </c>
      <c r="B762" s="16">
        <v>0</v>
      </c>
      <c r="C762" s="1">
        <v>0.3347400399832971</v>
      </c>
      <c r="D762" s="1">
        <f t="shared" si="107"/>
        <v>-0.3347400399832971</v>
      </c>
      <c r="E762" s="1">
        <f t="shared" si="108"/>
        <v>0.81515479479240116</v>
      </c>
      <c r="F762" s="1">
        <f t="shared" si="109"/>
        <v>-0.90285923309915883</v>
      </c>
      <c r="G762" s="1">
        <f t="shared" si="110"/>
        <v>-0.70934602459868723</v>
      </c>
      <c r="H762" s="1">
        <v>8.8338061738898067E-3</v>
      </c>
      <c r="I762" s="1">
        <f t="shared" si="111"/>
        <v>5.6556326818362802E-4</v>
      </c>
      <c r="J762" s="1">
        <f t="shared" si="112"/>
        <v>-0.71250004922744303</v>
      </c>
      <c r="AP762" s="58"/>
      <c r="AQ762" s="58"/>
      <c r="AR762" s="58"/>
      <c r="AS762" s="58"/>
      <c r="AT762" s="58"/>
      <c r="AU762" s="58"/>
      <c r="AV762" s="58"/>
      <c r="AW762" s="173"/>
      <c r="AX762" s="58"/>
      <c r="AY762" s="58"/>
      <c r="AZ762" s="58"/>
      <c r="BA762" s="58">
        <f t="shared" si="113"/>
        <v>1</v>
      </c>
      <c r="BB762" s="58">
        <f t="shared" si="114"/>
        <v>0.3347400399832971</v>
      </c>
      <c r="BC762" s="58" t="e">
        <f t="shared" si="115"/>
        <v>#N/A</v>
      </c>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c r="CS762" s="58"/>
      <c r="CT762" s="58"/>
      <c r="CU762" s="58"/>
      <c r="CV762" s="58"/>
      <c r="CW762" s="58"/>
      <c r="CX762" s="58"/>
      <c r="CY762" s="58"/>
      <c r="CZ762" s="58"/>
      <c r="DA762" s="58"/>
      <c r="DB762" s="58"/>
      <c r="DC762" s="58"/>
      <c r="DD762" s="58"/>
      <c r="DE762" s="58"/>
      <c r="DF762" s="58"/>
      <c r="DG762" s="58"/>
      <c r="DH762" s="58"/>
      <c r="DI762" s="58"/>
      <c r="DJ762" s="58"/>
      <c r="DK762" s="58"/>
      <c r="DL762" s="58"/>
      <c r="DM762" s="58"/>
      <c r="DN762" s="58"/>
      <c r="DO762" s="58"/>
      <c r="DP762" s="58"/>
      <c r="DQ762" s="58"/>
      <c r="DR762" s="58"/>
      <c r="DS762" s="58"/>
      <c r="DT762" s="58"/>
      <c r="DU762" s="58"/>
      <c r="DV762" s="58"/>
      <c r="DW762" s="58"/>
      <c r="DX762" s="58"/>
      <c r="DY762" s="58"/>
      <c r="DZ762" s="58"/>
      <c r="EA762" s="58"/>
      <c r="EB762" s="58"/>
      <c r="EC762" s="58"/>
      <c r="ED762" s="58"/>
      <c r="EE762" s="58"/>
      <c r="EF762" s="58"/>
      <c r="EG762" s="58"/>
      <c r="EH762" s="58"/>
      <c r="EI762" s="58"/>
      <c r="EJ762" s="58"/>
      <c r="EK762" s="58"/>
      <c r="EL762" s="58"/>
      <c r="EM762" s="58"/>
    </row>
    <row r="763" spans="1:143" outlineLevel="1" x14ac:dyDescent="0.2">
      <c r="A763" s="16">
        <v>464</v>
      </c>
      <c r="B763" s="16">
        <v>0</v>
      </c>
      <c r="C763" s="1">
        <v>7.3516882534276337E-2</v>
      </c>
      <c r="D763" s="1">
        <f t="shared" si="107"/>
        <v>-7.3516882534276337E-2</v>
      </c>
      <c r="E763" s="1">
        <f t="shared" si="108"/>
        <v>0.15271891052444064</v>
      </c>
      <c r="F763" s="1">
        <f t="shared" si="109"/>
        <v>-0.39079266948657143</v>
      </c>
      <c r="G763" s="1">
        <f t="shared" si="110"/>
        <v>-0.28169217711182626</v>
      </c>
      <c r="H763" s="1">
        <v>9.4478279783333091E-3</v>
      </c>
      <c r="I763" s="1">
        <f t="shared" si="111"/>
        <v>9.5507362899282109E-5</v>
      </c>
      <c r="J763" s="1">
        <f t="shared" si="112"/>
        <v>-0.28303237067888903</v>
      </c>
      <c r="AP763" s="58"/>
      <c r="AQ763" s="58"/>
      <c r="AR763" s="58"/>
      <c r="AS763" s="58"/>
      <c r="AT763" s="58"/>
      <c r="AU763" s="58"/>
      <c r="AV763" s="58"/>
      <c r="AW763" s="173"/>
      <c r="AX763" s="58"/>
      <c r="AY763" s="58"/>
      <c r="AZ763" s="58"/>
      <c r="BA763" s="58">
        <f t="shared" si="113"/>
        <v>1</v>
      </c>
      <c r="BB763" s="58">
        <f t="shared" si="114"/>
        <v>7.3516882534276337E-2</v>
      </c>
      <c r="BC763" s="58" t="e">
        <f t="shared" si="115"/>
        <v>#N/A</v>
      </c>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c r="CS763" s="58"/>
      <c r="CT763" s="58"/>
      <c r="CU763" s="58"/>
      <c r="CV763" s="58"/>
      <c r="CW763" s="58"/>
      <c r="CX763" s="58"/>
      <c r="CY763" s="58"/>
      <c r="CZ763" s="58"/>
      <c r="DA763" s="58"/>
      <c r="DB763" s="58"/>
      <c r="DC763" s="58"/>
      <c r="DD763" s="58"/>
      <c r="DE763" s="58"/>
      <c r="DF763" s="58"/>
      <c r="DG763" s="58"/>
      <c r="DH763" s="58"/>
      <c r="DI763" s="58"/>
      <c r="DJ763" s="58"/>
      <c r="DK763" s="58"/>
      <c r="DL763" s="58"/>
      <c r="DM763" s="58"/>
      <c r="DN763" s="58"/>
      <c r="DO763" s="58"/>
      <c r="DP763" s="58"/>
      <c r="DQ763" s="58"/>
      <c r="DR763" s="58"/>
      <c r="DS763" s="58"/>
      <c r="DT763" s="58"/>
      <c r="DU763" s="58"/>
      <c r="DV763" s="58"/>
      <c r="DW763" s="58"/>
      <c r="DX763" s="58"/>
      <c r="DY763" s="58"/>
      <c r="DZ763" s="58"/>
      <c r="EA763" s="58"/>
      <c r="EB763" s="58"/>
      <c r="EC763" s="58"/>
      <c r="ED763" s="58"/>
      <c r="EE763" s="58"/>
      <c r="EF763" s="58"/>
      <c r="EG763" s="58"/>
      <c r="EH763" s="58"/>
      <c r="EI763" s="58"/>
      <c r="EJ763" s="58"/>
      <c r="EK763" s="58"/>
      <c r="EL763" s="58"/>
      <c r="EM763" s="58"/>
    </row>
    <row r="764" spans="1:143" outlineLevel="1" x14ac:dyDescent="0.2">
      <c r="A764" s="16">
        <v>465</v>
      </c>
      <c r="B764" s="16">
        <v>0</v>
      </c>
      <c r="C764" s="1">
        <v>0.10708535727923606</v>
      </c>
      <c r="D764" s="1">
        <f t="shared" si="107"/>
        <v>-0.10708535727923606</v>
      </c>
      <c r="E764" s="1">
        <f t="shared" si="108"/>
        <v>0.22652857506665758</v>
      </c>
      <c r="F764" s="1">
        <f t="shared" si="109"/>
        <v>-0.47595018128650562</v>
      </c>
      <c r="G764" s="1">
        <f t="shared" si="110"/>
        <v>-0.34630604501769208</v>
      </c>
      <c r="H764" s="1">
        <v>2.9589996513966067E-3</v>
      </c>
      <c r="I764" s="1">
        <f t="shared" si="111"/>
        <v>4.4622000483173256E-5</v>
      </c>
      <c r="J764" s="1">
        <f t="shared" si="112"/>
        <v>-0.34681954461620262</v>
      </c>
      <c r="AP764" s="58"/>
      <c r="AQ764" s="58"/>
      <c r="AR764" s="58"/>
      <c r="AS764" s="58"/>
      <c r="AT764" s="58"/>
      <c r="AU764" s="58"/>
      <c r="AV764" s="58"/>
      <c r="AW764" s="173"/>
      <c r="AX764" s="58"/>
      <c r="AY764" s="58"/>
      <c r="AZ764" s="58"/>
      <c r="BA764" s="58">
        <f t="shared" si="113"/>
        <v>1</v>
      </c>
      <c r="BB764" s="58">
        <f t="shared" si="114"/>
        <v>0.10708535727923606</v>
      </c>
      <c r="BC764" s="58" t="e">
        <f t="shared" si="115"/>
        <v>#N/A</v>
      </c>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c r="CS764" s="58"/>
      <c r="CT764" s="58"/>
      <c r="CU764" s="58"/>
      <c r="CV764" s="58"/>
      <c r="CW764" s="58"/>
      <c r="CX764" s="58"/>
      <c r="CY764" s="58"/>
      <c r="CZ764" s="58"/>
      <c r="DA764" s="58"/>
      <c r="DB764" s="58"/>
      <c r="DC764" s="58"/>
      <c r="DD764" s="58"/>
      <c r="DE764" s="58"/>
      <c r="DF764" s="58"/>
      <c r="DG764" s="58"/>
      <c r="DH764" s="58"/>
      <c r="DI764" s="58"/>
      <c r="DJ764" s="58"/>
      <c r="DK764" s="58"/>
      <c r="DL764" s="58"/>
      <c r="DM764" s="58"/>
      <c r="DN764" s="58"/>
      <c r="DO764" s="58"/>
      <c r="DP764" s="58"/>
      <c r="DQ764" s="58"/>
      <c r="DR764" s="58"/>
      <c r="DS764" s="58"/>
      <c r="DT764" s="58"/>
      <c r="DU764" s="58"/>
      <c r="DV764" s="58"/>
      <c r="DW764" s="58"/>
      <c r="DX764" s="58"/>
      <c r="DY764" s="58"/>
      <c r="DZ764" s="58"/>
      <c r="EA764" s="58"/>
      <c r="EB764" s="58"/>
      <c r="EC764" s="58"/>
      <c r="ED764" s="58"/>
      <c r="EE764" s="58"/>
      <c r="EF764" s="58"/>
      <c r="EG764" s="58"/>
      <c r="EH764" s="58"/>
      <c r="EI764" s="58"/>
      <c r="EJ764" s="58"/>
      <c r="EK764" s="58"/>
      <c r="EL764" s="58"/>
      <c r="EM764" s="58"/>
    </row>
    <row r="765" spans="1:143" outlineLevel="1" x14ac:dyDescent="0.2">
      <c r="A765" s="16">
        <v>466</v>
      </c>
      <c r="B765" s="16">
        <v>0</v>
      </c>
      <c r="C765" s="1">
        <v>8.938255311458565E-2</v>
      </c>
      <c r="D765" s="1">
        <f t="shared" si="107"/>
        <v>-8.938255311458565E-2</v>
      </c>
      <c r="E765" s="1">
        <f t="shared" si="108"/>
        <v>0.18726479299252352</v>
      </c>
      <c r="F765" s="1">
        <f t="shared" si="109"/>
        <v>-0.43274102300628203</v>
      </c>
      <c r="G765" s="1">
        <f t="shared" si="110"/>
        <v>-0.31329855684616026</v>
      </c>
      <c r="H765" s="1">
        <v>3.1730653243687394E-3</v>
      </c>
      <c r="I765" s="1">
        <f t="shared" si="111"/>
        <v>3.9180167315406966E-5</v>
      </c>
      <c r="J765" s="1">
        <f t="shared" si="112"/>
        <v>-0.31379680127523207</v>
      </c>
      <c r="AP765" s="58"/>
      <c r="AQ765" s="58"/>
      <c r="AR765" s="58"/>
      <c r="AS765" s="58"/>
      <c r="AT765" s="58"/>
      <c r="AU765" s="58"/>
      <c r="AV765" s="58"/>
      <c r="AW765" s="173"/>
      <c r="AX765" s="58"/>
      <c r="AY765" s="58"/>
      <c r="AZ765" s="58"/>
      <c r="BA765" s="58">
        <f t="shared" si="113"/>
        <v>1</v>
      </c>
      <c r="BB765" s="58">
        <f t="shared" si="114"/>
        <v>8.938255311458565E-2</v>
      </c>
      <c r="BC765" s="58" t="e">
        <f t="shared" si="115"/>
        <v>#N/A</v>
      </c>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c r="CS765" s="58"/>
      <c r="CT765" s="58"/>
      <c r="CU765" s="58"/>
      <c r="CV765" s="58"/>
      <c r="CW765" s="58"/>
      <c r="CX765" s="58"/>
      <c r="CY765" s="58"/>
      <c r="CZ765" s="58"/>
      <c r="DA765" s="58"/>
      <c r="DB765" s="58"/>
      <c r="DC765" s="58"/>
      <c r="DD765" s="58"/>
      <c r="DE765" s="58"/>
      <c r="DF765" s="58"/>
      <c r="DG765" s="58"/>
      <c r="DH765" s="58"/>
      <c r="DI765" s="58"/>
      <c r="DJ765" s="58"/>
      <c r="DK765" s="58"/>
      <c r="DL765" s="58"/>
      <c r="DM765" s="58"/>
      <c r="DN765" s="58"/>
      <c r="DO765" s="58"/>
      <c r="DP765" s="58"/>
      <c r="DQ765" s="58"/>
      <c r="DR765" s="58"/>
      <c r="DS765" s="58"/>
      <c r="DT765" s="58"/>
      <c r="DU765" s="58"/>
      <c r="DV765" s="58"/>
      <c r="DW765" s="58"/>
      <c r="DX765" s="58"/>
      <c r="DY765" s="58"/>
      <c r="DZ765" s="58"/>
      <c r="EA765" s="58"/>
      <c r="EB765" s="58"/>
      <c r="EC765" s="58"/>
      <c r="ED765" s="58"/>
      <c r="EE765" s="58"/>
      <c r="EF765" s="58"/>
      <c r="EG765" s="58"/>
      <c r="EH765" s="58"/>
      <c r="EI765" s="58"/>
      <c r="EJ765" s="58"/>
      <c r="EK765" s="58"/>
      <c r="EL765" s="58"/>
      <c r="EM765" s="58"/>
    </row>
    <row r="766" spans="1:143" outlineLevel="1" x14ac:dyDescent="0.2">
      <c r="A766" s="16">
        <v>467</v>
      </c>
      <c r="B766" s="16">
        <v>0</v>
      </c>
      <c r="C766" s="1">
        <v>0.1104430150365832</v>
      </c>
      <c r="D766" s="1">
        <f t="shared" si="107"/>
        <v>-0.1104430150365832</v>
      </c>
      <c r="E766" s="1">
        <f t="shared" si="108"/>
        <v>0.2340634197768871</v>
      </c>
      <c r="F766" s="1">
        <f t="shared" si="109"/>
        <v>-0.48380101258356945</v>
      </c>
      <c r="G766" s="1">
        <f t="shared" si="110"/>
        <v>-0.352356461495197</v>
      </c>
      <c r="H766" s="1">
        <v>1.1000618113579112E-2</v>
      </c>
      <c r="I766" s="1">
        <f t="shared" si="111"/>
        <v>1.7454183642261821E-4</v>
      </c>
      <c r="J766" s="1">
        <f t="shared" si="112"/>
        <v>-0.35431066891091295</v>
      </c>
      <c r="AP766" s="58"/>
      <c r="AQ766" s="58"/>
      <c r="AR766" s="58"/>
      <c r="AS766" s="58"/>
      <c r="AT766" s="58"/>
      <c r="AU766" s="58"/>
      <c r="AV766" s="58"/>
      <c r="AW766" s="173"/>
      <c r="AX766" s="58"/>
      <c r="AY766" s="58"/>
      <c r="AZ766" s="58"/>
      <c r="BA766" s="58">
        <f t="shared" si="113"/>
        <v>1</v>
      </c>
      <c r="BB766" s="58">
        <f t="shared" si="114"/>
        <v>0.1104430150365832</v>
      </c>
      <c r="BC766" s="58" t="e">
        <f t="shared" si="115"/>
        <v>#N/A</v>
      </c>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c r="CS766" s="58"/>
      <c r="CT766" s="58"/>
      <c r="CU766" s="58"/>
      <c r="CV766" s="58"/>
      <c r="CW766" s="58"/>
      <c r="CX766" s="58"/>
      <c r="CY766" s="58"/>
      <c r="CZ766" s="58"/>
      <c r="DA766" s="58"/>
      <c r="DB766" s="58"/>
      <c r="DC766" s="58"/>
      <c r="DD766" s="58"/>
      <c r="DE766" s="58"/>
      <c r="DF766" s="58"/>
      <c r="DG766" s="58"/>
      <c r="DH766" s="58"/>
      <c r="DI766" s="58"/>
      <c r="DJ766" s="58"/>
      <c r="DK766" s="58"/>
      <c r="DL766" s="58"/>
      <c r="DM766" s="58"/>
      <c r="DN766" s="58"/>
      <c r="DO766" s="58"/>
      <c r="DP766" s="58"/>
      <c r="DQ766" s="58"/>
      <c r="DR766" s="58"/>
      <c r="DS766" s="58"/>
      <c r="DT766" s="58"/>
      <c r="DU766" s="58"/>
      <c r="DV766" s="58"/>
      <c r="DW766" s="58"/>
      <c r="DX766" s="58"/>
      <c r="DY766" s="58"/>
      <c r="DZ766" s="58"/>
      <c r="EA766" s="58"/>
      <c r="EB766" s="58"/>
      <c r="EC766" s="58"/>
      <c r="ED766" s="58"/>
      <c r="EE766" s="58"/>
      <c r="EF766" s="58"/>
      <c r="EG766" s="58"/>
      <c r="EH766" s="58"/>
      <c r="EI766" s="58"/>
      <c r="EJ766" s="58"/>
      <c r="EK766" s="58"/>
      <c r="EL766" s="58"/>
      <c r="EM766" s="58"/>
    </row>
    <row r="767" spans="1:143" outlineLevel="1" x14ac:dyDescent="0.2">
      <c r="A767" s="16">
        <v>468</v>
      </c>
      <c r="B767" s="16">
        <v>0</v>
      </c>
      <c r="C767" s="1">
        <v>0.28711946637674018</v>
      </c>
      <c r="D767" s="1">
        <f t="shared" si="107"/>
        <v>-0.28711946637674018</v>
      </c>
      <c r="E767" s="1">
        <f t="shared" si="108"/>
        <v>0.67688285426450234</v>
      </c>
      <c r="F767" s="1">
        <f t="shared" si="109"/>
        <v>-0.82272890690950096</v>
      </c>
      <c r="G767" s="1">
        <f t="shared" si="110"/>
        <v>-0.63463342402992096</v>
      </c>
      <c r="H767" s="1">
        <v>1.206503774156013E-2</v>
      </c>
      <c r="I767" s="1">
        <f t="shared" si="111"/>
        <v>6.2234022153483332E-4</v>
      </c>
      <c r="J767" s="1">
        <f t="shared" si="112"/>
        <v>-0.6384968568459306</v>
      </c>
      <c r="AP767" s="58"/>
      <c r="AQ767" s="58"/>
      <c r="AR767" s="58"/>
      <c r="AS767" s="58"/>
      <c r="AT767" s="58"/>
      <c r="AU767" s="58"/>
      <c r="AV767" s="58"/>
      <c r="AW767" s="173"/>
      <c r="AX767" s="58"/>
      <c r="AY767" s="58"/>
      <c r="AZ767" s="58"/>
      <c r="BA767" s="58">
        <f t="shared" si="113"/>
        <v>1</v>
      </c>
      <c r="BB767" s="58">
        <f t="shared" si="114"/>
        <v>0.28711946637674018</v>
      </c>
      <c r="BC767" s="58" t="e">
        <f t="shared" si="115"/>
        <v>#N/A</v>
      </c>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c r="CS767" s="58"/>
      <c r="CT767" s="58"/>
      <c r="CU767" s="58"/>
      <c r="CV767" s="58"/>
      <c r="CW767" s="58"/>
      <c r="CX767" s="58"/>
      <c r="CY767" s="58"/>
      <c r="CZ767" s="58"/>
      <c r="DA767" s="58"/>
      <c r="DB767" s="58"/>
      <c r="DC767" s="58"/>
      <c r="DD767" s="58"/>
      <c r="DE767" s="58"/>
      <c r="DF767" s="58"/>
      <c r="DG767" s="58"/>
      <c r="DH767" s="58"/>
      <c r="DI767" s="58"/>
      <c r="DJ767" s="58"/>
      <c r="DK767" s="58"/>
      <c r="DL767" s="58"/>
      <c r="DM767" s="58"/>
      <c r="DN767" s="58"/>
      <c r="DO767" s="58"/>
      <c r="DP767" s="58"/>
      <c r="DQ767" s="58"/>
      <c r="DR767" s="58"/>
      <c r="DS767" s="58"/>
      <c r="DT767" s="58"/>
      <c r="DU767" s="58"/>
      <c r="DV767" s="58"/>
      <c r="DW767" s="58"/>
      <c r="DX767" s="58"/>
      <c r="DY767" s="58"/>
      <c r="DZ767" s="58"/>
      <c r="EA767" s="58"/>
      <c r="EB767" s="58"/>
      <c r="EC767" s="58"/>
      <c r="ED767" s="58"/>
      <c r="EE767" s="58"/>
      <c r="EF767" s="58"/>
      <c r="EG767" s="58"/>
      <c r="EH767" s="58"/>
      <c r="EI767" s="58"/>
      <c r="EJ767" s="58"/>
      <c r="EK767" s="58"/>
      <c r="EL767" s="58"/>
      <c r="EM767" s="58"/>
    </row>
    <row r="768" spans="1:143" outlineLevel="1" x14ac:dyDescent="0.2">
      <c r="A768" s="16">
        <v>469</v>
      </c>
      <c r="B768" s="16">
        <v>0</v>
      </c>
      <c r="C768" s="1">
        <v>0.10708535727923606</v>
      </c>
      <c r="D768" s="1">
        <f t="shared" si="107"/>
        <v>-0.10708535727923606</v>
      </c>
      <c r="E768" s="1">
        <f t="shared" si="108"/>
        <v>0.22652857506665758</v>
      </c>
      <c r="F768" s="1">
        <f t="shared" si="109"/>
        <v>-0.47595018128650562</v>
      </c>
      <c r="G768" s="1">
        <f t="shared" si="110"/>
        <v>-0.34630604501769208</v>
      </c>
      <c r="H768" s="1">
        <v>2.9589996513966067E-3</v>
      </c>
      <c r="I768" s="1">
        <f t="shared" si="111"/>
        <v>4.4622000483173256E-5</v>
      </c>
      <c r="J768" s="1">
        <f t="shared" si="112"/>
        <v>-0.34681954461620262</v>
      </c>
      <c r="AP768" s="58"/>
      <c r="AQ768" s="58"/>
      <c r="AR768" s="58"/>
      <c r="AS768" s="58"/>
      <c r="AT768" s="58"/>
      <c r="AU768" s="58"/>
      <c r="AV768" s="58"/>
      <c r="AW768" s="173"/>
      <c r="AX768" s="58"/>
      <c r="AY768" s="58"/>
      <c r="AZ768" s="58"/>
      <c r="BA768" s="58">
        <f t="shared" si="113"/>
        <v>1</v>
      </c>
      <c r="BB768" s="58">
        <f t="shared" si="114"/>
        <v>0.10708535727923606</v>
      </c>
      <c r="BC768" s="58" t="e">
        <f t="shared" si="115"/>
        <v>#N/A</v>
      </c>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c r="CS768" s="58"/>
      <c r="CT768" s="58"/>
      <c r="CU768" s="58"/>
      <c r="CV768" s="58"/>
      <c r="CW768" s="58"/>
      <c r="CX768" s="58"/>
      <c r="CY768" s="58"/>
      <c r="CZ768" s="58"/>
      <c r="DA768" s="58"/>
      <c r="DB768" s="58"/>
      <c r="DC768" s="58"/>
      <c r="DD768" s="58"/>
      <c r="DE768" s="58"/>
      <c r="DF768" s="58"/>
      <c r="DG768" s="58"/>
      <c r="DH768" s="58"/>
      <c r="DI768" s="58"/>
      <c r="DJ768" s="58"/>
      <c r="DK768" s="58"/>
      <c r="DL768" s="58"/>
      <c r="DM768" s="58"/>
      <c r="DN768" s="58"/>
      <c r="DO768" s="58"/>
      <c r="DP768" s="58"/>
      <c r="DQ768" s="58"/>
      <c r="DR768" s="58"/>
      <c r="DS768" s="58"/>
      <c r="DT768" s="58"/>
      <c r="DU768" s="58"/>
      <c r="DV768" s="58"/>
      <c r="DW768" s="58"/>
      <c r="DX768" s="58"/>
      <c r="DY768" s="58"/>
      <c r="DZ768" s="58"/>
      <c r="EA768" s="58"/>
      <c r="EB768" s="58"/>
      <c r="EC768" s="58"/>
      <c r="ED768" s="58"/>
      <c r="EE768" s="58"/>
      <c r="EF768" s="58"/>
      <c r="EG768" s="58"/>
      <c r="EH768" s="58"/>
      <c r="EI768" s="58"/>
      <c r="EJ768" s="58"/>
      <c r="EK768" s="58"/>
      <c r="EL768" s="58"/>
      <c r="EM768" s="58"/>
    </row>
    <row r="769" spans="1:143" outlineLevel="1" x14ac:dyDescent="0.2">
      <c r="A769" s="16">
        <v>470</v>
      </c>
      <c r="B769" s="16">
        <v>1</v>
      </c>
      <c r="C769" s="1">
        <v>0.84344821368276435</v>
      </c>
      <c r="D769" s="1">
        <f t="shared" si="107"/>
        <v>0.15655178631723565</v>
      </c>
      <c r="E769" s="1">
        <f t="shared" si="108"/>
        <v>0.34051354689560698</v>
      </c>
      <c r="F769" s="1">
        <f t="shared" si="109"/>
        <v>0.58353538615546441</v>
      </c>
      <c r="G769" s="1">
        <f t="shared" si="110"/>
        <v>0.43082391439217865</v>
      </c>
      <c r="H769" s="1">
        <v>1.5419771151336515E-2</v>
      </c>
      <c r="I769" s="1">
        <f t="shared" si="111"/>
        <v>3.6905009789996824E-4</v>
      </c>
      <c r="J769" s="1">
        <f t="shared" si="112"/>
        <v>0.43418443160824532</v>
      </c>
      <c r="AP769" s="58"/>
      <c r="AQ769" s="58"/>
      <c r="AR769" s="58"/>
      <c r="AS769" s="58"/>
      <c r="AT769" s="58"/>
      <c r="AU769" s="58"/>
      <c r="AV769" s="58"/>
      <c r="AW769" s="173"/>
      <c r="AX769" s="58"/>
      <c r="AY769" s="58"/>
      <c r="AZ769" s="58"/>
      <c r="BA769" s="58">
        <f t="shared" si="113"/>
        <v>0</v>
      </c>
      <c r="BB769" s="58" t="e">
        <f t="shared" si="114"/>
        <v>#N/A</v>
      </c>
      <c r="BC769" s="58">
        <f t="shared" si="115"/>
        <v>0.84344821368276435</v>
      </c>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58"/>
      <c r="DL769" s="58"/>
      <c r="DM769" s="58"/>
      <c r="DN769" s="58"/>
      <c r="DO769" s="58"/>
      <c r="DP769" s="58"/>
      <c r="DQ769" s="58"/>
      <c r="DR769" s="58"/>
      <c r="DS769" s="58"/>
      <c r="DT769" s="58"/>
      <c r="DU769" s="58"/>
      <c r="DV769" s="58"/>
      <c r="DW769" s="58"/>
      <c r="DX769" s="58"/>
      <c r="DY769" s="58"/>
      <c r="DZ769" s="58"/>
      <c r="EA769" s="58"/>
      <c r="EB769" s="58"/>
      <c r="EC769" s="58"/>
      <c r="ED769" s="58"/>
      <c r="EE769" s="58"/>
      <c r="EF769" s="58"/>
      <c r="EG769" s="58"/>
      <c r="EH769" s="58"/>
      <c r="EI769" s="58"/>
      <c r="EJ769" s="58"/>
      <c r="EK769" s="58"/>
      <c r="EL769" s="58"/>
      <c r="EM769" s="58"/>
    </row>
    <row r="770" spans="1:143" outlineLevel="1" x14ac:dyDescent="0.2">
      <c r="A770" s="16">
        <v>471</v>
      </c>
      <c r="B770" s="16">
        <v>0</v>
      </c>
      <c r="C770" s="1">
        <v>0.10708535727923606</v>
      </c>
      <c r="D770" s="1">
        <f t="shared" si="107"/>
        <v>-0.10708535727923606</v>
      </c>
      <c r="E770" s="1">
        <f t="shared" si="108"/>
        <v>0.22652857506665758</v>
      </c>
      <c r="F770" s="1">
        <f t="shared" si="109"/>
        <v>-0.47595018128650562</v>
      </c>
      <c r="G770" s="1">
        <f t="shared" si="110"/>
        <v>-0.34630604501769208</v>
      </c>
      <c r="H770" s="1">
        <v>2.9589996513966067E-3</v>
      </c>
      <c r="I770" s="1">
        <f t="shared" si="111"/>
        <v>4.4622000483173256E-5</v>
      </c>
      <c r="J770" s="1">
        <f t="shared" si="112"/>
        <v>-0.34681954461620262</v>
      </c>
      <c r="AP770" s="58"/>
      <c r="AQ770" s="58"/>
      <c r="AR770" s="58"/>
      <c r="AS770" s="58"/>
      <c r="AT770" s="58"/>
      <c r="AU770" s="58"/>
      <c r="AV770" s="58"/>
      <c r="AW770" s="173"/>
      <c r="AX770" s="58"/>
      <c r="AY770" s="58"/>
      <c r="AZ770" s="58"/>
      <c r="BA770" s="58">
        <f t="shared" si="113"/>
        <v>1</v>
      </c>
      <c r="BB770" s="58">
        <f t="shared" si="114"/>
        <v>0.10708535727923606</v>
      </c>
      <c r="BC770" s="58" t="e">
        <f t="shared" si="115"/>
        <v>#N/A</v>
      </c>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c r="CS770" s="58"/>
      <c r="CT770" s="58"/>
      <c r="CU770" s="58"/>
      <c r="CV770" s="58"/>
      <c r="CW770" s="58"/>
      <c r="CX770" s="58"/>
      <c r="CY770" s="58"/>
      <c r="CZ770" s="58"/>
      <c r="DA770" s="58"/>
      <c r="DB770" s="58"/>
      <c r="DC770" s="58"/>
      <c r="DD770" s="58"/>
      <c r="DE770" s="58"/>
      <c r="DF770" s="58"/>
      <c r="DG770" s="58"/>
      <c r="DH770" s="58"/>
      <c r="DI770" s="58"/>
      <c r="DJ770" s="58"/>
      <c r="DK770" s="58"/>
      <c r="DL770" s="58"/>
      <c r="DM770" s="58"/>
      <c r="DN770" s="58"/>
      <c r="DO770" s="58"/>
      <c r="DP770" s="58"/>
      <c r="DQ770" s="58"/>
      <c r="DR770" s="58"/>
      <c r="DS770" s="58"/>
      <c r="DT770" s="58"/>
      <c r="DU770" s="58"/>
      <c r="DV770" s="58"/>
      <c r="DW770" s="58"/>
      <c r="DX770" s="58"/>
      <c r="DY770" s="58"/>
      <c r="DZ770" s="58"/>
      <c r="EA770" s="58"/>
      <c r="EB770" s="58"/>
      <c r="EC770" s="58"/>
      <c r="ED770" s="58"/>
      <c r="EE770" s="58"/>
      <c r="EF770" s="58"/>
      <c r="EG770" s="58"/>
      <c r="EH770" s="58"/>
      <c r="EI770" s="58"/>
      <c r="EJ770" s="58"/>
      <c r="EK770" s="58"/>
      <c r="EL770" s="58"/>
      <c r="EM770" s="58"/>
    </row>
    <row r="771" spans="1:143" outlineLevel="1" x14ac:dyDescent="0.2">
      <c r="A771" s="16">
        <v>472</v>
      </c>
      <c r="B771" s="16">
        <v>0</v>
      </c>
      <c r="C771" s="1">
        <v>8.938255311458565E-2</v>
      </c>
      <c r="D771" s="1">
        <f t="shared" si="107"/>
        <v>-8.938255311458565E-2</v>
      </c>
      <c r="E771" s="1">
        <f t="shared" si="108"/>
        <v>0.18726479299252352</v>
      </c>
      <c r="F771" s="1">
        <f t="shared" si="109"/>
        <v>-0.43274102300628203</v>
      </c>
      <c r="G771" s="1">
        <f t="shared" si="110"/>
        <v>-0.31329855684616026</v>
      </c>
      <c r="H771" s="1">
        <v>3.1730653243687394E-3</v>
      </c>
      <c r="I771" s="1">
        <f t="shared" si="111"/>
        <v>3.9180167315406966E-5</v>
      </c>
      <c r="J771" s="1">
        <f t="shared" si="112"/>
        <v>-0.31379680127523207</v>
      </c>
      <c r="AP771" s="58"/>
      <c r="AQ771" s="58"/>
      <c r="AR771" s="58"/>
      <c r="AS771" s="58"/>
      <c r="AT771" s="58"/>
      <c r="AU771" s="58"/>
      <c r="AV771" s="58"/>
      <c r="AW771" s="173"/>
      <c r="AX771" s="58"/>
      <c r="AY771" s="58"/>
      <c r="AZ771" s="58"/>
      <c r="BA771" s="58">
        <f t="shared" si="113"/>
        <v>1</v>
      </c>
      <c r="BB771" s="58">
        <f t="shared" si="114"/>
        <v>8.938255311458565E-2</v>
      </c>
      <c r="BC771" s="58" t="e">
        <f t="shared" si="115"/>
        <v>#N/A</v>
      </c>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c r="CS771" s="58"/>
      <c r="CT771" s="58"/>
      <c r="CU771" s="58"/>
      <c r="CV771" s="58"/>
      <c r="CW771" s="58"/>
      <c r="CX771" s="58"/>
      <c r="CY771" s="58"/>
      <c r="CZ771" s="58"/>
      <c r="DA771" s="58"/>
      <c r="DB771" s="58"/>
      <c r="DC771" s="58"/>
      <c r="DD771" s="58"/>
      <c r="DE771" s="58"/>
      <c r="DF771" s="58"/>
      <c r="DG771" s="58"/>
      <c r="DH771" s="58"/>
      <c r="DI771" s="58"/>
      <c r="DJ771" s="58"/>
      <c r="DK771" s="58"/>
      <c r="DL771" s="58"/>
      <c r="DM771" s="58"/>
      <c r="DN771" s="58"/>
      <c r="DO771" s="58"/>
      <c r="DP771" s="58"/>
      <c r="DQ771" s="58"/>
      <c r="DR771" s="58"/>
      <c r="DS771" s="58"/>
      <c r="DT771" s="58"/>
      <c r="DU771" s="58"/>
      <c r="DV771" s="58"/>
      <c r="DW771" s="58"/>
      <c r="DX771" s="58"/>
      <c r="DY771" s="58"/>
      <c r="DZ771" s="58"/>
      <c r="EA771" s="58"/>
      <c r="EB771" s="58"/>
      <c r="EC771" s="58"/>
      <c r="ED771" s="58"/>
      <c r="EE771" s="58"/>
      <c r="EF771" s="58"/>
      <c r="EG771" s="58"/>
      <c r="EH771" s="58"/>
      <c r="EI771" s="58"/>
      <c r="EJ771" s="58"/>
      <c r="EK771" s="58"/>
      <c r="EL771" s="58"/>
      <c r="EM771" s="58"/>
    </row>
    <row r="772" spans="1:143" outlineLevel="1" x14ac:dyDescent="0.2">
      <c r="A772" s="16">
        <v>473</v>
      </c>
      <c r="B772" s="16">
        <v>1</v>
      </c>
      <c r="C772" s="1">
        <v>0.93954273323925741</v>
      </c>
      <c r="D772" s="1">
        <f t="shared" si="107"/>
        <v>6.045726676074259E-2</v>
      </c>
      <c r="E772" s="1">
        <f t="shared" si="108"/>
        <v>0.12472395215201999</v>
      </c>
      <c r="F772" s="1">
        <f t="shared" si="109"/>
        <v>0.3531627842115021</v>
      </c>
      <c r="G772" s="1">
        <f t="shared" si="110"/>
        <v>0.25366817568378275</v>
      </c>
      <c r="H772" s="1">
        <v>3.9259191085750898E-3</v>
      </c>
      <c r="I772" s="1">
        <f t="shared" si="111"/>
        <v>3.1827318663412632E-5</v>
      </c>
      <c r="J772" s="1">
        <f t="shared" si="112"/>
        <v>0.25416758702127551</v>
      </c>
      <c r="AP772" s="58"/>
      <c r="AQ772" s="58"/>
      <c r="AR772" s="58"/>
      <c r="AS772" s="58"/>
      <c r="AT772" s="58"/>
      <c r="AU772" s="58"/>
      <c r="AV772" s="58"/>
      <c r="AW772" s="173"/>
      <c r="AX772" s="58"/>
      <c r="AY772" s="58"/>
      <c r="AZ772" s="58"/>
      <c r="BA772" s="58">
        <f t="shared" si="113"/>
        <v>0</v>
      </c>
      <c r="BB772" s="58" t="e">
        <f t="shared" si="114"/>
        <v>#N/A</v>
      </c>
      <c r="BC772" s="58">
        <f t="shared" si="115"/>
        <v>0.93954273323925741</v>
      </c>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c r="CS772" s="58"/>
      <c r="CT772" s="58"/>
      <c r="CU772" s="58"/>
      <c r="CV772" s="58"/>
      <c r="CW772" s="58"/>
      <c r="CX772" s="58"/>
      <c r="CY772" s="58"/>
      <c r="CZ772" s="58"/>
      <c r="DA772" s="58"/>
      <c r="DB772" s="58"/>
      <c r="DC772" s="58"/>
      <c r="DD772" s="58"/>
      <c r="DE772" s="58"/>
      <c r="DF772" s="58"/>
      <c r="DG772" s="58"/>
      <c r="DH772" s="58"/>
      <c r="DI772" s="58"/>
      <c r="DJ772" s="58"/>
      <c r="DK772" s="58"/>
      <c r="DL772" s="58"/>
      <c r="DM772" s="58"/>
      <c r="DN772" s="58"/>
      <c r="DO772" s="58"/>
      <c r="DP772" s="58"/>
      <c r="DQ772" s="58"/>
      <c r="DR772" s="58"/>
      <c r="DS772" s="58"/>
      <c r="DT772" s="58"/>
      <c r="DU772" s="58"/>
      <c r="DV772" s="58"/>
      <c r="DW772" s="58"/>
      <c r="DX772" s="58"/>
      <c r="DY772" s="58"/>
      <c r="DZ772" s="58"/>
      <c r="EA772" s="58"/>
      <c r="EB772" s="58"/>
      <c r="EC772" s="58"/>
      <c r="ED772" s="58"/>
      <c r="EE772" s="58"/>
      <c r="EF772" s="58"/>
      <c r="EG772" s="58"/>
      <c r="EH772" s="58"/>
      <c r="EI772" s="58"/>
      <c r="EJ772" s="58"/>
      <c r="EK772" s="58"/>
      <c r="EL772" s="58"/>
      <c r="EM772" s="58"/>
    </row>
    <row r="773" spans="1:143" outlineLevel="1" x14ac:dyDescent="0.2">
      <c r="A773" s="16">
        <v>474</v>
      </c>
      <c r="B773" s="16">
        <v>1</v>
      </c>
      <c r="C773" s="1">
        <v>0.95215589018301872</v>
      </c>
      <c r="D773" s="1">
        <f t="shared" si="107"/>
        <v>4.7844109816981284E-2</v>
      </c>
      <c r="E773" s="1">
        <f t="shared" si="108"/>
        <v>9.8053014808249156E-2</v>
      </c>
      <c r="F773" s="1">
        <f t="shared" si="109"/>
        <v>0.31313418019796108</v>
      </c>
      <c r="G773" s="1">
        <f t="shared" si="110"/>
        <v>0.22416107986056133</v>
      </c>
      <c r="H773" s="1">
        <v>3.7474678046407394E-3</v>
      </c>
      <c r="I773" s="1">
        <f t="shared" si="111"/>
        <v>2.3715346099288273E-5</v>
      </c>
      <c r="J773" s="1">
        <f t="shared" si="112"/>
        <v>0.22458228227774202</v>
      </c>
      <c r="AP773" s="58"/>
      <c r="AQ773" s="58"/>
      <c r="AR773" s="58"/>
      <c r="AS773" s="58"/>
      <c r="AT773" s="58"/>
      <c r="AU773" s="58"/>
      <c r="AV773" s="58"/>
      <c r="AW773" s="173"/>
      <c r="AX773" s="58"/>
      <c r="AY773" s="58"/>
      <c r="AZ773" s="58"/>
      <c r="BA773" s="58">
        <f t="shared" si="113"/>
        <v>0</v>
      </c>
      <c r="BB773" s="58" t="e">
        <f t="shared" si="114"/>
        <v>#N/A</v>
      </c>
      <c r="BC773" s="58">
        <f t="shared" si="115"/>
        <v>0.95215589018301872</v>
      </c>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c r="CS773" s="58"/>
      <c r="CT773" s="58"/>
      <c r="CU773" s="58"/>
      <c r="CV773" s="58"/>
      <c r="CW773" s="58"/>
      <c r="CX773" s="58"/>
      <c r="CY773" s="58"/>
      <c r="CZ773" s="58"/>
      <c r="DA773" s="58"/>
      <c r="DB773" s="58"/>
      <c r="DC773" s="58"/>
      <c r="DD773" s="58"/>
      <c r="DE773" s="58"/>
      <c r="DF773" s="58"/>
      <c r="DG773" s="58"/>
      <c r="DH773" s="58"/>
      <c r="DI773" s="58"/>
      <c r="DJ773" s="58"/>
      <c r="DK773" s="58"/>
      <c r="DL773" s="58"/>
      <c r="DM773" s="58"/>
      <c r="DN773" s="58"/>
      <c r="DO773" s="58"/>
      <c r="DP773" s="58"/>
      <c r="DQ773" s="58"/>
      <c r="DR773" s="58"/>
      <c r="DS773" s="58"/>
      <c r="DT773" s="58"/>
      <c r="DU773" s="58"/>
      <c r="DV773" s="58"/>
      <c r="DW773" s="58"/>
      <c r="DX773" s="58"/>
      <c r="DY773" s="58"/>
      <c r="DZ773" s="58"/>
      <c r="EA773" s="58"/>
      <c r="EB773" s="58"/>
      <c r="EC773" s="58"/>
      <c r="ED773" s="58"/>
      <c r="EE773" s="58"/>
      <c r="EF773" s="58"/>
      <c r="EG773" s="58"/>
      <c r="EH773" s="58"/>
      <c r="EI773" s="58"/>
      <c r="EJ773" s="58"/>
      <c r="EK773" s="58"/>
      <c r="EL773" s="58"/>
      <c r="EM773" s="58"/>
    </row>
    <row r="774" spans="1:143" outlineLevel="1" x14ac:dyDescent="0.2">
      <c r="A774" s="16">
        <v>475</v>
      </c>
      <c r="B774" s="16">
        <v>0</v>
      </c>
      <c r="C774" s="1">
        <v>0.48625987040980795</v>
      </c>
      <c r="D774" s="1">
        <f t="shared" si="107"/>
        <v>-0.48625987040980795</v>
      </c>
      <c r="E774" s="1">
        <f t="shared" si="108"/>
        <v>1.3320754516655333</v>
      </c>
      <c r="F774" s="1">
        <f t="shared" si="109"/>
        <v>-1.1541557311149711</v>
      </c>
      <c r="G774" s="1">
        <f t="shared" si="110"/>
        <v>-0.97288715518870394</v>
      </c>
      <c r="H774" s="1">
        <v>1.5551043937428169E-2</v>
      </c>
      <c r="I774" s="1">
        <f t="shared" si="111"/>
        <v>1.898489042851138E-3</v>
      </c>
      <c r="J774" s="1">
        <f t="shared" si="112"/>
        <v>-0.98054124909756735</v>
      </c>
      <c r="AP774" s="58"/>
      <c r="AQ774" s="58"/>
      <c r="AR774" s="58"/>
      <c r="AS774" s="58"/>
      <c r="AT774" s="58"/>
      <c r="AU774" s="58"/>
      <c r="AV774" s="58"/>
      <c r="AW774" s="173"/>
      <c r="AX774" s="58"/>
      <c r="AY774" s="58"/>
      <c r="AZ774" s="58"/>
      <c r="BA774" s="58">
        <f t="shared" si="113"/>
        <v>1</v>
      </c>
      <c r="BB774" s="58">
        <f t="shared" si="114"/>
        <v>0.48625987040980795</v>
      </c>
      <c r="BC774" s="58" t="e">
        <f t="shared" si="115"/>
        <v>#N/A</v>
      </c>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c r="CS774" s="58"/>
      <c r="CT774" s="58"/>
      <c r="CU774" s="58"/>
      <c r="CV774" s="58"/>
      <c r="CW774" s="58"/>
      <c r="CX774" s="58"/>
      <c r="CY774" s="58"/>
      <c r="CZ774" s="58"/>
      <c r="DA774" s="58"/>
      <c r="DB774" s="58"/>
      <c r="DC774" s="58"/>
      <c r="DD774" s="58"/>
      <c r="DE774" s="58"/>
      <c r="DF774" s="58"/>
      <c r="DG774" s="58"/>
      <c r="DH774" s="58"/>
      <c r="DI774" s="58"/>
      <c r="DJ774" s="58"/>
      <c r="DK774" s="58"/>
      <c r="DL774" s="58"/>
      <c r="DM774" s="58"/>
      <c r="DN774" s="58"/>
      <c r="DO774" s="58"/>
      <c r="DP774" s="58"/>
      <c r="DQ774" s="58"/>
      <c r="DR774" s="58"/>
      <c r="DS774" s="58"/>
      <c r="DT774" s="58"/>
      <c r="DU774" s="58"/>
      <c r="DV774" s="58"/>
      <c r="DW774" s="58"/>
      <c r="DX774" s="58"/>
      <c r="DY774" s="58"/>
      <c r="DZ774" s="58"/>
      <c r="EA774" s="58"/>
      <c r="EB774" s="58"/>
      <c r="EC774" s="58"/>
      <c r="ED774" s="58"/>
      <c r="EE774" s="58"/>
      <c r="EF774" s="58"/>
      <c r="EG774" s="58"/>
      <c r="EH774" s="58"/>
      <c r="EI774" s="58"/>
      <c r="EJ774" s="58"/>
      <c r="EK774" s="58"/>
      <c r="EL774" s="58"/>
      <c r="EM774" s="58"/>
    </row>
    <row r="775" spans="1:143" outlineLevel="1" x14ac:dyDescent="0.2">
      <c r="A775" s="16">
        <v>476</v>
      </c>
      <c r="B775" s="16">
        <v>0</v>
      </c>
      <c r="C775" s="1">
        <v>0.43440543939947485</v>
      </c>
      <c r="D775" s="1">
        <f t="shared" si="107"/>
        <v>-0.43440543939947485</v>
      </c>
      <c r="E775" s="1">
        <f t="shared" si="108"/>
        <v>1.1397555629778737</v>
      </c>
      <c r="F775" s="1">
        <f t="shared" si="109"/>
        <v>-1.0675933509430797</v>
      </c>
      <c r="G775" s="1">
        <f t="shared" si="110"/>
        <v>-0.87638516057361082</v>
      </c>
      <c r="H775" s="1">
        <v>1.0197090056300826E-2</v>
      </c>
      <c r="I775" s="1">
        <f t="shared" si="111"/>
        <v>9.9926078842281279E-4</v>
      </c>
      <c r="J775" s="1">
        <f t="shared" si="112"/>
        <v>-0.8808879154370447</v>
      </c>
      <c r="AP775" s="58"/>
      <c r="AQ775" s="58"/>
      <c r="AR775" s="58"/>
      <c r="AS775" s="58"/>
      <c r="AT775" s="58"/>
      <c r="AU775" s="58"/>
      <c r="AV775" s="58"/>
      <c r="AW775" s="173"/>
      <c r="AX775" s="58"/>
      <c r="AY775" s="58"/>
      <c r="AZ775" s="58"/>
      <c r="BA775" s="58">
        <f t="shared" si="113"/>
        <v>1</v>
      </c>
      <c r="BB775" s="58">
        <f t="shared" si="114"/>
        <v>0.43440543939947485</v>
      </c>
      <c r="BC775" s="58" t="e">
        <f t="shared" si="115"/>
        <v>#N/A</v>
      </c>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c r="CS775" s="58"/>
      <c r="CT775" s="58"/>
      <c r="CU775" s="58"/>
      <c r="CV775" s="58"/>
      <c r="CW775" s="58"/>
      <c r="CX775" s="58"/>
      <c r="CY775" s="58"/>
      <c r="CZ775" s="58"/>
      <c r="DA775" s="58"/>
      <c r="DB775" s="58"/>
      <c r="DC775" s="58"/>
      <c r="DD775" s="58"/>
      <c r="DE775" s="58"/>
      <c r="DF775" s="58"/>
      <c r="DG775" s="58"/>
      <c r="DH775" s="58"/>
      <c r="DI775" s="58"/>
      <c r="DJ775" s="58"/>
      <c r="DK775" s="58"/>
      <c r="DL775" s="58"/>
      <c r="DM775" s="58"/>
      <c r="DN775" s="58"/>
      <c r="DO775" s="58"/>
      <c r="DP775" s="58"/>
      <c r="DQ775" s="58"/>
      <c r="DR775" s="58"/>
      <c r="DS775" s="58"/>
      <c r="DT775" s="58"/>
      <c r="DU775" s="58"/>
      <c r="DV775" s="58"/>
      <c r="DW775" s="58"/>
      <c r="DX775" s="58"/>
      <c r="DY775" s="58"/>
      <c r="DZ775" s="58"/>
      <c r="EA775" s="58"/>
      <c r="EB775" s="58"/>
      <c r="EC775" s="58"/>
      <c r="ED775" s="58"/>
      <c r="EE775" s="58"/>
      <c r="EF775" s="58"/>
      <c r="EG775" s="58"/>
      <c r="EH775" s="58"/>
      <c r="EI775" s="58"/>
      <c r="EJ775" s="58"/>
      <c r="EK775" s="58"/>
      <c r="EL775" s="58"/>
      <c r="EM775" s="58"/>
    </row>
    <row r="776" spans="1:143" outlineLevel="1" x14ac:dyDescent="0.2">
      <c r="A776" s="16">
        <v>477</v>
      </c>
      <c r="B776" s="16">
        <v>0</v>
      </c>
      <c r="C776" s="1">
        <v>0.1008671205606768</v>
      </c>
      <c r="D776" s="1">
        <f t="shared" si="107"/>
        <v>-0.1008671205606768</v>
      </c>
      <c r="E776" s="1">
        <f t="shared" si="108"/>
        <v>0.21264889476082197</v>
      </c>
      <c r="F776" s="1">
        <f t="shared" si="109"/>
        <v>-0.46113869362787369</v>
      </c>
      <c r="G776" s="1">
        <f t="shared" si="110"/>
        <v>-0.33493680407914872</v>
      </c>
      <c r="H776" s="1">
        <v>1.0255695870293235E-2</v>
      </c>
      <c r="I776" s="1">
        <f t="shared" si="111"/>
        <v>1.468097395904133E-4</v>
      </c>
      <c r="J776" s="1">
        <f t="shared" si="112"/>
        <v>-0.3366676336613858</v>
      </c>
      <c r="AP776" s="58"/>
      <c r="AQ776" s="58"/>
      <c r="AR776" s="58"/>
      <c r="AS776" s="58"/>
      <c r="AT776" s="58"/>
      <c r="AU776" s="58"/>
      <c r="AV776" s="58"/>
      <c r="AW776" s="173"/>
      <c r="AX776" s="58"/>
      <c r="AY776" s="58"/>
      <c r="AZ776" s="58"/>
      <c r="BA776" s="58">
        <f t="shared" si="113"/>
        <v>1</v>
      </c>
      <c r="BB776" s="58">
        <f t="shared" si="114"/>
        <v>0.1008671205606768</v>
      </c>
      <c r="BC776" s="58" t="e">
        <f t="shared" si="115"/>
        <v>#N/A</v>
      </c>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c r="CS776" s="58"/>
      <c r="CT776" s="58"/>
      <c r="CU776" s="58"/>
      <c r="CV776" s="58"/>
      <c r="CW776" s="58"/>
      <c r="CX776" s="58"/>
      <c r="CY776" s="58"/>
      <c r="CZ776" s="58"/>
      <c r="DA776" s="58"/>
      <c r="DB776" s="58"/>
      <c r="DC776" s="58"/>
      <c r="DD776" s="58"/>
      <c r="DE776" s="58"/>
      <c r="DF776" s="58"/>
      <c r="DG776" s="58"/>
      <c r="DH776" s="58"/>
      <c r="DI776" s="58"/>
      <c r="DJ776" s="58"/>
      <c r="DK776" s="58"/>
      <c r="DL776" s="58"/>
      <c r="DM776" s="58"/>
      <c r="DN776" s="58"/>
      <c r="DO776" s="58"/>
      <c r="DP776" s="58"/>
      <c r="DQ776" s="58"/>
      <c r="DR776" s="58"/>
      <c r="DS776" s="58"/>
      <c r="DT776" s="58"/>
      <c r="DU776" s="58"/>
      <c r="DV776" s="58"/>
      <c r="DW776" s="58"/>
      <c r="DX776" s="58"/>
      <c r="DY776" s="58"/>
      <c r="DZ776" s="58"/>
      <c r="EA776" s="58"/>
      <c r="EB776" s="58"/>
      <c r="EC776" s="58"/>
      <c r="ED776" s="58"/>
      <c r="EE776" s="58"/>
      <c r="EF776" s="58"/>
      <c r="EG776" s="58"/>
      <c r="EH776" s="58"/>
      <c r="EI776" s="58"/>
      <c r="EJ776" s="58"/>
      <c r="EK776" s="58"/>
      <c r="EL776" s="58"/>
      <c r="EM776" s="58"/>
    </row>
    <row r="777" spans="1:143" outlineLevel="1" x14ac:dyDescent="0.2">
      <c r="A777" s="16">
        <v>478</v>
      </c>
      <c r="B777" s="16">
        <v>0</v>
      </c>
      <c r="C777" s="1">
        <v>0.10923242706388152</v>
      </c>
      <c r="D777" s="1">
        <f t="shared" si="107"/>
        <v>-0.10923242706388152</v>
      </c>
      <c r="E777" s="1">
        <f t="shared" si="108"/>
        <v>0.23134349288734979</v>
      </c>
      <c r="F777" s="1">
        <f t="shared" si="109"/>
        <v>-0.48098180099391474</v>
      </c>
      <c r="G777" s="1">
        <f t="shared" si="110"/>
        <v>-0.35018181740275289</v>
      </c>
      <c r="H777" s="1">
        <v>2.9920812116591682E-3</v>
      </c>
      <c r="I777" s="1">
        <f t="shared" si="111"/>
        <v>4.6139550503153818E-5</v>
      </c>
      <c r="J777" s="1">
        <f t="shared" si="112"/>
        <v>-0.35070688219261226</v>
      </c>
      <c r="AP777" s="58"/>
      <c r="AQ777" s="58"/>
      <c r="AR777" s="58"/>
      <c r="AS777" s="58"/>
      <c r="AT777" s="58"/>
      <c r="AU777" s="58"/>
      <c r="AV777" s="58"/>
      <c r="AW777" s="173"/>
      <c r="AX777" s="58"/>
      <c r="AY777" s="58"/>
      <c r="AZ777" s="58"/>
      <c r="BA777" s="58">
        <f t="shared" si="113"/>
        <v>1</v>
      </c>
      <c r="BB777" s="58">
        <f t="shared" si="114"/>
        <v>0.10923242706388152</v>
      </c>
      <c r="BC777" s="58" t="e">
        <f t="shared" si="115"/>
        <v>#N/A</v>
      </c>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c r="CS777" s="58"/>
      <c r="CT777" s="58"/>
      <c r="CU777" s="58"/>
      <c r="CV777" s="58"/>
      <c r="CW777" s="58"/>
      <c r="CX777" s="58"/>
      <c r="CY777" s="58"/>
      <c r="CZ777" s="58"/>
      <c r="DA777" s="58"/>
      <c r="DB777" s="58"/>
      <c r="DC777" s="58"/>
      <c r="DD777" s="58"/>
      <c r="DE777" s="58"/>
      <c r="DF777" s="58"/>
      <c r="DG777" s="58"/>
      <c r="DH777" s="58"/>
      <c r="DI777" s="58"/>
      <c r="DJ777" s="58"/>
      <c r="DK777" s="58"/>
      <c r="DL777" s="58"/>
      <c r="DM777" s="58"/>
      <c r="DN777" s="58"/>
      <c r="DO777" s="58"/>
      <c r="DP777" s="58"/>
      <c r="DQ777" s="58"/>
      <c r="DR777" s="58"/>
      <c r="DS777" s="58"/>
      <c r="DT777" s="58"/>
      <c r="DU777" s="58"/>
      <c r="DV777" s="58"/>
      <c r="DW777" s="58"/>
      <c r="DX777" s="58"/>
      <c r="DY777" s="58"/>
      <c r="DZ777" s="58"/>
      <c r="EA777" s="58"/>
      <c r="EB777" s="58"/>
      <c r="EC777" s="58"/>
      <c r="ED777" s="58"/>
      <c r="EE777" s="58"/>
      <c r="EF777" s="58"/>
      <c r="EG777" s="58"/>
      <c r="EH777" s="58"/>
      <c r="EI777" s="58"/>
      <c r="EJ777" s="58"/>
      <c r="EK777" s="58"/>
      <c r="EL777" s="58"/>
      <c r="EM777" s="58"/>
    </row>
    <row r="778" spans="1:143" outlineLevel="1" x14ac:dyDescent="0.2">
      <c r="A778" s="16">
        <v>479</v>
      </c>
      <c r="B778" s="16">
        <v>0</v>
      </c>
      <c r="C778" s="1">
        <v>0.12725187617773373</v>
      </c>
      <c r="D778" s="1">
        <f t="shared" si="107"/>
        <v>-0.12725187617773373</v>
      </c>
      <c r="E778" s="1">
        <f t="shared" si="108"/>
        <v>0.27221656546061268</v>
      </c>
      <c r="F778" s="1">
        <f t="shared" si="109"/>
        <v>-0.52174377376314962</v>
      </c>
      <c r="G778" s="1">
        <f t="shared" si="110"/>
        <v>-0.3818454633425033</v>
      </c>
      <c r="H778" s="1">
        <v>3.775809489690642E-3</v>
      </c>
      <c r="I778" s="1">
        <f t="shared" si="111"/>
        <v>6.9339577437711573E-5</v>
      </c>
      <c r="J778" s="1">
        <f t="shared" si="112"/>
        <v>-0.38256839910070556</v>
      </c>
      <c r="AP778" s="58"/>
      <c r="AQ778" s="58"/>
      <c r="AR778" s="58"/>
      <c r="AS778" s="58"/>
      <c r="AT778" s="58"/>
      <c r="AU778" s="58"/>
      <c r="AV778" s="58"/>
      <c r="AW778" s="173"/>
      <c r="AX778" s="58"/>
      <c r="AY778" s="58"/>
      <c r="AZ778" s="58"/>
      <c r="BA778" s="58">
        <f t="shared" si="113"/>
        <v>1</v>
      </c>
      <c r="BB778" s="58">
        <f t="shared" si="114"/>
        <v>0.12725187617773373</v>
      </c>
      <c r="BC778" s="58" t="e">
        <f t="shared" si="115"/>
        <v>#N/A</v>
      </c>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c r="CS778" s="58"/>
      <c r="CT778" s="58"/>
      <c r="CU778" s="58"/>
      <c r="CV778" s="58"/>
      <c r="CW778" s="58"/>
      <c r="CX778" s="58"/>
      <c r="CY778" s="58"/>
      <c r="CZ778" s="58"/>
      <c r="DA778" s="58"/>
      <c r="DB778" s="58"/>
      <c r="DC778" s="58"/>
      <c r="DD778" s="58"/>
      <c r="DE778" s="58"/>
      <c r="DF778" s="58"/>
      <c r="DG778" s="58"/>
      <c r="DH778" s="58"/>
      <c r="DI778" s="58"/>
      <c r="DJ778" s="58"/>
      <c r="DK778" s="58"/>
      <c r="DL778" s="58"/>
      <c r="DM778" s="58"/>
      <c r="DN778" s="58"/>
      <c r="DO778" s="58"/>
      <c r="DP778" s="58"/>
      <c r="DQ778" s="58"/>
      <c r="DR778" s="58"/>
      <c r="DS778" s="58"/>
      <c r="DT778" s="58"/>
      <c r="DU778" s="58"/>
      <c r="DV778" s="58"/>
      <c r="DW778" s="58"/>
      <c r="DX778" s="58"/>
      <c r="DY778" s="58"/>
      <c r="DZ778" s="58"/>
      <c r="EA778" s="58"/>
      <c r="EB778" s="58"/>
      <c r="EC778" s="58"/>
      <c r="ED778" s="58"/>
      <c r="EE778" s="58"/>
      <c r="EF778" s="58"/>
      <c r="EG778" s="58"/>
      <c r="EH778" s="58"/>
      <c r="EI778" s="58"/>
      <c r="EJ778" s="58"/>
      <c r="EK778" s="58"/>
      <c r="EL778" s="58"/>
      <c r="EM778" s="58"/>
    </row>
    <row r="779" spans="1:143" outlineLevel="1" x14ac:dyDescent="0.2">
      <c r="A779" s="16">
        <v>480</v>
      </c>
      <c r="B779" s="16">
        <v>1</v>
      </c>
      <c r="C779" s="1">
        <v>0.60818137561884833</v>
      </c>
      <c r="D779" s="1">
        <f t="shared" si="107"/>
        <v>0.39181862438115167</v>
      </c>
      <c r="E779" s="1">
        <f t="shared" si="108"/>
        <v>0.99456425268102289</v>
      </c>
      <c r="F779" s="1">
        <f t="shared" si="109"/>
        <v>0.99727842284941814</v>
      </c>
      <c r="G779" s="1">
        <f t="shared" si="110"/>
        <v>0.80264957390599501</v>
      </c>
      <c r="H779" s="1">
        <v>2.6032257530776343E-2</v>
      </c>
      <c r="I779" s="1">
        <f t="shared" si="111"/>
        <v>2.2099612419037469E-3</v>
      </c>
      <c r="J779" s="1">
        <f t="shared" si="112"/>
        <v>0.81330546917209845</v>
      </c>
      <c r="AP779" s="58"/>
      <c r="AQ779" s="58"/>
      <c r="AR779" s="58"/>
      <c r="AS779" s="58"/>
      <c r="AT779" s="58"/>
      <c r="AU779" s="58"/>
      <c r="AV779" s="58"/>
      <c r="AW779" s="173"/>
      <c r="AX779" s="58"/>
      <c r="AY779" s="58"/>
      <c r="AZ779" s="58"/>
      <c r="BA779" s="58">
        <f t="shared" si="113"/>
        <v>0</v>
      </c>
      <c r="BB779" s="58" t="e">
        <f t="shared" si="114"/>
        <v>#N/A</v>
      </c>
      <c r="BC779" s="58">
        <f t="shared" si="115"/>
        <v>0.60818137561884833</v>
      </c>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c r="CS779" s="58"/>
      <c r="CT779" s="58"/>
      <c r="CU779" s="58"/>
      <c r="CV779" s="58"/>
      <c r="CW779" s="58"/>
      <c r="CX779" s="58"/>
      <c r="CY779" s="58"/>
      <c r="CZ779" s="58"/>
      <c r="DA779" s="58"/>
      <c r="DB779" s="58"/>
      <c r="DC779" s="58"/>
      <c r="DD779" s="58"/>
      <c r="DE779" s="58"/>
      <c r="DF779" s="58"/>
      <c r="DG779" s="58"/>
      <c r="DH779" s="58"/>
      <c r="DI779" s="58"/>
      <c r="DJ779" s="58"/>
      <c r="DK779" s="58"/>
      <c r="DL779" s="58"/>
      <c r="DM779" s="58"/>
      <c r="DN779" s="58"/>
      <c r="DO779" s="58"/>
      <c r="DP779" s="58"/>
      <c r="DQ779" s="58"/>
      <c r="DR779" s="58"/>
      <c r="DS779" s="58"/>
      <c r="DT779" s="58"/>
      <c r="DU779" s="58"/>
      <c r="DV779" s="58"/>
      <c r="DW779" s="58"/>
      <c r="DX779" s="58"/>
      <c r="DY779" s="58"/>
      <c r="DZ779" s="58"/>
      <c r="EA779" s="58"/>
      <c r="EB779" s="58"/>
      <c r="EC779" s="58"/>
      <c r="ED779" s="58"/>
      <c r="EE779" s="58"/>
      <c r="EF779" s="58"/>
      <c r="EG779" s="58"/>
      <c r="EH779" s="58"/>
      <c r="EI779" s="58"/>
      <c r="EJ779" s="58"/>
      <c r="EK779" s="58"/>
      <c r="EL779" s="58"/>
      <c r="EM779" s="58"/>
    </row>
    <row r="780" spans="1:143" outlineLevel="1" x14ac:dyDescent="0.2">
      <c r="A780" s="16">
        <v>481</v>
      </c>
      <c r="B780" s="16">
        <v>0</v>
      </c>
      <c r="C780" s="1">
        <v>0.2585637325124413</v>
      </c>
      <c r="D780" s="1">
        <f t="shared" si="107"/>
        <v>-0.2585637325124413</v>
      </c>
      <c r="E780" s="1">
        <f t="shared" si="108"/>
        <v>0.59833214378072985</v>
      </c>
      <c r="F780" s="1">
        <f t="shared" si="109"/>
        <v>-0.77351932346951091</v>
      </c>
      <c r="G780" s="1">
        <f t="shared" si="110"/>
        <v>-0.59053669793853425</v>
      </c>
      <c r="H780" s="1">
        <v>5.8000922452454994E-2</v>
      </c>
      <c r="I780" s="1">
        <f t="shared" si="111"/>
        <v>2.8492971342651517E-3</v>
      </c>
      <c r="J780" s="1">
        <f t="shared" si="112"/>
        <v>-0.60844545670852102</v>
      </c>
      <c r="AP780" s="58"/>
      <c r="AQ780" s="58"/>
      <c r="AR780" s="58"/>
      <c r="AS780" s="58"/>
      <c r="AT780" s="58"/>
      <c r="AU780" s="58"/>
      <c r="AV780" s="58"/>
      <c r="AW780" s="173"/>
      <c r="AX780" s="58"/>
      <c r="AY780" s="58"/>
      <c r="AZ780" s="58"/>
      <c r="BA780" s="58">
        <f t="shared" si="113"/>
        <v>1</v>
      </c>
      <c r="BB780" s="58">
        <f t="shared" si="114"/>
        <v>0.2585637325124413</v>
      </c>
      <c r="BC780" s="58" t="e">
        <f t="shared" si="115"/>
        <v>#N/A</v>
      </c>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c r="CS780" s="58"/>
      <c r="CT780" s="58"/>
      <c r="CU780" s="58"/>
      <c r="CV780" s="58"/>
      <c r="CW780" s="58"/>
      <c r="CX780" s="58"/>
      <c r="CY780" s="58"/>
      <c r="CZ780" s="58"/>
      <c r="DA780" s="58"/>
      <c r="DB780" s="58"/>
      <c r="DC780" s="58"/>
      <c r="DD780" s="58"/>
      <c r="DE780" s="58"/>
      <c r="DF780" s="58"/>
      <c r="DG780" s="58"/>
      <c r="DH780" s="58"/>
      <c r="DI780" s="58"/>
      <c r="DJ780" s="58"/>
      <c r="DK780" s="58"/>
      <c r="DL780" s="58"/>
      <c r="DM780" s="58"/>
      <c r="DN780" s="58"/>
      <c r="DO780" s="58"/>
      <c r="DP780" s="58"/>
      <c r="DQ780" s="58"/>
      <c r="DR780" s="58"/>
      <c r="DS780" s="58"/>
      <c r="DT780" s="58"/>
      <c r="DU780" s="58"/>
      <c r="DV780" s="58"/>
      <c r="DW780" s="58"/>
      <c r="DX780" s="58"/>
      <c r="DY780" s="58"/>
      <c r="DZ780" s="58"/>
      <c r="EA780" s="58"/>
      <c r="EB780" s="58"/>
      <c r="EC780" s="58"/>
      <c r="ED780" s="58"/>
      <c r="EE780" s="58"/>
      <c r="EF780" s="58"/>
      <c r="EG780" s="58"/>
      <c r="EH780" s="58"/>
      <c r="EI780" s="58"/>
      <c r="EJ780" s="58"/>
      <c r="EK780" s="58"/>
      <c r="EL780" s="58"/>
      <c r="EM780" s="58"/>
    </row>
    <row r="781" spans="1:143" outlineLevel="1" x14ac:dyDescent="0.2">
      <c r="A781" s="16">
        <v>482</v>
      </c>
      <c r="B781" s="16">
        <v>0</v>
      </c>
      <c r="C781" s="1">
        <v>0.1104430150365832</v>
      </c>
      <c r="D781" s="1">
        <f t="shared" si="107"/>
        <v>-0.1104430150365832</v>
      </c>
      <c r="E781" s="1">
        <f t="shared" si="108"/>
        <v>0.2340634197768871</v>
      </c>
      <c r="F781" s="1">
        <f t="shared" si="109"/>
        <v>-0.48380101258356945</v>
      </c>
      <c r="G781" s="1">
        <f t="shared" si="110"/>
        <v>-0.352356461495197</v>
      </c>
      <c r="H781" s="1">
        <v>1.1000618113579112E-2</v>
      </c>
      <c r="I781" s="1">
        <f t="shared" si="111"/>
        <v>1.7454183642261821E-4</v>
      </c>
      <c r="J781" s="1">
        <f t="shared" si="112"/>
        <v>-0.35431066891091295</v>
      </c>
      <c r="AP781" s="58"/>
      <c r="AQ781" s="58"/>
      <c r="AR781" s="58"/>
      <c r="AS781" s="58"/>
      <c r="AT781" s="58"/>
      <c r="AU781" s="58"/>
      <c r="AV781" s="58"/>
      <c r="AW781" s="173"/>
      <c r="AX781" s="58"/>
      <c r="AY781" s="58"/>
      <c r="AZ781" s="58"/>
      <c r="BA781" s="58">
        <f t="shared" si="113"/>
        <v>1</v>
      </c>
      <c r="BB781" s="58">
        <f t="shared" si="114"/>
        <v>0.1104430150365832</v>
      </c>
      <c r="BC781" s="58" t="e">
        <f t="shared" si="115"/>
        <v>#N/A</v>
      </c>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58"/>
      <c r="CS781" s="58"/>
      <c r="CT781" s="58"/>
      <c r="CU781" s="58"/>
      <c r="CV781" s="58"/>
      <c r="CW781" s="58"/>
      <c r="CX781" s="58"/>
      <c r="CY781" s="58"/>
      <c r="CZ781" s="58"/>
      <c r="DA781" s="58"/>
      <c r="DB781" s="58"/>
      <c r="DC781" s="58"/>
      <c r="DD781" s="58"/>
      <c r="DE781" s="58"/>
      <c r="DF781" s="58"/>
      <c r="DG781" s="58"/>
      <c r="DH781" s="58"/>
      <c r="DI781" s="58"/>
      <c r="DJ781" s="58"/>
      <c r="DK781" s="58"/>
      <c r="DL781" s="58"/>
      <c r="DM781" s="58"/>
      <c r="DN781" s="58"/>
      <c r="DO781" s="58"/>
      <c r="DP781" s="58"/>
      <c r="DQ781" s="58"/>
      <c r="DR781" s="58"/>
      <c r="DS781" s="58"/>
      <c r="DT781" s="58"/>
      <c r="DU781" s="58"/>
      <c r="DV781" s="58"/>
      <c r="DW781" s="58"/>
      <c r="DX781" s="58"/>
      <c r="DY781" s="58"/>
      <c r="DZ781" s="58"/>
      <c r="EA781" s="58"/>
      <c r="EB781" s="58"/>
      <c r="EC781" s="58"/>
      <c r="ED781" s="58"/>
      <c r="EE781" s="58"/>
      <c r="EF781" s="58"/>
      <c r="EG781" s="58"/>
      <c r="EH781" s="58"/>
      <c r="EI781" s="58"/>
      <c r="EJ781" s="58"/>
      <c r="EK781" s="58"/>
      <c r="EL781" s="58"/>
      <c r="EM781" s="58"/>
    </row>
    <row r="782" spans="1:143" outlineLevel="1" x14ac:dyDescent="0.2">
      <c r="A782" s="16">
        <v>483</v>
      </c>
      <c r="B782" s="16">
        <v>0</v>
      </c>
      <c r="C782" s="1">
        <v>6.7989775091027493E-2</v>
      </c>
      <c r="D782" s="1">
        <f t="shared" si="107"/>
        <v>-6.7989775091027493E-2</v>
      </c>
      <c r="E782" s="1">
        <f t="shared" si="108"/>
        <v>0.14082298684870426</v>
      </c>
      <c r="F782" s="1">
        <f t="shared" si="109"/>
        <v>-0.37526388961463408</v>
      </c>
      <c r="G782" s="1">
        <f t="shared" si="110"/>
        <v>-0.27009184018224669</v>
      </c>
      <c r="H782" s="1">
        <v>4.5420056915147422E-3</v>
      </c>
      <c r="I782" s="1">
        <f t="shared" si="111"/>
        <v>4.1796001620925173E-5</v>
      </c>
      <c r="J782" s="1">
        <f t="shared" si="112"/>
        <v>-0.27070731693949784</v>
      </c>
      <c r="AP782" s="58"/>
      <c r="AQ782" s="58"/>
      <c r="AR782" s="58"/>
      <c r="AS782" s="58"/>
      <c r="AT782" s="58"/>
      <c r="AU782" s="58"/>
      <c r="AV782" s="58"/>
      <c r="AW782" s="173"/>
      <c r="AX782" s="58"/>
      <c r="AY782" s="58"/>
      <c r="AZ782" s="58"/>
      <c r="BA782" s="58">
        <f t="shared" si="113"/>
        <v>1</v>
      </c>
      <c r="BB782" s="58">
        <f t="shared" si="114"/>
        <v>6.7989775091027493E-2</v>
      </c>
      <c r="BC782" s="58" t="e">
        <f t="shared" si="115"/>
        <v>#N/A</v>
      </c>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58"/>
      <c r="CS782" s="58"/>
      <c r="CT782" s="58"/>
      <c r="CU782" s="58"/>
      <c r="CV782" s="58"/>
      <c r="CW782" s="58"/>
      <c r="CX782" s="58"/>
      <c r="CY782" s="58"/>
      <c r="CZ782" s="58"/>
      <c r="DA782" s="58"/>
      <c r="DB782" s="58"/>
      <c r="DC782" s="58"/>
      <c r="DD782" s="58"/>
      <c r="DE782" s="58"/>
      <c r="DF782" s="58"/>
      <c r="DG782" s="58"/>
      <c r="DH782" s="58"/>
      <c r="DI782" s="58"/>
      <c r="DJ782" s="58"/>
      <c r="DK782" s="58"/>
      <c r="DL782" s="58"/>
      <c r="DM782" s="58"/>
      <c r="DN782" s="58"/>
      <c r="DO782" s="58"/>
      <c r="DP782" s="58"/>
      <c r="DQ782" s="58"/>
      <c r="DR782" s="58"/>
      <c r="DS782" s="58"/>
      <c r="DT782" s="58"/>
      <c r="DU782" s="58"/>
      <c r="DV782" s="58"/>
      <c r="DW782" s="58"/>
      <c r="DX782" s="58"/>
      <c r="DY782" s="58"/>
      <c r="DZ782" s="58"/>
      <c r="EA782" s="58"/>
      <c r="EB782" s="58"/>
      <c r="EC782" s="58"/>
      <c r="ED782" s="58"/>
      <c r="EE782" s="58"/>
      <c r="EF782" s="58"/>
      <c r="EG782" s="58"/>
      <c r="EH782" s="58"/>
      <c r="EI782" s="58"/>
      <c r="EJ782" s="58"/>
      <c r="EK782" s="58"/>
      <c r="EL782" s="58"/>
      <c r="EM782" s="58"/>
    </row>
    <row r="783" spans="1:143" outlineLevel="1" x14ac:dyDescent="0.2">
      <c r="A783" s="16">
        <v>484</v>
      </c>
      <c r="B783" s="16">
        <v>1</v>
      </c>
      <c r="C783" s="1">
        <v>0.25559259383554395</v>
      </c>
      <c r="D783" s="1">
        <f t="shared" si="107"/>
        <v>0.74440740616445611</v>
      </c>
      <c r="E783" s="1">
        <f t="shared" si="108"/>
        <v>2.7283410650056927</v>
      </c>
      <c r="F783" s="1">
        <f t="shared" si="109"/>
        <v>1.6517690713310056</v>
      </c>
      <c r="G783" s="1">
        <f t="shared" si="110"/>
        <v>1.7065979121227044</v>
      </c>
      <c r="H783" s="1">
        <v>3.452042158878197E-2</v>
      </c>
      <c r="I783" s="1">
        <f t="shared" si="111"/>
        <v>1.3482248874882349E-2</v>
      </c>
      <c r="J783" s="1">
        <f t="shared" si="112"/>
        <v>1.7368394057424037</v>
      </c>
      <c r="AP783" s="58"/>
      <c r="AQ783" s="58"/>
      <c r="AR783" s="58"/>
      <c r="AS783" s="58"/>
      <c r="AT783" s="58"/>
      <c r="AU783" s="58"/>
      <c r="AV783" s="58"/>
      <c r="AW783" s="173"/>
      <c r="AX783" s="58"/>
      <c r="AY783" s="58"/>
      <c r="AZ783" s="58"/>
      <c r="BA783" s="58">
        <f t="shared" si="113"/>
        <v>0</v>
      </c>
      <c r="BB783" s="58" t="e">
        <f t="shared" si="114"/>
        <v>#N/A</v>
      </c>
      <c r="BC783" s="58">
        <f t="shared" si="115"/>
        <v>0.25559259383554395</v>
      </c>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58"/>
      <c r="CS783" s="58"/>
      <c r="CT783" s="58"/>
      <c r="CU783" s="58"/>
      <c r="CV783" s="58"/>
      <c r="CW783" s="58"/>
      <c r="CX783" s="58"/>
      <c r="CY783" s="58"/>
      <c r="CZ783" s="58"/>
      <c r="DA783" s="58"/>
      <c r="DB783" s="58"/>
      <c r="DC783" s="58"/>
      <c r="DD783" s="58"/>
      <c r="DE783" s="58"/>
      <c r="DF783" s="58"/>
      <c r="DG783" s="58"/>
      <c r="DH783" s="58"/>
      <c r="DI783" s="58"/>
      <c r="DJ783" s="58"/>
      <c r="DK783" s="58"/>
      <c r="DL783" s="58"/>
      <c r="DM783" s="58"/>
      <c r="DN783" s="58"/>
      <c r="DO783" s="58"/>
      <c r="DP783" s="58"/>
      <c r="DQ783" s="58"/>
      <c r="DR783" s="58"/>
      <c r="DS783" s="58"/>
      <c r="DT783" s="58"/>
      <c r="DU783" s="58"/>
      <c r="DV783" s="58"/>
      <c r="DW783" s="58"/>
      <c r="DX783" s="58"/>
      <c r="DY783" s="58"/>
      <c r="DZ783" s="58"/>
      <c r="EA783" s="58"/>
      <c r="EB783" s="58"/>
      <c r="EC783" s="58"/>
      <c r="ED783" s="58"/>
      <c r="EE783" s="58"/>
      <c r="EF783" s="58"/>
      <c r="EG783" s="58"/>
      <c r="EH783" s="58"/>
      <c r="EI783" s="58"/>
      <c r="EJ783" s="58"/>
      <c r="EK783" s="58"/>
      <c r="EL783" s="58"/>
      <c r="EM783" s="58"/>
    </row>
    <row r="784" spans="1:143" outlineLevel="1" x14ac:dyDescent="0.2">
      <c r="A784" s="16">
        <v>485</v>
      </c>
      <c r="B784" s="16">
        <v>1</v>
      </c>
      <c r="C784" s="1">
        <v>0.46438284554168746</v>
      </c>
      <c r="D784" s="1">
        <f t="shared" si="107"/>
        <v>0.53561715445831259</v>
      </c>
      <c r="E784" s="1">
        <f t="shared" si="108"/>
        <v>1.5340919376240985</v>
      </c>
      <c r="F784" s="1">
        <f t="shared" si="109"/>
        <v>1.2385846509722693</v>
      </c>
      <c r="G784" s="1">
        <f t="shared" si="110"/>
        <v>1.0739625929355356</v>
      </c>
      <c r="H784" s="1">
        <v>1.2764261559087667E-2</v>
      </c>
      <c r="I784" s="1">
        <f t="shared" si="111"/>
        <v>1.8881751610690268E-3</v>
      </c>
      <c r="J784" s="1">
        <f t="shared" si="112"/>
        <v>1.0808830848062936</v>
      </c>
      <c r="AP784" s="58"/>
      <c r="AQ784" s="58"/>
      <c r="AR784" s="58"/>
      <c r="AS784" s="58"/>
      <c r="AT784" s="58"/>
      <c r="AU784" s="58"/>
      <c r="AV784" s="58"/>
      <c r="AW784" s="173"/>
      <c r="AX784" s="58"/>
      <c r="AY784" s="58"/>
      <c r="AZ784" s="58"/>
      <c r="BA784" s="58">
        <f t="shared" si="113"/>
        <v>0</v>
      </c>
      <c r="BB784" s="58" t="e">
        <f t="shared" si="114"/>
        <v>#N/A</v>
      </c>
      <c r="BC784" s="58">
        <f t="shared" si="115"/>
        <v>0.46438284554168746</v>
      </c>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58"/>
      <c r="CS784" s="58"/>
      <c r="CT784" s="58"/>
      <c r="CU784" s="58"/>
      <c r="CV784" s="58"/>
      <c r="CW784" s="58"/>
      <c r="CX784" s="58"/>
      <c r="CY784" s="58"/>
      <c r="CZ784" s="58"/>
      <c r="DA784" s="58"/>
      <c r="DB784" s="58"/>
      <c r="DC784" s="58"/>
      <c r="DD784" s="58"/>
      <c r="DE784" s="58"/>
      <c r="DF784" s="58"/>
      <c r="DG784" s="58"/>
      <c r="DH784" s="58"/>
      <c r="DI784" s="58"/>
      <c r="DJ784" s="58"/>
      <c r="DK784" s="58"/>
      <c r="DL784" s="58"/>
      <c r="DM784" s="58"/>
      <c r="DN784" s="58"/>
      <c r="DO784" s="58"/>
      <c r="DP784" s="58"/>
      <c r="DQ784" s="58"/>
      <c r="DR784" s="58"/>
      <c r="DS784" s="58"/>
      <c r="DT784" s="58"/>
      <c r="DU784" s="58"/>
      <c r="DV784" s="58"/>
      <c r="DW784" s="58"/>
      <c r="DX784" s="58"/>
      <c r="DY784" s="58"/>
      <c r="DZ784" s="58"/>
      <c r="EA784" s="58"/>
      <c r="EB784" s="58"/>
      <c r="EC784" s="58"/>
      <c r="ED784" s="58"/>
      <c r="EE784" s="58"/>
      <c r="EF784" s="58"/>
      <c r="EG784" s="58"/>
      <c r="EH784" s="58"/>
      <c r="EI784" s="58"/>
      <c r="EJ784" s="58"/>
      <c r="EK784" s="58"/>
      <c r="EL784" s="58"/>
      <c r="EM784" s="58"/>
    </row>
    <row r="785" spans="1:143" outlineLevel="1" x14ac:dyDescent="0.2">
      <c r="A785" s="16">
        <v>486</v>
      </c>
      <c r="B785" s="16">
        <v>0</v>
      </c>
      <c r="C785" s="1">
        <v>6.8681917018837413E-2</v>
      </c>
      <c r="D785" s="1">
        <f t="shared" si="107"/>
        <v>-6.8681917018837413E-2</v>
      </c>
      <c r="E785" s="1">
        <f t="shared" si="108"/>
        <v>0.14230880543840266</v>
      </c>
      <c r="F785" s="1">
        <f t="shared" si="109"/>
        <v>-0.37723839337798409</v>
      </c>
      <c r="G785" s="1">
        <f t="shared" si="110"/>
        <v>-0.2715639934283795</v>
      </c>
      <c r="H785" s="1">
        <v>2.1651363165403899E-2</v>
      </c>
      <c r="I785" s="1">
        <f t="shared" si="111"/>
        <v>2.0852222106589998E-4</v>
      </c>
      <c r="J785" s="1">
        <f t="shared" si="112"/>
        <v>-0.27455247580855163</v>
      </c>
      <c r="AP785" s="58"/>
      <c r="AQ785" s="58"/>
      <c r="AR785" s="58"/>
      <c r="AS785" s="58"/>
      <c r="AT785" s="58"/>
      <c r="AU785" s="58"/>
      <c r="AV785" s="58"/>
      <c r="AW785" s="173"/>
      <c r="AX785" s="58"/>
      <c r="AY785" s="58"/>
      <c r="AZ785" s="58"/>
      <c r="BA785" s="58">
        <f t="shared" si="113"/>
        <v>1</v>
      </c>
      <c r="BB785" s="58">
        <f t="shared" si="114"/>
        <v>6.8681917018837413E-2</v>
      </c>
      <c r="BC785" s="58" t="e">
        <f t="shared" si="115"/>
        <v>#N/A</v>
      </c>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58"/>
      <c r="CS785" s="58"/>
      <c r="CT785" s="58"/>
      <c r="CU785" s="58"/>
      <c r="CV785" s="58"/>
      <c r="CW785" s="58"/>
      <c r="CX785" s="58"/>
      <c r="CY785" s="58"/>
      <c r="CZ785" s="58"/>
      <c r="DA785" s="58"/>
      <c r="DB785" s="58"/>
      <c r="DC785" s="58"/>
      <c r="DD785" s="58"/>
      <c r="DE785" s="58"/>
      <c r="DF785" s="58"/>
      <c r="DG785" s="58"/>
      <c r="DH785" s="58"/>
      <c r="DI785" s="58"/>
      <c r="DJ785" s="58"/>
      <c r="DK785" s="58"/>
      <c r="DL785" s="58"/>
      <c r="DM785" s="58"/>
      <c r="DN785" s="58"/>
      <c r="DO785" s="58"/>
      <c r="DP785" s="58"/>
      <c r="DQ785" s="58"/>
      <c r="DR785" s="58"/>
      <c r="DS785" s="58"/>
      <c r="DT785" s="58"/>
      <c r="DU785" s="58"/>
      <c r="DV785" s="58"/>
      <c r="DW785" s="58"/>
      <c r="DX785" s="58"/>
      <c r="DY785" s="58"/>
      <c r="DZ785" s="58"/>
      <c r="EA785" s="58"/>
      <c r="EB785" s="58"/>
      <c r="EC785" s="58"/>
      <c r="ED785" s="58"/>
      <c r="EE785" s="58"/>
      <c r="EF785" s="58"/>
      <c r="EG785" s="58"/>
      <c r="EH785" s="58"/>
      <c r="EI785" s="58"/>
      <c r="EJ785" s="58"/>
      <c r="EK785" s="58"/>
      <c r="EL785" s="58"/>
      <c r="EM785" s="58"/>
    </row>
    <row r="786" spans="1:143" outlineLevel="1" x14ac:dyDescent="0.2">
      <c r="A786" s="16">
        <v>487</v>
      </c>
      <c r="B786" s="16">
        <v>1</v>
      </c>
      <c r="C786" s="1">
        <v>0.93667117409159573</v>
      </c>
      <c r="D786" s="1">
        <f t="shared" si="107"/>
        <v>6.3328825908404274E-2</v>
      </c>
      <c r="E786" s="1">
        <f t="shared" si="108"/>
        <v>0.13084598627320138</v>
      </c>
      <c r="F786" s="1">
        <f t="shared" si="109"/>
        <v>0.3617263969814774</v>
      </c>
      <c r="G786" s="1">
        <f t="shared" si="110"/>
        <v>0.26002023154051201</v>
      </c>
      <c r="H786" s="1">
        <v>4.0665296194270324E-3</v>
      </c>
      <c r="I786" s="1">
        <f t="shared" si="111"/>
        <v>3.4648750548585689E-5</v>
      </c>
      <c r="J786" s="1">
        <f t="shared" si="112"/>
        <v>0.26055053946097889</v>
      </c>
      <c r="AP786" s="58"/>
      <c r="AQ786" s="58"/>
      <c r="AR786" s="58"/>
      <c r="AS786" s="58"/>
      <c r="AT786" s="58"/>
      <c r="AU786" s="58"/>
      <c r="AV786" s="58"/>
      <c r="AW786" s="173"/>
      <c r="AX786" s="58"/>
      <c r="AY786" s="58"/>
      <c r="AZ786" s="58"/>
      <c r="BA786" s="58">
        <f t="shared" si="113"/>
        <v>0</v>
      </c>
      <c r="BB786" s="58" t="e">
        <f t="shared" si="114"/>
        <v>#N/A</v>
      </c>
      <c r="BC786" s="58">
        <f t="shared" si="115"/>
        <v>0.93667117409159573</v>
      </c>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58"/>
      <c r="CS786" s="58"/>
      <c r="CT786" s="58"/>
      <c r="CU786" s="58"/>
      <c r="CV786" s="58"/>
      <c r="CW786" s="58"/>
      <c r="CX786" s="58"/>
      <c r="CY786" s="58"/>
      <c r="CZ786" s="58"/>
      <c r="DA786" s="58"/>
      <c r="DB786" s="58"/>
      <c r="DC786" s="58"/>
      <c r="DD786" s="58"/>
      <c r="DE786" s="58"/>
      <c r="DF786" s="58"/>
      <c r="DG786" s="58"/>
      <c r="DH786" s="58"/>
      <c r="DI786" s="58"/>
      <c r="DJ786" s="58"/>
      <c r="DK786" s="58"/>
      <c r="DL786" s="58"/>
      <c r="DM786" s="58"/>
      <c r="DN786" s="58"/>
      <c r="DO786" s="58"/>
      <c r="DP786" s="58"/>
      <c r="DQ786" s="58"/>
      <c r="DR786" s="58"/>
      <c r="DS786" s="58"/>
      <c r="DT786" s="58"/>
      <c r="DU786" s="58"/>
      <c r="DV786" s="58"/>
      <c r="DW786" s="58"/>
      <c r="DX786" s="58"/>
      <c r="DY786" s="58"/>
      <c r="DZ786" s="58"/>
      <c r="EA786" s="58"/>
      <c r="EB786" s="58"/>
      <c r="EC786" s="58"/>
      <c r="ED786" s="58"/>
      <c r="EE786" s="58"/>
      <c r="EF786" s="58"/>
      <c r="EG786" s="58"/>
      <c r="EH786" s="58"/>
      <c r="EI786" s="58"/>
      <c r="EJ786" s="58"/>
      <c r="EK786" s="58"/>
      <c r="EL786" s="58"/>
      <c r="EM786" s="58"/>
    </row>
    <row r="787" spans="1:143" outlineLevel="1" x14ac:dyDescent="0.2">
      <c r="A787" s="16">
        <v>488</v>
      </c>
      <c r="B787" s="16">
        <v>0</v>
      </c>
      <c r="C787" s="1">
        <v>0.27710243131031542</v>
      </c>
      <c r="D787" s="1">
        <f t="shared" si="107"/>
        <v>-0.27710243131031542</v>
      </c>
      <c r="E787" s="1">
        <f t="shared" si="108"/>
        <v>0.64897548450981235</v>
      </c>
      <c r="F787" s="1">
        <f t="shared" si="109"/>
        <v>-0.80559014673083751</v>
      </c>
      <c r="G787" s="1">
        <f t="shared" si="110"/>
        <v>-0.6191299113451495</v>
      </c>
      <c r="H787" s="1">
        <v>1.3045576692898454E-2</v>
      </c>
      <c r="I787" s="1">
        <f t="shared" si="111"/>
        <v>6.4171571065654929E-4</v>
      </c>
      <c r="J787" s="1">
        <f t="shared" si="112"/>
        <v>-0.6232083122001485</v>
      </c>
      <c r="AP787" s="58"/>
      <c r="AQ787" s="58"/>
      <c r="AR787" s="58"/>
      <c r="AS787" s="58"/>
      <c r="AT787" s="58"/>
      <c r="AU787" s="58"/>
      <c r="AV787" s="58"/>
      <c r="AW787" s="173"/>
      <c r="AX787" s="58"/>
      <c r="AY787" s="58"/>
      <c r="AZ787" s="58"/>
      <c r="BA787" s="58">
        <f t="shared" si="113"/>
        <v>1</v>
      </c>
      <c r="BB787" s="58">
        <f t="shared" si="114"/>
        <v>0.27710243131031542</v>
      </c>
      <c r="BC787" s="58" t="e">
        <f t="shared" si="115"/>
        <v>#N/A</v>
      </c>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58"/>
      <c r="CS787" s="58"/>
      <c r="CT787" s="58"/>
      <c r="CU787" s="58"/>
      <c r="CV787" s="58"/>
      <c r="CW787" s="58"/>
      <c r="CX787" s="58"/>
      <c r="CY787" s="58"/>
      <c r="CZ787" s="58"/>
      <c r="DA787" s="58"/>
      <c r="DB787" s="58"/>
      <c r="DC787" s="58"/>
      <c r="DD787" s="58"/>
      <c r="DE787" s="58"/>
      <c r="DF787" s="58"/>
      <c r="DG787" s="58"/>
      <c r="DH787" s="58"/>
      <c r="DI787" s="58"/>
      <c r="DJ787" s="58"/>
      <c r="DK787" s="58"/>
      <c r="DL787" s="58"/>
      <c r="DM787" s="58"/>
      <c r="DN787" s="58"/>
      <c r="DO787" s="58"/>
      <c r="DP787" s="58"/>
      <c r="DQ787" s="58"/>
      <c r="DR787" s="58"/>
      <c r="DS787" s="58"/>
      <c r="DT787" s="58"/>
      <c r="DU787" s="58"/>
      <c r="DV787" s="58"/>
      <c r="DW787" s="58"/>
      <c r="DX787" s="58"/>
      <c r="DY787" s="58"/>
      <c r="DZ787" s="58"/>
      <c r="EA787" s="58"/>
      <c r="EB787" s="58"/>
      <c r="EC787" s="58"/>
      <c r="ED787" s="58"/>
      <c r="EE787" s="58"/>
      <c r="EF787" s="58"/>
      <c r="EG787" s="58"/>
      <c r="EH787" s="58"/>
      <c r="EI787" s="58"/>
      <c r="EJ787" s="58"/>
      <c r="EK787" s="58"/>
      <c r="EL787" s="58"/>
      <c r="EM787" s="58"/>
    </row>
    <row r="788" spans="1:143" outlineLevel="1" x14ac:dyDescent="0.2">
      <c r="A788" s="16">
        <v>489</v>
      </c>
      <c r="B788" s="16">
        <v>0</v>
      </c>
      <c r="C788" s="1">
        <v>0.10684910029317624</v>
      </c>
      <c r="D788" s="1">
        <f t="shared" si="107"/>
        <v>-0.10684910029317624</v>
      </c>
      <c r="E788" s="1">
        <f t="shared" si="108"/>
        <v>0.22599946349303235</v>
      </c>
      <c r="F788" s="1">
        <f t="shared" si="109"/>
        <v>-0.47539400868440945</v>
      </c>
      <c r="G788" s="1">
        <f t="shared" si="110"/>
        <v>-0.34587806030949653</v>
      </c>
      <c r="H788" s="1">
        <v>2.9561442739278721E-3</v>
      </c>
      <c r="I788" s="1">
        <f t="shared" si="111"/>
        <v>4.4468568117256752E-5</v>
      </c>
      <c r="J788" s="1">
        <f t="shared" si="112"/>
        <v>-0.34639042929095731</v>
      </c>
      <c r="AP788" s="58"/>
      <c r="AQ788" s="58"/>
      <c r="AR788" s="58"/>
      <c r="AS788" s="58"/>
      <c r="AT788" s="58"/>
      <c r="AU788" s="58"/>
      <c r="AV788" s="58"/>
      <c r="AW788" s="173"/>
      <c r="AX788" s="58"/>
      <c r="AY788" s="58"/>
      <c r="AZ788" s="58"/>
      <c r="BA788" s="58">
        <f t="shared" si="113"/>
        <v>1</v>
      </c>
      <c r="BB788" s="58">
        <f t="shared" si="114"/>
        <v>0.10684910029317624</v>
      </c>
      <c r="BC788" s="58" t="e">
        <f t="shared" si="115"/>
        <v>#N/A</v>
      </c>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58"/>
      <c r="CS788" s="58"/>
      <c r="CT788" s="58"/>
      <c r="CU788" s="58"/>
      <c r="CV788" s="58"/>
      <c r="CW788" s="58"/>
      <c r="CX788" s="58"/>
      <c r="CY788" s="58"/>
      <c r="CZ788" s="58"/>
      <c r="DA788" s="58"/>
      <c r="DB788" s="58"/>
      <c r="DC788" s="58"/>
      <c r="DD788" s="58"/>
      <c r="DE788" s="58"/>
      <c r="DF788" s="58"/>
      <c r="DG788" s="58"/>
      <c r="DH788" s="58"/>
      <c r="DI788" s="58"/>
      <c r="DJ788" s="58"/>
      <c r="DK788" s="58"/>
      <c r="DL788" s="58"/>
      <c r="DM788" s="58"/>
      <c r="DN788" s="58"/>
      <c r="DO788" s="58"/>
      <c r="DP788" s="58"/>
      <c r="DQ788" s="58"/>
      <c r="DR788" s="58"/>
      <c r="DS788" s="58"/>
      <c r="DT788" s="58"/>
      <c r="DU788" s="58"/>
      <c r="DV788" s="58"/>
      <c r="DW788" s="58"/>
      <c r="DX788" s="58"/>
      <c r="DY788" s="58"/>
      <c r="DZ788" s="58"/>
      <c r="EA788" s="58"/>
      <c r="EB788" s="58"/>
      <c r="EC788" s="58"/>
      <c r="ED788" s="58"/>
      <c r="EE788" s="58"/>
      <c r="EF788" s="58"/>
      <c r="EG788" s="58"/>
      <c r="EH788" s="58"/>
      <c r="EI788" s="58"/>
      <c r="EJ788" s="58"/>
      <c r="EK788" s="58"/>
      <c r="EL788" s="58"/>
      <c r="EM788" s="58"/>
    </row>
    <row r="789" spans="1:143" outlineLevel="1" x14ac:dyDescent="0.2">
      <c r="A789" s="16">
        <v>490</v>
      </c>
      <c r="B789" s="16">
        <v>1</v>
      </c>
      <c r="C789" s="1">
        <v>0.78639109123268647</v>
      </c>
      <c r="D789" s="1">
        <f t="shared" si="107"/>
        <v>0.21360890876731353</v>
      </c>
      <c r="E789" s="1">
        <f t="shared" si="108"/>
        <v>0.48060207751549072</v>
      </c>
      <c r="F789" s="1">
        <f t="shared" si="109"/>
        <v>0.69325469887732516</v>
      </c>
      <c r="G789" s="1">
        <f t="shared" si="110"/>
        <v>0.52118317623963706</v>
      </c>
      <c r="H789" s="1">
        <v>5.7951924552131141E-2</v>
      </c>
      <c r="I789" s="1">
        <f t="shared" si="111"/>
        <v>2.2172390533499813E-3</v>
      </c>
      <c r="J789" s="1">
        <f t="shared" si="112"/>
        <v>0.53697473819479269</v>
      </c>
      <c r="AP789" s="58"/>
      <c r="AQ789" s="58"/>
      <c r="AR789" s="58"/>
      <c r="AS789" s="58"/>
      <c r="AT789" s="58"/>
      <c r="AU789" s="58"/>
      <c r="AV789" s="58"/>
      <c r="AW789" s="173"/>
      <c r="AX789" s="58"/>
      <c r="AY789" s="58"/>
      <c r="AZ789" s="58"/>
      <c r="BA789" s="58">
        <f t="shared" si="113"/>
        <v>0</v>
      </c>
      <c r="BB789" s="58" t="e">
        <f t="shared" si="114"/>
        <v>#N/A</v>
      </c>
      <c r="BC789" s="58">
        <f t="shared" si="115"/>
        <v>0.78639109123268647</v>
      </c>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58"/>
      <c r="CS789" s="58"/>
      <c r="CT789" s="58"/>
      <c r="CU789" s="58"/>
      <c r="CV789" s="58"/>
      <c r="CW789" s="58"/>
      <c r="CX789" s="58"/>
      <c r="CY789" s="58"/>
      <c r="CZ789" s="58"/>
      <c r="DA789" s="58"/>
      <c r="DB789" s="58"/>
      <c r="DC789" s="58"/>
      <c r="DD789" s="58"/>
      <c r="DE789" s="58"/>
      <c r="DF789" s="58"/>
      <c r="DG789" s="58"/>
      <c r="DH789" s="58"/>
      <c r="DI789" s="58"/>
      <c r="DJ789" s="58"/>
      <c r="DK789" s="58"/>
      <c r="DL789" s="58"/>
      <c r="DM789" s="58"/>
      <c r="DN789" s="58"/>
      <c r="DO789" s="58"/>
      <c r="DP789" s="58"/>
      <c r="DQ789" s="58"/>
      <c r="DR789" s="58"/>
      <c r="DS789" s="58"/>
      <c r="DT789" s="58"/>
      <c r="DU789" s="58"/>
      <c r="DV789" s="58"/>
      <c r="DW789" s="58"/>
      <c r="DX789" s="58"/>
      <c r="DY789" s="58"/>
      <c r="DZ789" s="58"/>
      <c r="EA789" s="58"/>
      <c r="EB789" s="58"/>
      <c r="EC789" s="58"/>
      <c r="ED789" s="58"/>
      <c r="EE789" s="58"/>
      <c r="EF789" s="58"/>
      <c r="EG789" s="58"/>
      <c r="EH789" s="58"/>
      <c r="EI789" s="58"/>
      <c r="EJ789" s="58"/>
      <c r="EK789" s="58"/>
      <c r="EL789" s="58"/>
      <c r="EM789" s="58"/>
    </row>
    <row r="790" spans="1:143" outlineLevel="1" x14ac:dyDescent="0.2">
      <c r="A790" s="16">
        <v>491</v>
      </c>
      <c r="B790" s="16">
        <v>0</v>
      </c>
      <c r="C790" s="1">
        <v>0.10708535727923606</v>
      </c>
      <c r="D790" s="1">
        <f t="shared" si="107"/>
        <v>-0.10708535727923606</v>
      </c>
      <c r="E790" s="1">
        <f t="shared" si="108"/>
        <v>0.22652857506665758</v>
      </c>
      <c r="F790" s="1">
        <f t="shared" si="109"/>
        <v>-0.47595018128650562</v>
      </c>
      <c r="G790" s="1">
        <f t="shared" si="110"/>
        <v>-0.34630604501769208</v>
      </c>
      <c r="H790" s="1">
        <v>2.9589996513966067E-3</v>
      </c>
      <c r="I790" s="1">
        <f t="shared" si="111"/>
        <v>4.4622000483173256E-5</v>
      </c>
      <c r="J790" s="1">
        <f t="shared" si="112"/>
        <v>-0.34681954461620262</v>
      </c>
      <c r="AP790" s="58"/>
      <c r="AQ790" s="58"/>
      <c r="AR790" s="58"/>
      <c r="AS790" s="58"/>
      <c r="AT790" s="58"/>
      <c r="AU790" s="58"/>
      <c r="AV790" s="58"/>
      <c r="AW790" s="173"/>
      <c r="AX790" s="58"/>
      <c r="AY790" s="58"/>
      <c r="AZ790" s="58"/>
      <c r="BA790" s="58">
        <f t="shared" si="113"/>
        <v>1</v>
      </c>
      <c r="BB790" s="58">
        <f t="shared" si="114"/>
        <v>0.10708535727923606</v>
      </c>
      <c r="BC790" s="58" t="e">
        <f t="shared" si="115"/>
        <v>#N/A</v>
      </c>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58"/>
      <c r="CS790" s="58"/>
      <c r="CT790" s="58"/>
      <c r="CU790" s="58"/>
      <c r="CV790" s="58"/>
      <c r="CW790" s="58"/>
      <c r="CX790" s="58"/>
      <c r="CY790" s="58"/>
      <c r="CZ790" s="58"/>
      <c r="DA790" s="58"/>
      <c r="DB790" s="58"/>
      <c r="DC790" s="58"/>
      <c r="DD790" s="58"/>
      <c r="DE790" s="58"/>
      <c r="DF790" s="58"/>
      <c r="DG790" s="58"/>
      <c r="DH790" s="58"/>
      <c r="DI790" s="58"/>
      <c r="DJ790" s="58"/>
      <c r="DK790" s="58"/>
      <c r="DL790" s="58"/>
      <c r="DM790" s="58"/>
      <c r="DN790" s="58"/>
      <c r="DO790" s="58"/>
      <c r="DP790" s="58"/>
      <c r="DQ790" s="58"/>
      <c r="DR790" s="58"/>
      <c r="DS790" s="58"/>
      <c r="DT790" s="58"/>
      <c r="DU790" s="58"/>
      <c r="DV790" s="58"/>
      <c r="DW790" s="58"/>
      <c r="DX790" s="58"/>
      <c r="DY790" s="58"/>
      <c r="DZ790" s="58"/>
      <c r="EA790" s="58"/>
      <c r="EB790" s="58"/>
      <c r="EC790" s="58"/>
      <c r="ED790" s="58"/>
      <c r="EE790" s="58"/>
      <c r="EF790" s="58"/>
      <c r="EG790" s="58"/>
      <c r="EH790" s="58"/>
      <c r="EI790" s="58"/>
      <c r="EJ790" s="58"/>
      <c r="EK790" s="58"/>
      <c r="EL790" s="58"/>
      <c r="EM790" s="58"/>
    </row>
    <row r="791" spans="1:143" outlineLevel="1" x14ac:dyDescent="0.2">
      <c r="A791" s="16">
        <v>492</v>
      </c>
      <c r="B791" s="16">
        <v>0</v>
      </c>
      <c r="C791" s="1">
        <v>0.13002404558311145</v>
      </c>
      <c r="D791" s="1">
        <f t="shared" si="107"/>
        <v>-0.13002404558311145</v>
      </c>
      <c r="E791" s="1">
        <f t="shared" si="108"/>
        <v>0.27857941263347663</v>
      </c>
      <c r="F791" s="1">
        <f t="shared" si="109"/>
        <v>-0.52780622640650676</v>
      </c>
      <c r="G791" s="1">
        <f t="shared" si="110"/>
        <v>-0.38659676245617836</v>
      </c>
      <c r="H791" s="1">
        <v>3.9762680482500487E-3</v>
      </c>
      <c r="I791" s="1">
        <f t="shared" si="111"/>
        <v>7.4879462645677003E-5</v>
      </c>
      <c r="J791" s="1">
        <f t="shared" si="112"/>
        <v>-0.38736766839302156</v>
      </c>
      <c r="AP791" s="58"/>
      <c r="AQ791" s="58"/>
      <c r="AR791" s="58"/>
      <c r="AS791" s="58"/>
      <c r="AT791" s="58"/>
      <c r="AU791" s="58"/>
      <c r="AV791" s="58"/>
      <c r="AW791" s="173"/>
      <c r="AX791" s="58"/>
      <c r="AY791" s="58"/>
      <c r="AZ791" s="58"/>
      <c r="BA791" s="58">
        <f t="shared" si="113"/>
        <v>1</v>
      </c>
      <c r="BB791" s="58">
        <f t="shared" si="114"/>
        <v>0.13002404558311145</v>
      </c>
      <c r="BC791" s="58" t="e">
        <f t="shared" si="115"/>
        <v>#N/A</v>
      </c>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58"/>
      <c r="CS791" s="58"/>
      <c r="CT791" s="58"/>
      <c r="CU791" s="58"/>
      <c r="CV791" s="58"/>
      <c r="CW791" s="58"/>
      <c r="CX791" s="58"/>
      <c r="CY791" s="58"/>
      <c r="CZ791" s="58"/>
      <c r="DA791" s="58"/>
      <c r="DB791" s="58"/>
      <c r="DC791" s="58"/>
      <c r="DD791" s="58"/>
      <c r="DE791" s="58"/>
      <c r="DF791" s="58"/>
      <c r="DG791" s="58"/>
      <c r="DH791" s="58"/>
      <c r="DI791" s="58"/>
      <c r="DJ791" s="58"/>
      <c r="DK791" s="58"/>
      <c r="DL791" s="58"/>
      <c r="DM791" s="58"/>
      <c r="DN791" s="58"/>
      <c r="DO791" s="58"/>
      <c r="DP791" s="58"/>
      <c r="DQ791" s="58"/>
      <c r="DR791" s="58"/>
      <c r="DS791" s="58"/>
      <c r="DT791" s="58"/>
      <c r="DU791" s="58"/>
      <c r="DV791" s="58"/>
      <c r="DW791" s="58"/>
      <c r="DX791" s="58"/>
      <c r="DY791" s="58"/>
      <c r="DZ791" s="58"/>
      <c r="EA791" s="58"/>
      <c r="EB791" s="58"/>
      <c r="EC791" s="58"/>
      <c r="ED791" s="58"/>
      <c r="EE791" s="58"/>
      <c r="EF791" s="58"/>
      <c r="EG791" s="58"/>
      <c r="EH791" s="58"/>
      <c r="EI791" s="58"/>
      <c r="EJ791" s="58"/>
      <c r="EK791" s="58"/>
      <c r="EL791" s="58"/>
      <c r="EM791" s="58"/>
    </row>
    <row r="792" spans="1:143" outlineLevel="1" x14ac:dyDescent="0.2">
      <c r="A792" s="16">
        <v>493</v>
      </c>
      <c r="B792" s="16">
        <v>0</v>
      </c>
      <c r="C792" s="1">
        <v>0.29220827876180033</v>
      </c>
      <c r="D792" s="1">
        <f t="shared" si="107"/>
        <v>-0.29220827876180033</v>
      </c>
      <c r="E792" s="1">
        <f t="shared" si="108"/>
        <v>0.69121081521930128</v>
      </c>
      <c r="F792" s="1">
        <f t="shared" si="109"/>
        <v>-0.83139089195113347</v>
      </c>
      <c r="G792" s="1">
        <f t="shared" si="110"/>
        <v>-0.64253016109917116</v>
      </c>
      <c r="H792" s="1">
        <v>1.1605664860391799E-2</v>
      </c>
      <c r="I792" s="1">
        <f t="shared" si="111"/>
        <v>6.130650812663825E-4</v>
      </c>
      <c r="J792" s="1">
        <f t="shared" si="112"/>
        <v>-0.64629142679544471</v>
      </c>
      <c r="AP792" s="58"/>
      <c r="AQ792" s="58"/>
      <c r="AR792" s="58"/>
      <c r="AS792" s="58"/>
      <c r="AT792" s="58"/>
      <c r="AU792" s="58"/>
      <c r="AV792" s="58"/>
      <c r="AW792" s="173"/>
      <c r="AX792" s="58"/>
      <c r="AY792" s="58"/>
      <c r="AZ792" s="58"/>
      <c r="BA792" s="58">
        <f t="shared" si="113"/>
        <v>1</v>
      </c>
      <c r="BB792" s="58">
        <f t="shared" si="114"/>
        <v>0.29220827876180033</v>
      </c>
      <c r="BC792" s="58" t="e">
        <f t="shared" si="115"/>
        <v>#N/A</v>
      </c>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58"/>
      <c r="CS792" s="58"/>
      <c r="CT792" s="58"/>
      <c r="CU792" s="58"/>
      <c r="CV792" s="58"/>
      <c r="CW792" s="58"/>
      <c r="CX792" s="58"/>
      <c r="CY792" s="58"/>
      <c r="CZ792" s="58"/>
      <c r="DA792" s="58"/>
      <c r="DB792" s="58"/>
      <c r="DC792" s="58"/>
      <c r="DD792" s="58"/>
      <c r="DE792" s="58"/>
      <c r="DF792" s="58"/>
      <c r="DG792" s="58"/>
      <c r="DH792" s="58"/>
      <c r="DI792" s="58"/>
      <c r="DJ792" s="58"/>
      <c r="DK792" s="58"/>
      <c r="DL792" s="58"/>
      <c r="DM792" s="58"/>
      <c r="DN792" s="58"/>
      <c r="DO792" s="58"/>
      <c r="DP792" s="58"/>
      <c r="DQ792" s="58"/>
      <c r="DR792" s="58"/>
      <c r="DS792" s="58"/>
      <c r="DT792" s="58"/>
      <c r="DU792" s="58"/>
      <c r="DV792" s="58"/>
      <c r="DW792" s="58"/>
      <c r="DX792" s="58"/>
      <c r="DY792" s="58"/>
      <c r="DZ792" s="58"/>
      <c r="EA792" s="58"/>
      <c r="EB792" s="58"/>
      <c r="EC792" s="58"/>
      <c r="ED792" s="58"/>
      <c r="EE792" s="58"/>
      <c r="EF792" s="58"/>
      <c r="EG792" s="58"/>
      <c r="EH792" s="58"/>
      <c r="EI792" s="58"/>
      <c r="EJ792" s="58"/>
      <c r="EK792" s="58"/>
      <c r="EL792" s="58"/>
      <c r="EM792" s="58"/>
    </row>
    <row r="793" spans="1:143" outlineLevel="1" x14ac:dyDescent="0.2">
      <c r="A793" s="16">
        <v>494</v>
      </c>
      <c r="B793" s="16">
        <v>0</v>
      </c>
      <c r="C793" s="1">
        <v>0.21748183307602442</v>
      </c>
      <c r="D793" s="1">
        <f t="shared" si="107"/>
        <v>-0.21748183307602442</v>
      </c>
      <c r="E793" s="1">
        <f t="shared" si="108"/>
        <v>0.49047628064213056</v>
      </c>
      <c r="F793" s="1">
        <f t="shared" si="109"/>
        <v>-0.7003401178299945</v>
      </c>
      <c r="G793" s="1">
        <f t="shared" si="110"/>
        <v>-0.52718649696759146</v>
      </c>
      <c r="H793" s="1">
        <v>2.0778499232340736E-2</v>
      </c>
      <c r="I793" s="1">
        <f t="shared" si="111"/>
        <v>7.5281950726885111E-4</v>
      </c>
      <c r="J793" s="1">
        <f t="shared" si="112"/>
        <v>-0.53275042840590958</v>
      </c>
      <c r="AP793" s="58"/>
      <c r="AQ793" s="58"/>
      <c r="AR793" s="58"/>
      <c r="AS793" s="58"/>
      <c r="AT793" s="58"/>
      <c r="AU793" s="58"/>
      <c r="AV793" s="58"/>
      <c r="AW793" s="173"/>
      <c r="AX793" s="58"/>
      <c r="AY793" s="58"/>
      <c r="AZ793" s="58"/>
      <c r="BA793" s="58">
        <f t="shared" si="113"/>
        <v>1</v>
      </c>
      <c r="BB793" s="58">
        <f t="shared" si="114"/>
        <v>0.21748183307602442</v>
      </c>
      <c r="BC793" s="58" t="e">
        <f t="shared" si="115"/>
        <v>#N/A</v>
      </c>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58"/>
      <c r="CS793" s="58"/>
      <c r="CT793" s="58"/>
      <c r="CU793" s="58"/>
      <c r="CV793" s="58"/>
      <c r="CW793" s="58"/>
      <c r="CX793" s="58"/>
      <c r="CY793" s="58"/>
      <c r="CZ793" s="58"/>
      <c r="DA793" s="58"/>
      <c r="DB793" s="58"/>
      <c r="DC793" s="58"/>
      <c r="DD793" s="58"/>
      <c r="DE793" s="58"/>
      <c r="DF793" s="58"/>
      <c r="DG793" s="58"/>
      <c r="DH793" s="58"/>
      <c r="DI793" s="58"/>
      <c r="DJ793" s="58"/>
      <c r="DK793" s="58"/>
      <c r="DL793" s="58"/>
      <c r="DM793" s="58"/>
      <c r="DN793" s="58"/>
      <c r="DO793" s="58"/>
      <c r="DP793" s="58"/>
      <c r="DQ793" s="58"/>
      <c r="DR793" s="58"/>
      <c r="DS793" s="58"/>
      <c r="DT793" s="58"/>
      <c r="DU793" s="58"/>
      <c r="DV793" s="58"/>
      <c r="DW793" s="58"/>
      <c r="DX793" s="58"/>
      <c r="DY793" s="58"/>
      <c r="DZ793" s="58"/>
      <c r="EA793" s="58"/>
      <c r="EB793" s="58"/>
      <c r="EC793" s="58"/>
      <c r="ED793" s="58"/>
      <c r="EE793" s="58"/>
      <c r="EF793" s="58"/>
      <c r="EG793" s="58"/>
      <c r="EH793" s="58"/>
      <c r="EI793" s="58"/>
      <c r="EJ793" s="58"/>
      <c r="EK793" s="58"/>
      <c r="EL793" s="58"/>
      <c r="EM793" s="58"/>
    </row>
    <row r="794" spans="1:143" outlineLevel="1" x14ac:dyDescent="0.2">
      <c r="A794" s="16">
        <v>495</v>
      </c>
      <c r="B794" s="16">
        <v>0</v>
      </c>
      <c r="C794" s="1">
        <v>0.13002404558311145</v>
      </c>
      <c r="D794" s="1">
        <f t="shared" si="107"/>
        <v>-0.13002404558311145</v>
      </c>
      <c r="E794" s="1">
        <f t="shared" si="108"/>
        <v>0.27857941263347663</v>
      </c>
      <c r="F794" s="1">
        <f t="shared" si="109"/>
        <v>-0.52780622640650676</v>
      </c>
      <c r="G794" s="1">
        <f t="shared" si="110"/>
        <v>-0.38659676245617836</v>
      </c>
      <c r="H794" s="1">
        <v>3.9762680482500487E-3</v>
      </c>
      <c r="I794" s="1">
        <f t="shared" si="111"/>
        <v>7.4879462645677003E-5</v>
      </c>
      <c r="J794" s="1">
        <f t="shared" si="112"/>
        <v>-0.38736766839302156</v>
      </c>
      <c r="AP794" s="58"/>
      <c r="AQ794" s="58"/>
      <c r="AR794" s="58"/>
      <c r="AS794" s="58"/>
      <c r="AT794" s="58"/>
      <c r="AU794" s="58"/>
      <c r="AV794" s="58"/>
      <c r="AW794" s="173"/>
      <c r="AX794" s="58"/>
      <c r="AY794" s="58"/>
      <c r="AZ794" s="58"/>
      <c r="BA794" s="58">
        <f t="shared" si="113"/>
        <v>1</v>
      </c>
      <c r="BB794" s="58">
        <f t="shared" si="114"/>
        <v>0.13002404558311145</v>
      </c>
      <c r="BC794" s="58" t="e">
        <f t="shared" si="115"/>
        <v>#N/A</v>
      </c>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58"/>
      <c r="CS794" s="58"/>
      <c r="CT794" s="58"/>
      <c r="CU794" s="58"/>
      <c r="CV794" s="58"/>
      <c r="CW794" s="58"/>
      <c r="CX794" s="58"/>
      <c r="CY794" s="58"/>
      <c r="CZ794" s="58"/>
      <c r="DA794" s="58"/>
      <c r="DB794" s="58"/>
      <c r="DC794" s="58"/>
      <c r="DD794" s="58"/>
      <c r="DE794" s="58"/>
      <c r="DF794" s="58"/>
      <c r="DG794" s="58"/>
      <c r="DH794" s="58"/>
      <c r="DI794" s="58"/>
      <c r="DJ794" s="58"/>
      <c r="DK794" s="58"/>
      <c r="DL794" s="58"/>
      <c r="DM794" s="58"/>
      <c r="DN794" s="58"/>
      <c r="DO794" s="58"/>
      <c r="DP794" s="58"/>
      <c r="DQ794" s="58"/>
      <c r="DR794" s="58"/>
      <c r="DS794" s="58"/>
      <c r="DT794" s="58"/>
      <c r="DU794" s="58"/>
      <c r="DV794" s="58"/>
      <c r="DW794" s="58"/>
      <c r="DX794" s="58"/>
      <c r="DY794" s="58"/>
      <c r="DZ794" s="58"/>
      <c r="EA794" s="58"/>
      <c r="EB794" s="58"/>
      <c r="EC794" s="58"/>
      <c r="ED794" s="58"/>
      <c r="EE794" s="58"/>
      <c r="EF794" s="58"/>
      <c r="EG794" s="58"/>
      <c r="EH794" s="58"/>
      <c r="EI794" s="58"/>
      <c r="EJ794" s="58"/>
      <c r="EK794" s="58"/>
      <c r="EL794" s="58"/>
      <c r="EM794" s="58"/>
    </row>
    <row r="795" spans="1:143" outlineLevel="1" x14ac:dyDescent="0.2">
      <c r="A795" s="16">
        <v>496</v>
      </c>
      <c r="B795" s="16">
        <v>0</v>
      </c>
      <c r="C795" s="1">
        <v>0.10708535727923606</v>
      </c>
      <c r="D795" s="1">
        <f t="shared" si="107"/>
        <v>-0.10708535727923606</v>
      </c>
      <c r="E795" s="1">
        <f t="shared" si="108"/>
        <v>0.22652857506665758</v>
      </c>
      <c r="F795" s="1">
        <f t="shared" si="109"/>
        <v>-0.47595018128650562</v>
      </c>
      <c r="G795" s="1">
        <f t="shared" si="110"/>
        <v>-0.34630604501769208</v>
      </c>
      <c r="H795" s="1">
        <v>2.9589996513966067E-3</v>
      </c>
      <c r="I795" s="1">
        <f t="shared" si="111"/>
        <v>4.4622000483173256E-5</v>
      </c>
      <c r="J795" s="1">
        <f t="shared" si="112"/>
        <v>-0.34681954461620262</v>
      </c>
      <c r="AP795" s="58"/>
      <c r="AQ795" s="58"/>
      <c r="AR795" s="58"/>
      <c r="AS795" s="58"/>
      <c r="AT795" s="58"/>
      <c r="AU795" s="58"/>
      <c r="AV795" s="58"/>
      <c r="AW795" s="173"/>
      <c r="AX795" s="58"/>
      <c r="AY795" s="58"/>
      <c r="AZ795" s="58"/>
      <c r="BA795" s="58">
        <f t="shared" si="113"/>
        <v>1</v>
      </c>
      <c r="BB795" s="58">
        <f t="shared" si="114"/>
        <v>0.10708535727923606</v>
      </c>
      <c r="BC795" s="58" t="e">
        <f t="shared" si="115"/>
        <v>#N/A</v>
      </c>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58"/>
      <c r="CS795" s="58"/>
      <c r="CT795" s="58"/>
      <c r="CU795" s="58"/>
      <c r="CV795" s="58"/>
      <c r="CW795" s="58"/>
      <c r="CX795" s="58"/>
      <c r="CY795" s="58"/>
      <c r="CZ795" s="58"/>
      <c r="DA795" s="58"/>
      <c r="DB795" s="58"/>
      <c r="DC795" s="58"/>
      <c r="DD795" s="58"/>
      <c r="DE795" s="58"/>
      <c r="DF795" s="58"/>
      <c r="DG795" s="58"/>
      <c r="DH795" s="58"/>
      <c r="DI795" s="58"/>
      <c r="DJ795" s="58"/>
      <c r="DK795" s="58"/>
      <c r="DL795" s="58"/>
      <c r="DM795" s="58"/>
      <c r="DN795" s="58"/>
      <c r="DO795" s="58"/>
      <c r="DP795" s="58"/>
      <c r="DQ795" s="58"/>
      <c r="DR795" s="58"/>
      <c r="DS795" s="58"/>
      <c r="DT795" s="58"/>
      <c r="DU795" s="58"/>
      <c r="DV795" s="58"/>
      <c r="DW795" s="58"/>
      <c r="DX795" s="58"/>
      <c r="DY795" s="58"/>
      <c r="DZ795" s="58"/>
      <c r="EA795" s="58"/>
      <c r="EB795" s="58"/>
      <c r="EC795" s="58"/>
      <c r="ED795" s="58"/>
      <c r="EE795" s="58"/>
      <c r="EF795" s="58"/>
      <c r="EG795" s="58"/>
      <c r="EH795" s="58"/>
      <c r="EI795" s="58"/>
      <c r="EJ795" s="58"/>
      <c r="EK795" s="58"/>
      <c r="EL795" s="58"/>
      <c r="EM795" s="58"/>
    </row>
    <row r="796" spans="1:143" outlineLevel="1" x14ac:dyDescent="0.2">
      <c r="A796" s="16">
        <v>497</v>
      </c>
      <c r="B796" s="16">
        <v>1</v>
      </c>
      <c r="C796" s="1">
        <v>0.90239077285040281</v>
      </c>
      <c r="D796" s="1">
        <f t="shared" si="107"/>
        <v>9.7609227149597189E-2</v>
      </c>
      <c r="E796" s="1">
        <f t="shared" si="108"/>
        <v>0.20541524682414045</v>
      </c>
      <c r="F796" s="1">
        <f t="shared" si="109"/>
        <v>0.45322758833078602</v>
      </c>
      <c r="G796" s="1">
        <f t="shared" si="110"/>
        <v>0.32888806532714615</v>
      </c>
      <c r="H796" s="1">
        <v>8.5972286397679488E-3</v>
      </c>
      <c r="I796" s="1">
        <f t="shared" si="111"/>
        <v>1.1826723973106701E-4</v>
      </c>
      <c r="J796" s="1">
        <f t="shared" si="112"/>
        <v>0.33031100991107942</v>
      </c>
      <c r="AP796" s="58"/>
      <c r="AQ796" s="58"/>
      <c r="AR796" s="58"/>
      <c r="AS796" s="58"/>
      <c r="AT796" s="58"/>
      <c r="AU796" s="58"/>
      <c r="AV796" s="58"/>
      <c r="AW796" s="173"/>
      <c r="AX796" s="58"/>
      <c r="AY796" s="58"/>
      <c r="AZ796" s="58"/>
      <c r="BA796" s="58">
        <f t="shared" si="113"/>
        <v>0</v>
      </c>
      <c r="BB796" s="58" t="e">
        <f t="shared" si="114"/>
        <v>#N/A</v>
      </c>
      <c r="BC796" s="58">
        <f t="shared" si="115"/>
        <v>0.90239077285040281</v>
      </c>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58"/>
      <c r="CS796" s="58"/>
      <c r="CT796" s="58"/>
      <c r="CU796" s="58"/>
      <c r="CV796" s="58"/>
      <c r="CW796" s="58"/>
      <c r="CX796" s="58"/>
      <c r="CY796" s="58"/>
      <c r="CZ796" s="58"/>
      <c r="DA796" s="58"/>
      <c r="DB796" s="58"/>
      <c r="DC796" s="58"/>
      <c r="DD796" s="58"/>
      <c r="DE796" s="58"/>
      <c r="DF796" s="58"/>
      <c r="DG796" s="58"/>
      <c r="DH796" s="58"/>
      <c r="DI796" s="58"/>
      <c r="DJ796" s="58"/>
      <c r="DK796" s="58"/>
      <c r="DL796" s="58"/>
      <c r="DM796" s="58"/>
      <c r="DN796" s="58"/>
      <c r="DO796" s="58"/>
      <c r="DP796" s="58"/>
      <c r="DQ796" s="58"/>
      <c r="DR796" s="58"/>
      <c r="DS796" s="58"/>
      <c r="DT796" s="58"/>
      <c r="DU796" s="58"/>
      <c r="DV796" s="58"/>
      <c r="DW796" s="58"/>
      <c r="DX796" s="58"/>
      <c r="DY796" s="58"/>
      <c r="DZ796" s="58"/>
      <c r="EA796" s="58"/>
      <c r="EB796" s="58"/>
      <c r="EC796" s="58"/>
      <c r="ED796" s="58"/>
      <c r="EE796" s="58"/>
      <c r="EF796" s="58"/>
      <c r="EG796" s="58"/>
      <c r="EH796" s="58"/>
      <c r="EI796" s="58"/>
      <c r="EJ796" s="58"/>
      <c r="EK796" s="58"/>
      <c r="EL796" s="58"/>
      <c r="EM796" s="58"/>
    </row>
    <row r="797" spans="1:143" outlineLevel="1" x14ac:dyDescent="0.2">
      <c r="A797" s="16">
        <v>498</v>
      </c>
      <c r="B797" s="16">
        <v>0</v>
      </c>
      <c r="C797" s="1">
        <v>0.10708535727923606</v>
      </c>
      <c r="D797" s="1">
        <f t="shared" si="107"/>
        <v>-0.10708535727923606</v>
      </c>
      <c r="E797" s="1">
        <f t="shared" si="108"/>
        <v>0.22652857506665758</v>
      </c>
      <c r="F797" s="1">
        <f t="shared" si="109"/>
        <v>-0.47595018128650562</v>
      </c>
      <c r="G797" s="1">
        <f t="shared" si="110"/>
        <v>-0.34630604501769208</v>
      </c>
      <c r="H797" s="1">
        <v>2.9589996513966067E-3</v>
      </c>
      <c r="I797" s="1">
        <f t="shared" si="111"/>
        <v>4.4622000483173256E-5</v>
      </c>
      <c r="J797" s="1">
        <f t="shared" si="112"/>
        <v>-0.34681954461620262</v>
      </c>
      <c r="AP797" s="58"/>
      <c r="AQ797" s="58"/>
      <c r="AR797" s="58"/>
      <c r="AS797" s="58"/>
      <c r="AT797" s="58"/>
      <c r="AU797" s="58"/>
      <c r="AV797" s="58"/>
      <c r="AW797" s="173"/>
      <c r="AX797" s="58"/>
      <c r="AY797" s="58"/>
      <c r="AZ797" s="58"/>
      <c r="BA797" s="58">
        <f t="shared" si="113"/>
        <v>1</v>
      </c>
      <c r="BB797" s="58">
        <f t="shared" si="114"/>
        <v>0.10708535727923606</v>
      </c>
      <c r="BC797" s="58" t="e">
        <f t="shared" si="115"/>
        <v>#N/A</v>
      </c>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58"/>
      <c r="CS797" s="58"/>
      <c r="CT797" s="58"/>
      <c r="CU797" s="58"/>
      <c r="CV797" s="58"/>
      <c r="CW797" s="58"/>
      <c r="CX797" s="58"/>
      <c r="CY797" s="58"/>
      <c r="CZ797" s="58"/>
      <c r="DA797" s="58"/>
      <c r="DB797" s="58"/>
      <c r="DC797" s="58"/>
      <c r="DD797" s="58"/>
      <c r="DE797" s="58"/>
      <c r="DF797" s="58"/>
      <c r="DG797" s="58"/>
      <c r="DH797" s="58"/>
      <c r="DI797" s="58"/>
      <c r="DJ797" s="58"/>
      <c r="DK797" s="58"/>
      <c r="DL797" s="58"/>
      <c r="DM797" s="58"/>
      <c r="DN797" s="58"/>
      <c r="DO797" s="58"/>
      <c r="DP797" s="58"/>
      <c r="DQ797" s="58"/>
      <c r="DR797" s="58"/>
      <c r="DS797" s="58"/>
      <c r="DT797" s="58"/>
      <c r="DU797" s="58"/>
      <c r="DV797" s="58"/>
      <c r="DW797" s="58"/>
      <c r="DX797" s="58"/>
      <c r="DY797" s="58"/>
      <c r="DZ797" s="58"/>
      <c r="EA797" s="58"/>
      <c r="EB797" s="58"/>
      <c r="EC797" s="58"/>
      <c r="ED797" s="58"/>
      <c r="EE797" s="58"/>
      <c r="EF797" s="58"/>
      <c r="EG797" s="58"/>
      <c r="EH797" s="58"/>
      <c r="EI797" s="58"/>
      <c r="EJ797" s="58"/>
      <c r="EK797" s="58"/>
      <c r="EL797" s="58"/>
      <c r="EM797" s="58"/>
    </row>
    <row r="798" spans="1:143" outlineLevel="1" x14ac:dyDescent="0.2">
      <c r="A798" s="16">
        <v>499</v>
      </c>
      <c r="B798" s="16">
        <v>0</v>
      </c>
      <c r="C798" s="1">
        <v>0.94985144560063817</v>
      </c>
      <c r="D798" s="1">
        <f t="shared" si="107"/>
        <v>-0.94985144560063817</v>
      </c>
      <c r="E798" s="1">
        <f t="shared" si="108"/>
        <v>5.9855311810516225</v>
      </c>
      <c r="F798" s="1">
        <f t="shared" si="109"/>
        <v>-2.4465345248027099</v>
      </c>
      <c r="G798" s="1">
        <f t="shared" si="110"/>
        <v>-4.3520976855475295</v>
      </c>
      <c r="H798" s="1">
        <v>3.7275400165679576E-3</v>
      </c>
      <c r="I798" s="1">
        <f t="shared" si="111"/>
        <v>8.8914654769254569E-3</v>
      </c>
      <c r="J798" s="1">
        <f t="shared" si="112"/>
        <v>-4.3602317417789385</v>
      </c>
      <c r="AP798" s="58"/>
      <c r="AQ798" s="58"/>
      <c r="AR798" s="58"/>
      <c r="AS798" s="58"/>
      <c r="AT798" s="58"/>
      <c r="AU798" s="58"/>
      <c r="AV798" s="58"/>
      <c r="AW798" s="173"/>
      <c r="AX798" s="58"/>
      <c r="AY798" s="58"/>
      <c r="AZ798" s="58"/>
      <c r="BA798" s="58">
        <f t="shared" si="113"/>
        <v>1</v>
      </c>
      <c r="BB798" s="58">
        <f t="shared" si="114"/>
        <v>0.94985144560063817</v>
      </c>
      <c r="BC798" s="58" t="e">
        <f t="shared" si="115"/>
        <v>#N/A</v>
      </c>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58"/>
      <c r="CS798" s="58"/>
      <c r="CT798" s="58"/>
      <c r="CU798" s="58"/>
      <c r="CV798" s="58"/>
      <c r="CW798" s="58"/>
      <c r="CX798" s="58"/>
      <c r="CY798" s="58"/>
      <c r="CZ798" s="58"/>
      <c r="DA798" s="58"/>
      <c r="DB798" s="58"/>
      <c r="DC798" s="58"/>
      <c r="DD798" s="58"/>
      <c r="DE798" s="58"/>
      <c r="DF798" s="58"/>
      <c r="DG798" s="58"/>
      <c r="DH798" s="58"/>
      <c r="DI798" s="58"/>
      <c r="DJ798" s="58"/>
      <c r="DK798" s="58"/>
      <c r="DL798" s="58"/>
      <c r="DM798" s="58"/>
      <c r="DN798" s="58"/>
      <c r="DO798" s="58"/>
      <c r="DP798" s="58"/>
      <c r="DQ798" s="58"/>
      <c r="DR798" s="58"/>
      <c r="DS798" s="58"/>
      <c r="DT798" s="58"/>
      <c r="DU798" s="58"/>
      <c r="DV798" s="58"/>
      <c r="DW798" s="58"/>
      <c r="DX798" s="58"/>
      <c r="DY798" s="58"/>
      <c r="DZ798" s="58"/>
      <c r="EA798" s="58"/>
      <c r="EB798" s="58"/>
      <c r="EC798" s="58"/>
      <c r="ED798" s="58"/>
      <c r="EE798" s="58"/>
      <c r="EF798" s="58"/>
      <c r="EG798" s="58"/>
      <c r="EH798" s="58"/>
      <c r="EI798" s="58"/>
      <c r="EJ798" s="58"/>
      <c r="EK798" s="58"/>
      <c r="EL798" s="58"/>
      <c r="EM798" s="58"/>
    </row>
    <row r="799" spans="1:143" outlineLevel="1" x14ac:dyDescent="0.2">
      <c r="A799" s="16">
        <v>500</v>
      </c>
      <c r="B799" s="16">
        <v>0</v>
      </c>
      <c r="C799" s="1">
        <v>0.12185890264573478</v>
      </c>
      <c r="D799" s="1">
        <f t="shared" si="107"/>
        <v>-0.12185890264573478</v>
      </c>
      <c r="E799" s="1">
        <f t="shared" si="108"/>
        <v>0.25989599024281984</v>
      </c>
      <c r="F799" s="1">
        <f t="shared" si="109"/>
        <v>-0.50979995119931099</v>
      </c>
      <c r="G799" s="1">
        <f t="shared" si="110"/>
        <v>-0.37251732876843502</v>
      </c>
      <c r="H799" s="1">
        <v>3.4466341933205046E-3</v>
      </c>
      <c r="I799" s="1">
        <f t="shared" si="111"/>
        <v>6.0200076731380838E-5</v>
      </c>
      <c r="J799" s="1">
        <f t="shared" si="112"/>
        <v>-0.37316095849576508</v>
      </c>
      <c r="AP799" s="58"/>
      <c r="AQ799" s="58"/>
      <c r="AR799" s="58"/>
      <c r="AS799" s="58"/>
      <c r="AT799" s="58"/>
      <c r="AU799" s="58"/>
      <c r="AV799" s="58"/>
      <c r="AW799" s="173"/>
      <c r="AX799" s="58"/>
      <c r="AY799" s="58"/>
      <c r="AZ799" s="58"/>
      <c r="BA799" s="58">
        <f t="shared" si="113"/>
        <v>1</v>
      </c>
      <c r="BB799" s="58">
        <f t="shared" si="114"/>
        <v>0.12185890264573478</v>
      </c>
      <c r="BC799" s="58" t="e">
        <f t="shared" si="115"/>
        <v>#N/A</v>
      </c>
      <c r="BD799" s="58"/>
      <c r="BE799" s="58"/>
      <c r="BF799" s="58"/>
      <c r="BG799" s="58"/>
      <c r="BH799" s="58"/>
      <c r="BI799" s="58"/>
      <c r="BJ799" s="58"/>
      <c r="BK799" s="58"/>
      <c r="BL799" s="58"/>
      <c r="BM799" s="58"/>
      <c r="BN799" s="58"/>
      <c r="BO799" s="58"/>
      <c r="BP799" s="58"/>
      <c r="BQ799" s="58"/>
      <c r="BR799" s="58"/>
      <c r="BS799" s="58"/>
      <c r="BT799" s="58"/>
      <c r="BU799" s="58"/>
      <c r="BV799" s="58"/>
      <c r="BW799" s="58"/>
      <c r="BX799" s="58"/>
      <c r="BY799" s="58"/>
      <c r="BZ799" s="58"/>
      <c r="CA799" s="58"/>
      <c r="CB799" s="58"/>
      <c r="CC799" s="58"/>
      <c r="CD799" s="58"/>
      <c r="CE799" s="58"/>
      <c r="CF799" s="58"/>
      <c r="CG799" s="58"/>
      <c r="CH799" s="58"/>
      <c r="CI799" s="58"/>
      <c r="CJ799" s="58"/>
      <c r="CK799" s="58"/>
      <c r="CL799" s="58"/>
      <c r="CM799" s="58"/>
      <c r="CN799" s="58"/>
      <c r="CO799" s="58"/>
      <c r="CP799" s="58"/>
      <c r="CQ799" s="58"/>
      <c r="CR799" s="58"/>
      <c r="CS799" s="58"/>
      <c r="CT799" s="58"/>
      <c r="CU799" s="58"/>
      <c r="CV799" s="58"/>
      <c r="CW799" s="58"/>
      <c r="CX799" s="58"/>
      <c r="CY799" s="58"/>
      <c r="CZ799" s="58"/>
      <c r="DA799" s="58"/>
      <c r="DB799" s="58"/>
      <c r="DC799" s="58"/>
      <c r="DD799" s="58"/>
      <c r="DE799" s="58"/>
      <c r="DF799" s="58"/>
      <c r="DG799" s="58"/>
      <c r="DH799" s="58"/>
      <c r="DI799" s="58"/>
      <c r="DJ799" s="58"/>
      <c r="DK799" s="58"/>
      <c r="DL799" s="58"/>
      <c r="DM799" s="58"/>
      <c r="DN799" s="58"/>
      <c r="DO799" s="58"/>
      <c r="DP799" s="58"/>
      <c r="DQ799" s="58"/>
      <c r="DR799" s="58"/>
      <c r="DS799" s="58"/>
      <c r="DT799" s="58"/>
      <c r="DU799" s="58"/>
      <c r="DV799" s="58"/>
      <c r="DW799" s="58"/>
      <c r="DX799" s="58"/>
      <c r="DY799" s="58"/>
      <c r="DZ799" s="58"/>
      <c r="EA799" s="58"/>
      <c r="EB799" s="58"/>
      <c r="EC799" s="58"/>
      <c r="ED799" s="58"/>
      <c r="EE799" s="58"/>
      <c r="EF799" s="58"/>
      <c r="EG799" s="58"/>
      <c r="EH799" s="58"/>
      <c r="EI799" s="58"/>
      <c r="EJ799" s="58"/>
      <c r="EK799" s="58"/>
      <c r="EL799" s="58"/>
      <c r="EM799" s="58"/>
    </row>
    <row r="800" spans="1:143" outlineLevel="1" x14ac:dyDescent="0.2">
      <c r="A800" s="16">
        <v>501</v>
      </c>
      <c r="B800" s="16">
        <v>0</v>
      </c>
      <c r="C800" s="1">
        <v>0.14163008994913323</v>
      </c>
      <c r="D800" s="1">
        <f t="shared" si="107"/>
        <v>-0.14163008994913323</v>
      </c>
      <c r="E800" s="1">
        <f t="shared" si="108"/>
        <v>0.30544028361770137</v>
      </c>
      <c r="F800" s="1">
        <f t="shared" si="109"/>
        <v>-0.55266652116597526</v>
      </c>
      <c r="G800" s="1">
        <f t="shared" si="110"/>
        <v>-0.40620056478573879</v>
      </c>
      <c r="H800" s="1">
        <v>5.0437576584473065E-3</v>
      </c>
      <c r="I800" s="1">
        <f t="shared" si="111"/>
        <v>1.0508417236295275E-4</v>
      </c>
      <c r="J800" s="1">
        <f t="shared" si="112"/>
        <v>-0.40722884482605565</v>
      </c>
      <c r="AP800" s="58"/>
      <c r="AQ800" s="58"/>
      <c r="AR800" s="58"/>
      <c r="AS800" s="58"/>
      <c r="AT800" s="58"/>
      <c r="AU800" s="58"/>
      <c r="AV800" s="58"/>
      <c r="AW800" s="173"/>
      <c r="AX800" s="58"/>
      <c r="AY800" s="58"/>
      <c r="AZ800" s="58"/>
      <c r="BA800" s="58">
        <f t="shared" si="113"/>
        <v>1</v>
      </c>
      <c r="BB800" s="58">
        <f t="shared" si="114"/>
        <v>0.14163008994913323</v>
      </c>
      <c r="BC800" s="58" t="e">
        <f t="shared" si="115"/>
        <v>#N/A</v>
      </c>
      <c r="BD800" s="58"/>
      <c r="BE800" s="58"/>
      <c r="BF800" s="58"/>
      <c r="BG800" s="58"/>
      <c r="BH800" s="58"/>
      <c r="BI800" s="58"/>
      <c r="BJ800" s="58"/>
      <c r="BK800" s="58"/>
      <c r="BL800" s="58"/>
      <c r="BM800" s="58"/>
      <c r="BN800" s="58"/>
      <c r="BO800" s="58"/>
      <c r="BP800" s="58"/>
      <c r="BQ800" s="58"/>
      <c r="BR800" s="58"/>
      <c r="BS800" s="58"/>
      <c r="BT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58"/>
      <c r="CS800" s="58"/>
      <c r="CT800" s="58"/>
      <c r="CU800" s="58"/>
      <c r="CV800" s="58"/>
      <c r="CW800" s="58"/>
      <c r="CX800" s="58"/>
      <c r="CY800" s="58"/>
      <c r="CZ800" s="58"/>
      <c r="DA800" s="58"/>
      <c r="DB800" s="58"/>
      <c r="DC800" s="58"/>
      <c r="DD800" s="58"/>
      <c r="DE800" s="58"/>
      <c r="DF800" s="58"/>
      <c r="DG800" s="58"/>
      <c r="DH800" s="58"/>
      <c r="DI800" s="58"/>
      <c r="DJ800" s="58"/>
      <c r="DK800" s="58"/>
      <c r="DL800" s="58"/>
      <c r="DM800" s="58"/>
      <c r="DN800" s="58"/>
      <c r="DO800" s="58"/>
      <c r="DP800" s="58"/>
      <c r="DQ800" s="58"/>
      <c r="DR800" s="58"/>
      <c r="DS800" s="58"/>
      <c r="DT800" s="58"/>
      <c r="DU800" s="58"/>
      <c r="DV800" s="58"/>
      <c r="DW800" s="58"/>
      <c r="DX800" s="58"/>
      <c r="DY800" s="58"/>
      <c r="DZ800" s="58"/>
      <c r="EA800" s="58"/>
      <c r="EB800" s="58"/>
      <c r="EC800" s="58"/>
      <c r="ED800" s="58"/>
      <c r="EE800" s="58"/>
      <c r="EF800" s="58"/>
      <c r="EG800" s="58"/>
      <c r="EH800" s="58"/>
      <c r="EI800" s="58"/>
      <c r="EJ800" s="58"/>
      <c r="EK800" s="58"/>
      <c r="EL800" s="58"/>
      <c r="EM800" s="58"/>
    </row>
    <row r="801" spans="1:143" outlineLevel="1" x14ac:dyDescent="0.2">
      <c r="A801" s="16">
        <v>502</v>
      </c>
      <c r="B801" s="16">
        <v>0</v>
      </c>
      <c r="C801" s="1">
        <v>0.76553705631695668</v>
      </c>
      <c r="D801" s="1">
        <f t="shared" si="107"/>
        <v>-0.76553705631695668</v>
      </c>
      <c r="E801" s="1">
        <f t="shared" si="108"/>
        <v>2.9009154525125807</v>
      </c>
      <c r="F801" s="1">
        <f t="shared" si="109"/>
        <v>-1.7032074014965355</v>
      </c>
      <c r="G801" s="1">
        <f t="shared" si="110"/>
        <v>-1.806949446241864</v>
      </c>
      <c r="H801" s="1">
        <v>1.2270435240877323E-2</v>
      </c>
      <c r="I801" s="1">
        <f t="shared" si="111"/>
        <v>5.1331727342313303E-3</v>
      </c>
      <c r="J801" s="1">
        <f t="shared" si="112"/>
        <v>-1.8181385516617552</v>
      </c>
      <c r="AP801" s="58"/>
      <c r="AQ801" s="58"/>
      <c r="AR801" s="58"/>
      <c r="AS801" s="58"/>
      <c r="AT801" s="58"/>
      <c r="AU801" s="58"/>
      <c r="AV801" s="58"/>
      <c r="AW801" s="173"/>
      <c r="AX801" s="58"/>
      <c r="AY801" s="58"/>
      <c r="AZ801" s="58"/>
      <c r="BA801" s="58">
        <f t="shared" si="113"/>
        <v>1</v>
      </c>
      <c r="BB801" s="58">
        <f t="shared" si="114"/>
        <v>0.76553705631695668</v>
      </c>
      <c r="BC801" s="58" t="e">
        <f t="shared" si="115"/>
        <v>#N/A</v>
      </c>
      <c r="BD801" s="58"/>
      <c r="BE801" s="58"/>
      <c r="BF801" s="58"/>
      <c r="BG801" s="58"/>
      <c r="BH801" s="58"/>
      <c r="BI801" s="58"/>
      <c r="BJ801" s="58"/>
      <c r="BK801" s="58"/>
      <c r="BL801" s="58"/>
      <c r="BM801" s="58"/>
      <c r="BN801" s="58"/>
      <c r="BO801" s="58"/>
      <c r="BP801" s="58"/>
      <c r="BQ801" s="58"/>
      <c r="BR801" s="58"/>
      <c r="BS801" s="58"/>
      <c r="BT801" s="58"/>
      <c r="BU801" s="58"/>
      <c r="BV801" s="58"/>
      <c r="BW801" s="58"/>
      <c r="BX801" s="58"/>
      <c r="BY801" s="58"/>
      <c r="BZ801" s="58"/>
      <c r="CA801" s="58"/>
      <c r="CB801" s="58"/>
      <c r="CC801" s="58"/>
      <c r="CD801" s="58"/>
      <c r="CE801" s="58"/>
      <c r="CF801" s="58"/>
      <c r="CG801" s="58"/>
      <c r="CH801" s="58"/>
      <c r="CI801" s="58"/>
      <c r="CJ801" s="58"/>
      <c r="CK801" s="58"/>
      <c r="CL801" s="58"/>
      <c r="CM801" s="58"/>
      <c r="CN801" s="58"/>
      <c r="CO801" s="58"/>
      <c r="CP801" s="58"/>
      <c r="CQ801" s="58"/>
      <c r="CR801" s="58"/>
      <c r="CS801" s="58"/>
      <c r="CT801" s="58"/>
      <c r="CU801" s="58"/>
      <c r="CV801" s="58"/>
      <c r="CW801" s="58"/>
      <c r="CX801" s="58"/>
      <c r="CY801" s="58"/>
      <c r="CZ801" s="58"/>
      <c r="DA801" s="58"/>
      <c r="DB801" s="58"/>
      <c r="DC801" s="58"/>
      <c r="DD801" s="58"/>
      <c r="DE801" s="58"/>
      <c r="DF801" s="58"/>
      <c r="DG801" s="58"/>
      <c r="DH801" s="58"/>
      <c r="DI801" s="58"/>
      <c r="DJ801" s="58"/>
      <c r="DK801" s="58"/>
      <c r="DL801" s="58"/>
      <c r="DM801" s="58"/>
      <c r="DN801" s="58"/>
      <c r="DO801" s="58"/>
      <c r="DP801" s="58"/>
      <c r="DQ801" s="58"/>
      <c r="DR801" s="58"/>
      <c r="DS801" s="58"/>
      <c r="DT801" s="58"/>
      <c r="DU801" s="58"/>
      <c r="DV801" s="58"/>
      <c r="DW801" s="58"/>
      <c r="DX801" s="58"/>
      <c r="DY801" s="58"/>
      <c r="DZ801" s="58"/>
      <c r="EA801" s="58"/>
      <c r="EB801" s="58"/>
      <c r="EC801" s="58"/>
      <c r="ED801" s="58"/>
      <c r="EE801" s="58"/>
      <c r="EF801" s="58"/>
      <c r="EG801" s="58"/>
      <c r="EH801" s="58"/>
      <c r="EI801" s="58"/>
      <c r="EJ801" s="58"/>
      <c r="EK801" s="58"/>
      <c r="EL801" s="58"/>
      <c r="EM801" s="58"/>
    </row>
    <row r="802" spans="1:143" outlineLevel="1" x14ac:dyDescent="0.2">
      <c r="A802" s="16">
        <v>503</v>
      </c>
      <c r="B802" s="16">
        <v>0</v>
      </c>
      <c r="C802" s="1">
        <v>0.72375434318762599</v>
      </c>
      <c r="D802" s="1">
        <f t="shared" si="107"/>
        <v>-0.72375434318762599</v>
      </c>
      <c r="E802" s="1">
        <f t="shared" si="108"/>
        <v>2.5729294964398459</v>
      </c>
      <c r="F802" s="1">
        <f t="shared" si="109"/>
        <v>-1.60403537879931</v>
      </c>
      <c r="G802" s="1">
        <f t="shared" si="110"/>
        <v>-1.6186310312049237</v>
      </c>
      <c r="H802" s="1">
        <v>1.3883386951440457E-2</v>
      </c>
      <c r="I802" s="1">
        <f t="shared" si="111"/>
        <v>4.6756782128432057E-3</v>
      </c>
      <c r="J802" s="1">
        <f t="shared" si="112"/>
        <v>-1.6299854376291667</v>
      </c>
      <c r="AP802" s="58"/>
      <c r="AQ802" s="58"/>
      <c r="AR802" s="58"/>
      <c r="AS802" s="58"/>
      <c r="AT802" s="58"/>
      <c r="AU802" s="58"/>
      <c r="AV802" s="58"/>
      <c r="AW802" s="173"/>
      <c r="AX802" s="58"/>
      <c r="AY802" s="58"/>
      <c r="AZ802" s="58"/>
      <c r="BA802" s="58">
        <f t="shared" si="113"/>
        <v>1</v>
      </c>
      <c r="BB802" s="58">
        <f t="shared" si="114"/>
        <v>0.72375434318762599</v>
      </c>
      <c r="BC802" s="58" t="e">
        <f t="shared" si="115"/>
        <v>#N/A</v>
      </c>
      <c r="BD802" s="58"/>
      <c r="BE802" s="58"/>
      <c r="BF802" s="58"/>
      <c r="BG802" s="58"/>
      <c r="BH802" s="58"/>
      <c r="BI802" s="58"/>
      <c r="BJ802" s="58"/>
      <c r="BK802" s="58"/>
      <c r="BL802" s="58"/>
      <c r="BM802" s="58"/>
      <c r="BN802" s="58"/>
      <c r="BO802" s="58"/>
      <c r="BP802" s="58"/>
      <c r="BQ802" s="58"/>
      <c r="BR802" s="58"/>
      <c r="BS802" s="58"/>
      <c r="BT802" s="58"/>
      <c r="BU802" s="58"/>
      <c r="BV802" s="58"/>
      <c r="BW802" s="58"/>
      <c r="BX802" s="58"/>
      <c r="BY802" s="58"/>
      <c r="BZ802" s="58"/>
      <c r="CA802" s="58"/>
      <c r="CB802" s="58"/>
      <c r="CC802" s="58"/>
      <c r="CD802" s="58"/>
      <c r="CE802" s="58"/>
      <c r="CF802" s="58"/>
      <c r="CG802" s="58"/>
      <c r="CH802" s="58"/>
      <c r="CI802" s="58"/>
      <c r="CJ802" s="58"/>
      <c r="CK802" s="58"/>
      <c r="CL802" s="58"/>
      <c r="CM802" s="58"/>
      <c r="CN802" s="58"/>
      <c r="CO802" s="58"/>
      <c r="CP802" s="58"/>
      <c r="CQ802" s="58"/>
      <c r="CR802" s="58"/>
      <c r="CS802" s="58"/>
      <c r="CT802" s="58"/>
      <c r="CU802" s="58"/>
      <c r="CV802" s="58"/>
      <c r="CW802" s="58"/>
      <c r="CX802" s="58"/>
      <c r="CY802" s="58"/>
      <c r="CZ802" s="58"/>
      <c r="DA802" s="58"/>
      <c r="DB802" s="58"/>
      <c r="DC802" s="58"/>
      <c r="DD802" s="58"/>
      <c r="DE802" s="58"/>
      <c r="DF802" s="58"/>
      <c r="DG802" s="58"/>
      <c r="DH802" s="58"/>
      <c r="DI802" s="58"/>
      <c r="DJ802" s="58"/>
      <c r="DK802" s="58"/>
      <c r="DL802" s="58"/>
      <c r="DM802" s="58"/>
      <c r="DN802" s="58"/>
      <c r="DO802" s="58"/>
      <c r="DP802" s="58"/>
      <c r="DQ802" s="58"/>
      <c r="DR802" s="58"/>
      <c r="DS802" s="58"/>
      <c r="DT802" s="58"/>
      <c r="DU802" s="58"/>
      <c r="DV802" s="58"/>
      <c r="DW802" s="58"/>
      <c r="DX802" s="58"/>
      <c r="DY802" s="58"/>
      <c r="DZ802" s="58"/>
      <c r="EA802" s="58"/>
      <c r="EB802" s="58"/>
      <c r="EC802" s="58"/>
      <c r="ED802" s="58"/>
      <c r="EE802" s="58"/>
      <c r="EF802" s="58"/>
      <c r="EG802" s="58"/>
      <c r="EH802" s="58"/>
      <c r="EI802" s="58"/>
      <c r="EJ802" s="58"/>
      <c r="EK802" s="58"/>
      <c r="EL802" s="58"/>
      <c r="EM802" s="58"/>
    </row>
    <row r="803" spans="1:143" outlineLevel="1" x14ac:dyDescent="0.2">
      <c r="A803" s="16">
        <v>504</v>
      </c>
      <c r="B803" s="16">
        <v>0</v>
      </c>
      <c r="C803" s="1">
        <v>0.39509128723319509</v>
      </c>
      <c r="D803" s="1">
        <f t="shared" si="107"/>
        <v>-0.39509128723319509</v>
      </c>
      <c r="E803" s="1">
        <f t="shared" si="108"/>
        <v>1.0053554406495713</v>
      </c>
      <c r="F803" s="1">
        <f t="shared" si="109"/>
        <v>-1.0026741447995811</v>
      </c>
      <c r="G803" s="1">
        <f t="shared" si="110"/>
        <v>-0.8081720121701581</v>
      </c>
      <c r="H803" s="1">
        <v>1.7266721037945802E-2</v>
      </c>
      <c r="I803" s="1">
        <f t="shared" si="111"/>
        <v>1.4596750070311581E-3</v>
      </c>
      <c r="J803" s="1">
        <f t="shared" si="112"/>
        <v>-0.815240928132409</v>
      </c>
      <c r="AP803" s="58"/>
      <c r="AQ803" s="58"/>
      <c r="AR803" s="58"/>
      <c r="AS803" s="58"/>
      <c r="AT803" s="58"/>
      <c r="AU803" s="58"/>
      <c r="AV803" s="58"/>
      <c r="AW803" s="173"/>
      <c r="AX803" s="58"/>
      <c r="AY803" s="58"/>
      <c r="AZ803" s="58"/>
      <c r="BA803" s="58">
        <f t="shared" si="113"/>
        <v>1</v>
      </c>
      <c r="BB803" s="58">
        <f t="shared" si="114"/>
        <v>0.39509128723319509</v>
      </c>
      <c r="BC803" s="58" t="e">
        <f t="shared" si="115"/>
        <v>#N/A</v>
      </c>
      <c r="BD803" s="58"/>
      <c r="BE803" s="58"/>
      <c r="BF803" s="58"/>
      <c r="BG803" s="58"/>
      <c r="BH803" s="58"/>
      <c r="BI803" s="58"/>
      <c r="BJ803" s="58"/>
      <c r="BK803" s="58"/>
      <c r="BL803" s="58"/>
      <c r="BM803" s="58"/>
      <c r="BN803" s="58"/>
      <c r="BO803" s="58"/>
      <c r="BP803" s="58"/>
      <c r="BQ803" s="58"/>
      <c r="BR803" s="58"/>
      <c r="BS803" s="58"/>
      <c r="BT803" s="58"/>
      <c r="BU803" s="58"/>
      <c r="BV803" s="58"/>
      <c r="BW803" s="58"/>
      <c r="BX803" s="58"/>
      <c r="BY803" s="58"/>
      <c r="BZ803" s="58"/>
      <c r="CA803" s="58"/>
      <c r="CB803" s="58"/>
      <c r="CC803" s="58"/>
      <c r="CD803" s="58"/>
      <c r="CE803" s="58"/>
      <c r="CF803" s="58"/>
      <c r="CG803" s="58"/>
      <c r="CH803" s="58"/>
      <c r="CI803" s="58"/>
      <c r="CJ803" s="58"/>
      <c r="CK803" s="58"/>
      <c r="CL803" s="58"/>
      <c r="CM803" s="58"/>
      <c r="CN803" s="58"/>
      <c r="CO803" s="58"/>
      <c r="CP803" s="58"/>
      <c r="CQ803" s="58"/>
      <c r="CR803" s="58"/>
      <c r="CS803" s="58"/>
      <c r="CT803" s="58"/>
      <c r="CU803" s="58"/>
      <c r="CV803" s="58"/>
      <c r="CW803" s="58"/>
      <c r="CX803" s="58"/>
      <c r="CY803" s="58"/>
      <c r="CZ803" s="58"/>
      <c r="DA803" s="58"/>
      <c r="DB803" s="58"/>
      <c r="DC803" s="58"/>
      <c r="DD803" s="58"/>
      <c r="DE803" s="58"/>
      <c r="DF803" s="58"/>
      <c r="DG803" s="58"/>
      <c r="DH803" s="58"/>
      <c r="DI803" s="58"/>
      <c r="DJ803" s="58"/>
      <c r="DK803" s="58"/>
      <c r="DL803" s="58"/>
      <c r="DM803" s="58"/>
      <c r="DN803" s="58"/>
      <c r="DO803" s="58"/>
      <c r="DP803" s="58"/>
      <c r="DQ803" s="58"/>
      <c r="DR803" s="58"/>
      <c r="DS803" s="58"/>
      <c r="DT803" s="58"/>
      <c r="DU803" s="58"/>
      <c r="DV803" s="58"/>
      <c r="DW803" s="58"/>
      <c r="DX803" s="58"/>
      <c r="DY803" s="58"/>
      <c r="DZ803" s="58"/>
      <c r="EA803" s="58"/>
      <c r="EB803" s="58"/>
      <c r="EC803" s="58"/>
      <c r="ED803" s="58"/>
      <c r="EE803" s="58"/>
      <c r="EF803" s="58"/>
      <c r="EG803" s="58"/>
      <c r="EH803" s="58"/>
      <c r="EI803" s="58"/>
      <c r="EJ803" s="58"/>
      <c r="EK803" s="58"/>
      <c r="EL803" s="58"/>
      <c r="EM803" s="58"/>
    </row>
    <row r="804" spans="1:143" outlineLevel="1" x14ac:dyDescent="0.2">
      <c r="A804" s="16">
        <v>505</v>
      </c>
      <c r="B804" s="16">
        <v>1</v>
      </c>
      <c r="C804" s="1">
        <v>0.95945324073222082</v>
      </c>
      <c r="D804" s="1">
        <f t="shared" si="107"/>
        <v>4.0546759267779175E-2</v>
      </c>
      <c r="E804" s="1">
        <f t="shared" si="108"/>
        <v>8.2783395348441161E-2</v>
      </c>
      <c r="F804" s="1">
        <f t="shared" si="109"/>
        <v>0.28772103737551269</v>
      </c>
      <c r="G804" s="1">
        <f t="shared" si="110"/>
        <v>0.20557304426090728</v>
      </c>
      <c r="H804" s="1">
        <v>3.9571677696942651E-3</v>
      </c>
      <c r="I804" s="1">
        <f t="shared" si="111"/>
        <v>2.1070303030728819E-5</v>
      </c>
      <c r="J804" s="1">
        <f t="shared" si="112"/>
        <v>0.20598099893230531</v>
      </c>
      <c r="AP804" s="58"/>
      <c r="AQ804" s="58"/>
      <c r="AR804" s="58"/>
      <c r="AS804" s="58"/>
      <c r="AT804" s="58"/>
      <c r="AU804" s="58"/>
      <c r="AV804" s="58"/>
      <c r="AW804" s="173"/>
      <c r="AX804" s="58"/>
      <c r="AY804" s="58"/>
      <c r="AZ804" s="58"/>
      <c r="BA804" s="58">
        <f t="shared" si="113"/>
        <v>0</v>
      </c>
      <c r="BB804" s="58" t="e">
        <f t="shared" si="114"/>
        <v>#N/A</v>
      </c>
      <c r="BC804" s="58">
        <f t="shared" si="115"/>
        <v>0.95945324073222082</v>
      </c>
      <c r="BD804" s="58"/>
      <c r="BE804" s="58"/>
      <c r="BF804" s="58"/>
      <c r="BG804" s="58"/>
      <c r="BH804" s="58"/>
      <c r="BI804" s="58"/>
      <c r="BJ804" s="58"/>
      <c r="BK804" s="58"/>
      <c r="BL804" s="58"/>
      <c r="BM804" s="58"/>
      <c r="BN804" s="58"/>
      <c r="BO804" s="58"/>
      <c r="BP804" s="58"/>
      <c r="BQ804" s="58"/>
      <c r="BR804" s="58"/>
      <c r="BS804" s="58"/>
      <c r="BT804" s="58"/>
      <c r="BU804" s="58"/>
      <c r="BV804" s="58"/>
      <c r="BW804" s="58"/>
      <c r="BX804" s="58"/>
      <c r="BY804" s="58"/>
      <c r="BZ804" s="58"/>
      <c r="CA804" s="58"/>
      <c r="CB804" s="58"/>
      <c r="CC804" s="58"/>
      <c r="CD804" s="58"/>
      <c r="CE804" s="58"/>
      <c r="CF804" s="58"/>
      <c r="CG804" s="58"/>
      <c r="CH804" s="58"/>
      <c r="CI804" s="58"/>
      <c r="CJ804" s="58"/>
      <c r="CK804" s="58"/>
      <c r="CL804" s="58"/>
      <c r="CM804" s="58"/>
      <c r="CN804" s="58"/>
      <c r="CO804" s="58"/>
      <c r="CP804" s="58"/>
      <c r="CQ804" s="58"/>
      <c r="CR804" s="58"/>
      <c r="CS804" s="58"/>
      <c r="CT804" s="58"/>
      <c r="CU804" s="58"/>
      <c r="CV804" s="58"/>
      <c r="CW804" s="58"/>
      <c r="CX804" s="58"/>
      <c r="CY804" s="58"/>
      <c r="CZ804" s="58"/>
      <c r="DA804" s="58"/>
      <c r="DB804" s="58"/>
      <c r="DC804" s="58"/>
      <c r="DD804" s="58"/>
      <c r="DE804" s="58"/>
      <c r="DF804" s="58"/>
      <c r="DG804" s="58"/>
      <c r="DH804" s="58"/>
      <c r="DI804" s="58"/>
      <c r="DJ804" s="58"/>
      <c r="DK804" s="58"/>
      <c r="DL804" s="58"/>
      <c r="DM804" s="58"/>
      <c r="DN804" s="58"/>
      <c r="DO804" s="58"/>
      <c r="DP804" s="58"/>
      <c r="DQ804" s="58"/>
      <c r="DR804" s="58"/>
      <c r="DS804" s="58"/>
      <c r="DT804" s="58"/>
      <c r="DU804" s="58"/>
      <c r="DV804" s="58"/>
      <c r="DW804" s="58"/>
      <c r="DX804" s="58"/>
      <c r="DY804" s="58"/>
      <c r="DZ804" s="58"/>
      <c r="EA804" s="58"/>
      <c r="EB804" s="58"/>
      <c r="EC804" s="58"/>
      <c r="ED804" s="58"/>
      <c r="EE804" s="58"/>
      <c r="EF804" s="58"/>
      <c r="EG804" s="58"/>
      <c r="EH804" s="58"/>
      <c r="EI804" s="58"/>
      <c r="EJ804" s="58"/>
      <c r="EK804" s="58"/>
      <c r="EL804" s="58"/>
      <c r="EM804" s="58"/>
    </row>
    <row r="805" spans="1:143" outlineLevel="1" x14ac:dyDescent="0.2">
      <c r="A805" s="16">
        <v>506</v>
      </c>
      <c r="B805" s="16">
        <v>0</v>
      </c>
      <c r="C805" s="1">
        <v>0.50760357220452401</v>
      </c>
      <c r="D805" s="1">
        <f t="shared" si="107"/>
        <v>-0.50760357220452401</v>
      </c>
      <c r="E805" s="1">
        <f t="shared" si="108"/>
        <v>1.4169422787566814</v>
      </c>
      <c r="F805" s="1">
        <f t="shared" si="109"/>
        <v>-1.1903538460292726</v>
      </c>
      <c r="G805" s="1">
        <f t="shared" si="110"/>
        <v>-1.0153245517745872</v>
      </c>
      <c r="H805" s="1">
        <v>1.8124981607900475E-2</v>
      </c>
      <c r="I805" s="1">
        <f t="shared" si="111"/>
        <v>2.4226180165948597E-3</v>
      </c>
      <c r="J805" s="1">
        <f t="shared" si="112"/>
        <v>-1.024652921877977</v>
      </c>
      <c r="AP805" s="58"/>
      <c r="AQ805" s="58"/>
      <c r="AR805" s="58"/>
      <c r="AS805" s="58"/>
      <c r="AT805" s="58"/>
      <c r="AU805" s="58"/>
      <c r="AV805" s="58"/>
      <c r="AW805" s="173"/>
      <c r="AX805" s="58"/>
      <c r="AY805" s="58"/>
      <c r="AZ805" s="58"/>
      <c r="BA805" s="58">
        <f t="shared" si="113"/>
        <v>1</v>
      </c>
      <c r="BB805" s="58">
        <f t="shared" si="114"/>
        <v>0.50760357220452401</v>
      </c>
      <c r="BC805" s="58" t="e">
        <f t="shared" si="115"/>
        <v>#N/A</v>
      </c>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58"/>
      <c r="DL805" s="58"/>
      <c r="DM805" s="58"/>
      <c r="DN805" s="58"/>
      <c r="DO805" s="58"/>
      <c r="DP805" s="58"/>
      <c r="DQ805" s="58"/>
      <c r="DR805" s="58"/>
      <c r="DS805" s="58"/>
      <c r="DT805" s="58"/>
      <c r="DU805" s="58"/>
      <c r="DV805" s="58"/>
      <c r="DW805" s="58"/>
      <c r="DX805" s="58"/>
      <c r="DY805" s="58"/>
      <c r="DZ805" s="58"/>
      <c r="EA805" s="58"/>
      <c r="EB805" s="58"/>
      <c r="EC805" s="58"/>
      <c r="ED805" s="58"/>
      <c r="EE805" s="58"/>
      <c r="EF805" s="58"/>
      <c r="EG805" s="58"/>
      <c r="EH805" s="58"/>
      <c r="EI805" s="58"/>
      <c r="EJ805" s="58"/>
      <c r="EK805" s="58"/>
      <c r="EL805" s="58"/>
      <c r="EM805" s="58"/>
    </row>
    <row r="806" spans="1:143" outlineLevel="1" x14ac:dyDescent="0.2">
      <c r="A806" s="16">
        <v>507</v>
      </c>
      <c r="B806" s="16">
        <v>1</v>
      </c>
      <c r="C806" s="1">
        <v>0.93954273323925741</v>
      </c>
      <c r="D806" s="1">
        <f t="shared" si="107"/>
        <v>6.045726676074259E-2</v>
      </c>
      <c r="E806" s="1">
        <f t="shared" si="108"/>
        <v>0.12472395215201999</v>
      </c>
      <c r="F806" s="1">
        <f t="shared" si="109"/>
        <v>0.3531627842115021</v>
      </c>
      <c r="G806" s="1">
        <f t="shared" si="110"/>
        <v>0.25366817568378275</v>
      </c>
      <c r="H806" s="1">
        <v>3.9259191085750898E-3</v>
      </c>
      <c r="I806" s="1">
        <f t="shared" si="111"/>
        <v>3.1827318663412632E-5</v>
      </c>
      <c r="J806" s="1">
        <f t="shared" si="112"/>
        <v>0.25416758702127551</v>
      </c>
      <c r="AP806" s="58"/>
      <c r="AQ806" s="58"/>
      <c r="AR806" s="58"/>
      <c r="AS806" s="58"/>
      <c r="AT806" s="58"/>
      <c r="AU806" s="58"/>
      <c r="AV806" s="58"/>
      <c r="AW806" s="173"/>
      <c r="AX806" s="58"/>
      <c r="AY806" s="58"/>
      <c r="AZ806" s="58"/>
      <c r="BA806" s="58">
        <f t="shared" si="113"/>
        <v>0</v>
      </c>
      <c r="BB806" s="58" t="e">
        <f t="shared" si="114"/>
        <v>#N/A</v>
      </c>
      <c r="BC806" s="58">
        <f t="shared" si="115"/>
        <v>0.93954273323925741</v>
      </c>
      <c r="BD806" s="58"/>
      <c r="BE806" s="58"/>
      <c r="BF806" s="58"/>
      <c r="BG806" s="58"/>
      <c r="BH806" s="58"/>
      <c r="BI806" s="58"/>
      <c r="BJ806" s="58"/>
      <c r="BK806" s="58"/>
      <c r="BL806" s="58"/>
      <c r="BM806" s="58"/>
      <c r="BN806" s="58"/>
      <c r="BO806" s="58"/>
      <c r="BP806" s="58"/>
      <c r="BQ806" s="58"/>
      <c r="BR806" s="58"/>
      <c r="BS806" s="58"/>
      <c r="BT806" s="58"/>
      <c r="BU806" s="58"/>
      <c r="BV806" s="58"/>
      <c r="BW806" s="58"/>
      <c r="BX806" s="58"/>
      <c r="BY806" s="58"/>
      <c r="BZ806" s="58"/>
      <c r="CA806" s="58"/>
      <c r="CB806" s="58"/>
      <c r="CC806" s="58"/>
      <c r="CD806" s="58"/>
      <c r="CE806" s="58"/>
      <c r="CF806" s="58"/>
      <c r="CG806" s="58"/>
      <c r="CH806" s="58"/>
      <c r="CI806" s="58"/>
      <c r="CJ806" s="58"/>
      <c r="CK806" s="58"/>
      <c r="CL806" s="58"/>
      <c r="CM806" s="58"/>
      <c r="CN806" s="58"/>
      <c r="CO806" s="58"/>
      <c r="CP806" s="58"/>
      <c r="CQ806" s="58"/>
      <c r="CR806" s="58"/>
      <c r="CS806" s="58"/>
      <c r="CT806" s="58"/>
      <c r="CU806" s="58"/>
      <c r="CV806" s="58"/>
      <c r="CW806" s="58"/>
      <c r="CX806" s="58"/>
      <c r="CY806" s="58"/>
      <c r="CZ806" s="58"/>
      <c r="DA806" s="58"/>
      <c r="DB806" s="58"/>
      <c r="DC806" s="58"/>
      <c r="DD806" s="58"/>
      <c r="DE806" s="58"/>
      <c r="DF806" s="58"/>
      <c r="DG806" s="58"/>
      <c r="DH806" s="58"/>
      <c r="DI806" s="58"/>
      <c r="DJ806" s="58"/>
      <c r="DK806" s="58"/>
      <c r="DL806" s="58"/>
      <c r="DM806" s="58"/>
      <c r="DN806" s="58"/>
      <c r="DO806" s="58"/>
      <c r="DP806" s="58"/>
      <c r="DQ806" s="58"/>
      <c r="DR806" s="58"/>
      <c r="DS806" s="58"/>
      <c r="DT806" s="58"/>
      <c r="DU806" s="58"/>
      <c r="DV806" s="58"/>
      <c r="DW806" s="58"/>
      <c r="DX806" s="58"/>
      <c r="DY806" s="58"/>
      <c r="DZ806" s="58"/>
      <c r="EA806" s="58"/>
      <c r="EB806" s="58"/>
      <c r="EC806" s="58"/>
      <c r="ED806" s="58"/>
      <c r="EE806" s="58"/>
      <c r="EF806" s="58"/>
      <c r="EG806" s="58"/>
      <c r="EH806" s="58"/>
      <c r="EI806" s="58"/>
      <c r="EJ806" s="58"/>
      <c r="EK806" s="58"/>
      <c r="EL806" s="58"/>
      <c r="EM806" s="58"/>
    </row>
    <row r="807" spans="1:143" outlineLevel="1" x14ac:dyDescent="0.2">
      <c r="A807" s="16">
        <v>508</v>
      </c>
      <c r="B807" s="16">
        <v>1</v>
      </c>
      <c r="C807" s="1">
        <v>0.43440543939947485</v>
      </c>
      <c r="D807" s="1">
        <f t="shared" si="107"/>
        <v>0.56559456060052515</v>
      </c>
      <c r="E807" s="1">
        <f t="shared" si="108"/>
        <v>1.667553977605946</v>
      </c>
      <c r="F807" s="1">
        <f t="shared" si="109"/>
        <v>1.2913380570578512</v>
      </c>
      <c r="G807" s="1">
        <f t="shared" si="110"/>
        <v>1.1410508130300618</v>
      </c>
      <c r="H807" s="1">
        <v>1.0197090056300826E-2</v>
      </c>
      <c r="I807" s="1">
        <f t="shared" si="111"/>
        <v>1.693942969857217E-3</v>
      </c>
      <c r="J807" s="1">
        <f t="shared" si="112"/>
        <v>1.1469133861644967</v>
      </c>
      <c r="AP807" s="58"/>
      <c r="AQ807" s="58"/>
      <c r="AR807" s="58"/>
      <c r="AS807" s="58"/>
      <c r="AT807" s="58"/>
      <c r="AU807" s="58"/>
      <c r="AV807" s="58"/>
      <c r="AW807" s="173"/>
      <c r="AX807" s="58"/>
      <c r="AY807" s="58"/>
      <c r="AZ807" s="58"/>
      <c r="BA807" s="58">
        <f t="shared" si="113"/>
        <v>0</v>
      </c>
      <c r="BB807" s="58" t="e">
        <f t="shared" si="114"/>
        <v>#N/A</v>
      </c>
      <c r="BC807" s="58">
        <f t="shared" si="115"/>
        <v>0.43440543939947485</v>
      </c>
      <c r="BD807" s="58"/>
      <c r="BE807" s="58"/>
      <c r="BF807" s="58"/>
      <c r="BG807" s="58"/>
      <c r="BH807" s="58"/>
      <c r="BI807" s="58"/>
      <c r="BJ807" s="58"/>
      <c r="BK807" s="58"/>
      <c r="BL807" s="58"/>
      <c r="BM807" s="58"/>
      <c r="BN807" s="58"/>
      <c r="BO807" s="58"/>
      <c r="BP807" s="58"/>
      <c r="BQ807" s="58"/>
      <c r="BR807" s="58"/>
      <c r="BS807" s="58"/>
      <c r="BT807" s="58"/>
      <c r="BU807" s="58"/>
      <c r="BV807" s="58"/>
      <c r="BW807" s="58"/>
      <c r="BX807" s="58"/>
      <c r="BY807" s="58"/>
      <c r="BZ807" s="58"/>
      <c r="CA807" s="58"/>
      <c r="CB807" s="58"/>
      <c r="CC807" s="58"/>
      <c r="CD807" s="58"/>
      <c r="CE807" s="58"/>
      <c r="CF807" s="58"/>
      <c r="CG807" s="58"/>
      <c r="CH807" s="58"/>
      <c r="CI807" s="58"/>
      <c r="CJ807" s="58"/>
      <c r="CK807" s="58"/>
      <c r="CL807" s="58"/>
      <c r="CM807" s="58"/>
      <c r="CN807" s="58"/>
      <c r="CO807" s="58"/>
      <c r="CP807" s="58"/>
      <c r="CQ807" s="58"/>
      <c r="CR807" s="58"/>
      <c r="CS807" s="58"/>
      <c r="CT807" s="58"/>
      <c r="CU807" s="58"/>
      <c r="CV807" s="58"/>
      <c r="CW807" s="58"/>
      <c r="CX807" s="58"/>
      <c r="CY807" s="58"/>
      <c r="CZ807" s="58"/>
      <c r="DA807" s="58"/>
      <c r="DB807" s="58"/>
      <c r="DC807" s="58"/>
      <c r="DD807" s="58"/>
      <c r="DE807" s="58"/>
      <c r="DF807" s="58"/>
      <c r="DG807" s="58"/>
      <c r="DH807" s="58"/>
      <c r="DI807" s="58"/>
      <c r="DJ807" s="58"/>
      <c r="DK807" s="58"/>
      <c r="DL807" s="58"/>
      <c r="DM807" s="58"/>
      <c r="DN807" s="58"/>
      <c r="DO807" s="58"/>
      <c r="DP807" s="58"/>
      <c r="DQ807" s="58"/>
      <c r="DR807" s="58"/>
      <c r="DS807" s="58"/>
      <c r="DT807" s="58"/>
      <c r="DU807" s="58"/>
      <c r="DV807" s="58"/>
      <c r="DW807" s="58"/>
      <c r="DX807" s="58"/>
      <c r="DY807" s="58"/>
      <c r="DZ807" s="58"/>
      <c r="EA807" s="58"/>
      <c r="EB807" s="58"/>
      <c r="EC807" s="58"/>
      <c r="ED807" s="58"/>
      <c r="EE807" s="58"/>
      <c r="EF807" s="58"/>
      <c r="EG807" s="58"/>
      <c r="EH807" s="58"/>
      <c r="EI807" s="58"/>
      <c r="EJ807" s="58"/>
      <c r="EK807" s="58"/>
      <c r="EL807" s="58"/>
      <c r="EM807" s="58"/>
    </row>
    <row r="808" spans="1:143" outlineLevel="1" x14ac:dyDescent="0.2">
      <c r="A808" s="16">
        <v>509</v>
      </c>
      <c r="B808" s="16">
        <v>0</v>
      </c>
      <c r="C808" s="1">
        <v>0.11166226895365694</v>
      </c>
      <c r="D808" s="1">
        <f t="shared" si="107"/>
        <v>-0.11166226895365694</v>
      </c>
      <c r="E808" s="1">
        <f t="shared" si="108"/>
        <v>0.23680656108268766</v>
      </c>
      <c r="F808" s="1">
        <f t="shared" si="109"/>
        <v>-0.48662774384809554</v>
      </c>
      <c r="G808" s="1">
        <f t="shared" si="110"/>
        <v>-0.35453912610058697</v>
      </c>
      <c r="H808" s="1">
        <v>3.0450271642132446E-3</v>
      </c>
      <c r="I808" s="1">
        <f t="shared" si="111"/>
        <v>4.8136935207372936E-5</v>
      </c>
      <c r="J808" s="1">
        <f t="shared" si="112"/>
        <v>-0.35508015262983145</v>
      </c>
      <c r="AP808" s="58"/>
      <c r="AQ808" s="58"/>
      <c r="AR808" s="58"/>
      <c r="AS808" s="58"/>
      <c r="AT808" s="58"/>
      <c r="AU808" s="58"/>
      <c r="AV808" s="58"/>
      <c r="AW808" s="173"/>
      <c r="AX808" s="58"/>
      <c r="AY808" s="58"/>
      <c r="AZ808" s="58"/>
      <c r="BA808" s="58">
        <f t="shared" si="113"/>
        <v>1</v>
      </c>
      <c r="BB808" s="58">
        <f t="shared" si="114"/>
        <v>0.11166226895365694</v>
      </c>
      <c r="BC808" s="58" t="e">
        <f t="shared" si="115"/>
        <v>#N/A</v>
      </c>
      <c r="BD808" s="58"/>
      <c r="BE808" s="58"/>
      <c r="BF808" s="58"/>
      <c r="BG808" s="58"/>
      <c r="BH808" s="58"/>
      <c r="BI808" s="58"/>
      <c r="BJ808" s="58"/>
      <c r="BK808" s="58"/>
      <c r="BL808" s="58"/>
      <c r="BM808" s="58"/>
      <c r="BN808" s="58"/>
      <c r="BO808" s="58"/>
      <c r="BP808" s="58"/>
      <c r="BQ808" s="58"/>
      <c r="BR808" s="58"/>
      <c r="BS808" s="58"/>
      <c r="BT808" s="58"/>
      <c r="BU808" s="58"/>
      <c r="BV808" s="58"/>
      <c r="BW808" s="58"/>
      <c r="BX808" s="58"/>
      <c r="BY808" s="58"/>
      <c r="BZ808" s="58"/>
      <c r="CA808" s="58"/>
      <c r="CB808" s="58"/>
      <c r="CC808" s="58"/>
      <c r="CD808" s="58"/>
      <c r="CE808" s="58"/>
      <c r="CF808" s="58"/>
      <c r="CG808" s="58"/>
      <c r="CH808" s="58"/>
      <c r="CI808" s="58"/>
      <c r="CJ808" s="58"/>
      <c r="CK808" s="58"/>
      <c r="CL808" s="58"/>
      <c r="CM808" s="58"/>
      <c r="CN808" s="58"/>
      <c r="CO808" s="58"/>
      <c r="CP808" s="58"/>
      <c r="CQ808" s="58"/>
      <c r="CR808" s="58"/>
      <c r="CS808" s="58"/>
      <c r="CT808" s="58"/>
      <c r="CU808" s="58"/>
      <c r="CV808" s="58"/>
      <c r="CW808" s="58"/>
      <c r="CX808" s="58"/>
      <c r="CY808" s="58"/>
      <c r="CZ808" s="58"/>
      <c r="DA808" s="58"/>
      <c r="DB808" s="58"/>
      <c r="DC808" s="58"/>
      <c r="DD808" s="58"/>
      <c r="DE808" s="58"/>
      <c r="DF808" s="58"/>
      <c r="DG808" s="58"/>
      <c r="DH808" s="58"/>
      <c r="DI808" s="58"/>
      <c r="DJ808" s="58"/>
      <c r="DK808" s="58"/>
      <c r="DL808" s="58"/>
      <c r="DM808" s="58"/>
      <c r="DN808" s="58"/>
      <c r="DO808" s="58"/>
      <c r="DP808" s="58"/>
      <c r="DQ808" s="58"/>
      <c r="DR808" s="58"/>
      <c r="DS808" s="58"/>
      <c r="DT808" s="58"/>
      <c r="DU808" s="58"/>
      <c r="DV808" s="58"/>
      <c r="DW808" s="58"/>
      <c r="DX808" s="58"/>
      <c r="DY808" s="58"/>
      <c r="DZ808" s="58"/>
      <c r="EA808" s="58"/>
      <c r="EB808" s="58"/>
      <c r="EC808" s="58"/>
      <c r="ED808" s="58"/>
      <c r="EE808" s="58"/>
      <c r="EF808" s="58"/>
      <c r="EG808" s="58"/>
      <c r="EH808" s="58"/>
      <c r="EI808" s="58"/>
      <c r="EJ808" s="58"/>
      <c r="EK808" s="58"/>
      <c r="EL808" s="58"/>
      <c r="EM808" s="58"/>
    </row>
    <row r="809" spans="1:143" outlineLevel="1" x14ac:dyDescent="0.2">
      <c r="A809" s="16">
        <v>510</v>
      </c>
      <c r="B809" s="16">
        <v>1</v>
      </c>
      <c r="C809" s="1">
        <v>0.11666393295561504</v>
      </c>
      <c r="D809" s="1">
        <f t="shared" si="107"/>
        <v>0.88333606704438494</v>
      </c>
      <c r="E809" s="1">
        <f t="shared" si="108"/>
        <v>4.2969156905006605</v>
      </c>
      <c r="F809" s="1">
        <f t="shared" si="109"/>
        <v>2.0729003088669411</v>
      </c>
      <c r="G809" s="1">
        <f t="shared" si="110"/>
        <v>2.7516593939316119</v>
      </c>
      <c r="H809" s="1">
        <v>3.2058443874934369E-3</v>
      </c>
      <c r="I809" s="1">
        <f t="shared" si="111"/>
        <v>3.0537314009301915E-3</v>
      </c>
      <c r="J809" s="1">
        <f t="shared" si="112"/>
        <v>2.7560807232586901</v>
      </c>
      <c r="AP809" s="58"/>
      <c r="AQ809" s="58"/>
      <c r="AR809" s="58"/>
      <c r="AS809" s="58"/>
      <c r="AT809" s="58"/>
      <c r="AU809" s="58"/>
      <c r="AV809" s="58"/>
      <c r="AW809" s="173"/>
      <c r="AX809" s="58"/>
      <c r="AY809" s="58"/>
      <c r="AZ809" s="58"/>
      <c r="BA809" s="58">
        <f t="shared" si="113"/>
        <v>0</v>
      </c>
      <c r="BB809" s="58" t="e">
        <f t="shared" si="114"/>
        <v>#N/A</v>
      </c>
      <c r="BC809" s="58">
        <f t="shared" si="115"/>
        <v>0.11666393295561504</v>
      </c>
      <c r="BD809" s="58"/>
      <c r="BE809" s="58"/>
      <c r="BF809" s="58"/>
      <c r="BG809" s="58"/>
      <c r="BH809" s="58"/>
      <c r="BI809" s="58"/>
      <c r="BJ809" s="58"/>
      <c r="BK809" s="58"/>
      <c r="BL809" s="58"/>
      <c r="BM809" s="58"/>
      <c r="BN809" s="58"/>
      <c r="BO809" s="58"/>
      <c r="BP809" s="58"/>
      <c r="BQ809" s="58"/>
      <c r="BR809" s="58"/>
      <c r="BS809" s="58"/>
      <c r="BT809" s="58"/>
      <c r="BU809" s="58"/>
      <c r="BV809" s="58"/>
      <c r="BW809" s="58"/>
      <c r="BX809" s="58"/>
      <c r="BY809" s="58"/>
      <c r="BZ809" s="58"/>
      <c r="CA809" s="58"/>
      <c r="CB809" s="58"/>
      <c r="CC809" s="58"/>
      <c r="CD809" s="58"/>
      <c r="CE809" s="58"/>
      <c r="CF809" s="58"/>
      <c r="CG809" s="58"/>
      <c r="CH809" s="58"/>
      <c r="CI809" s="58"/>
      <c r="CJ809" s="58"/>
      <c r="CK809" s="58"/>
      <c r="CL809" s="58"/>
      <c r="CM809" s="58"/>
      <c r="CN809" s="58"/>
      <c r="CO809" s="58"/>
      <c r="CP809" s="58"/>
      <c r="CQ809" s="58"/>
      <c r="CR809" s="58"/>
      <c r="CS809" s="58"/>
      <c r="CT809" s="58"/>
      <c r="CU809" s="58"/>
      <c r="CV809" s="58"/>
      <c r="CW809" s="58"/>
      <c r="CX809" s="58"/>
      <c r="CY809" s="58"/>
      <c r="CZ809" s="58"/>
      <c r="DA809" s="58"/>
      <c r="DB809" s="58"/>
      <c r="DC809" s="58"/>
      <c r="DD809" s="58"/>
      <c r="DE809" s="58"/>
      <c r="DF809" s="58"/>
      <c r="DG809" s="58"/>
      <c r="DH809" s="58"/>
      <c r="DI809" s="58"/>
      <c r="DJ809" s="58"/>
      <c r="DK809" s="58"/>
      <c r="DL809" s="58"/>
      <c r="DM809" s="58"/>
      <c r="DN809" s="58"/>
      <c r="DO809" s="58"/>
      <c r="DP809" s="58"/>
      <c r="DQ809" s="58"/>
      <c r="DR809" s="58"/>
      <c r="DS809" s="58"/>
      <c r="DT809" s="58"/>
      <c r="DU809" s="58"/>
      <c r="DV809" s="58"/>
      <c r="DW809" s="58"/>
      <c r="DX809" s="58"/>
      <c r="DY809" s="58"/>
      <c r="DZ809" s="58"/>
      <c r="EA809" s="58"/>
      <c r="EB809" s="58"/>
      <c r="EC809" s="58"/>
      <c r="ED809" s="58"/>
      <c r="EE809" s="58"/>
      <c r="EF809" s="58"/>
      <c r="EG809" s="58"/>
      <c r="EH809" s="58"/>
      <c r="EI809" s="58"/>
      <c r="EJ809" s="58"/>
      <c r="EK809" s="58"/>
      <c r="EL809" s="58"/>
      <c r="EM809" s="58"/>
    </row>
    <row r="810" spans="1:143" outlineLevel="1" x14ac:dyDescent="0.2">
      <c r="A810" s="16">
        <v>511</v>
      </c>
      <c r="B810" s="16">
        <v>1</v>
      </c>
      <c r="C810" s="1">
        <v>0.10923242706388152</v>
      </c>
      <c r="D810" s="1">
        <f t="shared" si="107"/>
        <v>0.89076757293611852</v>
      </c>
      <c r="E810" s="1">
        <f t="shared" si="108"/>
        <v>4.428554617236296</v>
      </c>
      <c r="F810" s="1">
        <f t="shared" si="109"/>
        <v>2.1044131289355463</v>
      </c>
      <c r="G810" s="1">
        <f t="shared" si="110"/>
        <v>2.8556594040685863</v>
      </c>
      <c r="H810" s="1">
        <v>2.9920812116591682E-3</v>
      </c>
      <c r="I810" s="1">
        <f t="shared" si="111"/>
        <v>3.0683082652355267E-3</v>
      </c>
      <c r="J810" s="1">
        <f t="shared" si="112"/>
        <v>2.8599411974981481</v>
      </c>
      <c r="AP810" s="58"/>
      <c r="AQ810" s="58"/>
      <c r="AR810" s="58"/>
      <c r="AS810" s="58"/>
      <c r="AT810" s="58"/>
      <c r="AU810" s="58"/>
      <c r="AV810" s="58"/>
      <c r="AW810" s="173"/>
      <c r="AX810" s="58"/>
      <c r="AY810" s="58"/>
      <c r="AZ810" s="58"/>
      <c r="BA810" s="58">
        <f t="shared" si="113"/>
        <v>0</v>
      </c>
      <c r="BB810" s="58" t="e">
        <f t="shared" si="114"/>
        <v>#N/A</v>
      </c>
      <c r="BC810" s="58">
        <f t="shared" si="115"/>
        <v>0.10923242706388152</v>
      </c>
      <c r="BD810" s="58"/>
      <c r="BE810" s="58"/>
      <c r="BF810" s="58"/>
      <c r="BG810" s="58"/>
      <c r="BH810" s="58"/>
      <c r="BI810" s="58"/>
      <c r="BJ810" s="58"/>
      <c r="BK810" s="58"/>
      <c r="BL810" s="58"/>
      <c r="BM810" s="58"/>
      <c r="BN810" s="58"/>
      <c r="BO810" s="58"/>
      <c r="BP810" s="58"/>
      <c r="BQ810" s="58"/>
      <c r="BR810" s="58"/>
      <c r="BS810" s="58"/>
      <c r="BT810" s="58"/>
      <c r="BU810" s="58"/>
      <c r="BV810" s="58"/>
      <c r="BW810" s="58"/>
      <c r="BX810" s="58"/>
      <c r="BY810" s="58"/>
      <c r="BZ810" s="58"/>
      <c r="CA810" s="58"/>
      <c r="CB810" s="58"/>
      <c r="CC810" s="58"/>
      <c r="CD810" s="58"/>
      <c r="CE810" s="58"/>
      <c r="CF810" s="58"/>
      <c r="CG810" s="58"/>
      <c r="CH810" s="58"/>
      <c r="CI810" s="58"/>
      <c r="CJ810" s="58"/>
      <c r="CK810" s="58"/>
      <c r="CL810" s="58"/>
      <c r="CM810" s="58"/>
      <c r="CN810" s="58"/>
      <c r="CO810" s="58"/>
      <c r="CP810" s="58"/>
      <c r="CQ810" s="58"/>
      <c r="CR810" s="58"/>
      <c r="CS810" s="58"/>
      <c r="CT810" s="58"/>
      <c r="CU810" s="58"/>
      <c r="CV810" s="58"/>
      <c r="CW810" s="58"/>
      <c r="CX810" s="58"/>
      <c r="CY810" s="58"/>
      <c r="CZ810" s="58"/>
      <c r="DA810" s="58"/>
      <c r="DB810" s="58"/>
      <c r="DC810" s="58"/>
      <c r="DD810" s="58"/>
      <c r="DE810" s="58"/>
      <c r="DF810" s="58"/>
      <c r="DG810" s="58"/>
      <c r="DH810" s="58"/>
      <c r="DI810" s="58"/>
      <c r="DJ810" s="58"/>
      <c r="DK810" s="58"/>
      <c r="DL810" s="58"/>
      <c r="DM810" s="58"/>
      <c r="DN810" s="58"/>
      <c r="DO810" s="58"/>
      <c r="DP810" s="58"/>
      <c r="DQ810" s="58"/>
      <c r="DR810" s="58"/>
      <c r="DS810" s="58"/>
      <c r="DT810" s="58"/>
      <c r="DU810" s="58"/>
      <c r="DV810" s="58"/>
      <c r="DW810" s="58"/>
      <c r="DX810" s="58"/>
      <c r="DY810" s="58"/>
      <c r="DZ810" s="58"/>
      <c r="EA810" s="58"/>
      <c r="EB810" s="58"/>
      <c r="EC810" s="58"/>
      <c r="ED810" s="58"/>
      <c r="EE810" s="58"/>
      <c r="EF810" s="58"/>
      <c r="EG810" s="58"/>
      <c r="EH810" s="58"/>
      <c r="EI810" s="58"/>
      <c r="EJ810" s="58"/>
      <c r="EK810" s="58"/>
      <c r="EL810" s="58"/>
      <c r="EM810" s="58"/>
    </row>
    <row r="811" spans="1:143" outlineLevel="1" x14ac:dyDescent="0.2">
      <c r="A811" s="16">
        <v>512</v>
      </c>
      <c r="B811" s="16">
        <v>0</v>
      </c>
      <c r="C811" s="1">
        <v>0.10708535727923606</v>
      </c>
      <c r="D811" s="1">
        <f t="shared" si="107"/>
        <v>-0.10708535727923606</v>
      </c>
      <c r="E811" s="1">
        <f t="shared" si="108"/>
        <v>0.22652857506665758</v>
      </c>
      <c r="F811" s="1">
        <f t="shared" si="109"/>
        <v>-0.47595018128650562</v>
      </c>
      <c r="G811" s="1">
        <f t="shared" si="110"/>
        <v>-0.34630604501769208</v>
      </c>
      <c r="H811" s="1">
        <v>2.9589996513966067E-3</v>
      </c>
      <c r="I811" s="1">
        <f t="shared" si="111"/>
        <v>4.4622000483173256E-5</v>
      </c>
      <c r="J811" s="1">
        <f t="shared" si="112"/>
        <v>-0.34681954461620262</v>
      </c>
      <c r="AP811" s="58"/>
      <c r="AQ811" s="58"/>
      <c r="AR811" s="58"/>
      <c r="AS811" s="58"/>
      <c r="AT811" s="58"/>
      <c r="AU811" s="58"/>
      <c r="AV811" s="58"/>
      <c r="AW811" s="173"/>
      <c r="AX811" s="58"/>
      <c r="AY811" s="58"/>
      <c r="AZ811" s="58"/>
      <c r="BA811" s="58">
        <f t="shared" si="113"/>
        <v>1</v>
      </c>
      <c r="BB811" s="58">
        <f t="shared" si="114"/>
        <v>0.10708535727923606</v>
      </c>
      <c r="BC811" s="58" t="e">
        <f t="shared" si="115"/>
        <v>#N/A</v>
      </c>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c r="EK811" s="58"/>
      <c r="EL811" s="58"/>
      <c r="EM811" s="58"/>
    </row>
    <row r="812" spans="1:143" outlineLevel="1" x14ac:dyDescent="0.2">
      <c r="A812" s="16">
        <v>513</v>
      </c>
      <c r="B812" s="16">
        <v>1</v>
      </c>
      <c r="C812" s="1">
        <v>0.39776963876252586</v>
      </c>
      <c r="D812" s="1">
        <f t="shared" si="107"/>
        <v>0.6022303612374742</v>
      </c>
      <c r="E812" s="1">
        <f t="shared" si="108"/>
        <v>1.8437644766889421</v>
      </c>
      <c r="F812" s="1">
        <f t="shared" si="109"/>
        <v>1.3578528921385196</v>
      </c>
      <c r="G812" s="1">
        <f t="shared" si="110"/>
        <v>1.2304543552279288</v>
      </c>
      <c r="H812" s="1">
        <v>8.4001045136670068E-3</v>
      </c>
      <c r="I812" s="1">
        <f t="shared" si="111"/>
        <v>1.6167868698049616E-3</v>
      </c>
      <c r="J812" s="1">
        <f t="shared" si="112"/>
        <v>1.2356551160531632</v>
      </c>
      <c r="AP812" s="58"/>
      <c r="AQ812" s="58"/>
      <c r="AR812" s="58"/>
      <c r="AS812" s="58"/>
      <c r="AT812" s="58"/>
      <c r="AU812" s="58"/>
      <c r="AV812" s="58"/>
      <c r="AW812" s="173"/>
      <c r="AX812" s="58"/>
      <c r="AY812" s="58"/>
      <c r="AZ812" s="58"/>
      <c r="BA812" s="58">
        <f t="shared" si="113"/>
        <v>0</v>
      </c>
      <c r="BB812" s="58" t="e">
        <f t="shared" si="114"/>
        <v>#N/A</v>
      </c>
      <c r="BC812" s="58">
        <f t="shared" si="115"/>
        <v>0.39776963876252586</v>
      </c>
      <c r="BD812" s="58"/>
      <c r="BE812" s="58"/>
      <c r="BF812" s="58"/>
      <c r="BG812" s="58"/>
      <c r="BH812" s="58"/>
      <c r="BI812" s="58"/>
      <c r="BJ812" s="58"/>
      <c r="BK812" s="58"/>
      <c r="BL812" s="58"/>
      <c r="BM812" s="58"/>
      <c r="BN812" s="58"/>
      <c r="BO812" s="58"/>
      <c r="BP812" s="58"/>
      <c r="BQ812" s="58"/>
      <c r="BR812" s="58"/>
      <c r="BS812" s="58"/>
      <c r="BT812" s="58"/>
      <c r="BU812" s="58"/>
      <c r="BV812" s="58"/>
      <c r="BW812" s="58"/>
      <c r="BX812" s="58"/>
      <c r="BY812" s="58"/>
      <c r="BZ812" s="58"/>
      <c r="CA812" s="58"/>
      <c r="CB812" s="58"/>
      <c r="CC812" s="58"/>
      <c r="CD812" s="58"/>
      <c r="CE812" s="58"/>
      <c r="CF812" s="58"/>
      <c r="CG812" s="58"/>
      <c r="CH812" s="58"/>
      <c r="CI812" s="58"/>
      <c r="CJ812" s="58"/>
      <c r="CK812" s="58"/>
      <c r="CL812" s="58"/>
      <c r="CM812" s="58"/>
      <c r="CN812" s="58"/>
      <c r="CO812" s="58"/>
      <c r="CP812" s="58"/>
      <c r="CQ812" s="58"/>
      <c r="CR812" s="58"/>
      <c r="CS812" s="58"/>
      <c r="CT812" s="58"/>
      <c r="CU812" s="58"/>
      <c r="CV812" s="58"/>
      <c r="CW812" s="58"/>
      <c r="CX812" s="58"/>
      <c r="CY812" s="58"/>
      <c r="CZ812" s="58"/>
      <c r="DA812" s="58"/>
      <c r="DB812" s="58"/>
      <c r="DC812" s="58"/>
      <c r="DD812" s="58"/>
      <c r="DE812" s="58"/>
      <c r="DF812" s="58"/>
      <c r="DG812" s="58"/>
      <c r="DH812" s="58"/>
      <c r="DI812" s="58"/>
      <c r="DJ812" s="58"/>
      <c r="DK812" s="58"/>
      <c r="DL812" s="58"/>
      <c r="DM812" s="58"/>
      <c r="DN812" s="58"/>
      <c r="DO812" s="58"/>
      <c r="DP812" s="58"/>
      <c r="DQ812" s="58"/>
      <c r="DR812" s="58"/>
      <c r="DS812" s="58"/>
      <c r="DT812" s="58"/>
      <c r="DU812" s="58"/>
      <c r="DV812" s="58"/>
      <c r="DW812" s="58"/>
      <c r="DX812" s="58"/>
      <c r="DY812" s="58"/>
      <c r="DZ812" s="58"/>
      <c r="EA812" s="58"/>
      <c r="EB812" s="58"/>
      <c r="EC812" s="58"/>
      <c r="ED812" s="58"/>
      <c r="EE812" s="58"/>
      <c r="EF812" s="58"/>
      <c r="EG812" s="58"/>
      <c r="EH812" s="58"/>
      <c r="EI812" s="58"/>
      <c r="EJ812" s="58"/>
      <c r="EK812" s="58"/>
      <c r="EL812" s="58"/>
      <c r="EM812" s="58"/>
    </row>
    <row r="813" spans="1:143" outlineLevel="1" x14ac:dyDescent="0.2">
      <c r="A813" s="16">
        <v>514</v>
      </c>
      <c r="B813" s="16">
        <v>1</v>
      </c>
      <c r="C813" s="1">
        <v>0.90239077285040281</v>
      </c>
      <c r="D813" s="1">
        <f t="shared" ref="D813:D876" si="116">B813 - C813</f>
        <v>9.7609227149597189E-2</v>
      </c>
      <c r="E813" s="1">
        <f t="shared" ref="E813:E876" si="117">2*IF(B813=1,LN(1/C813),LN(1/(1-C813)))</f>
        <v>0.20541524682414045</v>
      </c>
      <c r="F813" s="1">
        <f t="shared" ref="F813:F876" si="118">SQRT(E813)*SIGN(D813)</f>
        <v>0.45322758833078602</v>
      </c>
      <c r="G813" s="1">
        <f t="shared" ref="G813:G876" si="119">D813/(SQRT(C813*(1-C813)))</f>
        <v>0.32888806532714615</v>
      </c>
      <c r="H813" s="1">
        <v>8.5972286397679488E-3</v>
      </c>
      <c r="I813" s="1">
        <f t="shared" ref="I813:I876" si="120">(G813^2/8)*H813/(1-H813)^2</f>
        <v>1.1826723973106701E-4</v>
      </c>
      <c r="J813" s="1">
        <f t="shared" ref="J813:J876" si="121">G813/SQRT(1-H813)</f>
        <v>0.33031100991107942</v>
      </c>
      <c r="AP813" s="58"/>
      <c r="AQ813" s="58"/>
      <c r="AR813" s="58"/>
      <c r="AS813" s="58"/>
      <c r="AT813" s="58"/>
      <c r="AU813" s="58"/>
      <c r="AV813" s="58"/>
      <c r="AW813" s="173"/>
      <c r="AX813" s="58"/>
      <c r="AY813" s="58"/>
      <c r="AZ813" s="58"/>
      <c r="BA813" s="58">
        <f t="shared" ref="BA813:BA876" si="122">1-B813</f>
        <v>0</v>
      </c>
      <c r="BB813" s="58" t="e">
        <f t="shared" ref="BB813:BB876" si="123">IF(B813=0,C813,NA())</f>
        <v>#N/A</v>
      </c>
      <c r="BC813" s="58">
        <f t="shared" ref="BC813:BC876" si="124">IF(B813=1,C813,NA())</f>
        <v>0.90239077285040281</v>
      </c>
      <c r="BD813" s="58"/>
      <c r="BE813" s="58"/>
      <c r="BF813" s="58"/>
      <c r="BG813" s="58"/>
      <c r="BH813" s="58"/>
      <c r="BI813" s="58"/>
      <c r="BJ813" s="58"/>
      <c r="BK813" s="58"/>
      <c r="BL813" s="58"/>
      <c r="BM813" s="58"/>
      <c r="BN813" s="58"/>
      <c r="BO813" s="58"/>
      <c r="BP813" s="58"/>
      <c r="BQ813" s="58"/>
      <c r="BR813" s="58"/>
      <c r="BS813" s="58"/>
      <c r="BT813" s="58"/>
      <c r="BU813" s="58"/>
      <c r="BV813" s="58"/>
      <c r="BW813" s="58"/>
      <c r="BX813" s="58"/>
      <c r="BY813" s="58"/>
      <c r="BZ813" s="58"/>
      <c r="CA813" s="58"/>
      <c r="CB813" s="58"/>
      <c r="CC813" s="58"/>
      <c r="CD813" s="58"/>
      <c r="CE813" s="58"/>
      <c r="CF813" s="58"/>
      <c r="CG813" s="58"/>
      <c r="CH813" s="58"/>
      <c r="CI813" s="58"/>
      <c r="CJ813" s="58"/>
      <c r="CK813" s="58"/>
      <c r="CL813" s="58"/>
      <c r="CM813" s="58"/>
      <c r="CN813" s="58"/>
      <c r="CO813" s="58"/>
      <c r="CP813" s="58"/>
      <c r="CQ813" s="58"/>
      <c r="CR813" s="58"/>
      <c r="CS813" s="58"/>
      <c r="CT813" s="58"/>
      <c r="CU813" s="58"/>
      <c r="CV813" s="58"/>
      <c r="CW813" s="58"/>
      <c r="CX813" s="58"/>
      <c r="CY813" s="58"/>
      <c r="CZ813" s="58"/>
      <c r="DA813" s="58"/>
      <c r="DB813" s="58"/>
      <c r="DC813" s="58"/>
      <c r="DD813" s="58"/>
      <c r="DE813" s="58"/>
      <c r="DF813" s="58"/>
      <c r="DG813" s="58"/>
      <c r="DH813" s="58"/>
      <c r="DI813" s="58"/>
      <c r="DJ813" s="58"/>
      <c r="DK813" s="58"/>
      <c r="DL813" s="58"/>
      <c r="DM813" s="58"/>
      <c r="DN813" s="58"/>
      <c r="DO813" s="58"/>
      <c r="DP813" s="58"/>
      <c r="DQ813" s="58"/>
      <c r="DR813" s="58"/>
      <c r="DS813" s="58"/>
      <c r="DT813" s="58"/>
      <c r="DU813" s="58"/>
      <c r="DV813" s="58"/>
      <c r="DW813" s="58"/>
      <c r="DX813" s="58"/>
      <c r="DY813" s="58"/>
      <c r="DZ813" s="58"/>
      <c r="EA813" s="58"/>
      <c r="EB813" s="58"/>
      <c r="EC813" s="58"/>
      <c r="ED813" s="58"/>
      <c r="EE813" s="58"/>
      <c r="EF813" s="58"/>
      <c r="EG813" s="58"/>
      <c r="EH813" s="58"/>
      <c r="EI813" s="58"/>
      <c r="EJ813" s="58"/>
      <c r="EK813" s="58"/>
      <c r="EL813" s="58"/>
      <c r="EM813" s="58"/>
    </row>
    <row r="814" spans="1:143" outlineLevel="1" x14ac:dyDescent="0.2">
      <c r="A814" s="16">
        <v>515</v>
      </c>
      <c r="B814" s="16">
        <v>0</v>
      </c>
      <c r="C814" s="1">
        <v>0.12185890264573478</v>
      </c>
      <c r="D814" s="1">
        <f t="shared" si="116"/>
        <v>-0.12185890264573478</v>
      </c>
      <c r="E814" s="1">
        <f t="shared" si="117"/>
        <v>0.25989599024281984</v>
      </c>
      <c r="F814" s="1">
        <f t="shared" si="118"/>
        <v>-0.50979995119931099</v>
      </c>
      <c r="G814" s="1">
        <f t="shared" si="119"/>
        <v>-0.37251732876843502</v>
      </c>
      <c r="H814" s="1">
        <v>3.4466341933205046E-3</v>
      </c>
      <c r="I814" s="1">
        <f t="shared" si="120"/>
        <v>6.0200076731380838E-5</v>
      </c>
      <c r="J814" s="1">
        <f t="shared" si="121"/>
        <v>-0.37316095849576508</v>
      </c>
      <c r="AP814" s="58"/>
      <c r="AQ814" s="58"/>
      <c r="AR814" s="58"/>
      <c r="AS814" s="58"/>
      <c r="AT814" s="58"/>
      <c r="AU814" s="58"/>
      <c r="AV814" s="58"/>
      <c r="AW814" s="173"/>
      <c r="AX814" s="58"/>
      <c r="AY814" s="58"/>
      <c r="AZ814" s="58"/>
      <c r="BA814" s="58">
        <f t="shared" si="122"/>
        <v>1</v>
      </c>
      <c r="BB814" s="58">
        <f t="shared" si="123"/>
        <v>0.12185890264573478</v>
      </c>
      <c r="BC814" s="58" t="e">
        <f t="shared" si="124"/>
        <v>#N/A</v>
      </c>
      <c r="BD814" s="58"/>
      <c r="BE814" s="58"/>
      <c r="BF814" s="58"/>
      <c r="BG814" s="58"/>
      <c r="BH814" s="58"/>
      <c r="BI814" s="58"/>
      <c r="BJ814" s="58"/>
      <c r="BK814" s="58"/>
      <c r="BL814" s="58"/>
      <c r="BM814" s="58"/>
      <c r="BN814" s="58"/>
      <c r="BO814" s="58"/>
      <c r="BP814" s="58"/>
      <c r="BQ814" s="58"/>
      <c r="BR814" s="58"/>
      <c r="BS814" s="58"/>
      <c r="BT814" s="58"/>
      <c r="BU814" s="58"/>
      <c r="BV814" s="58"/>
      <c r="BW814" s="58"/>
      <c r="BX814" s="58"/>
      <c r="BY814" s="58"/>
      <c r="BZ814" s="58"/>
      <c r="CA814" s="58"/>
      <c r="CB814" s="58"/>
      <c r="CC814" s="58"/>
      <c r="CD814" s="58"/>
      <c r="CE814" s="58"/>
      <c r="CF814" s="58"/>
      <c r="CG814" s="58"/>
      <c r="CH814" s="58"/>
      <c r="CI814" s="58"/>
      <c r="CJ814" s="58"/>
      <c r="CK814" s="58"/>
      <c r="CL814" s="58"/>
      <c r="CM814" s="58"/>
      <c r="CN814" s="58"/>
      <c r="CO814" s="58"/>
      <c r="CP814" s="58"/>
      <c r="CQ814" s="58"/>
      <c r="CR814" s="58"/>
      <c r="CS814" s="58"/>
      <c r="CT814" s="58"/>
      <c r="CU814" s="58"/>
      <c r="CV814" s="58"/>
      <c r="CW814" s="58"/>
      <c r="CX814" s="58"/>
      <c r="CY814" s="58"/>
      <c r="CZ814" s="58"/>
      <c r="DA814" s="58"/>
      <c r="DB814" s="58"/>
      <c r="DC814" s="58"/>
      <c r="DD814" s="58"/>
      <c r="DE814" s="58"/>
      <c r="DF814" s="58"/>
      <c r="DG814" s="58"/>
      <c r="DH814" s="58"/>
      <c r="DI814" s="58"/>
      <c r="DJ814" s="58"/>
      <c r="DK814" s="58"/>
      <c r="DL814" s="58"/>
      <c r="DM814" s="58"/>
      <c r="DN814" s="58"/>
      <c r="DO814" s="58"/>
      <c r="DP814" s="58"/>
      <c r="DQ814" s="58"/>
      <c r="DR814" s="58"/>
      <c r="DS814" s="58"/>
      <c r="DT814" s="58"/>
      <c r="DU814" s="58"/>
      <c r="DV814" s="58"/>
      <c r="DW814" s="58"/>
      <c r="DX814" s="58"/>
      <c r="DY814" s="58"/>
      <c r="DZ814" s="58"/>
      <c r="EA814" s="58"/>
      <c r="EB814" s="58"/>
      <c r="EC814" s="58"/>
      <c r="ED814" s="58"/>
      <c r="EE814" s="58"/>
      <c r="EF814" s="58"/>
      <c r="EG814" s="58"/>
      <c r="EH814" s="58"/>
      <c r="EI814" s="58"/>
      <c r="EJ814" s="58"/>
      <c r="EK814" s="58"/>
      <c r="EL814" s="58"/>
      <c r="EM814" s="58"/>
    </row>
    <row r="815" spans="1:143" outlineLevel="1" x14ac:dyDescent="0.2">
      <c r="A815" s="16">
        <v>516</v>
      </c>
      <c r="B815" s="16">
        <v>0</v>
      </c>
      <c r="C815" s="1">
        <v>0.3347400399832971</v>
      </c>
      <c r="D815" s="1">
        <f t="shared" si="116"/>
        <v>-0.3347400399832971</v>
      </c>
      <c r="E815" s="1">
        <f t="shared" si="117"/>
        <v>0.81515479479240116</v>
      </c>
      <c r="F815" s="1">
        <f t="shared" si="118"/>
        <v>-0.90285923309915883</v>
      </c>
      <c r="G815" s="1">
        <f t="shared" si="119"/>
        <v>-0.70934602459868723</v>
      </c>
      <c r="H815" s="1">
        <v>8.8338061738898067E-3</v>
      </c>
      <c r="I815" s="1">
        <f t="shared" si="120"/>
        <v>5.6556326818362802E-4</v>
      </c>
      <c r="J815" s="1">
        <f t="shared" si="121"/>
        <v>-0.71250004922744303</v>
      </c>
      <c r="AP815" s="58"/>
      <c r="AQ815" s="58"/>
      <c r="AR815" s="58"/>
      <c r="AS815" s="58"/>
      <c r="AT815" s="58"/>
      <c r="AU815" s="58"/>
      <c r="AV815" s="58"/>
      <c r="AW815" s="173"/>
      <c r="AX815" s="58"/>
      <c r="AY815" s="58"/>
      <c r="AZ815" s="58"/>
      <c r="BA815" s="58">
        <f t="shared" si="122"/>
        <v>1</v>
      </c>
      <c r="BB815" s="58">
        <f t="shared" si="123"/>
        <v>0.3347400399832971</v>
      </c>
      <c r="BC815" s="58" t="e">
        <f t="shared" si="124"/>
        <v>#N/A</v>
      </c>
      <c r="BD815" s="58"/>
      <c r="BE815" s="58"/>
      <c r="BF815" s="58"/>
      <c r="BG815" s="58"/>
      <c r="BH815" s="58"/>
      <c r="BI815" s="58"/>
      <c r="BJ815" s="58"/>
      <c r="BK815" s="58"/>
      <c r="BL815" s="58"/>
      <c r="BM815" s="58"/>
      <c r="BN815" s="58"/>
      <c r="BO815" s="58"/>
      <c r="BP815" s="58"/>
      <c r="BQ815" s="58"/>
      <c r="BR815" s="58"/>
      <c r="BS815" s="58"/>
      <c r="BT815" s="58"/>
      <c r="BU815" s="58"/>
      <c r="BV815" s="58"/>
      <c r="BW815" s="58"/>
      <c r="BX815" s="58"/>
      <c r="BY815" s="58"/>
      <c r="BZ815" s="58"/>
      <c r="CA815" s="58"/>
      <c r="CB815" s="58"/>
      <c r="CC815" s="58"/>
      <c r="CD815" s="58"/>
      <c r="CE815" s="58"/>
      <c r="CF815" s="58"/>
      <c r="CG815" s="58"/>
      <c r="CH815" s="58"/>
      <c r="CI815" s="58"/>
      <c r="CJ815" s="58"/>
      <c r="CK815" s="58"/>
      <c r="CL815" s="58"/>
      <c r="CM815" s="58"/>
      <c r="CN815" s="58"/>
      <c r="CO815" s="58"/>
      <c r="CP815" s="58"/>
      <c r="CQ815" s="58"/>
      <c r="CR815" s="58"/>
      <c r="CS815" s="58"/>
      <c r="CT815" s="58"/>
      <c r="CU815" s="58"/>
      <c r="CV815" s="58"/>
      <c r="CW815" s="58"/>
      <c r="CX815" s="58"/>
      <c r="CY815" s="58"/>
      <c r="CZ815" s="58"/>
      <c r="DA815" s="58"/>
      <c r="DB815" s="58"/>
      <c r="DC815" s="58"/>
      <c r="DD815" s="58"/>
      <c r="DE815" s="58"/>
      <c r="DF815" s="58"/>
      <c r="DG815" s="58"/>
      <c r="DH815" s="58"/>
      <c r="DI815" s="58"/>
      <c r="DJ815" s="58"/>
      <c r="DK815" s="58"/>
      <c r="DL815" s="58"/>
      <c r="DM815" s="58"/>
      <c r="DN815" s="58"/>
      <c r="DO815" s="58"/>
      <c r="DP815" s="58"/>
      <c r="DQ815" s="58"/>
      <c r="DR815" s="58"/>
      <c r="DS815" s="58"/>
      <c r="DT815" s="58"/>
      <c r="DU815" s="58"/>
      <c r="DV815" s="58"/>
      <c r="DW815" s="58"/>
      <c r="DX815" s="58"/>
      <c r="DY815" s="58"/>
      <c r="DZ815" s="58"/>
      <c r="EA815" s="58"/>
      <c r="EB815" s="58"/>
      <c r="EC815" s="58"/>
      <c r="ED815" s="58"/>
      <c r="EE815" s="58"/>
      <c r="EF815" s="58"/>
      <c r="EG815" s="58"/>
      <c r="EH815" s="58"/>
      <c r="EI815" s="58"/>
      <c r="EJ815" s="58"/>
      <c r="EK815" s="58"/>
      <c r="EL815" s="58"/>
      <c r="EM815" s="58"/>
    </row>
    <row r="816" spans="1:143" outlineLevel="1" x14ac:dyDescent="0.2">
      <c r="A816" s="16">
        <v>517</v>
      </c>
      <c r="B816" s="16">
        <v>1</v>
      </c>
      <c r="C816" s="1">
        <v>0.93812251073799691</v>
      </c>
      <c r="D816" s="1">
        <f t="shared" si="116"/>
        <v>6.1877489262003094E-2</v>
      </c>
      <c r="E816" s="1">
        <f t="shared" si="117"/>
        <v>0.12774946008354343</v>
      </c>
      <c r="F816" s="1">
        <f t="shared" si="118"/>
        <v>0.35742056471829292</v>
      </c>
      <c r="G816" s="1">
        <f t="shared" si="119"/>
        <v>0.25682456614536792</v>
      </c>
      <c r="H816" s="1">
        <v>3.9907788132067246E-3</v>
      </c>
      <c r="I816" s="1">
        <f t="shared" si="120"/>
        <v>3.3167602411627353E-5</v>
      </c>
      <c r="J816" s="1">
        <f t="shared" si="121"/>
        <v>0.25733857013384054</v>
      </c>
      <c r="AP816" s="58"/>
      <c r="AQ816" s="58"/>
      <c r="AR816" s="58"/>
      <c r="AS816" s="58"/>
      <c r="AT816" s="58"/>
      <c r="AU816" s="58"/>
      <c r="AV816" s="58"/>
      <c r="AW816" s="173"/>
      <c r="AX816" s="58"/>
      <c r="AY816" s="58"/>
      <c r="AZ816" s="58"/>
      <c r="BA816" s="58">
        <f t="shared" si="122"/>
        <v>0</v>
      </c>
      <c r="BB816" s="58" t="e">
        <f t="shared" si="123"/>
        <v>#N/A</v>
      </c>
      <c r="BC816" s="58">
        <f t="shared" si="124"/>
        <v>0.93812251073799691</v>
      </c>
      <c r="BD816" s="58"/>
      <c r="BE816" s="58"/>
      <c r="BF816" s="58"/>
      <c r="BG816" s="58"/>
      <c r="BH816" s="58"/>
      <c r="BI816" s="58"/>
      <c r="BJ816" s="58"/>
      <c r="BK816" s="58"/>
      <c r="BL816" s="58"/>
      <c r="BM816" s="58"/>
      <c r="BN816" s="58"/>
      <c r="BO816" s="58"/>
      <c r="BP816" s="58"/>
      <c r="BQ816" s="58"/>
      <c r="BR816" s="58"/>
      <c r="BS816" s="58"/>
      <c r="BT816" s="58"/>
      <c r="BU816" s="58"/>
      <c r="BV816" s="58"/>
      <c r="BW816" s="58"/>
      <c r="BX816" s="58"/>
      <c r="BY816" s="58"/>
      <c r="BZ816" s="58"/>
      <c r="CA816" s="58"/>
      <c r="CB816" s="58"/>
      <c r="CC816" s="58"/>
      <c r="CD816" s="58"/>
      <c r="CE816" s="58"/>
      <c r="CF816" s="58"/>
      <c r="CG816" s="58"/>
      <c r="CH816" s="58"/>
      <c r="CI816" s="58"/>
      <c r="CJ816" s="58"/>
      <c r="CK816" s="58"/>
      <c r="CL816" s="58"/>
      <c r="CM816" s="58"/>
      <c r="CN816" s="58"/>
      <c r="CO816" s="58"/>
      <c r="CP816" s="58"/>
      <c r="CQ816" s="58"/>
      <c r="CR816" s="58"/>
      <c r="CS816" s="58"/>
      <c r="CT816" s="58"/>
      <c r="CU816" s="58"/>
      <c r="CV816" s="58"/>
      <c r="CW816" s="58"/>
      <c r="CX816" s="58"/>
      <c r="CY816" s="58"/>
      <c r="CZ816" s="58"/>
      <c r="DA816" s="58"/>
      <c r="DB816" s="58"/>
      <c r="DC816" s="58"/>
      <c r="DD816" s="58"/>
      <c r="DE816" s="58"/>
      <c r="DF816" s="58"/>
      <c r="DG816" s="58"/>
      <c r="DH816" s="58"/>
      <c r="DI816" s="58"/>
      <c r="DJ816" s="58"/>
      <c r="DK816" s="58"/>
      <c r="DL816" s="58"/>
      <c r="DM816" s="58"/>
      <c r="DN816" s="58"/>
      <c r="DO816" s="58"/>
      <c r="DP816" s="58"/>
      <c r="DQ816" s="58"/>
      <c r="DR816" s="58"/>
      <c r="DS816" s="58"/>
      <c r="DT816" s="58"/>
      <c r="DU816" s="58"/>
      <c r="DV816" s="58"/>
      <c r="DW816" s="58"/>
      <c r="DX816" s="58"/>
      <c r="DY816" s="58"/>
      <c r="DZ816" s="58"/>
      <c r="EA816" s="58"/>
      <c r="EB816" s="58"/>
      <c r="EC816" s="58"/>
      <c r="ED816" s="58"/>
      <c r="EE816" s="58"/>
      <c r="EF816" s="58"/>
      <c r="EG816" s="58"/>
      <c r="EH816" s="58"/>
      <c r="EI816" s="58"/>
      <c r="EJ816" s="58"/>
      <c r="EK816" s="58"/>
      <c r="EL816" s="58"/>
      <c r="EM816" s="58"/>
    </row>
    <row r="817" spans="1:143" outlineLevel="1" x14ac:dyDescent="0.2">
      <c r="A817" s="16">
        <v>518</v>
      </c>
      <c r="B817" s="16">
        <v>0</v>
      </c>
      <c r="C817" s="1">
        <v>0.10708535727923606</v>
      </c>
      <c r="D817" s="1">
        <f t="shared" si="116"/>
        <v>-0.10708535727923606</v>
      </c>
      <c r="E817" s="1">
        <f t="shared" si="117"/>
        <v>0.22652857506665758</v>
      </c>
      <c r="F817" s="1">
        <f t="shared" si="118"/>
        <v>-0.47595018128650562</v>
      </c>
      <c r="G817" s="1">
        <f t="shared" si="119"/>
        <v>-0.34630604501769208</v>
      </c>
      <c r="H817" s="1">
        <v>2.9589996513966067E-3</v>
      </c>
      <c r="I817" s="1">
        <f t="shared" si="120"/>
        <v>4.4622000483173256E-5</v>
      </c>
      <c r="J817" s="1">
        <f t="shared" si="121"/>
        <v>-0.34681954461620262</v>
      </c>
      <c r="AP817" s="58"/>
      <c r="AQ817" s="58"/>
      <c r="AR817" s="58"/>
      <c r="AS817" s="58"/>
      <c r="AT817" s="58"/>
      <c r="AU817" s="58"/>
      <c r="AV817" s="58"/>
      <c r="AW817" s="173"/>
      <c r="AX817" s="58"/>
      <c r="AY817" s="58"/>
      <c r="AZ817" s="58"/>
      <c r="BA817" s="58">
        <f t="shared" si="122"/>
        <v>1</v>
      </c>
      <c r="BB817" s="58">
        <f t="shared" si="123"/>
        <v>0.10708535727923606</v>
      </c>
      <c r="BC817" s="58" t="e">
        <f t="shared" si="124"/>
        <v>#N/A</v>
      </c>
      <c r="BD817" s="58"/>
      <c r="BE817" s="58"/>
      <c r="BF817" s="58"/>
      <c r="BG817" s="58"/>
      <c r="BH817" s="58"/>
      <c r="BI817" s="58"/>
      <c r="BJ817" s="58"/>
      <c r="BK817" s="58"/>
      <c r="BL817" s="58"/>
      <c r="BM817" s="58"/>
      <c r="BN817" s="58"/>
      <c r="BO817" s="58"/>
      <c r="BP817" s="58"/>
      <c r="BQ817" s="58"/>
      <c r="BR817" s="58"/>
      <c r="BS817" s="58"/>
      <c r="BT817" s="58"/>
      <c r="BU817" s="58"/>
      <c r="BV817" s="58"/>
      <c r="BW817" s="58"/>
      <c r="BX817" s="58"/>
      <c r="BY817" s="58"/>
      <c r="BZ817" s="58"/>
      <c r="CA817" s="58"/>
      <c r="CB817" s="58"/>
      <c r="CC817" s="58"/>
      <c r="CD817" s="58"/>
      <c r="CE817" s="58"/>
      <c r="CF817" s="58"/>
      <c r="CG817" s="58"/>
      <c r="CH817" s="58"/>
      <c r="CI817" s="58"/>
      <c r="CJ817" s="58"/>
      <c r="CK817" s="58"/>
      <c r="CL817" s="58"/>
      <c r="CM817" s="58"/>
      <c r="CN817" s="58"/>
      <c r="CO817" s="58"/>
      <c r="CP817" s="58"/>
      <c r="CQ817" s="58"/>
      <c r="CR817" s="58"/>
      <c r="CS817" s="58"/>
      <c r="CT817" s="58"/>
      <c r="CU817" s="58"/>
      <c r="CV817" s="58"/>
      <c r="CW817" s="58"/>
      <c r="CX817" s="58"/>
      <c r="CY817" s="58"/>
      <c r="CZ817" s="58"/>
      <c r="DA817" s="58"/>
      <c r="DB817" s="58"/>
      <c r="DC817" s="58"/>
      <c r="DD817" s="58"/>
      <c r="DE817" s="58"/>
      <c r="DF817" s="58"/>
      <c r="DG817" s="58"/>
      <c r="DH817" s="58"/>
      <c r="DI817" s="58"/>
      <c r="DJ817" s="58"/>
      <c r="DK817" s="58"/>
      <c r="DL817" s="58"/>
      <c r="DM817" s="58"/>
      <c r="DN817" s="58"/>
      <c r="DO817" s="58"/>
      <c r="DP817" s="58"/>
      <c r="DQ817" s="58"/>
      <c r="DR817" s="58"/>
      <c r="DS817" s="58"/>
      <c r="DT817" s="58"/>
      <c r="DU817" s="58"/>
      <c r="DV817" s="58"/>
      <c r="DW817" s="58"/>
      <c r="DX817" s="58"/>
      <c r="DY817" s="58"/>
      <c r="DZ817" s="58"/>
      <c r="EA817" s="58"/>
      <c r="EB817" s="58"/>
      <c r="EC817" s="58"/>
      <c r="ED817" s="58"/>
      <c r="EE817" s="58"/>
      <c r="EF817" s="58"/>
      <c r="EG817" s="58"/>
      <c r="EH817" s="58"/>
      <c r="EI817" s="58"/>
      <c r="EJ817" s="58"/>
      <c r="EK817" s="58"/>
      <c r="EL817" s="58"/>
      <c r="EM817" s="58"/>
    </row>
    <row r="818" spans="1:143" outlineLevel="1" x14ac:dyDescent="0.2">
      <c r="A818" s="16">
        <v>519</v>
      </c>
      <c r="B818" s="16">
        <v>1</v>
      </c>
      <c r="C818" s="1">
        <v>0.93518814813082496</v>
      </c>
      <c r="D818" s="1">
        <f t="shared" si="116"/>
        <v>6.4811851869175041E-2</v>
      </c>
      <c r="E818" s="1">
        <f t="shared" si="117"/>
        <v>0.13401508397934289</v>
      </c>
      <c r="F818" s="1">
        <f t="shared" si="118"/>
        <v>0.36608070692040423</v>
      </c>
      <c r="G818" s="1">
        <f t="shared" si="119"/>
        <v>0.26325566056680333</v>
      </c>
      <c r="H818" s="1">
        <v>4.1538302005861456E-3</v>
      </c>
      <c r="I818" s="1">
        <f t="shared" si="120"/>
        <v>3.6285212796262174E-5</v>
      </c>
      <c r="J818" s="1">
        <f t="shared" si="121"/>
        <v>0.26380412950128751</v>
      </c>
      <c r="AP818" s="58"/>
      <c r="AQ818" s="58"/>
      <c r="AR818" s="58"/>
      <c r="AS818" s="58"/>
      <c r="AT818" s="58"/>
      <c r="AU818" s="58"/>
      <c r="AV818" s="58"/>
      <c r="AW818" s="173"/>
      <c r="AX818" s="58"/>
      <c r="AY818" s="58"/>
      <c r="AZ818" s="58"/>
      <c r="BA818" s="58">
        <f t="shared" si="122"/>
        <v>0</v>
      </c>
      <c r="BB818" s="58" t="e">
        <f t="shared" si="123"/>
        <v>#N/A</v>
      </c>
      <c r="BC818" s="58">
        <f t="shared" si="124"/>
        <v>0.93518814813082496</v>
      </c>
      <c r="BD818" s="58"/>
      <c r="BE818" s="58"/>
      <c r="BF818" s="58"/>
      <c r="BG818" s="58"/>
      <c r="BH818" s="58"/>
      <c r="BI818" s="58"/>
      <c r="BJ818" s="58"/>
      <c r="BK818" s="58"/>
      <c r="BL818" s="58"/>
      <c r="BM818" s="58"/>
      <c r="BN818" s="58"/>
      <c r="BO818" s="58"/>
      <c r="BP818" s="58"/>
      <c r="BQ818" s="58"/>
      <c r="BR818" s="58"/>
      <c r="BS818" s="58"/>
      <c r="BT818" s="58"/>
      <c r="BU818" s="58"/>
      <c r="BV818" s="58"/>
      <c r="BW818" s="58"/>
      <c r="BX818" s="58"/>
      <c r="BY818" s="58"/>
      <c r="BZ818" s="58"/>
      <c r="CA818" s="58"/>
      <c r="CB818" s="58"/>
      <c r="CC818" s="58"/>
      <c r="CD818" s="58"/>
      <c r="CE818" s="58"/>
      <c r="CF818" s="58"/>
      <c r="CG818" s="58"/>
      <c r="CH818" s="58"/>
      <c r="CI818" s="58"/>
      <c r="CJ818" s="58"/>
      <c r="CK818" s="58"/>
      <c r="CL818" s="58"/>
      <c r="CM818" s="58"/>
      <c r="CN818" s="58"/>
      <c r="CO818" s="58"/>
      <c r="CP818" s="58"/>
      <c r="CQ818" s="58"/>
      <c r="CR818" s="58"/>
      <c r="CS818" s="58"/>
      <c r="CT818" s="58"/>
      <c r="CU818" s="58"/>
      <c r="CV818" s="58"/>
      <c r="CW818" s="58"/>
      <c r="CX818" s="58"/>
      <c r="CY818" s="58"/>
      <c r="CZ818" s="58"/>
      <c r="DA818" s="58"/>
      <c r="DB818" s="58"/>
      <c r="DC818" s="58"/>
      <c r="DD818" s="58"/>
      <c r="DE818" s="58"/>
      <c r="DF818" s="58"/>
      <c r="DG818" s="58"/>
      <c r="DH818" s="58"/>
      <c r="DI818" s="58"/>
      <c r="DJ818" s="58"/>
      <c r="DK818" s="58"/>
      <c r="DL818" s="58"/>
      <c r="DM818" s="58"/>
      <c r="DN818" s="58"/>
      <c r="DO818" s="58"/>
      <c r="DP818" s="58"/>
      <c r="DQ818" s="58"/>
      <c r="DR818" s="58"/>
      <c r="DS818" s="58"/>
      <c r="DT818" s="58"/>
      <c r="DU818" s="58"/>
      <c r="DV818" s="58"/>
      <c r="DW818" s="58"/>
      <c r="DX818" s="58"/>
      <c r="DY818" s="58"/>
      <c r="DZ818" s="58"/>
      <c r="EA818" s="58"/>
      <c r="EB818" s="58"/>
      <c r="EC818" s="58"/>
      <c r="ED818" s="58"/>
      <c r="EE818" s="58"/>
      <c r="EF818" s="58"/>
      <c r="EG818" s="58"/>
      <c r="EH818" s="58"/>
      <c r="EI818" s="58"/>
      <c r="EJ818" s="58"/>
      <c r="EK818" s="58"/>
      <c r="EL818" s="58"/>
      <c r="EM818" s="58"/>
    </row>
    <row r="819" spans="1:143" outlineLevel="1" x14ac:dyDescent="0.2">
      <c r="A819" s="16">
        <v>520</v>
      </c>
      <c r="B819" s="16">
        <v>0</v>
      </c>
      <c r="C819" s="1">
        <v>0.1022195285800436</v>
      </c>
      <c r="D819" s="1">
        <f t="shared" si="116"/>
        <v>-0.1022195285800436</v>
      </c>
      <c r="E819" s="1">
        <f t="shared" si="117"/>
        <v>0.21565940892741092</v>
      </c>
      <c r="F819" s="1">
        <f t="shared" si="118"/>
        <v>-0.4643914393347609</v>
      </c>
      <c r="G819" s="1">
        <f t="shared" si="119"/>
        <v>-0.33742857641477564</v>
      </c>
      <c r="H819" s="1">
        <v>2.9315480984654055E-3</v>
      </c>
      <c r="I819" s="1">
        <f t="shared" si="120"/>
        <v>4.1968244796780389E-5</v>
      </c>
      <c r="J819" s="1">
        <f t="shared" si="121"/>
        <v>-0.33792426057365355</v>
      </c>
      <c r="AP819" s="58"/>
      <c r="AQ819" s="58"/>
      <c r="AR819" s="58"/>
      <c r="AS819" s="58"/>
      <c r="AT819" s="58"/>
      <c r="AU819" s="58"/>
      <c r="AV819" s="58"/>
      <c r="AW819" s="173"/>
      <c r="AX819" s="58"/>
      <c r="AY819" s="58"/>
      <c r="AZ819" s="58"/>
      <c r="BA819" s="58">
        <f t="shared" si="122"/>
        <v>1</v>
      </c>
      <c r="BB819" s="58">
        <f t="shared" si="123"/>
        <v>0.1022195285800436</v>
      </c>
      <c r="BC819" s="58" t="e">
        <f t="shared" si="124"/>
        <v>#N/A</v>
      </c>
      <c r="BD819" s="58"/>
      <c r="BE819" s="58"/>
      <c r="BF819" s="58"/>
      <c r="BG819" s="58"/>
      <c r="BH819" s="58"/>
      <c r="BI819" s="58"/>
      <c r="BJ819" s="58"/>
      <c r="BK819" s="58"/>
      <c r="BL819" s="58"/>
      <c r="BM819" s="58"/>
      <c r="BN819" s="58"/>
      <c r="BO819" s="58"/>
      <c r="BP819" s="58"/>
      <c r="BQ819" s="58"/>
      <c r="BR819" s="58"/>
      <c r="BS819" s="58"/>
      <c r="BT819" s="58"/>
      <c r="BU819" s="58"/>
      <c r="BV819" s="58"/>
      <c r="BW819" s="58"/>
      <c r="BX819" s="58"/>
      <c r="BY819" s="58"/>
      <c r="BZ819" s="58"/>
      <c r="CA819" s="58"/>
      <c r="CB819" s="58"/>
      <c r="CC819" s="58"/>
      <c r="CD819" s="58"/>
      <c r="CE819" s="58"/>
      <c r="CF819" s="58"/>
      <c r="CG819" s="58"/>
      <c r="CH819" s="58"/>
      <c r="CI819" s="58"/>
      <c r="CJ819" s="58"/>
      <c r="CK819" s="58"/>
      <c r="CL819" s="58"/>
      <c r="CM819" s="58"/>
      <c r="CN819" s="58"/>
      <c r="CO819" s="58"/>
      <c r="CP819" s="58"/>
      <c r="CQ819" s="58"/>
      <c r="CR819" s="58"/>
      <c r="CS819" s="58"/>
      <c r="CT819" s="58"/>
      <c r="CU819" s="58"/>
      <c r="CV819" s="58"/>
      <c r="CW819" s="58"/>
      <c r="CX819" s="58"/>
      <c r="CY819" s="58"/>
      <c r="CZ819" s="58"/>
      <c r="DA819" s="58"/>
      <c r="DB819" s="58"/>
      <c r="DC819" s="58"/>
      <c r="DD819" s="58"/>
      <c r="DE819" s="58"/>
      <c r="DF819" s="58"/>
      <c r="DG819" s="58"/>
      <c r="DH819" s="58"/>
      <c r="DI819" s="58"/>
      <c r="DJ819" s="58"/>
      <c r="DK819" s="58"/>
      <c r="DL819" s="58"/>
      <c r="DM819" s="58"/>
      <c r="DN819" s="58"/>
      <c r="DO819" s="58"/>
      <c r="DP819" s="58"/>
      <c r="DQ819" s="58"/>
      <c r="DR819" s="58"/>
      <c r="DS819" s="58"/>
      <c r="DT819" s="58"/>
      <c r="DU819" s="58"/>
      <c r="DV819" s="58"/>
      <c r="DW819" s="58"/>
      <c r="DX819" s="58"/>
      <c r="DY819" s="58"/>
      <c r="DZ819" s="58"/>
      <c r="EA819" s="58"/>
      <c r="EB819" s="58"/>
      <c r="EC819" s="58"/>
      <c r="ED819" s="58"/>
      <c r="EE819" s="58"/>
      <c r="EF819" s="58"/>
      <c r="EG819" s="58"/>
      <c r="EH819" s="58"/>
      <c r="EI819" s="58"/>
      <c r="EJ819" s="58"/>
      <c r="EK819" s="58"/>
      <c r="EL819" s="58"/>
      <c r="EM819" s="58"/>
    </row>
    <row r="820" spans="1:143" outlineLevel="1" x14ac:dyDescent="0.2">
      <c r="A820" s="16">
        <v>521</v>
      </c>
      <c r="B820" s="16">
        <v>1</v>
      </c>
      <c r="C820" s="1">
        <v>0.94362237995322518</v>
      </c>
      <c r="D820" s="1">
        <f t="shared" si="116"/>
        <v>5.6377620046774823E-2</v>
      </c>
      <c r="E820" s="1">
        <f t="shared" si="117"/>
        <v>0.11605842820492887</v>
      </c>
      <c r="F820" s="1">
        <f t="shared" si="118"/>
        <v>0.3406734920784546</v>
      </c>
      <c r="G820" s="1">
        <f t="shared" si="119"/>
        <v>0.24442985657438387</v>
      </c>
      <c r="H820" s="1">
        <v>3.7904449745657996E-3</v>
      </c>
      <c r="I820" s="1">
        <f t="shared" si="120"/>
        <v>2.8523795195616671E-5</v>
      </c>
      <c r="J820" s="1">
        <f t="shared" si="121"/>
        <v>0.24489442664856537</v>
      </c>
      <c r="AP820" s="58"/>
      <c r="AQ820" s="58"/>
      <c r="AR820" s="58"/>
      <c r="AS820" s="58"/>
      <c r="AT820" s="58"/>
      <c r="AU820" s="58"/>
      <c r="AV820" s="58"/>
      <c r="AW820" s="173"/>
      <c r="AX820" s="58"/>
      <c r="AY820" s="58"/>
      <c r="AZ820" s="58"/>
      <c r="BA820" s="58">
        <f t="shared" si="122"/>
        <v>0</v>
      </c>
      <c r="BB820" s="58" t="e">
        <f t="shared" si="123"/>
        <v>#N/A</v>
      </c>
      <c r="BC820" s="58">
        <f t="shared" si="124"/>
        <v>0.94362237995322518</v>
      </c>
      <c r="BD820" s="58"/>
      <c r="BE820" s="58"/>
      <c r="BF820" s="58"/>
      <c r="BG820" s="58"/>
      <c r="BH820" s="58"/>
      <c r="BI820" s="58"/>
      <c r="BJ820" s="58"/>
      <c r="BK820" s="58"/>
      <c r="BL820" s="58"/>
      <c r="BM820" s="58"/>
      <c r="BN820" s="58"/>
      <c r="BO820" s="58"/>
      <c r="BP820" s="58"/>
      <c r="BQ820" s="58"/>
      <c r="BR820" s="58"/>
      <c r="BS820" s="58"/>
      <c r="BT820" s="58"/>
      <c r="BU820" s="58"/>
      <c r="BV820" s="58"/>
      <c r="BW820" s="58"/>
      <c r="BX820" s="58"/>
      <c r="BY820" s="58"/>
      <c r="BZ820" s="58"/>
      <c r="CA820" s="58"/>
      <c r="CB820" s="58"/>
      <c r="CC820" s="58"/>
      <c r="CD820" s="58"/>
      <c r="CE820" s="58"/>
      <c r="CF820" s="58"/>
      <c r="CG820" s="58"/>
      <c r="CH820" s="58"/>
      <c r="CI820" s="58"/>
      <c r="CJ820" s="58"/>
      <c r="CK820" s="58"/>
      <c r="CL820" s="58"/>
      <c r="CM820" s="58"/>
      <c r="CN820" s="58"/>
      <c r="CO820" s="58"/>
      <c r="CP820" s="58"/>
      <c r="CQ820" s="58"/>
      <c r="CR820" s="58"/>
      <c r="CS820" s="58"/>
      <c r="CT820" s="58"/>
      <c r="CU820" s="58"/>
      <c r="CV820" s="58"/>
      <c r="CW820" s="58"/>
      <c r="CX820" s="58"/>
      <c r="CY820" s="58"/>
      <c r="CZ820" s="58"/>
      <c r="DA820" s="58"/>
      <c r="DB820" s="58"/>
      <c r="DC820" s="58"/>
      <c r="DD820" s="58"/>
      <c r="DE820" s="58"/>
      <c r="DF820" s="58"/>
      <c r="DG820" s="58"/>
      <c r="DH820" s="58"/>
      <c r="DI820" s="58"/>
      <c r="DJ820" s="58"/>
      <c r="DK820" s="58"/>
      <c r="DL820" s="58"/>
      <c r="DM820" s="58"/>
      <c r="DN820" s="58"/>
      <c r="DO820" s="58"/>
      <c r="DP820" s="58"/>
      <c r="DQ820" s="58"/>
      <c r="DR820" s="58"/>
      <c r="DS820" s="58"/>
      <c r="DT820" s="58"/>
      <c r="DU820" s="58"/>
      <c r="DV820" s="58"/>
      <c r="DW820" s="58"/>
      <c r="DX820" s="58"/>
      <c r="DY820" s="58"/>
      <c r="DZ820" s="58"/>
      <c r="EA820" s="58"/>
      <c r="EB820" s="58"/>
      <c r="EC820" s="58"/>
      <c r="ED820" s="58"/>
      <c r="EE820" s="58"/>
      <c r="EF820" s="58"/>
      <c r="EG820" s="58"/>
      <c r="EH820" s="58"/>
      <c r="EI820" s="58"/>
      <c r="EJ820" s="58"/>
      <c r="EK820" s="58"/>
      <c r="EL820" s="58"/>
      <c r="EM820" s="58"/>
    </row>
    <row r="821" spans="1:143" outlineLevel="1" x14ac:dyDescent="0.2">
      <c r="A821" s="16">
        <v>522</v>
      </c>
      <c r="B821" s="16">
        <v>0</v>
      </c>
      <c r="C821" s="1">
        <v>0.12725187617773373</v>
      </c>
      <c r="D821" s="1">
        <f t="shared" si="116"/>
        <v>-0.12725187617773373</v>
      </c>
      <c r="E821" s="1">
        <f t="shared" si="117"/>
        <v>0.27221656546061268</v>
      </c>
      <c r="F821" s="1">
        <f t="shared" si="118"/>
        <v>-0.52174377376314962</v>
      </c>
      <c r="G821" s="1">
        <f t="shared" si="119"/>
        <v>-0.3818454633425033</v>
      </c>
      <c r="H821" s="1">
        <v>3.775809489690642E-3</v>
      </c>
      <c r="I821" s="1">
        <f t="shared" si="120"/>
        <v>6.9339577437711573E-5</v>
      </c>
      <c r="J821" s="1">
        <f t="shared" si="121"/>
        <v>-0.38256839910070556</v>
      </c>
      <c r="AP821" s="58"/>
      <c r="AQ821" s="58"/>
      <c r="AR821" s="58"/>
      <c r="AS821" s="58"/>
      <c r="AT821" s="58"/>
      <c r="AU821" s="58"/>
      <c r="AV821" s="58"/>
      <c r="AW821" s="173"/>
      <c r="AX821" s="58"/>
      <c r="AY821" s="58"/>
      <c r="AZ821" s="58"/>
      <c r="BA821" s="58">
        <f t="shared" si="122"/>
        <v>1</v>
      </c>
      <c r="BB821" s="58">
        <f t="shared" si="123"/>
        <v>0.12725187617773373</v>
      </c>
      <c r="BC821" s="58" t="e">
        <f t="shared" si="124"/>
        <v>#N/A</v>
      </c>
      <c r="BD821" s="58"/>
      <c r="BE821" s="58"/>
      <c r="BF821" s="58"/>
      <c r="BG821" s="58"/>
      <c r="BH821" s="58"/>
      <c r="BI821" s="58"/>
      <c r="BJ821" s="58"/>
      <c r="BK821" s="58"/>
      <c r="BL821" s="58"/>
      <c r="BM821" s="58"/>
      <c r="BN821" s="58"/>
      <c r="BO821" s="58"/>
      <c r="BP821" s="58"/>
      <c r="BQ821" s="58"/>
      <c r="BR821" s="58"/>
      <c r="BS821" s="58"/>
      <c r="BT821" s="58"/>
      <c r="BU821" s="58"/>
      <c r="BV821" s="58"/>
      <c r="BW821" s="58"/>
      <c r="BX821" s="58"/>
      <c r="BY821" s="58"/>
      <c r="BZ821" s="58"/>
      <c r="CA821" s="58"/>
      <c r="CB821" s="58"/>
      <c r="CC821" s="58"/>
      <c r="CD821" s="58"/>
      <c r="CE821" s="58"/>
      <c r="CF821" s="58"/>
      <c r="CG821" s="58"/>
      <c r="CH821" s="58"/>
      <c r="CI821" s="58"/>
      <c r="CJ821" s="58"/>
      <c r="CK821" s="58"/>
      <c r="CL821" s="58"/>
      <c r="CM821" s="58"/>
      <c r="CN821" s="58"/>
      <c r="CO821" s="58"/>
      <c r="CP821" s="58"/>
      <c r="CQ821" s="58"/>
      <c r="CR821" s="58"/>
      <c r="CS821" s="58"/>
      <c r="CT821" s="58"/>
      <c r="CU821" s="58"/>
      <c r="CV821" s="58"/>
      <c r="CW821" s="58"/>
      <c r="CX821" s="58"/>
      <c r="CY821" s="58"/>
      <c r="CZ821" s="58"/>
      <c r="DA821" s="58"/>
      <c r="DB821" s="58"/>
      <c r="DC821" s="58"/>
      <c r="DD821" s="58"/>
      <c r="DE821" s="58"/>
      <c r="DF821" s="58"/>
      <c r="DG821" s="58"/>
      <c r="DH821" s="58"/>
      <c r="DI821" s="58"/>
      <c r="DJ821" s="58"/>
      <c r="DK821" s="58"/>
      <c r="DL821" s="58"/>
      <c r="DM821" s="58"/>
      <c r="DN821" s="58"/>
      <c r="DO821" s="58"/>
      <c r="DP821" s="58"/>
      <c r="DQ821" s="58"/>
      <c r="DR821" s="58"/>
      <c r="DS821" s="58"/>
      <c r="DT821" s="58"/>
      <c r="DU821" s="58"/>
      <c r="DV821" s="58"/>
      <c r="DW821" s="58"/>
      <c r="DX821" s="58"/>
      <c r="DY821" s="58"/>
      <c r="DZ821" s="58"/>
      <c r="EA821" s="58"/>
      <c r="EB821" s="58"/>
      <c r="EC821" s="58"/>
      <c r="ED821" s="58"/>
      <c r="EE821" s="58"/>
      <c r="EF821" s="58"/>
      <c r="EG821" s="58"/>
      <c r="EH821" s="58"/>
      <c r="EI821" s="58"/>
      <c r="EJ821" s="58"/>
      <c r="EK821" s="58"/>
      <c r="EL821" s="58"/>
      <c r="EM821" s="58"/>
    </row>
    <row r="822" spans="1:143" outlineLevel="1" x14ac:dyDescent="0.2">
      <c r="A822" s="16">
        <v>523</v>
      </c>
      <c r="B822" s="16">
        <v>0</v>
      </c>
      <c r="C822" s="1">
        <v>0.10708535727923606</v>
      </c>
      <c r="D822" s="1">
        <f t="shared" si="116"/>
        <v>-0.10708535727923606</v>
      </c>
      <c r="E822" s="1">
        <f t="shared" si="117"/>
        <v>0.22652857506665758</v>
      </c>
      <c r="F822" s="1">
        <f t="shared" si="118"/>
        <v>-0.47595018128650562</v>
      </c>
      <c r="G822" s="1">
        <f t="shared" si="119"/>
        <v>-0.34630604501769208</v>
      </c>
      <c r="H822" s="1">
        <v>2.9589996513966067E-3</v>
      </c>
      <c r="I822" s="1">
        <f t="shared" si="120"/>
        <v>4.4622000483173256E-5</v>
      </c>
      <c r="J822" s="1">
        <f t="shared" si="121"/>
        <v>-0.34681954461620262</v>
      </c>
      <c r="AP822" s="58"/>
      <c r="AQ822" s="58"/>
      <c r="AR822" s="58"/>
      <c r="AS822" s="58"/>
      <c r="AT822" s="58"/>
      <c r="AU822" s="58"/>
      <c r="AV822" s="58"/>
      <c r="AW822" s="173"/>
      <c r="AX822" s="58"/>
      <c r="AY822" s="58"/>
      <c r="AZ822" s="58"/>
      <c r="BA822" s="58">
        <f t="shared" si="122"/>
        <v>1</v>
      </c>
      <c r="BB822" s="58">
        <f t="shared" si="123"/>
        <v>0.10708535727923606</v>
      </c>
      <c r="BC822" s="58" t="e">
        <f t="shared" si="124"/>
        <v>#N/A</v>
      </c>
      <c r="BD822" s="58"/>
      <c r="BE822" s="58"/>
      <c r="BF822" s="58"/>
      <c r="BG822" s="58"/>
      <c r="BH822" s="58"/>
      <c r="BI822" s="58"/>
      <c r="BJ822" s="58"/>
      <c r="BK822" s="58"/>
      <c r="BL822" s="58"/>
      <c r="BM822" s="58"/>
      <c r="BN822" s="58"/>
      <c r="BO822" s="58"/>
      <c r="BP822" s="58"/>
      <c r="BQ822" s="58"/>
      <c r="BR822" s="58"/>
      <c r="BS822" s="58"/>
      <c r="BT822" s="58"/>
      <c r="BU822" s="58"/>
      <c r="BV822" s="58"/>
      <c r="BW822" s="58"/>
      <c r="BX822" s="58"/>
      <c r="BY822" s="58"/>
      <c r="BZ822" s="58"/>
      <c r="CA822" s="58"/>
      <c r="CB822" s="58"/>
      <c r="CC822" s="58"/>
      <c r="CD822" s="58"/>
      <c r="CE822" s="58"/>
      <c r="CF822" s="58"/>
      <c r="CG822" s="58"/>
      <c r="CH822" s="58"/>
      <c r="CI822" s="58"/>
      <c r="CJ822" s="58"/>
      <c r="CK822" s="58"/>
      <c r="CL822" s="58"/>
      <c r="CM822" s="58"/>
      <c r="CN822" s="58"/>
      <c r="CO822" s="58"/>
      <c r="CP822" s="58"/>
      <c r="CQ822" s="58"/>
      <c r="CR822" s="58"/>
      <c r="CS822" s="58"/>
      <c r="CT822" s="58"/>
      <c r="CU822" s="58"/>
      <c r="CV822" s="58"/>
      <c r="CW822" s="58"/>
      <c r="CX822" s="58"/>
      <c r="CY822" s="58"/>
      <c r="CZ822" s="58"/>
      <c r="DA822" s="58"/>
      <c r="DB822" s="58"/>
      <c r="DC822" s="58"/>
      <c r="DD822" s="58"/>
      <c r="DE822" s="58"/>
      <c r="DF822" s="58"/>
      <c r="DG822" s="58"/>
      <c r="DH822" s="58"/>
      <c r="DI822" s="58"/>
      <c r="DJ822" s="58"/>
      <c r="DK822" s="58"/>
      <c r="DL822" s="58"/>
      <c r="DM822" s="58"/>
      <c r="DN822" s="58"/>
      <c r="DO822" s="58"/>
      <c r="DP822" s="58"/>
      <c r="DQ822" s="58"/>
      <c r="DR822" s="58"/>
      <c r="DS822" s="58"/>
      <c r="DT822" s="58"/>
      <c r="DU822" s="58"/>
      <c r="DV822" s="58"/>
      <c r="DW822" s="58"/>
      <c r="DX822" s="58"/>
      <c r="DY822" s="58"/>
      <c r="DZ822" s="58"/>
      <c r="EA822" s="58"/>
      <c r="EB822" s="58"/>
      <c r="EC822" s="58"/>
      <c r="ED822" s="58"/>
      <c r="EE822" s="58"/>
      <c r="EF822" s="58"/>
      <c r="EG822" s="58"/>
      <c r="EH822" s="58"/>
      <c r="EI822" s="58"/>
      <c r="EJ822" s="58"/>
      <c r="EK822" s="58"/>
      <c r="EL822" s="58"/>
      <c r="EM822" s="58"/>
    </row>
    <row r="823" spans="1:143" outlineLevel="1" x14ac:dyDescent="0.2">
      <c r="A823" s="16">
        <v>524</v>
      </c>
      <c r="B823" s="16">
        <v>1</v>
      </c>
      <c r="C823" s="1">
        <v>0.92211236401837704</v>
      </c>
      <c r="D823" s="1">
        <f t="shared" si="116"/>
        <v>7.788763598162296E-2</v>
      </c>
      <c r="E823" s="1">
        <f t="shared" si="117"/>
        <v>0.16217638596596864</v>
      </c>
      <c r="F823" s="1">
        <f t="shared" si="118"/>
        <v>0.40271129356645641</v>
      </c>
      <c r="G823" s="1">
        <f t="shared" si="119"/>
        <v>0.2906312692881371</v>
      </c>
      <c r="H823" s="1">
        <v>5.3549746324589968E-3</v>
      </c>
      <c r="I823" s="1">
        <f t="shared" si="120"/>
        <v>5.7149953098487541E-5</v>
      </c>
      <c r="J823" s="1">
        <f t="shared" si="121"/>
        <v>0.29141257011396893</v>
      </c>
      <c r="AP823" s="58"/>
      <c r="AQ823" s="58"/>
      <c r="AR823" s="58"/>
      <c r="AS823" s="58"/>
      <c r="AT823" s="58"/>
      <c r="AU823" s="58"/>
      <c r="AV823" s="58"/>
      <c r="AW823" s="173"/>
      <c r="AX823" s="58"/>
      <c r="AY823" s="58"/>
      <c r="AZ823" s="58"/>
      <c r="BA823" s="58">
        <f t="shared" si="122"/>
        <v>0</v>
      </c>
      <c r="BB823" s="58" t="e">
        <f t="shared" si="123"/>
        <v>#N/A</v>
      </c>
      <c r="BC823" s="58">
        <f t="shared" si="124"/>
        <v>0.92211236401837704</v>
      </c>
      <c r="BD823" s="58"/>
      <c r="BE823" s="58"/>
      <c r="BF823" s="58"/>
      <c r="BG823" s="58"/>
      <c r="BH823" s="58"/>
      <c r="BI823" s="58"/>
      <c r="BJ823" s="58"/>
      <c r="BK823" s="58"/>
      <c r="BL823" s="58"/>
      <c r="BM823" s="58"/>
      <c r="BN823" s="58"/>
      <c r="BO823" s="58"/>
      <c r="BP823" s="58"/>
      <c r="BQ823" s="58"/>
      <c r="BR823" s="58"/>
      <c r="BS823" s="58"/>
      <c r="BT823" s="58"/>
      <c r="BU823" s="58"/>
      <c r="BV823" s="58"/>
      <c r="BW823" s="58"/>
      <c r="BX823" s="58"/>
      <c r="BY823" s="58"/>
      <c r="BZ823" s="58"/>
      <c r="CA823" s="58"/>
      <c r="CB823" s="58"/>
      <c r="CC823" s="58"/>
      <c r="CD823" s="58"/>
      <c r="CE823" s="58"/>
      <c r="CF823" s="58"/>
      <c r="CG823" s="58"/>
      <c r="CH823" s="58"/>
      <c r="CI823" s="58"/>
      <c r="CJ823" s="58"/>
      <c r="CK823" s="58"/>
      <c r="CL823" s="58"/>
      <c r="CM823" s="58"/>
      <c r="CN823" s="58"/>
      <c r="CO823" s="58"/>
      <c r="CP823" s="58"/>
      <c r="CQ823" s="58"/>
      <c r="CR823" s="58"/>
      <c r="CS823" s="58"/>
      <c r="CT823" s="58"/>
      <c r="CU823" s="58"/>
      <c r="CV823" s="58"/>
      <c r="CW823" s="58"/>
      <c r="CX823" s="58"/>
      <c r="CY823" s="58"/>
      <c r="CZ823" s="58"/>
      <c r="DA823" s="58"/>
      <c r="DB823" s="58"/>
      <c r="DC823" s="58"/>
      <c r="DD823" s="58"/>
      <c r="DE823" s="58"/>
      <c r="DF823" s="58"/>
      <c r="DG823" s="58"/>
      <c r="DH823" s="58"/>
      <c r="DI823" s="58"/>
      <c r="DJ823" s="58"/>
      <c r="DK823" s="58"/>
      <c r="DL823" s="58"/>
      <c r="DM823" s="58"/>
      <c r="DN823" s="58"/>
      <c r="DO823" s="58"/>
      <c r="DP823" s="58"/>
      <c r="DQ823" s="58"/>
      <c r="DR823" s="58"/>
      <c r="DS823" s="58"/>
      <c r="DT823" s="58"/>
      <c r="DU823" s="58"/>
      <c r="DV823" s="58"/>
      <c r="DW823" s="58"/>
      <c r="DX823" s="58"/>
      <c r="DY823" s="58"/>
      <c r="DZ823" s="58"/>
      <c r="EA823" s="58"/>
      <c r="EB823" s="58"/>
      <c r="EC823" s="58"/>
      <c r="ED823" s="58"/>
      <c r="EE823" s="58"/>
      <c r="EF823" s="58"/>
      <c r="EG823" s="58"/>
      <c r="EH823" s="58"/>
      <c r="EI823" s="58"/>
      <c r="EJ823" s="58"/>
      <c r="EK823" s="58"/>
      <c r="EL823" s="58"/>
      <c r="EM823" s="58"/>
    </row>
    <row r="824" spans="1:143" outlineLevel="1" x14ac:dyDescent="0.2">
      <c r="A824" s="16">
        <v>525</v>
      </c>
      <c r="B824" s="16">
        <v>0</v>
      </c>
      <c r="C824" s="1">
        <v>0.10708535727923606</v>
      </c>
      <c r="D824" s="1">
        <f t="shared" si="116"/>
        <v>-0.10708535727923606</v>
      </c>
      <c r="E824" s="1">
        <f t="shared" si="117"/>
        <v>0.22652857506665758</v>
      </c>
      <c r="F824" s="1">
        <f t="shared" si="118"/>
        <v>-0.47595018128650562</v>
      </c>
      <c r="G824" s="1">
        <f t="shared" si="119"/>
        <v>-0.34630604501769208</v>
      </c>
      <c r="H824" s="1">
        <v>2.9589996513966067E-3</v>
      </c>
      <c r="I824" s="1">
        <f t="shared" si="120"/>
        <v>4.4622000483173256E-5</v>
      </c>
      <c r="J824" s="1">
        <f t="shared" si="121"/>
        <v>-0.34681954461620262</v>
      </c>
      <c r="AP824" s="58"/>
      <c r="AQ824" s="58"/>
      <c r="AR824" s="58"/>
      <c r="AS824" s="58"/>
      <c r="AT824" s="58"/>
      <c r="AU824" s="58"/>
      <c r="AV824" s="58"/>
      <c r="AW824" s="173"/>
      <c r="AX824" s="58"/>
      <c r="AY824" s="58"/>
      <c r="AZ824" s="58"/>
      <c r="BA824" s="58">
        <f t="shared" si="122"/>
        <v>1</v>
      </c>
      <c r="BB824" s="58">
        <f t="shared" si="123"/>
        <v>0.10708535727923606</v>
      </c>
      <c r="BC824" s="58" t="e">
        <f t="shared" si="124"/>
        <v>#N/A</v>
      </c>
      <c r="BD824" s="58"/>
      <c r="BE824" s="58"/>
      <c r="BF824" s="58"/>
      <c r="BG824" s="58"/>
      <c r="BH824" s="58"/>
      <c r="BI824" s="58"/>
      <c r="BJ824" s="58"/>
      <c r="BK824" s="58"/>
      <c r="BL824" s="58"/>
      <c r="BM824" s="58"/>
      <c r="BN824" s="58"/>
      <c r="BO824" s="58"/>
      <c r="BP824" s="58"/>
      <c r="BQ824" s="58"/>
      <c r="BR824" s="58"/>
      <c r="BS824" s="58"/>
      <c r="BT824" s="58"/>
      <c r="BU824" s="58"/>
      <c r="BV824" s="58"/>
      <c r="BW824" s="58"/>
      <c r="BX824" s="58"/>
      <c r="BY824" s="58"/>
      <c r="BZ824" s="58"/>
      <c r="CA824" s="58"/>
      <c r="CB824" s="58"/>
      <c r="CC824" s="58"/>
      <c r="CD824" s="58"/>
      <c r="CE824" s="58"/>
      <c r="CF824" s="58"/>
      <c r="CG824" s="58"/>
      <c r="CH824" s="58"/>
      <c r="CI824" s="58"/>
      <c r="CJ824" s="58"/>
      <c r="CK824" s="58"/>
      <c r="CL824" s="58"/>
      <c r="CM824" s="58"/>
      <c r="CN824" s="58"/>
      <c r="CO824" s="58"/>
      <c r="CP824" s="58"/>
      <c r="CQ824" s="58"/>
      <c r="CR824" s="58"/>
      <c r="CS824" s="58"/>
      <c r="CT824" s="58"/>
      <c r="CU824" s="58"/>
      <c r="CV824" s="58"/>
      <c r="CW824" s="58"/>
      <c r="CX824" s="58"/>
      <c r="CY824" s="58"/>
      <c r="CZ824" s="58"/>
      <c r="DA824" s="58"/>
      <c r="DB824" s="58"/>
      <c r="DC824" s="58"/>
      <c r="DD824" s="58"/>
      <c r="DE824" s="58"/>
      <c r="DF824" s="58"/>
      <c r="DG824" s="58"/>
      <c r="DH824" s="58"/>
      <c r="DI824" s="58"/>
      <c r="DJ824" s="58"/>
      <c r="DK824" s="58"/>
      <c r="DL824" s="58"/>
      <c r="DM824" s="58"/>
      <c r="DN824" s="58"/>
      <c r="DO824" s="58"/>
      <c r="DP824" s="58"/>
      <c r="DQ824" s="58"/>
      <c r="DR824" s="58"/>
      <c r="DS824" s="58"/>
      <c r="DT824" s="58"/>
      <c r="DU824" s="58"/>
      <c r="DV824" s="58"/>
      <c r="DW824" s="58"/>
      <c r="DX824" s="58"/>
      <c r="DY824" s="58"/>
      <c r="DZ824" s="58"/>
      <c r="EA824" s="58"/>
      <c r="EB824" s="58"/>
      <c r="EC824" s="58"/>
      <c r="ED824" s="58"/>
      <c r="EE824" s="58"/>
      <c r="EF824" s="58"/>
      <c r="EG824" s="58"/>
      <c r="EH824" s="58"/>
      <c r="EI824" s="58"/>
      <c r="EJ824" s="58"/>
      <c r="EK824" s="58"/>
      <c r="EL824" s="58"/>
      <c r="EM824" s="58"/>
    </row>
    <row r="825" spans="1:143" outlineLevel="1" x14ac:dyDescent="0.2">
      <c r="A825" s="16">
        <v>526</v>
      </c>
      <c r="B825" s="16">
        <v>0</v>
      </c>
      <c r="C825" s="1">
        <v>8.4476052197103038E-2</v>
      </c>
      <c r="D825" s="1">
        <f t="shared" si="116"/>
        <v>-8.4476052197103038E-2</v>
      </c>
      <c r="E825" s="1">
        <f t="shared" si="117"/>
        <v>0.17651751408317834</v>
      </c>
      <c r="F825" s="1">
        <f t="shared" si="118"/>
        <v>-0.42013987442657513</v>
      </c>
      <c r="G825" s="1">
        <f t="shared" si="119"/>
        <v>-0.30376095569444461</v>
      </c>
      <c r="H825" s="1">
        <v>3.3835304805483737E-3</v>
      </c>
      <c r="I825" s="1">
        <f t="shared" si="120"/>
        <v>3.9290530041388681E-5</v>
      </c>
      <c r="J825" s="1">
        <f t="shared" si="121"/>
        <v>-0.30427615568605687</v>
      </c>
      <c r="AP825" s="58"/>
      <c r="AQ825" s="58"/>
      <c r="AR825" s="58"/>
      <c r="AS825" s="58"/>
      <c r="AT825" s="58"/>
      <c r="AU825" s="58"/>
      <c r="AV825" s="58"/>
      <c r="AW825" s="173"/>
      <c r="AX825" s="58"/>
      <c r="AY825" s="58"/>
      <c r="AZ825" s="58"/>
      <c r="BA825" s="58">
        <f t="shared" si="122"/>
        <v>1</v>
      </c>
      <c r="BB825" s="58">
        <f t="shared" si="123"/>
        <v>8.4476052197103038E-2</v>
      </c>
      <c r="BC825" s="58" t="e">
        <f t="shared" si="124"/>
        <v>#N/A</v>
      </c>
      <c r="BD825" s="58"/>
      <c r="BE825" s="58"/>
      <c r="BF825" s="58"/>
      <c r="BG825" s="58"/>
      <c r="BH825" s="58"/>
      <c r="BI825" s="58"/>
      <c r="BJ825" s="58"/>
      <c r="BK825" s="58"/>
      <c r="BL825" s="58"/>
      <c r="BM825" s="58"/>
      <c r="BN825" s="58"/>
      <c r="BO825" s="58"/>
      <c r="BP825" s="58"/>
      <c r="BQ825" s="58"/>
      <c r="BR825" s="58"/>
      <c r="BS825" s="58"/>
      <c r="BT825" s="58"/>
      <c r="BU825" s="58"/>
      <c r="BV825" s="58"/>
      <c r="BW825" s="58"/>
      <c r="BX825" s="58"/>
      <c r="BY825" s="58"/>
      <c r="BZ825" s="58"/>
      <c r="CA825" s="58"/>
      <c r="CB825" s="58"/>
      <c r="CC825" s="58"/>
      <c r="CD825" s="58"/>
      <c r="CE825" s="58"/>
      <c r="CF825" s="58"/>
      <c r="CG825" s="58"/>
      <c r="CH825" s="58"/>
      <c r="CI825" s="58"/>
      <c r="CJ825" s="58"/>
      <c r="CK825" s="58"/>
      <c r="CL825" s="58"/>
      <c r="CM825" s="58"/>
      <c r="CN825" s="58"/>
      <c r="CO825" s="58"/>
      <c r="CP825" s="58"/>
      <c r="CQ825" s="58"/>
      <c r="CR825" s="58"/>
      <c r="CS825" s="58"/>
      <c r="CT825" s="58"/>
      <c r="CU825" s="58"/>
      <c r="CV825" s="58"/>
      <c r="CW825" s="58"/>
      <c r="CX825" s="58"/>
      <c r="CY825" s="58"/>
      <c r="CZ825" s="58"/>
      <c r="DA825" s="58"/>
      <c r="DB825" s="58"/>
      <c r="DC825" s="58"/>
      <c r="DD825" s="58"/>
      <c r="DE825" s="58"/>
      <c r="DF825" s="58"/>
      <c r="DG825" s="58"/>
      <c r="DH825" s="58"/>
      <c r="DI825" s="58"/>
      <c r="DJ825" s="58"/>
      <c r="DK825" s="58"/>
      <c r="DL825" s="58"/>
      <c r="DM825" s="58"/>
      <c r="DN825" s="58"/>
      <c r="DO825" s="58"/>
      <c r="DP825" s="58"/>
      <c r="DQ825" s="58"/>
      <c r="DR825" s="58"/>
      <c r="DS825" s="58"/>
      <c r="DT825" s="58"/>
      <c r="DU825" s="58"/>
      <c r="DV825" s="58"/>
      <c r="DW825" s="58"/>
      <c r="DX825" s="58"/>
      <c r="DY825" s="58"/>
      <c r="DZ825" s="58"/>
      <c r="EA825" s="58"/>
      <c r="EB825" s="58"/>
      <c r="EC825" s="58"/>
      <c r="ED825" s="58"/>
      <c r="EE825" s="58"/>
      <c r="EF825" s="58"/>
      <c r="EG825" s="58"/>
      <c r="EH825" s="58"/>
      <c r="EI825" s="58"/>
      <c r="EJ825" s="58"/>
      <c r="EK825" s="58"/>
      <c r="EL825" s="58"/>
      <c r="EM825" s="58"/>
    </row>
    <row r="826" spans="1:143" outlineLevel="1" x14ac:dyDescent="0.2">
      <c r="A826" s="16">
        <v>527</v>
      </c>
      <c r="B826" s="16">
        <v>1</v>
      </c>
      <c r="C826" s="1">
        <v>0.91076449238991863</v>
      </c>
      <c r="D826" s="1">
        <f t="shared" si="116"/>
        <v>8.9235507610081366E-2</v>
      </c>
      <c r="E826" s="1">
        <f t="shared" si="117"/>
        <v>0.18694186126326243</v>
      </c>
      <c r="F826" s="1">
        <f t="shared" si="118"/>
        <v>0.43236773846259902</v>
      </c>
      <c r="G826" s="1">
        <f t="shared" si="119"/>
        <v>0.31301547139162089</v>
      </c>
      <c r="H826" s="1">
        <v>7.0153588925555089E-3</v>
      </c>
      <c r="I826" s="1">
        <f t="shared" si="120"/>
        <v>8.7137772158222632E-5</v>
      </c>
      <c r="J826" s="1">
        <f t="shared" si="121"/>
        <v>0.31411924023501986</v>
      </c>
      <c r="AP826" s="58"/>
      <c r="AQ826" s="58"/>
      <c r="AR826" s="58"/>
      <c r="AS826" s="58"/>
      <c r="AT826" s="58"/>
      <c r="AU826" s="58"/>
      <c r="AV826" s="58"/>
      <c r="AW826" s="173"/>
      <c r="AX826" s="58"/>
      <c r="AY826" s="58"/>
      <c r="AZ826" s="58"/>
      <c r="BA826" s="58">
        <f t="shared" si="122"/>
        <v>0</v>
      </c>
      <c r="BB826" s="58" t="e">
        <f t="shared" si="123"/>
        <v>#N/A</v>
      </c>
      <c r="BC826" s="58">
        <f t="shared" si="124"/>
        <v>0.91076449238991863</v>
      </c>
      <c r="BD826" s="58"/>
      <c r="BE826" s="58"/>
      <c r="BF826" s="58"/>
      <c r="BG826" s="58"/>
      <c r="BH826" s="58"/>
      <c r="BI826" s="58"/>
      <c r="BJ826" s="58"/>
      <c r="BK826" s="58"/>
      <c r="BL826" s="58"/>
      <c r="BM826" s="58"/>
      <c r="BN826" s="58"/>
      <c r="BO826" s="58"/>
      <c r="BP826" s="58"/>
      <c r="BQ826" s="58"/>
      <c r="BR826" s="58"/>
      <c r="BS826" s="58"/>
      <c r="BT826" s="58"/>
      <c r="BU826" s="58"/>
      <c r="BV826" s="58"/>
      <c r="BW826" s="58"/>
      <c r="BX826" s="58"/>
      <c r="BY826" s="58"/>
      <c r="BZ826" s="58"/>
      <c r="CA826" s="58"/>
      <c r="CB826" s="58"/>
      <c r="CC826" s="58"/>
      <c r="CD826" s="58"/>
      <c r="CE826" s="58"/>
      <c r="CF826" s="58"/>
      <c r="CG826" s="58"/>
      <c r="CH826" s="58"/>
      <c r="CI826" s="58"/>
      <c r="CJ826" s="58"/>
      <c r="CK826" s="58"/>
      <c r="CL826" s="58"/>
      <c r="CM826" s="58"/>
      <c r="CN826" s="58"/>
      <c r="CO826" s="58"/>
      <c r="CP826" s="58"/>
      <c r="CQ826" s="58"/>
      <c r="CR826" s="58"/>
      <c r="CS826" s="58"/>
      <c r="CT826" s="58"/>
      <c r="CU826" s="58"/>
      <c r="CV826" s="58"/>
      <c r="CW826" s="58"/>
      <c r="CX826" s="58"/>
      <c r="CY826" s="58"/>
      <c r="CZ826" s="58"/>
      <c r="DA826" s="58"/>
      <c r="DB826" s="58"/>
      <c r="DC826" s="58"/>
      <c r="DD826" s="58"/>
      <c r="DE826" s="58"/>
      <c r="DF826" s="58"/>
      <c r="DG826" s="58"/>
      <c r="DH826" s="58"/>
      <c r="DI826" s="58"/>
      <c r="DJ826" s="58"/>
      <c r="DK826" s="58"/>
      <c r="DL826" s="58"/>
      <c r="DM826" s="58"/>
      <c r="DN826" s="58"/>
      <c r="DO826" s="58"/>
      <c r="DP826" s="58"/>
      <c r="DQ826" s="58"/>
      <c r="DR826" s="58"/>
      <c r="DS826" s="58"/>
      <c r="DT826" s="58"/>
      <c r="DU826" s="58"/>
      <c r="DV826" s="58"/>
      <c r="DW826" s="58"/>
      <c r="DX826" s="58"/>
      <c r="DY826" s="58"/>
      <c r="DZ826" s="58"/>
      <c r="EA826" s="58"/>
      <c r="EB826" s="58"/>
      <c r="EC826" s="58"/>
      <c r="ED826" s="58"/>
      <c r="EE826" s="58"/>
      <c r="EF826" s="58"/>
      <c r="EG826" s="58"/>
      <c r="EH826" s="58"/>
      <c r="EI826" s="58"/>
      <c r="EJ826" s="58"/>
      <c r="EK826" s="58"/>
      <c r="EL826" s="58"/>
      <c r="EM826" s="58"/>
    </row>
    <row r="827" spans="1:143" outlineLevel="1" x14ac:dyDescent="0.2">
      <c r="A827" s="16">
        <v>528</v>
      </c>
      <c r="B827" s="16">
        <v>0</v>
      </c>
      <c r="C827" s="1">
        <v>0.43440543939947485</v>
      </c>
      <c r="D827" s="1">
        <f t="shared" si="116"/>
        <v>-0.43440543939947485</v>
      </c>
      <c r="E827" s="1">
        <f t="shared" si="117"/>
        <v>1.1397555629778737</v>
      </c>
      <c r="F827" s="1">
        <f t="shared" si="118"/>
        <v>-1.0675933509430797</v>
      </c>
      <c r="G827" s="1">
        <f t="shared" si="119"/>
        <v>-0.87638516057361082</v>
      </c>
      <c r="H827" s="1">
        <v>1.0197090056300826E-2</v>
      </c>
      <c r="I827" s="1">
        <f t="shared" si="120"/>
        <v>9.9926078842281279E-4</v>
      </c>
      <c r="J827" s="1">
        <f t="shared" si="121"/>
        <v>-0.8808879154370447</v>
      </c>
      <c r="AP827" s="58"/>
      <c r="AQ827" s="58"/>
      <c r="AR827" s="58"/>
      <c r="AS827" s="58"/>
      <c r="AT827" s="58"/>
      <c r="AU827" s="58"/>
      <c r="AV827" s="58"/>
      <c r="AW827" s="173"/>
      <c r="AX827" s="58"/>
      <c r="AY827" s="58"/>
      <c r="AZ827" s="58"/>
      <c r="BA827" s="58">
        <f t="shared" si="122"/>
        <v>1</v>
      </c>
      <c r="BB827" s="58">
        <f t="shared" si="123"/>
        <v>0.43440543939947485</v>
      </c>
      <c r="BC827" s="58" t="e">
        <f t="shared" si="124"/>
        <v>#N/A</v>
      </c>
      <c r="BD827" s="58"/>
      <c r="BE827" s="58"/>
      <c r="BF827" s="58"/>
      <c r="BG827" s="58"/>
      <c r="BH827" s="58"/>
      <c r="BI827" s="58"/>
      <c r="BJ827" s="58"/>
      <c r="BK827" s="58"/>
      <c r="BL827" s="58"/>
      <c r="BM827" s="58"/>
      <c r="BN827" s="58"/>
      <c r="BO827" s="58"/>
      <c r="BP827" s="58"/>
      <c r="BQ827" s="58"/>
      <c r="BR827" s="58"/>
      <c r="BS827" s="58"/>
      <c r="BT827" s="58"/>
      <c r="BU827" s="58"/>
      <c r="BV827" s="58"/>
      <c r="BW827" s="58"/>
      <c r="BX827" s="58"/>
      <c r="BY827" s="58"/>
      <c r="BZ827" s="58"/>
      <c r="CA827" s="58"/>
      <c r="CB827" s="58"/>
      <c r="CC827" s="58"/>
      <c r="CD827" s="58"/>
      <c r="CE827" s="58"/>
      <c r="CF827" s="58"/>
      <c r="CG827" s="58"/>
      <c r="CH827" s="58"/>
      <c r="CI827" s="58"/>
      <c r="CJ827" s="58"/>
      <c r="CK827" s="58"/>
      <c r="CL827" s="58"/>
      <c r="CM827" s="58"/>
      <c r="CN827" s="58"/>
      <c r="CO827" s="58"/>
      <c r="CP827" s="58"/>
      <c r="CQ827" s="58"/>
      <c r="CR827" s="58"/>
      <c r="CS827" s="58"/>
      <c r="CT827" s="58"/>
      <c r="CU827" s="58"/>
      <c r="CV827" s="58"/>
      <c r="CW827" s="58"/>
      <c r="CX827" s="58"/>
      <c r="CY827" s="58"/>
      <c r="CZ827" s="58"/>
      <c r="DA827" s="58"/>
      <c r="DB827" s="58"/>
      <c r="DC827" s="58"/>
      <c r="DD827" s="58"/>
      <c r="DE827" s="58"/>
      <c r="DF827" s="58"/>
      <c r="DG827" s="58"/>
      <c r="DH827" s="58"/>
      <c r="DI827" s="58"/>
      <c r="DJ827" s="58"/>
      <c r="DK827" s="58"/>
      <c r="DL827" s="58"/>
      <c r="DM827" s="58"/>
      <c r="DN827" s="58"/>
      <c r="DO827" s="58"/>
      <c r="DP827" s="58"/>
      <c r="DQ827" s="58"/>
      <c r="DR827" s="58"/>
      <c r="DS827" s="58"/>
      <c r="DT827" s="58"/>
      <c r="DU827" s="58"/>
      <c r="DV827" s="58"/>
      <c r="DW827" s="58"/>
      <c r="DX827" s="58"/>
      <c r="DY827" s="58"/>
      <c r="DZ827" s="58"/>
      <c r="EA827" s="58"/>
      <c r="EB827" s="58"/>
      <c r="EC827" s="58"/>
      <c r="ED827" s="58"/>
      <c r="EE827" s="58"/>
      <c r="EF827" s="58"/>
      <c r="EG827" s="58"/>
      <c r="EH827" s="58"/>
      <c r="EI827" s="58"/>
      <c r="EJ827" s="58"/>
      <c r="EK827" s="58"/>
      <c r="EL827" s="58"/>
      <c r="EM827" s="58"/>
    </row>
    <row r="828" spans="1:143" outlineLevel="1" x14ac:dyDescent="0.2">
      <c r="A828" s="16">
        <v>529</v>
      </c>
      <c r="B828" s="16">
        <v>0</v>
      </c>
      <c r="C828" s="1">
        <v>8.7389837959370956E-2</v>
      </c>
      <c r="D828" s="1">
        <f t="shared" si="116"/>
        <v>-8.7389837959370956E-2</v>
      </c>
      <c r="E828" s="1">
        <f t="shared" si="117"/>
        <v>0.18289295057650606</v>
      </c>
      <c r="F828" s="1">
        <f t="shared" si="118"/>
        <v>-0.42765985382837385</v>
      </c>
      <c r="G828" s="1">
        <f t="shared" si="119"/>
        <v>-0.30944809740102325</v>
      </c>
      <c r="H828" s="1">
        <v>3.2507979104505597E-3</v>
      </c>
      <c r="I828" s="1">
        <f t="shared" si="120"/>
        <v>3.9165513526460479E-5</v>
      </c>
      <c r="J828" s="1">
        <f t="shared" si="121"/>
        <v>-0.30995230365326953</v>
      </c>
      <c r="AP828" s="58"/>
      <c r="AQ828" s="58"/>
      <c r="AR828" s="58"/>
      <c r="AS828" s="58"/>
      <c r="AT828" s="58"/>
      <c r="AU828" s="58"/>
      <c r="AV828" s="58"/>
      <c r="AW828" s="173"/>
      <c r="AX828" s="58"/>
      <c r="AY828" s="58"/>
      <c r="AZ828" s="58"/>
      <c r="BA828" s="58">
        <f t="shared" si="122"/>
        <v>1</v>
      </c>
      <c r="BB828" s="58">
        <f t="shared" si="123"/>
        <v>8.7389837959370956E-2</v>
      </c>
      <c r="BC828" s="58" t="e">
        <f t="shared" si="124"/>
        <v>#N/A</v>
      </c>
      <c r="BD828" s="58"/>
      <c r="BE828" s="58"/>
      <c r="BF828" s="58"/>
      <c r="BG828" s="58"/>
      <c r="BH828" s="58"/>
      <c r="BI828" s="58"/>
      <c r="BJ828" s="58"/>
      <c r="BK828" s="58"/>
      <c r="BL828" s="58"/>
      <c r="BM828" s="58"/>
      <c r="BN828" s="58"/>
      <c r="BO828" s="58"/>
      <c r="BP828" s="58"/>
      <c r="BQ828" s="58"/>
      <c r="BR828" s="58"/>
      <c r="BS828" s="58"/>
      <c r="BT828" s="58"/>
      <c r="BU828" s="58"/>
      <c r="BV828" s="58"/>
      <c r="BW828" s="58"/>
      <c r="BX828" s="58"/>
      <c r="BY828" s="58"/>
      <c r="BZ828" s="58"/>
      <c r="CA828" s="58"/>
      <c r="CB828" s="58"/>
      <c r="CC828" s="58"/>
      <c r="CD828" s="58"/>
      <c r="CE828" s="58"/>
      <c r="CF828" s="58"/>
      <c r="CG828" s="58"/>
      <c r="CH828" s="58"/>
      <c r="CI828" s="58"/>
      <c r="CJ828" s="58"/>
      <c r="CK828" s="58"/>
      <c r="CL828" s="58"/>
      <c r="CM828" s="58"/>
      <c r="CN828" s="58"/>
      <c r="CO828" s="58"/>
      <c r="CP828" s="58"/>
      <c r="CQ828" s="58"/>
      <c r="CR828" s="58"/>
      <c r="CS828" s="58"/>
      <c r="CT828" s="58"/>
      <c r="CU828" s="58"/>
      <c r="CV828" s="58"/>
      <c r="CW828" s="58"/>
      <c r="CX828" s="58"/>
      <c r="CY828" s="58"/>
      <c r="CZ828" s="58"/>
      <c r="DA828" s="58"/>
      <c r="DB828" s="58"/>
      <c r="DC828" s="58"/>
      <c r="DD828" s="58"/>
      <c r="DE828" s="58"/>
      <c r="DF828" s="58"/>
      <c r="DG828" s="58"/>
      <c r="DH828" s="58"/>
      <c r="DI828" s="58"/>
      <c r="DJ828" s="58"/>
      <c r="DK828" s="58"/>
      <c r="DL828" s="58"/>
      <c r="DM828" s="58"/>
      <c r="DN828" s="58"/>
      <c r="DO828" s="58"/>
      <c r="DP828" s="58"/>
      <c r="DQ828" s="58"/>
      <c r="DR828" s="58"/>
      <c r="DS828" s="58"/>
      <c r="DT828" s="58"/>
      <c r="DU828" s="58"/>
      <c r="DV828" s="58"/>
      <c r="DW828" s="58"/>
      <c r="DX828" s="58"/>
      <c r="DY828" s="58"/>
      <c r="DZ828" s="58"/>
      <c r="EA828" s="58"/>
      <c r="EB828" s="58"/>
      <c r="EC828" s="58"/>
      <c r="ED828" s="58"/>
      <c r="EE828" s="58"/>
      <c r="EF828" s="58"/>
      <c r="EG828" s="58"/>
      <c r="EH828" s="58"/>
      <c r="EI828" s="58"/>
      <c r="EJ828" s="58"/>
      <c r="EK828" s="58"/>
      <c r="EL828" s="58"/>
      <c r="EM828" s="58"/>
    </row>
    <row r="829" spans="1:143" outlineLevel="1" x14ac:dyDescent="0.2">
      <c r="A829" s="16">
        <v>530</v>
      </c>
      <c r="B829" s="16">
        <v>0</v>
      </c>
      <c r="C829" s="1">
        <v>0.12835636596228808</v>
      </c>
      <c r="D829" s="1">
        <f t="shared" si="116"/>
        <v>-0.12835636596228808</v>
      </c>
      <c r="E829" s="1">
        <f t="shared" si="117"/>
        <v>0.2747492303328789</v>
      </c>
      <c r="F829" s="1">
        <f t="shared" si="118"/>
        <v>-0.52416527005599955</v>
      </c>
      <c r="G829" s="1">
        <f t="shared" si="119"/>
        <v>-0.383741903131676</v>
      </c>
      <c r="H829" s="1">
        <v>1.3050043344436792E-2</v>
      </c>
      <c r="I829" s="1">
        <f t="shared" si="120"/>
        <v>2.4660969874690518E-4</v>
      </c>
      <c r="J829" s="1">
        <f t="shared" si="121"/>
        <v>-0.3862706042025893</v>
      </c>
      <c r="AP829" s="58"/>
      <c r="AQ829" s="58"/>
      <c r="AR829" s="58"/>
      <c r="AS829" s="58"/>
      <c r="AT829" s="58"/>
      <c r="AU829" s="58"/>
      <c r="AV829" s="58"/>
      <c r="AW829" s="173"/>
      <c r="AX829" s="58"/>
      <c r="AY829" s="58"/>
      <c r="AZ829" s="58"/>
      <c r="BA829" s="58">
        <f t="shared" si="122"/>
        <v>1</v>
      </c>
      <c r="BB829" s="58">
        <f t="shared" si="123"/>
        <v>0.12835636596228808</v>
      </c>
      <c r="BC829" s="58" t="e">
        <f t="shared" si="124"/>
        <v>#N/A</v>
      </c>
      <c r="BD829" s="58"/>
      <c r="BE829" s="58"/>
      <c r="BF829" s="58"/>
      <c r="BG829" s="58"/>
      <c r="BH829" s="58"/>
      <c r="BI829" s="58"/>
      <c r="BJ829" s="58"/>
      <c r="BK829" s="58"/>
      <c r="BL829" s="58"/>
      <c r="BM829" s="58"/>
      <c r="BN829" s="58"/>
      <c r="BO829" s="58"/>
      <c r="BP829" s="58"/>
      <c r="BQ829" s="58"/>
      <c r="BR829" s="58"/>
      <c r="BS829" s="58"/>
      <c r="BT829" s="58"/>
      <c r="BU829" s="58"/>
      <c r="BV829" s="58"/>
      <c r="BW829" s="58"/>
      <c r="BX829" s="58"/>
      <c r="BY829" s="58"/>
      <c r="BZ829" s="58"/>
      <c r="CA829" s="58"/>
      <c r="CB829" s="58"/>
      <c r="CC829" s="58"/>
      <c r="CD829" s="58"/>
      <c r="CE829" s="58"/>
      <c r="CF829" s="58"/>
      <c r="CG829" s="58"/>
      <c r="CH829" s="58"/>
      <c r="CI829" s="58"/>
      <c r="CJ829" s="58"/>
      <c r="CK829" s="58"/>
      <c r="CL829" s="58"/>
      <c r="CM829" s="58"/>
      <c r="CN829" s="58"/>
      <c r="CO829" s="58"/>
      <c r="CP829" s="58"/>
      <c r="CQ829" s="58"/>
      <c r="CR829" s="58"/>
      <c r="CS829" s="58"/>
      <c r="CT829" s="58"/>
      <c r="CU829" s="58"/>
      <c r="CV829" s="58"/>
      <c r="CW829" s="58"/>
      <c r="CX829" s="58"/>
      <c r="CY829" s="58"/>
      <c r="CZ829" s="58"/>
      <c r="DA829" s="58"/>
      <c r="DB829" s="58"/>
      <c r="DC829" s="58"/>
      <c r="DD829" s="58"/>
      <c r="DE829" s="58"/>
      <c r="DF829" s="58"/>
      <c r="DG829" s="58"/>
      <c r="DH829" s="58"/>
      <c r="DI829" s="58"/>
      <c r="DJ829" s="58"/>
      <c r="DK829" s="58"/>
      <c r="DL829" s="58"/>
      <c r="DM829" s="58"/>
      <c r="DN829" s="58"/>
      <c r="DO829" s="58"/>
      <c r="DP829" s="58"/>
      <c r="DQ829" s="58"/>
      <c r="DR829" s="58"/>
      <c r="DS829" s="58"/>
      <c r="DT829" s="58"/>
      <c r="DU829" s="58"/>
      <c r="DV829" s="58"/>
      <c r="DW829" s="58"/>
      <c r="DX829" s="58"/>
      <c r="DY829" s="58"/>
      <c r="DZ829" s="58"/>
      <c r="EA829" s="58"/>
      <c r="EB829" s="58"/>
      <c r="EC829" s="58"/>
      <c r="ED829" s="58"/>
      <c r="EE829" s="58"/>
      <c r="EF829" s="58"/>
      <c r="EG829" s="58"/>
      <c r="EH829" s="58"/>
      <c r="EI829" s="58"/>
      <c r="EJ829" s="58"/>
      <c r="EK829" s="58"/>
      <c r="EL829" s="58"/>
      <c r="EM829" s="58"/>
    </row>
    <row r="830" spans="1:143" outlineLevel="1" x14ac:dyDescent="0.2">
      <c r="A830" s="16">
        <v>531</v>
      </c>
      <c r="B830" s="16">
        <v>1</v>
      </c>
      <c r="C830" s="1">
        <v>0.97097552025037359</v>
      </c>
      <c r="D830" s="1">
        <f t="shared" si="116"/>
        <v>2.9024479749626408E-2</v>
      </c>
      <c r="E830" s="1">
        <f t="shared" si="117"/>
        <v>5.8908043746628162E-2</v>
      </c>
      <c r="F830" s="1">
        <f t="shared" si="118"/>
        <v>0.24270979326477157</v>
      </c>
      <c r="G830" s="1">
        <f t="shared" si="119"/>
        <v>0.17289326729133209</v>
      </c>
      <c r="H830" s="1">
        <v>4.6773306735203163E-3</v>
      </c>
      <c r="I830" s="1">
        <f t="shared" si="120"/>
        <v>1.7641538598816977E-5</v>
      </c>
      <c r="J830" s="1">
        <f t="shared" si="121"/>
        <v>0.17329903075604783</v>
      </c>
      <c r="AP830" s="58"/>
      <c r="AQ830" s="58"/>
      <c r="AR830" s="58"/>
      <c r="AS830" s="58"/>
      <c r="AT830" s="58"/>
      <c r="AU830" s="58"/>
      <c r="AV830" s="58"/>
      <c r="AW830" s="173"/>
      <c r="AX830" s="58"/>
      <c r="AY830" s="58"/>
      <c r="AZ830" s="58"/>
      <c r="BA830" s="58">
        <f t="shared" si="122"/>
        <v>0</v>
      </c>
      <c r="BB830" s="58" t="e">
        <f t="shared" si="123"/>
        <v>#N/A</v>
      </c>
      <c r="BC830" s="58">
        <f t="shared" si="124"/>
        <v>0.97097552025037359</v>
      </c>
      <c r="BD830" s="58"/>
      <c r="BE830" s="58"/>
      <c r="BF830" s="58"/>
      <c r="BG830" s="58"/>
      <c r="BH830" s="58"/>
      <c r="BI830" s="58"/>
      <c r="BJ830" s="58"/>
      <c r="BK830" s="58"/>
      <c r="BL830" s="58"/>
      <c r="BM830" s="58"/>
      <c r="BN830" s="58"/>
      <c r="BO830" s="58"/>
      <c r="BP830" s="58"/>
      <c r="BQ830" s="58"/>
      <c r="BR830" s="58"/>
      <c r="BS830" s="58"/>
      <c r="BT830" s="58"/>
      <c r="BU830" s="58"/>
      <c r="BV830" s="58"/>
      <c r="BW830" s="58"/>
      <c r="BX830" s="58"/>
      <c r="BY830" s="58"/>
      <c r="BZ830" s="58"/>
      <c r="CA830" s="58"/>
      <c r="CB830" s="58"/>
      <c r="CC830" s="58"/>
      <c r="CD830" s="58"/>
      <c r="CE830" s="58"/>
      <c r="CF830" s="58"/>
      <c r="CG830" s="58"/>
      <c r="CH830" s="58"/>
      <c r="CI830" s="58"/>
      <c r="CJ830" s="58"/>
      <c r="CK830" s="58"/>
      <c r="CL830" s="58"/>
      <c r="CM830" s="58"/>
      <c r="CN830" s="58"/>
      <c r="CO830" s="58"/>
      <c r="CP830" s="58"/>
      <c r="CQ830" s="58"/>
      <c r="CR830" s="58"/>
      <c r="CS830" s="58"/>
      <c r="CT830" s="58"/>
      <c r="CU830" s="58"/>
      <c r="CV830" s="58"/>
      <c r="CW830" s="58"/>
      <c r="CX830" s="58"/>
      <c r="CY830" s="58"/>
      <c r="CZ830" s="58"/>
      <c r="DA830" s="58"/>
      <c r="DB830" s="58"/>
      <c r="DC830" s="58"/>
      <c r="DD830" s="58"/>
      <c r="DE830" s="58"/>
      <c r="DF830" s="58"/>
      <c r="DG830" s="58"/>
      <c r="DH830" s="58"/>
      <c r="DI830" s="58"/>
      <c r="DJ830" s="58"/>
      <c r="DK830" s="58"/>
      <c r="DL830" s="58"/>
      <c r="DM830" s="58"/>
      <c r="DN830" s="58"/>
      <c r="DO830" s="58"/>
      <c r="DP830" s="58"/>
      <c r="DQ830" s="58"/>
      <c r="DR830" s="58"/>
      <c r="DS830" s="58"/>
      <c r="DT830" s="58"/>
      <c r="DU830" s="58"/>
      <c r="DV830" s="58"/>
      <c r="DW830" s="58"/>
      <c r="DX830" s="58"/>
      <c r="DY830" s="58"/>
      <c r="DZ830" s="58"/>
      <c r="EA830" s="58"/>
      <c r="EB830" s="58"/>
      <c r="EC830" s="58"/>
      <c r="ED830" s="58"/>
      <c r="EE830" s="58"/>
      <c r="EF830" s="58"/>
      <c r="EG830" s="58"/>
      <c r="EH830" s="58"/>
      <c r="EI830" s="58"/>
      <c r="EJ830" s="58"/>
      <c r="EK830" s="58"/>
      <c r="EL830" s="58"/>
      <c r="EM830" s="58"/>
    </row>
    <row r="831" spans="1:143" outlineLevel="1" x14ac:dyDescent="0.2">
      <c r="A831" s="16">
        <v>532</v>
      </c>
      <c r="B831" s="16">
        <v>0</v>
      </c>
      <c r="C831" s="1">
        <v>0.10708535727923606</v>
      </c>
      <c r="D831" s="1">
        <f t="shared" si="116"/>
        <v>-0.10708535727923606</v>
      </c>
      <c r="E831" s="1">
        <f t="shared" si="117"/>
        <v>0.22652857506665758</v>
      </c>
      <c r="F831" s="1">
        <f t="shared" si="118"/>
        <v>-0.47595018128650562</v>
      </c>
      <c r="G831" s="1">
        <f t="shared" si="119"/>
        <v>-0.34630604501769208</v>
      </c>
      <c r="H831" s="1">
        <v>2.9589996513966067E-3</v>
      </c>
      <c r="I831" s="1">
        <f t="shared" si="120"/>
        <v>4.4622000483173256E-5</v>
      </c>
      <c r="J831" s="1">
        <f t="shared" si="121"/>
        <v>-0.34681954461620262</v>
      </c>
      <c r="AP831" s="58"/>
      <c r="AQ831" s="58"/>
      <c r="AR831" s="58"/>
      <c r="AS831" s="58"/>
      <c r="AT831" s="58"/>
      <c r="AU831" s="58"/>
      <c r="AV831" s="58"/>
      <c r="AW831" s="173"/>
      <c r="AX831" s="58"/>
      <c r="AY831" s="58"/>
      <c r="AZ831" s="58"/>
      <c r="BA831" s="58">
        <f t="shared" si="122"/>
        <v>1</v>
      </c>
      <c r="BB831" s="58">
        <f t="shared" si="123"/>
        <v>0.10708535727923606</v>
      </c>
      <c r="BC831" s="58" t="e">
        <f t="shared" si="124"/>
        <v>#N/A</v>
      </c>
      <c r="BD831" s="58"/>
      <c r="BE831" s="58"/>
      <c r="BF831" s="58"/>
      <c r="BG831" s="58"/>
      <c r="BH831" s="58"/>
      <c r="BI831" s="58"/>
      <c r="BJ831" s="58"/>
      <c r="BK831" s="58"/>
      <c r="BL831" s="58"/>
      <c r="BM831" s="58"/>
      <c r="BN831" s="58"/>
      <c r="BO831" s="58"/>
      <c r="BP831" s="58"/>
      <c r="BQ831" s="58"/>
      <c r="BR831" s="58"/>
      <c r="BS831" s="58"/>
      <c r="BT831" s="58"/>
      <c r="BU831" s="58"/>
      <c r="BV831" s="58"/>
      <c r="BW831" s="58"/>
      <c r="BX831" s="58"/>
      <c r="BY831" s="58"/>
      <c r="BZ831" s="58"/>
      <c r="CA831" s="58"/>
      <c r="CB831" s="58"/>
      <c r="CC831" s="58"/>
      <c r="CD831" s="58"/>
      <c r="CE831" s="58"/>
      <c r="CF831" s="58"/>
      <c r="CG831" s="58"/>
      <c r="CH831" s="58"/>
      <c r="CI831" s="58"/>
      <c r="CJ831" s="58"/>
      <c r="CK831" s="58"/>
      <c r="CL831" s="58"/>
      <c r="CM831" s="58"/>
      <c r="CN831" s="58"/>
      <c r="CO831" s="58"/>
      <c r="CP831" s="58"/>
      <c r="CQ831" s="58"/>
      <c r="CR831" s="58"/>
      <c r="CS831" s="58"/>
      <c r="CT831" s="58"/>
      <c r="CU831" s="58"/>
      <c r="CV831" s="58"/>
      <c r="CW831" s="58"/>
      <c r="CX831" s="58"/>
      <c r="CY831" s="58"/>
      <c r="CZ831" s="58"/>
      <c r="DA831" s="58"/>
      <c r="DB831" s="58"/>
      <c r="DC831" s="58"/>
      <c r="DD831" s="58"/>
      <c r="DE831" s="58"/>
      <c r="DF831" s="58"/>
      <c r="DG831" s="58"/>
      <c r="DH831" s="58"/>
      <c r="DI831" s="58"/>
      <c r="DJ831" s="58"/>
      <c r="DK831" s="58"/>
      <c r="DL831" s="58"/>
      <c r="DM831" s="58"/>
      <c r="DN831" s="58"/>
      <c r="DO831" s="58"/>
      <c r="DP831" s="58"/>
      <c r="DQ831" s="58"/>
      <c r="DR831" s="58"/>
      <c r="DS831" s="58"/>
      <c r="DT831" s="58"/>
      <c r="DU831" s="58"/>
      <c r="DV831" s="58"/>
      <c r="DW831" s="58"/>
      <c r="DX831" s="58"/>
      <c r="DY831" s="58"/>
      <c r="DZ831" s="58"/>
      <c r="EA831" s="58"/>
      <c r="EB831" s="58"/>
      <c r="EC831" s="58"/>
      <c r="ED831" s="58"/>
      <c r="EE831" s="58"/>
      <c r="EF831" s="58"/>
      <c r="EG831" s="58"/>
      <c r="EH831" s="58"/>
      <c r="EI831" s="58"/>
      <c r="EJ831" s="58"/>
      <c r="EK831" s="58"/>
      <c r="EL831" s="58"/>
      <c r="EM831" s="58"/>
    </row>
    <row r="832" spans="1:143" outlineLevel="1" x14ac:dyDescent="0.2">
      <c r="A832" s="16">
        <v>533</v>
      </c>
      <c r="B832" s="16">
        <v>0</v>
      </c>
      <c r="C832" s="1">
        <v>0.14163008994913323</v>
      </c>
      <c r="D832" s="1">
        <f t="shared" si="116"/>
        <v>-0.14163008994913323</v>
      </c>
      <c r="E832" s="1">
        <f t="shared" si="117"/>
        <v>0.30544028361770137</v>
      </c>
      <c r="F832" s="1">
        <f t="shared" si="118"/>
        <v>-0.55266652116597526</v>
      </c>
      <c r="G832" s="1">
        <f t="shared" si="119"/>
        <v>-0.40620056478573879</v>
      </c>
      <c r="H832" s="1">
        <v>5.0437576584473065E-3</v>
      </c>
      <c r="I832" s="1">
        <f t="shared" si="120"/>
        <v>1.0508417236295275E-4</v>
      </c>
      <c r="J832" s="1">
        <f t="shared" si="121"/>
        <v>-0.40722884482605565</v>
      </c>
      <c r="AP832" s="58"/>
      <c r="AQ832" s="58"/>
      <c r="AR832" s="58"/>
      <c r="AS832" s="58"/>
      <c r="AT832" s="58"/>
      <c r="AU832" s="58"/>
      <c r="AV832" s="58"/>
      <c r="AW832" s="173"/>
      <c r="AX832" s="58"/>
      <c r="AY832" s="58"/>
      <c r="AZ832" s="58"/>
      <c r="BA832" s="58">
        <f t="shared" si="122"/>
        <v>1</v>
      </c>
      <c r="BB832" s="58">
        <f t="shared" si="123"/>
        <v>0.14163008994913323</v>
      </c>
      <c r="BC832" s="58" t="e">
        <f t="shared" si="124"/>
        <v>#N/A</v>
      </c>
      <c r="BD832" s="58"/>
      <c r="BE832" s="58"/>
      <c r="BF832" s="58"/>
      <c r="BG832" s="58"/>
      <c r="BH832" s="58"/>
      <c r="BI832" s="58"/>
      <c r="BJ832" s="58"/>
      <c r="BK832" s="58"/>
      <c r="BL832" s="58"/>
      <c r="BM832" s="58"/>
      <c r="BN832" s="58"/>
      <c r="BO832" s="58"/>
      <c r="BP832" s="58"/>
      <c r="BQ832" s="58"/>
      <c r="BR832" s="58"/>
      <c r="BS832" s="58"/>
      <c r="BT832" s="58"/>
      <c r="BU832" s="58"/>
      <c r="BV832" s="58"/>
      <c r="BW832" s="58"/>
      <c r="BX832" s="58"/>
      <c r="BY832" s="58"/>
      <c r="BZ832" s="58"/>
      <c r="CA832" s="58"/>
      <c r="CB832" s="58"/>
      <c r="CC832" s="58"/>
      <c r="CD832" s="58"/>
      <c r="CE832" s="58"/>
      <c r="CF832" s="58"/>
      <c r="CG832" s="58"/>
      <c r="CH832" s="58"/>
      <c r="CI832" s="58"/>
      <c r="CJ832" s="58"/>
      <c r="CK832" s="58"/>
      <c r="CL832" s="58"/>
      <c r="CM832" s="58"/>
      <c r="CN832" s="58"/>
      <c r="CO832" s="58"/>
      <c r="CP832" s="58"/>
      <c r="CQ832" s="58"/>
      <c r="CR832" s="58"/>
      <c r="CS832" s="58"/>
      <c r="CT832" s="58"/>
      <c r="CU832" s="58"/>
      <c r="CV832" s="58"/>
      <c r="CW832" s="58"/>
      <c r="CX832" s="58"/>
      <c r="CY832" s="58"/>
      <c r="CZ832" s="58"/>
      <c r="DA832" s="58"/>
      <c r="DB832" s="58"/>
      <c r="DC832" s="58"/>
      <c r="DD832" s="58"/>
      <c r="DE832" s="58"/>
      <c r="DF832" s="58"/>
      <c r="DG832" s="58"/>
      <c r="DH832" s="58"/>
      <c r="DI832" s="58"/>
      <c r="DJ832" s="58"/>
      <c r="DK832" s="58"/>
      <c r="DL832" s="58"/>
      <c r="DM832" s="58"/>
      <c r="DN832" s="58"/>
      <c r="DO832" s="58"/>
      <c r="DP832" s="58"/>
      <c r="DQ832" s="58"/>
      <c r="DR832" s="58"/>
      <c r="DS832" s="58"/>
      <c r="DT832" s="58"/>
      <c r="DU832" s="58"/>
      <c r="DV832" s="58"/>
      <c r="DW832" s="58"/>
      <c r="DX832" s="58"/>
      <c r="DY832" s="58"/>
      <c r="DZ832" s="58"/>
      <c r="EA832" s="58"/>
      <c r="EB832" s="58"/>
      <c r="EC832" s="58"/>
      <c r="ED832" s="58"/>
      <c r="EE832" s="58"/>
      <c r="EF832" s="58"/>
      <c r="EG832" s="58"/>
      <c r="EH832" s="58"/>
      <c r="EI832" s="58"/>
      <c r="EJ832" s="58"/>
      <c r="EK832" s="58"/>
      <c r="EL832" s="58"/>
      <c r="EM832" s="58"/>
    </row>
    <row r="833" spans="1:143" outlineLevel="1" x14ac:dyDescent="0.2">
      <c r="A833" s="16">
        <v>534</v>
      </c>
      <c r="B833" s="16">
        <v>1</v>
      </c>
      <c r="C833" s="1">
        <v>0.72375434318762599</v>
      </c>
      <c r="D833" s="1">
        <f t="shared" si="116"/>
        <v>0.27624565681237401</v>
      </c>
      <c r="E833" s="1">
        <f t="shared" si="117"/>
        <v>0.64660649832569983</v>
      </c>
      <c r="F833" s="1">
        <f t="shared" si="118"/>
        <v>0.80411846038111812</v>
      </c>
      <c r="G833" s="1">
        <f t="shared" si="119"/>
        <v>0.61780602294248055</v>
      </c>
      <c r="H833" s="1">
        <v>1.3883386951440457E-2</v>
      </c>
      <c r="I833" s="1">
        <f t="shared" si="120"/>
        <v>6.8116631996408027E-4</v>
      </c>
      <c r="J833" s="1">
        <f t="shared" si="121"/>
        <v>0.62213982140587232</v>
      </c>
      <c r="AP833" s="58"/>
      <c r="AQ833" s="58"/>
      <c r="AR833" s="58"/>
      <c r="AS833" s="58"/>
      <c r="AT833" s="58"/>
      <c r="AU833" s="58"/>
      <c r="AV833" s="58"/>
      <c r="AW833" s="173"/>
      <c r="AX833" s="58"/>
      <c r="AY833" s="58"/>
      <c r="AZ833" s="58"/>
      <c r="BA833" s="58">
        <f t="shared" si="122"/>
        <v>0</v>
      </c>
      <c r="BB833" s="58" t="e">
        <f t="shared" si="123"/>
        <v>#N/A</v>
      </c>
      <c r="BC833" s="58">
        <f t="shared" si="124"/>
        <v>0.72375434318762599</v>
      </c>
      <c r="BD833" s="58"/>
      <c r="BE833" s="58"/>
      <c r="BF833" s="58"/>
      <c r="BG833" s="58"/>
      <c r="BH833" s="58"/>
      <c r="BI833" s="58"/>
      <c r="BJ833" s="58"/>
      <c r="BK833" s="58"/>
      <c r="BL833" s="58"/>
      <c r="BM833" s="58"/>
      <c r="BN833" s="58"/>
      <c r="BO833" s="58"/>
      <c r="BP833" s="58"/>
      <c r="BQ833" s="58"/>
      <c r="BR833" s="58"/>
      <c r="BS833" s="58"/>
      <c r="BT833" s="58"/>
      <c r="BU833" s="58"/>
      <c r="BV833" s="58"/>
      <c r="BW833" s="58"/>
      <c r="BX833" s="58"/>
      <c r="BY833" s="58"/>
      <c r="BZ833" s="58"/>
      <c r="CA833" s="58"/>
      <c r="CB833" s="58"/>
      <c r="CC833" s="58"/>
      <c r="CD833" s="58"/>
      <c r="CE833" s="58"/>
      <c r="CF833" s="58"/>
      <c r="CG833" s="58"/>
      <c r="CH833" s="58"/>
      <c r="CI833" s="58"/>
      <c r="CJ833" s="58"/>
      <c r="CK833" s="58"/>
      <c r="CL833" s="58"/>
      <c r="CM833" s="58"/>
      <c r="CN833" s="58"/>
      <c r="CO833" s="58"/>
      <c r="CP833" s="58"/>
      <c r="CQ833" s="58"/>
      <c r="CR833" s="58"/>
      <c r="CS833" s="58"/>
      <c r="CT833" s="58"/>
      <c r="CU833" s="58"/>
      <c r="CV833" s="58"/>
      <c r="CW833" s="58"/>
      <c r="CX833" s="58"/>
      <c r="CY833" s="58"/>
      <c r="CZ833" s="58"/>
      <c r="DA833" s="58"/>
      <c r="DB833" s="58"/>
      <c r="DC833" s="58"/>
      <c r="DD833" s="58"/>
      <c r="DE833" s="58"/>
      <c r="DF833" s="58"/>
      <c r="DG833" s="58"/>
      <c r="DH833" s="58"/>
      <c r="DI833" s="58"/>
      <c r="DJ833" s="58"/>
      <c r="DK833" s="58"/>
      <c r="DL833" s="58"/>
      <c r="DM833" s="58"/>
      <c r="DN833" s="58"/>
      <c r="DO833" s="58"/>
      <c r="DP833" s="58"/>
      <c r="DQ833" s="58"/>
      <c r="DR833" s="58"/>
      <c r="DS833" s="58"/>
      <c r="DT833" s="58"/>
      <c r="DU833" s="58"/>
      <c r="DV833" s="58"/>
      <c r="DW833" s="58"/>
      <c r="DX833" s="58"/>
      <c r="DY833" s="58"/>
      <c r="DZ833" s="58"/>
      <c r="EA833" s="58"/>
      <c r="EB833" s="58"/>
      <c r="EC833" s="58"/>
      <c r="ED833" s="58"/>
      <c r="EE833" s="58"/>
      <c r="EF833" s="58"/>
      <c r="EG833" s="58"/>
      <c r="EH833" s="58"/>
      <c r="EI833" s="58"/>
      <c r="EJ833" s="58"/>
      <c r="EK833" s="58"/>
      <c r="EL833" s="58"/>
      <c r="EM833" s="58"/>
    </row>
    <row r="834" spans="1:143" outlineLevel="1" x14ac:dyDescent="0.2">
      <c r="A834" s="16">
        <v>535</v>
      </c>
      <c r="B834" s="16">
        <v>0</v>
      </c>
      <c r="C834" s="1">
        <v>0.4371261404206182</v>
      </c>
      <c r="D834" s="1">
        <f t="shared" si="116"/>
        <v>-0.4371261404206182</v>
      </c>
      <c r="E834" s="1">
        <f t="shared" si="117"/>
        <v>1.1493994528523537</v>
      </c>
      <c r="F834" s="1">
        <f t="shared" si="118"/>
        <v>-1.072100486359536</v>
      </c>
      <c r="G834" s="1">
        <f t="shared" si="119"/>
        <v>-0.88124740095409448</v>
      </c>
      <c r="H834" s="1">
        <v>1.5441143462821364E-2</v>
      </c>
      <c r="I834" s="1">
        <f t="shared" si="120"/>
        <v>1.54632865152098E-3</v>
      </c>
      <c r="J834" s="1">
        <f t="shared" si="121"/>
        <v>-0.88813095556912325</v>
      </c>
      <c r="AP834" s="58"/>
      <c r="AQ834" s="58"/>
      <c r="AR834" s="58"/>
      <c r="AS834" s="58"/>
      <c r="AT834" s="58"/>
      <c r="AU834" s="58"/>
      <c r="AV834" s="58"/>
      <c r="AW834" s="173"/>
      <c r="AX834" s="58"/>
      <c r="AY834" s="58"/>
      <c r="AZ834" s="58"/>
      <c r="BA834" s="58">
        <f t="shared" si="122"/>
        <v>1</v>
      </c>
      <c r="BB834" s="58">
        <f t="shared" si="123"/>
        <v>0.4371261404206182</v>
      </c>
      <c r="BC834" s="58" t="e">
        <f t="shared" si="124"/>
        <v>#N/A</v>
      </c>
      <c r="BD834" s="58"/>
      <c r="BE834" s="58"/>
      <c r="BF834" s="58"/>
      <c r="BG834" s="58"/>
      <c r="BH834" s="58"/>
      <c r="BI834" s="58"/>
      <c r="BJ834" s="58"/>
      <c r="BK834" s="58"/>
      <c r="BL834" s="58"/>
      <c r="BM834" s="58"/>
      <c r="BN834" s="58"/>
      <c r="BO834" s="58"/>
      <c r="BP834" s="58"/>
      <c r="BQ834" s="58"/>
      <c r="BR834" s="58"/>
      <c r="BS834" s="58"/>
      <c r="BT834" s="58"/>
      <c r="BU834" s="58"/>
      <c r="BV834" s="58"/>
      <c r="BW834" s="58"/>
      <c r="BX834" s="58"/>
      <c r="BY834" s="58"/>
      <c r="BZ834" s="58"/>
      <c r="CA834" s="58"/>
      <c r="CB834" s="58"/>
      <c r="CC834" s="58"/>
      <c r="CD834" s="58"/>
      <c r="CE834" s="58"/>
      <c r="CF834" s="58"/>
      <c r="CG834" s="58"/>
      <c r="CH834" s="58"/>
      <c r="CI834" s="58"/>
      <c r="CJ834" s="58"/>
      <c r="CK834" s="58"/>
      <c r="CL834" s="58"/>
      <c r="CM834" s="58"/>
      <c r="CN834" s="58"/>
      <c r="CO834" s="58"/>
      <c r="CP834" s="58"/>
      <c r="CQ834" s="58"/>
      <c r="CR834" s="58"/>
      <c r="CS834" s="58"/>
      <c r="CT834" s="58"/>
      <c r="CU834" s="58"/>
      <c r="CV834" s="58"/>
      <c r="CW834" s="58"/>
      <c r="CX834" s="58"/>
      <c r="CY834" s="58"/>
      <c r="CZ834" s="58"/>
      <c r="DA834" s="58"/>
      <c r="DB834" s="58"/>
      <c r="DC834" s="58"/>
      <c r="DD834" s="58"/>
      <c r="DE834" s="58"/>
      <c r="DF834" s="58"/>
      <c r="DG834" s="58"/>
      <c r="DH834" s="58"/>
      <c r="DI834" s="58"/>
      <c r="DJ834" s="58"/>
      <c r="DK834" s="58"/>
      <c r="DL834" s="58"/>
      <c r="DM834" s="58"/>
      <c r="DN834" s="58"/>
      <c r="DO834" s="58"/>
      <c r="DP834" s="58"/>
      <c r="DQ834" s="58"/>
      <c r="DR834" s="58"/>
      <c r="DS834" s="58"/>
      <c r="DT834" s="58"/>
      <c r="DU834" s="58"/>
      <c r="DV834" s="58"/>
      <c r="DW834" s="58"/>
      <c r="DX834" s="58"/>
      <c r="DY834" s="58"/>
      <c r="DZ834" s="58"/>
      <c r="EA834" s="58"/>
      <c r="EB834" s="58"/>
      <c r="EC834" s="58"/>
      <c r="ED834" s="58"/>
      <c r="EE834" s="58"/>
      <c r="EF834" s="58"/>
      <c r="EG834" s="58"/>
      <c r="EH834" s="58"/>
      <c r="EI834" s="58"/>
      <c r="EJ834" s="58"/>
      <c r="EK834" s="58"/>
      <c r="EL834" s="58"/>
      <c r="EM834" s="58"/>
    </row>
    <row r="835" spans="1:143" outlineLevel="1" x14ac:dyDescent="0.2">
      <c r="A835" s="16">
        <v>536</v>
      </c>
      <c r="B835" s="16">
        <v>1</v>
      </c>
      <c r="C835" s="1">
        <v>0.96727993792652267</v>
      </c>
      <c r="D835" s="1">
        <f t="shared" si="116"/>
        <v>3.272006207347733E-2</v>
      </c>
      <c r="E835" s="1">
        <f t="shared" si="117"/>
        <v>6.6534668578746042E-2</v>
      </c>
      <c r="F835" s="1">
        <f t="shared" si="118"/>
        <v>0.25794314989692213</v>
      </c>
      <c r="G835" s="1">
        <f t="shared" si="119"/>
        <v>0.18392085166243607</v>
      </c>
      <c r="H835" s="1">
        <v>4.4038529065834227E-3</v>
      </c>
      <c r="I835" s="1">
        <f t="shared" si="120"/>
        <v>1.8786174054719096E-5</v>
      </c>
      <c r="J835" s="1">
        <f t="shared" si="121"/>
        <v>0.18432717438374585</v>
      </c>
      <c r="AP835" s="58"/>
      <c r="AQ835" s="58"/>
      <c r="AR835" s="58"/>
      <c r="AS835" s="58"/>
      <c r="AT835" s="58"/>
      <c r="AU835" s="58"/>
      <c r="AV835" s="58"/>
      <c r="AW835" s="173"/>
      <c r="AX835" s="58"/>
      <c r="AY835" s="58"/>
      <c r="AZ835" s="58"/>
      <c r="BA835" s="58">
        <f t="shared" si="122"/>
        <v>0</v>
      </c>
      <c r="BB835" s="58" t="e">
        <f t="shared" si="123"/>
        <v>#N/A</v>
      </c>
      <c r="BC835" s="58">
        <f t="shared" si="124"/>
        <v>0.96727993792652267</v>
      </c>
      <c r="BD835" s="58"/>
      <c r="BE835" s="58"/>
      <c r="BF835" s="58"/>
      <c r="BG835" s="58"/>
      <c r="BH835" s="58"/>
      <c r="BI835" s="58"/>
      <c r="BJ835" s="58"/>
      <c r="BK835" s="58"/>
      <c r="BL835" s="58"/>
      <c r="BM835" s="58"/>
      <c r="BN835" s="58"/>
      <c r="BO835" s="58"/>
      <c r="BP835" s="58"/>
      <c r="BQ835" s="58"/>
      <c r="BR835" s="58"/>
      <c r="BS835" s="58"/>
      <c r="BT835" s="58"/>
      <c r="BU835" s="58"/>
      <c r="BV835" s="58"/>
      <c r="BW835" s="58"/>
      <c r="BX835" s="58"/>
      <c r="BY835" s="58"/>
      <c r="BZ835" s="58"/>
      <c r="CA835" s="58"/>
      <c r="CB835" s="58"/>
      <c r="CC835" s="58"/>
      <c r="CD835" s="58"/>
      <c r="CE835" s="58"/>
      <c r="CF835" s="58"/>
      <c r="CG835" s="58"/>
      <c r="CH835" s="58"/>
      <c r="CI835" s="58"/>
      <c r="CJ835" s="58"/>
      <c r="CK835" s="58"/>
      <c r="CL835" s="58"/>
      <c r="CM835" s="58"/>
      <c r="CN835" s="58"/>
      <c r="CO835" s="58"/>
      <c r="CP835" s="58"/>
      <c r="CQ835" s="58"/>
      <c r="CR835" s="58"/>
      <c r="CS835" s="58"/>
      <c r="CT835" s="58"/>
      <c r="CU835" s="58"/>
      <c r="CV835" s="58"/>
      <c r="CW835" s="58"/>
      <c r="CX835" s="58"/>
      <c r="CY835" s="58"/>
      <c r="CZ835" s="58"/>
      <c r="DA835" s="58"/>
      <c r="DB835" s="58"/>
      <c r="DC835" s="58"/>
      <c r="DD835" s="58"/>
      <c r="DE835" s="58"/>
      <c r="DF835" s="58"/>
      <c r="DG835" s="58"/>
      <c r="DH835" s="58"/>
      <c r="DI835" s="58"/>
      <c r="DJ835" s="58"/>
      <c r="DK835" s="58"/>
      <c r="DL835" s="58"/>
      <c r="DM835" s="58"/>
      <c r="DN835" s="58"/>
      <c r="DO835" s="58"/>
      <c r="DP835" s="58"/>
      <c r="DQ835" s="58"/>
      <c r="DR835" s="58"/>
      <c r="DS835" s="58"/>
      <c r="DT835" s="58"/>
      <c r="DU835" s="58"/>
      <c r="DV835" s="58"/>
      <c r="DW835" s="58"/>
      <c r="DX835" s="58"/>
      <c r="DY835" s="58"/>
      <c r="DZ835" s="58"/>
      <c r="EA835" s="58"/>
      <c r="EB835" s="58"/>
      <c r="EC835" s="58"/>
      <c r="ED835" s="58"/>
      <c r="EE835" s="58"/>
      <c r="EF835" s="58"/>
      <c r="EG835" s="58"/>
      <c r="EH835" s="58"/>
      <c r="EI835" s="58"/>
      <c r="EJ835" s="58"/>
      <c r="EK835" s="58"/>
      <c r="EL835" s="58"/>
      <c r="EM835" s="58"/>
    </row>
    <row r="836" spans="1:143" outlineLevel="1" x14ac:dyDescent="0.2">
      <c r="A836" s="16">
        <v>537</v>
      </c>
      <c r="B836" s="16">
        <v>0</v>
      </c>
      <c r="C836" s="1">
        <v>0.34584382918170004</v>
      </c>
      <c r="D836" s="1">
        <f t="shared" si="116"/>
        <v>-0.34584382918170004</v>
      </c>
      <c r="E836" s="1">
        <f t="shared" si="117"/>
        <v>0.84881832546273517</v>
      </c>
      <c r="F836" s="1">
        <f t="shared" si="118"/>
        <v>-0.9213133698491166</v>
      </c>
      <c r="G836" s="1">
        <f t="shared" si="119"/>
        <v>-0.72710862157347178</v>
      </c>
      <c r="H836" s="1">
        <v>8.4342724687698264E-3</v>
      </c>
      <c r="I836" s="1">
        <f t="shared" si="120"/>
        <v>5.6690881953959707E-4</v>
      </c>
      <c r="J836" s="1">
        <f t="shared" si="121"/>
        <v>-0.73019447164108242</v>
      </c>
      <c r="AP836" s="58"/>
      <c r="AQ836" s="58"/>
      <c r="AR836" s="58"/>
      <c r="AS836" s="58"/>
      <c r="AT836" s="58"/>
      <c r="AU836" s="58"/>
      <c r="AV836" s="58"/>
      <c r="AW836" s="173"/>
      <c r="AX836" s="58"/>
      <c r="AY836" s="58"/>
      <c r="AZ836" s="58"/>
      <c r="BA836" s="58">
        <f t="shared" si="122"/>
        <v>1</v>
      </c>
      <c r="BB836" s="58">
        <f t="shared" si="123"/>
        <v>0.34584382918170004</v>
      </c>
      <c r="BC836" s="58" t="e">
        <f t="shared" si="124"/>
        <v>#N/A</v>
      </c>
      <c r="BD836" s="58"/>
      <c r="BE836" s="58"/>
      <c r="BF836" s="58"/>
      <c r="BG836" s="58"/>
      <c r="BH836" s="58"/>
      <c r="BI836" s="58"/>
      <c r="BJ836" s="58"/>
      <c r="BK836" s="58"/>
      <c r="BL836" s="58"/>
      <c r="BM836" s="58"/>
      <c r="BN836" s="58"/>
      <c r="BO836" s="58"/>
      <c r="BP836" s="58"/>
      <c r="BQ836" s="58"/>
      <c r="BR836" s="58"/>
      <c r="BS836" s="58"/>
      <c r="BT836" s="58"/>
      <c r="BU836" s="58"/>
      <c r="BV836" s="58"/>
      <c r="BW836" s="58"/>
      <c r="BX836" s="58"/>
      <c r="BY836" s="58"/>
      <c r="BZ836" s="58"/>
      <c r="CA836" s="58"/>
      <c r="CB836" s="58"/>
      <c r="CC836" s="58"/>
      <c r="CD836" s="58"/>
      <c r="CE836" s="58"/>
      <c r="CF836" s="58"/>
      <c r="CG836" s="58"/>
      <c r="CH836" s="58"/>
      <c r="CI836" s="58"/>
      <c r="CJ836" s="58"/>
      <c r="CK836" s="58"/>
      <c r="CL836" s="58"/>
      <c r="CM836" s="58"/>
      <c r="CN836" s="58"/>
      <c r="CO836" s="58"/>
      <c r="CP836" s="58"/>
      <c r="CQ836" s="58"/>
      <c r="CR836" s="58"/>
      <c r="CS836" s="58"/>
      <c r="CT836" s="58"/>
      <c r="CU836" s="58"/>
      <c r="CV836" s="58"/>
      <c r="CW836" s="58"/>
      <c r="CX836" s="58"/>
      <c r="CY836" s="58"/>
      <c r="CZ836" s="58"/>
      <c r="DA836" s="58"/>
      <c r="DB836" s="58"/>
      <c r="DC836" s="58"/>
      <c r="DD836" s="58"/>
      <c r="DE836" s="58"/>
      <c r="DF836" s="58"/>
      <c r="DG836" s="58"/>
      <c r="DH836" s="58"/>
      <c r="DI836" s="58"/>
      <c r="DJ836" s="58"/>
      <c r="DK836" s="58"/>
      <c r="DL836" s="58"/>
      <c r="DM836" s="58"/>
      <c r="DN836" s="58"/>
      <c r="DO836" s="58"/>
      <c r="DP836" s="58"/>
      <c r="DQ836" s="58"/>
      <c r="DR836" s="58"/>
      <c r="DS836" s="58"/>
      <c r="DT836" s="58"/>
      <c r="DU836" s="58"/>
      <c r="DV836" s="58"/>
      <c r="DW836" s="58"/>
      <c r="DX836" s="58"/>
      <c r="DY836" s="58"/>
      <c r="DZ836" s="58"/>
      <c r="EA836" s="58"/>
      <c r="EB836" s="58"/>
      <c r="EC836" s="58"/>
      <c r="ED836" s="58"/>
      <c r="EE836" s="58"/>
      <c r="EF836" s="58"/>
      <c r="EG836" s="58"/>
      <c r="EH836" s="58"/>
      <c r="EI836" s="58"/>
      <c r="EJ836" s="58"/>
      <c r="EK836" s="58"/>
      <c r="EL836" s="58"/>
      <c r="EM836" s="58"/>
    </row>
    <row r="837" spans="1:143" outlineLevel="1" x14ac:dyDescent="0.2">
      <c r="A837" s="16">
        <v>538</v>
      </c>
      <c r="B837" s="16">
        <v>1</v>
      </c>
      <c r="C837" s="1">
        <v>0.94362237995322518</v>
      </c>
      <c r="D837" s="1">
        <f t="shared" si="116"/>
        <v>5.6377620046774823E-2</v>
      </c>
      <c r="E837" s="1">
        <f t="shared" si="117"/>
        <v>0.11605842820492887</v>
      </c>
      <c r="F837" s="1">
        <f t="shared" si="118"/>
        <v>0.3406734920784546</v>
      </c>
      <c r="G837" s="1">
        <f t="shared" si="119"/>
        <v>0.24442985657438387</v>
      </c>
      <c r="H837" s="1">
        <v>3.7904449745657996E-3</v>
      </c>
      <c r="I837" s="1">
        <f t="shared" si="120"/>
        <v>2.8523795195616671E-5</v>
      </c>
      <c r="J837" s="1">
        <f t="shared" si="121"/>
        <v>0.24489442664856537</v>
      </c>
      <c r="AP837" s="58"/>
      <c r="AQ837" s="58"/>
      <c r="AR837" s="58"/>
      <c r="AS837" s="58"/>
      <c r="AT837" s="58"/>
      <c r="AU837" s="58"/>
      <c r="AV837" s="58"/>
      <c r="AW837" s="173"/>
      <c r="AX837" s="58"/>
      <c r="AY837" s="58"/>
      <c r="AZ837" s="58"/>
      <c r="BA837" s="58">
        <f t="shared" si="122"/>
        <v>0</v>
      </c>
      <c r="BB837" s="58" t="e">
        <f t="shared" si="123"/>
        <v>#N/A</v>
      </c>
      <c r="BC837" s="58">
        <f t="shared" si="124"/>
        <v>0.94362237995322518</v>
      </c>
      <c r="BD837" s="58"/>
      <c r="BE837" s="58"/>
      <c r="BF837" s="58"/>
      <c r="BG837" s="58"/>
      <c r="BH837" s="58"/>
      <c r="BI837" s="58"/>
      <c r="BJ837" s="58"/>
      <c r="BK837" s="58"/>
      <c r="BL837" s="58"/>
      <c r="BM837" s="58"/>
      <c r="BN837" s="58"/>
      <c r="BO837" s="58"/>
      <c r="BP837" s="58"/>
      <c r="BQ837" s="58"/>
      <c r="BR837" s="58"/>
      <c r="BS837" s="58"/>
      <c r="BT837" s="58"/>
      <c r="BU837" s="58"/>
      <c r="BV837" s="58"/>
      <c r="BW837" s="58"/>
      <c r="BX837" s="58"/>
      <c r="BY837" s="58"/>
      <c r="BZ837" s="58"/>
      <c r="CA837" s="58"/>
      <c r="CB837" s="58"/>
      <c r="CC837" s="58"/>
      <c r="CD837" s="58"/>
      <c r="CE837" s="58"/>
      <c r="CF837" s="58"/>
      <c r="CG837" s="58"/>
      <c r="CH837" s="58"/>
      <c r="CI837" s="58"/>
      <c r="CJ837" s="58"/>
      <c r="CK837" s="58"/>
      <c r="CL837" s="58"/>
      <c r="CM837" s="58"/>
      <c r="CN837" s="58"/>
      <c r="CO837" s="58"/>
      <c r="CP837" s="58"/>
      <c r="CQ837" s="58"/>
      <c r="CR837" s="58"/>
      <c r="CS837" s="58"/>
      <c r="CT837" s="58"/>
      <c r="CU837" s="58"/>
      <c r="CV837" s="58"/>
      <c r="CW837" s="58"/>
      <c r="CX837" s="58"/>
      <c r="CY837" s="58"/>
      <c r="CZ837" s="58"/>
      <c r="DA837" s="58"/>
      <c r="DB837" s="58"/>
      <c r="DC837" s="58"/>
      <c r="DD837" s="58"/>
      <c r="DE837" s="58"/>
      <c r="DF837" s="58"/>
      <c r="DG837" s="58"/>
      <c r="DH837" s="58"/>
      <c r="DI837" s="58"/>
      <c r="DJ837" s="58"/>
      <c r="DK837" s="58"/>
      <c r="DL837" s="58"/>
      <c r="DM837" s="58"/>
      <c r="DN837" s="58"/>
      <c r="DO837" s="58"/>
      <c r="DP837" s="58"/>
      <c r="DQ837" s="58"/>
      <c r="DR837" s="58"/>
      <c r="DS837" s="58"/>
      <c r="DT837" s="58"/>
      <c r="DU837" s="58"/>
      <c r="DV837" s="58"/>
      <c r="DW837" s="58"/>
      <c r="DX837" s="58"/>
      <c r="DY837" s="58"/>
      <c r="DZ837" s="58"/>
      <c r="EA837" s="58"/>
      <c r="EB837" s="58"/>
      <c r="EC837" s="58"/>
      <c r="ED837" s="58"/>
      <c r="EE837" s="58"/>
      <c r="EF837" s="58"/>
      <c r="EG837" s="58"/>
      <c r="EH837" s="58"/>
      <c r="EI837" s="58"/>
      <c r="EJ837" s="58"/>
      <c r="EK837" s="58"/>
      <c r="EL837" s="58"/>
      <c r="EM837" s="58"/>
    </row>
    <row r="838" spans="1:143" outlineLevel="1" x14ac:dyDescent="0.2">
      <c r="A838" s="16">
        <v>539</v>
      </c>
      <c r="B838" s="16">
        <v>0</v>
      </c>
      <c r="C838" s="1">
        <v>0.10708535727923606</v>
      </c>
      <c r="D838" s="1">
        <f t="shared" si="116"/>
        <v>-0.10708535727923606</v>
      </c>
      <c r="E838" s="1">
        <f t="shared" si="117"/>
        <v>0.22652857506665758</v>
      </c>
      <c r="F838" s="1">
        <f t="shared" si="118"/>
        <v>-0.47595018128650562</v>
      </c>
      <c r="G838" s="1">
        <f t="shared" si="119"/>
        <v>-0.34630604501769208</v>
      </c>
      <c r="H838" s="1">
        <v>2.9589996513966067E-3</v>
      </c>
      <c r="I838" s="1">
        <f t="shared" si="120"/>
        <v>4.4622000483173256E-5</v>
      </c>
      <c r="J838" s="1">
        <f t="shared" si="121"/>
        <v>-0.34681954461620262</v>
      </c>
      <c r="AP838" s="58"/>
      <c r="AQ838" s="58"/>
      <c r="AR838" s="58"/>
      <c r="AS838" s="58"/>
      <c r="AT838" s="58"/>
      <c r="AU838" s="58"/>
      <c r="AV838" s="58"/>
      <c r="AW838" s="173"/>
      <c r="AX838" s="58"/>
      <c r="AY838" s="58"/>
      <c r="AZ838" s="58"/>
      <c r="BA838" s="58">
        <f t="shared" si="122"/>
        <v>1</v>
      </c>
      <c r="BB838" s="58">
        <f t="shared" si="123"/>
        <v>0.10708535727923606</v>
      </c>
      <c r="BC838" s="58" t="e">
        <f t="shared" si="124"/>
        <v>#N/A</v>
      </c>
      <c r="BD838" s="58"/>
      <c r="BE838" s="58"/>
      <c r="BF838" s="58"/>
      <c r="BG838" s="58"/>
      <c r="BH838" s="58"/>
      <c r="BI838" s="58"/>
      <c r="BJ838" s="58"/>
      <c r="BK838" s="58"/>
      <c r="BL838" s="58"/>
      <c r="BM838" s="58"/>
      <c r="BN838" s="58"/>
      <c r="BO838" s="58"/>
      <c r="BP838" s="58"/>
      <c r="BQ838" s="58"/>
      <c r="BR838" s="58"/>
      <c r="BS838" s="58"/>
      <c r="BT838" s="58"/>
      <c r="BU838" s="58"/>
      <c r="BV838" s="58"/>
      <c r="BW838" s="58"/>
      <c r="BX838" s="58"/>
      <c r="BY838" s="58"/>
      <c r="BZ838" s="58"/>
      <c r="CA838" s="58"/>
      <c r="CB838" s="58"/>
      <c r="CC838" s="58"/>
      <c r="CD838" s="58"/>
      <c r="CE838" s="58"/>
      <c r="CF838" s="58"/>
      <c r="CG838" s="58"/>
      <c r="CH838" s="58"/>
      <c r="CI838" s="58"/>
      <c r="CJ838" s="58"/>
      <c r="CK838" s="58"/>
      <c r="CL838" s="58"/>
      <c r="CM838" s="58"/>
      <c r="CN838" s="58"/>
      <c r="CO838" s="58"/>
      <c r="CP838" s="58"/>
      <c r="CQ838" s="58"/>
      <c r="CR838" s="58"/>
      <c r="CS838" s="58"/>
      <c r="CT838" s="58"/>
      <c r="CU838" s="58"/>
      <c r="CV838" s="58"/>
      <c r="CW838" s="58"/>
      <c r="CX838" s="58"/>
      <c r="CY838" s="58"/>
      <c r="CZ838" s="58"/>
      <c r="DA838" s="58"/>
      <c r="DB838" s="58"/>
      <c r="DC838" s="58"/>
      <c r="DD838" s="58"/>
      <c r="DE838" s="58"/>
      <c r="DF838" s="58"/>
      <c r="DG838" s="58"/>
      <c r="DH838" s="58"/>
      <c r="DI838" s="58"/>
      <c r="DJ838" s="58"/>
      <c r="DK838" s="58"/>
      <c r="DL838" s="58"/>
      <c r="DM838" s="58"/>
      <c r="DN838" s="58"/>
      <c r="DO838" s="58"/>
      <c r="DP838" s="58"/>
      <c r="DQ838" s="58"/>
      <c r="DR838" s="58"/>
      <c r="DS838" s="58"/>
      <c r="DT838" s="58"/>
      <c r="DU838" s="58"/>
      <c r="DV838" s="58"/>
      <c r="DW838" s="58"/>
      <c r="DX838" s="58"/>
      <c r="DY838" s="58"/>
      <c r="DZ838" s="58"/>
      <c r="EA838" s="58"/>
      <c r="EB838" s="58"/>
      <c r="EC838" s="58"/>
      <c r="ED838" s="58"/>
      <c r="EE838" s="58"/>
      <c r="EF838" s="58"/>
      <c r="EG838" s="58"/>
      <c r="EH838" s="58"/>
      <c r="EI838" s="58"/>
      <c r="EJ838" s="58"/>
      <c r="EK838" s="58"/>
      <c r="EL838" s="58"/>
      <c r="EM838" s="58"/>
    </row>
    <row r="839" spans="1:143" outlineLevel="1" x14ac:dyDescent="0.2">
      <c r="A839" s="16">
        <v>540</v>
      </c>
      <c r="B839" s="16">
        <v>1</v>
      </c>
      <c r="C839" s="1">
        <v>0.95327006053974062</v>
      </c>
      <c r="D839" s="1">
        <f t="shared" si="116"/>
        <v>4.6729939460259384E-2</v>
      </c>
      <c r="E839" s="1">
        <f t="shared" si="117"/>
        <v>9.5714072204295494E-2</v>
      </c>
      <c r="F839" s="1">
        <f t="shared" si="118"/>
        <v>0.30937690961721026</v>
      </c>
      <c r="G839" s="1">
        <f t="shared" si="119"/>
        <v>0.22140612574947369</v>
      </c>
      <c r="H839" s="1">
        <v>3.7652703947243008E-3</v>
      </c>
      <c r="I839" s="1">
        <f t="shared" si="120"/>
        <v>2.3246741833310384E-5</v>
      </c>
      <c r="J839" s="1">
        <f t="shared" si="121"/>
        <v>0.22182413352002042</v>
      </c>
      <c r="AP839" s="58"/>
      <c r="AQ839" s="58"/>
      <c r="AR839" s="58"/>
      <c r="AS839" s="58"/>
      <c r="AT839" s="58"/>
      <c r="AU839" s="58"/>
      <c r="AV839" s="58"/>
      <c r="AW839" s="173"/>
      <c r="AX839" s="58"/>
      <c r="AY839" s="58"/>
      <c r="AZ839" s="58"/>
      <c r="BA839" s="58">
        <f t="shared" si="122"/>
        <v>0</v>
      </c>
      <c r="BB839" s="58" t="e">
        <f t="shared" si="123"/>
        <v>#N/A</v>
      </c>
      <c r="BC839" s="58">
        <f t="shared" si="124"/>
        <v>0.95327006053974062</v>
      </c>
      <c r="BD839" s="58"/>
      <c r="BE839" s="58"/>
      <c r="BF839" s="58"/>
      <c r="BG839" s="58"/>
      <c r="BH839" s="58"/>
      <c r="BI839" s="58"/>
      <c r="BJ839" s="58"/>
      <c r="BK839" s="58"/>
      <c r="BL839" s="58"/>
      <c r="BM839" s="58"/>
      <c r="BN839" s="58"/>
      <c r="BO839" s="58"/>
      <c r="BP839" s="58"/>
      <c r="BQ839" s="58"/>
      <c r="BR839" s="58"/>
      <c r="BS839" s="58"/>
      <c r="BT839" s="58"/>
      <c r="BU839" s="58"/>
      <c r="BV839" s="58"/>
      <c r="BW839" s="58"/>
      <c r="BX839" s="58"/>
      <c r="BY839" s="58"/>
      <c r="BZ839" s="58"/>
      <c r="CA839" s="58"/>
      <c r="CB839" s="58"/>
      <c r="CC839" s="58"/>
      <c r="CD839" s="58"/>
      <c r="CE839" s="58"/>
      <c r="CF839" s="58"/>
      <c r="CG839" s="58"/>
      <c r="CH839" s="58"/>
      <c r="CI839" s="58"/>
      <c r="CJ839" s="58"/>
      <c r="CK839" s="58"/>
      <c r="CL839" s="58"/>
      <c r="CM839" s="58"/>
      <c r="CN839" s="58"/>
      <c r="CO839" s="58"/>
      <c r="CP839" s="58"/>
      <c r="CQ839" s="58"/>
      <c r="CR839" s="58"/>
      <c r="CS839" s="58"/>
      <c r="CT839" s="58"/>
      <c r="CU839" s="58"/>
      <c r="CV839" s="58"/>
      <c r="CW839" s="58"/>
      <c r="CX839" s="58"/>
      <c r="CY839" s="58"/>
      <c r="CZ839" s="58"/>
      <c r="DA839" s="58"/>
      <c r="DB839" s="58"/>
      <c r="DC839" s="58"/>
      <c r="DD839" s="58"/>
      <c r="DE839" s="58"/>
      <c r="DF839" s="58"/>
      <c r="DG839" s="58"/>
      <c r="DH839" s="58"/>
      <c r="DI839" s="58"/>
      <c r="DJ839" s="58"/>
      <c r="DK839" s="58"/>
      <c r="DL839" s="58"/>
      <c r="DM839" s="58"/>
      <c r="DN839" s="58"/>
      <c r="DO839" s="58"/>
      <c r="DP839" s="58"/>
      <c r="DQ839" s="58"/>
      <c r="DR839" s="58"/>
      <c r="DS839" s="58"/>
      <c r="DT839" s="58"/>
      <c r="DU839" s="58"/>
      <c r="DV839" s="58"/>
      <c r="DW839" s="58"/>
      <c r="DX839" s="58"/>
      <c r="DY839" s="58"/>
      <c r="DZ839" s="58"/>
      <c r="EA839" s="58"/>
      <c r="EB839" s="58"/>
      <c r="EC839" s="58"/>
      <c r="ED839" s="58"/>
      <c r="EE839" s="58"/>
      <c r="EF839" s="58"/>
      <c r="EG839" s="58"/>
      <c r="EH839" s="58"/>
      <c r="EI839" s="58"/>
      <c r="EJ839" s="58"/>
      <c r="EK839" s="58"/>
      <c r="EL839" s="58"/>
      <c r="EM839" s="58"/>
    </row>
    <row r="840" spans="1:143" outlineLevel="1" x14ac:dyDescent="0.2">
      <c r="A840" s="16">
        <v>541</v>
      </c>
      <c r="B840" s="16">
        <v>1</v>
      </c>
      <c r="C840" s="1">
        <v>0.93518814813082496</v>
      </c>
      <c r="D840" s="1">
        <f t="shared" si="116"/>
        <v>6.4811851869175041E-2</v>
      </c>
      <c r="E840" s="1">
        <f t="shared" si="117"/>
        <v>0.13401508397934289</v>
      </c>
      <c r="F840" s="1">
        <f t="shared" si="118"/>
        <v>0.36608070692040423</v>
      </c>
      <c r="G840" s="1">
        <f t="shared" si="119"/>
        <v>0.26325566056680333</v>
      </c>
      <c r="H840" s="1">
        <v>4.1538302005861456E-3</v>
      </c>
      <c r="I840" s="1">
        <f t="shared" si="120"/>
        <v>3.6285212796262174E-5</v>
      </c>
      <c r="J840" s="1">
        <f t="shared" si="121"/>
        <v>0.26380412950128751</v>
      </c>
      <c r="AP840" s="58"/>
      <c r="AQ840" s="58"/>
      <c r="AR840" s="58"/>
      <c r="AS840" s="58"/>
      <c r="AT840" s="58"/>
      <c r="AU840" s="58"/>
      <c r="AV840" s="58"/>
      <c r="AW840" s="173"/>
      <c r="AX840" s="58"/>
      <c r="AY840" s="58"/>
      <c r="AZ840" s="58"/>
      <c r="BA840" s="58">
        <f t="shared" si="122"/>
        <v>0</v>
      </c>
      <c r="BB840" s="58" t="e">
        <f t="shared" si="123"/>
        <v>#N/A</v>
      </c>
      <c r="BC840" s="58">
        <f t="shared" si="124"/>
        <v>0.93518814813082496</v>
      </c>
      <c r="BD840" s="58"/>
      <c r="BE840" s="58"/>
      <c r="BF840" s="58"/>
      <c r="BG840" s="58"/>
      <c r="BH840" s="58"/>
      <c r="BI840" s="58"/>
      <c r="BJ840" s="58"/>
      <c r="BK840" s="58"/>
      <c r="BL840" s="58"/>
      <c r="BM840" s="58"/>
      <c r="BN840" s="58"/>
      <c r="BO840" s="58"/>
      <c r="BP840" s="58"/>
      <c r="BQ840" s="58"/>
      <c r="BR840" s="58"/>
      <c r="BS840" s="58"/>
      <c r="BT840" s="58"/>
      <c r="BU840" s="58"/>
      <c r="BV840" s="58"/>
      <c r="BW840" s="58"/>
      <c r="BX840" s="58"/>
      <c r="BY840" s="58"/>
      <c r="BZ840" s="58"/>
      <c r="CA840" s="58"/>
      <c r="CB840" s="58"/>
      <c r="CC840" s="58"/>
      <c r="CD840" s="58"/>
      <c r="CE840" s="58"/>
      <c r="CF840" s="58"/>
      <c r="CG840" s="58"/>
      <c r="CH840" s="58"/>
      <c r="CI840" s="58"/>
      <c r="CJ840" s="58"/>
      <c r="CK840" s="58"/>
      <c r="CL840" s="58"/>
      <c r="CM840" s="58"/>
      <c r="CN840" s="58"/>
      <c r="CO840" s="58"/>
      <c r="CP840" s="58"/>
      <c r="CQ840" s="58"/>
      <c r="CR840" s="58"/>
      <c r="CS840" s="58"/>
      <c r="CT840" s="58"/>
      <c r="CU840" s="58"/>
      <c r="CV840" s="58"/>
      <c r="CW840" s="58"/>
      <c r="CX840" s="58"/>
      <c r="CY840" s="58"/>
      <c r="CZ840" s="58"/>
      <c r="DA840" s="58"/>
      <c r="DB840" s="58"/>
      <c r="DC840" s="58"/>
      <c r="DD840" s="58"/>
      <c r="DE840" s="58"/>
      <c r="DF840" s="58"/>
      <c r="DG840" s="58"/>
      <c r="DH840" s="58"/>
      <c r="DI840" s="58"/>
      <c r="DJ840" s="58"/>
      <c r="DK840" s="58"/>
      <c r="DL840" s="58"/>
      <c r="DM840" s="58"/>
      <c r="DN840" s="58"/>
      <c r="DO840" s="58"/>
      <c r="DP840" s="58"/>
      <c r="DQ840" s="58"/>
      <c r="DR840" s="58"/>
      <c r="DS840" s="58"/>
      <c r="DT840" s="58"/>
      <c r="DU840" s="58"/>
      <c r="DV840" s="58"/>
      <c r="DW840" s="58"/>
      <c r="DX840" s="58"/>
      <c r="DY840" s="58"/>
      <c r="DZ840" s="58"/>
      <c r="EA840" s="58"/>
      <c r="EB840" s="58"/>
      <c r="EC840" s="58"/>
      <c r="ED840" s="58"/>
      <c r="EE840" s="58"/>
      <c r="EF840" s="58"/>
      <c r="EG840" s="58"/>
      <c r="EH840" s="58"/>
      <c r="EI840" s="58"/>
      <c r="EJ840" s="58"/>
      <c r="EK840" s="58"/>
      <c r="EL840" s="58"/>
      <c r="EM840" s="58"/>
    </row>
    <row r="841" spans="1:143" outlineLevel="1" x14ac:dyDescent="0.2">
      <c r="A841" s="16">
        <v>542</v>
      </c>
      <c r="B841" s="16">
        <v>0</v>
      </c>
      <c r="C841" s="1">
        <v>0.11005227206504635</v>
      </c>
      <c r="D841" s="1">
        <f t="shared" si="116"/>
        <v>-0.11005227206504635</v>
      </c>
      <c r="E841" s="1">
        <f t="shared" si="117"/>
        <v>0.2331851012762739</v>
      </c>
      <c r="F841" s="1">
        <f t="shared" si="118"/>
        <v>-0.48289243240733637</v>
      </c>
      <c r="G841" s="1">
        <f t="shared" si="119"/>
        <v>-0.35165537283527121</v>
      </c>
      <c r="H841" s="1">
        <v>3.2893883433104919E-2</v>
      </c>
      <c r="I841" s="1">
        <f t="shared" si="120"/>
        <v>5.4364001589901829E-4</v>
      </c>
      <c r="J841" s="1">
        <f t="shared" si="121"/>
        <v>-0.35758574065614712</v>
      </c>
      <c r="AP841" s="58"/>
      <c r="AQ841" s="58"/>
      <c r="AR841" s="58"/>
      <c r="AS841" s="58"/>
      <c r="AT841" s="58"/>
      <c r="AU841" s="58"/>
      <c r="AV841" s="58"/>
      <c r="AW841" s="173"/>
      <c r="AX841" s="58"/>
      <c r="AY841" s="58"/>
      <c r="AZ841" s="58"/>
      <c r="BA841" s="58">
        <f t="shared" si="122"/>
        <v>1</v>
      </c>
      <c r="BB841" s="58">
        <f t="shared" si="123"/>
        <v>0.11005227206504635</v>
      </c>
      <c r="BC841" s="58" t="e">
        <f t="shared" si="124"/>
        <v>#N/A</v>
      </c>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58"/>
      <c r="DL841" s="58"/>
      <c r="DM841" s="58"/>
      <c r="DN841" s="58"/>
      <c r="DO841" s="58"/>
      <c r="DP841" s="58"/>
      <c r="DQ841" s="58"/>
      <c r="DR841" s="58"/>
      <c r="DS841" s="58"/>
      <c r="DT841" s="58"/>
      <c r="DU841" s="58"/>
      <c r="DV841" s="58"/>
      <c r="DW841" s="58"/>
      <c r="DX841" s="58"/>
      <c r="DY841" s="58"/>
      <c r="DZ841" s="58"/>
      <c r="EA841" s="58"/>
      <c r="EB841" s="58"/>
      <c r="EC841" s="58"/>
      <c r="ED841" s="58"/>
      <c r="EE841" s="58"/>
      <c r="EF841" s="58"/>
      <c r="EG841" s="58"/>
      <c r="EH841" s="58"/>
      <c r="EI841" s="58"/>
      <c r="EJ841" s="58"/>
      <c r="EK841" s="58"/>
      <c r="EL841" s="58"/>
      <c r="EM841" s="58"/>
    </row>
    <row r="842" spans="1:143" outlineLevel="1" x14ac:dyDescent="0.2">
      <c r="A842" s="16">
        <v>543</v>
      </c>
      <c r="B842" s="16">
        <v>0</v>
      </c>
      <c r="C842" s="1">
        <v>0.10530027560409025</v>
      </c>
      <c r="D842" s="1">
        <f t="shared" si="116"/>
        <v>-0.10530027560409025</v>
      </c>
      <c r="E842" s="1">
        <f t="shared" si="117"/>
        <v>0.22253424093883814</v>
      </c>
      <c r="F842" s="1">
        <f t="shared" si="118"/>
        <v>-0.4717353505291268</v>
      </c>
      <c r="G842" s="1">
        <f t="shared" si="119"/>
        <v>-0.34306475449248031</v>
      </c>
      <c r="H842" s="1">
        <v>3.1358474522428501E-2</v>
      </c>
      <c r="I842" s="1">
        <f t="shared" si="120"/>
        <v>4.9168955032767906E-4</v>
      </c>
      <c r="J842" s="1">
        <f t="shared" si="121"/>
        <v>-0.34857365520605837</v>
      </c>
      <c r="AP842" s="58"/>
      <c r="AQ842" s="58"/>
      <c r="AR842" s="58"/>
      <c r="AS842" s="58"/>
      <c r="AT842" s="58"/>
      <c r="AU842" s="58"/>
      <c r="AV842" s="58"/>
      <c r="AW842" s="173"/>
      <c r="AX842" s="58"/>
      <c r="AY842" s="58"/>
      <c r="AZ842" s="58"/>
      <c r="BA842" s="58">
        <f t="shared" si="122"/>
        <v>1</v>
      </c>
      <c r="BB842" s="58">
        <f t="shared" si="123"/>
        <v>0.10530027560409025</v>
      </c>
      <c r="BC842" s="58" t="e">
        <f t="shared" si="124"/>
        <v>#N/A</v>
      </c>
      <c r="BD842" s="58"/>
      <c r="BE842" s="58"/>
      <c r="BF842" s="58"/>
      <c r="BG842" s="58"/>
      <c r="BH842" s="58"/>
      <c r="BI842" s="58"/>
      <c r="BJ842" s="58"/>
      <c r="BK842" s="58"/>
      <c r="BL842" s="58"/>
      <c r="BM842" s="58"/>
      <c r="BN842" s="58"/>
      <c r="BO842" s="58"/>
      <c r="BP842" s="58"/>
      <c r="BQ842" s="58"/>
      <c r="BR842" s="58"/>
      <c r="BS842" s="58"/>
      <c r="BT842" s="58"/>
      <c r="BU842" s="58"/>
      <c r="BV842" s="58"/>
      <c r="BW842" s="58"/>
      <c r="BX842" s="58"/>
      <c r="BY842" s="58"/>
      <c r="BZ842" s="58"/>
      <c r="CA842" s="58"/>
      <c r="CB842" s="58"/>
      <c r="CC842" s="58"/>
      <c r="CD842" s="58"/>
      <c r="CE842" s="58"/>
      <c r="CF842" s="58"/>
      <c r="CG842" s="58"/>
      <c r="CH842" s="58"/>
      <c r="CI842" s="58"/>
      <c r="CJ842" s="58"/>
      <c r="CK842" s="58"/>
      <c r="CL842" s="58"/>
      <c r="CM842" s="58"/>
      <c r="CN842" s="58"/>
      <c r="CO842" s="58"/>
      <c r="CP842" s="58"/>
      <c r="CQ842" s="58"/>
      <c r="CR842" s="58"/>
      <c r="CS842" s="58"/>
      <c r="CT842" s="58"/>
      <c r="CU842" s="58"/>
      <c r="CV842" s="58"/>
      <c r="CW842" s="58"/>
      <c r="CX842" s="58"/>
      <c r="CY842" s="58"/>
      <c r="CZ842" s="58"/>
      <c r="DA842" s="58"/>
      <c r="DB842" s="58"/>
      <c r="DC842" s="58"/>
      <c r="DD842" s="58"/>
      <c r="DE842" s="58"/>
      <c r="DF842" s="58"/>
      <c r="DG842" s="58"/>
      <c r="DH842" s="58"/>
      <c r="DI842" s="58"/>
      <c r="DJ842" s="58"/>
      <c r="DK842" s="58"/>
      <c r="DL842" s="58"/>
      <c r="DM842" s="58"/>
      <c r="DN842" s="58"/>
      <c r="DO842" s="58"/>
      <c r="DP842" s="58"/>
      <c r="DQ842" s="58"/>
      <c r="DR842" s="58"/>
      <c r="DS842" s="58"/>
      <c r="DT842" s="58"/>
      <c r="DU842" s="58"/>
      <c r="DV842" s="58"/>
      <c r="DW842" s="58"/>
      <c r="DX842" s="58"/>
      <c r="DY842" s="58"/>
      <c r="DZ842" s="58"/>
      <c r="EA842" s="58"/>
      <c r="EB842" s="58"/>
      <c r="EC842" s="58"/>
      <c r="ED842" s="58"/>
      <c r="EE842" s="58"/>
      <c r="EF842" s="58"/>
      <c r="EG842" s="58"/>
      <c r="EH842" s="58"/>
      <c r="EI842" s="58"/>
      <c r="EJ842" s="58"/>
      <c r="EK842" s="58"/>
      <c r="EL842" s="58"/>
      <c r="EM842" s="58"/>
    </row>
    <row r="843" spans="1:143" outlineLevel="1" x14ac:dyDescent="0.2">
      <c r="A843" s="16">
        <v>544</v>
      </c>
      <c r="B843" s="16">
        <v>1</v>
      </c>
      <c r="C843" s="1">
        <v>0.105442634902843</v>
      </c>
      <c r="D843" s="1">
        <f t="shared" si="116"/>
        <v>0.894557365097157</v>
      </c>
      <c r="E843" s="1">
        <f t="shared" si="117"/>
        <v>4.4991764378913697</v>
      </c>
      <c r="F843" s="1">
        <f t="shared" si="118"/>
        <v>2.1211262192267979</v>
      </c>
      <c r="G843" s="1">
        <f t="shared" si="119"/>
        <v>2.9127014558258222</v>
      </c>
      <c r="H843" s="1">
        <v>1.0581115028818184E-2</v>
      </c>
      <c r="I843" s="1">
        <f t="shared" si="120"/>
        <v>1.1462332531511681E-2</v>
      </c>
      <c r="J843" s="1">
        <f t="shared" si="121"/>
        <v>2.928234648546773</v>
      </c>
      <c r="AP843" s="58"/>
      <c r="AQ843" s="58"/>
      <c r="AR843" s="58"/>
      <c r="AS843" s="58"/>
      <c r="AT843" s="58"/>
      <c r="AU843" s="58"/>
      <c r="AV843" s="58"/>
      <c r="AW843" s="173"/>
      <c r="AX843" s="58"/>
      <c r="AY843" s="58"/>
      <c r="AZ843" s="58"/>
      <c r="BA843" s="58">
        <f t="shared" si="122"/>
        <v>0</v>
      </c>
      <c r="BB843" s="58" t="e">
        <f t="shared" si="123"/>
        <v>#N/A</v>
      </c>
      <c r="BC843" s="58">
        <f t="shared" si="124"/>
        <v>0.105442634902843</v>
      </c>
      <c r="BD843" s="58"/>
      <c r="BE843" s="58"/>
      <c r="BF843" s="58"/>
      <c r="BG843" s="58"/>
      <c r="BH843" s="58"/>
      <c r="BI843" s="58"/>
      <c r="BJ843" s="58"/>
      <c r="BK843" s="58"/>
      <c r="BL843" s="58"/>
      <c r="BM843" s="58"/>
      <c r="BN843" s="58"/>
      <c r="BO843" s="58"/>
      <c r="BP843" s="58"/>
      <c r="BQ843" s="58"/>
      <c r="BR843" s="58"/>
      <c r="BS843" s="58"/>
      <c r="BT843" s="58"/>
      <c r="BU843" s="58"/>
      <c r="BV843" s="58"/>
      <c r="BW843" s="58"/>
      <c r="BX843" s="58"/>
      <c r="BY843" s="58"/>
      <c r="BZ843" s="58"/>
      <c r="CA843" s="58"/>
      <c r="CB843" s="58"/>
      <c r="CC843" s="58"/>
      <c r="CD843" s="58"/>
      <c r="CE843" s="58"/>
      <c r="CF843" s="58"/>
      <c r="CG843" s="58"/>
      <c r="CH843" s="58"/>
      <c r="CI843" s="58"/>
      <c r="CJ843" s="58"/>
      <c r="CK843" s="58"/>
      <c r="CL843" s="58"/>
      <c r="CM843" s="58"/>
      <c r="CN843" s="58"/>
      <c r="CO843" s="58"/>
      <c r="CP843" s="58"/>
      <c r="CQ843" s="58"/>
      <c r="CR843" s="58"/>
      <c r="CS843" s="58"/>
      <c r="CT843" s="58"/>
      <c r="CU843" s="58"/>
      <c r="CV843" s="58"/>
      <c r="CW843" s="58"/>
      <c r="CX843" s="58"/>
      <c r="CY843" s="58"/>
      <c r="CZ843" s="58"/>
      <c r="DA843" s="58"/>
      <c r="DB843" s="58"/>
      <c r="DC843" s="58"/>
      <c r="DD843" s="58"/>
      <c r="DE843" s="58"/>
      <c r="DF843" s="58"/>
      <c r="DG843" s="58"/>
      <c r="DH843" s="58"/>
      <c r="DI843" s="58"/>
      <c r="DJ843" s="58"/>
      <c r="DK843" s="58"/>
      <c r="DL843" s="58"/>
      <c r="DM843" s="58"/>
      <c r="DN843" s="58"/>
      <c r="DO843" s="58"/>
      <c r="DP843" s="58"/>
      <c r="DQ843" s="58"/>
      <c r="DR843" s="58"/>
      <c r="DS843" s="58"/>
      <c r="DT843" s="58"/>
      <c r="DU843" s="58"/>
      <c r="DV843" s="58"/>
      <c r="DW843" s="58"/>
      <c r="DX843" s="58"/>
      <c r="DY843" s="58"/>
      <c r="DZ843" s="58"/>
      <c r="EA843" s="58"/>
      <c r="EB843" s="58"/>
      <c r="EC843" s="58"/>
      <c r="ED843" s="58"/>
      <c r="EE843" s="58"/>
      <c r="EF843" s="58"/>
      <c r="EG843" s="58"/>
      <c r="EH843" s="58"/>
      <c r="EI843" s="58"/>
      <c r="EJ843" s="58"/>
      <c r="EK843" s="58"/>
      <c r="EL843" s="58"/>
      <c r="EM843" s="58"/>
    </row>
    <row r="844" spans="1:143" outlineLevel="1" x14ac:dyDescent="0.2">
      <c r="A844" s="16">
        <v>545</v>
      </c>
      <c r="B844" s="16">
        <v>0</v>
      </c>
      <c r="C844" s="1">
        <v>0.31842465407006693</v>
      </c>
      <c r="D844" s="1">
        <f t="shared" si="116"/>
        <v>-0.31842465407006693</v>
      </c>
      <c r="E844" s="1">
        <f t="shared" si="117"/>
        <v>0.7666969499973173</v>
      </c>
      <c r="F844" s="1">
        <f t="shared" si="118"/>
        <v>-0.8756123286005727</v>
      </c>
      <c r="G844" s="1">
        <f t="shared" si="119"/>
        <v>-0.68351241375427785</v>
      </c>
      <c r="H844" s="1">
        <v>9.667228116199288E-3</v>
      </c>
      <c r="I844" s="1">
        <f t="shared" si="120"/>
        <v>5.7562876877864351E-4</v>
      </c>
      <c r="J844" s="1">
        <f t="shared" si="121"/>
        <v>-0.68684039778501971</v>
      </c>
      <c r="AP844" s="58"/>
      <c r="AQ844" s="58"/>
      <c r="AR844" s="58"/>
      <c r="AS844" s="58"/>
      <c r="AT844" s="58"/>
      <c r="AU844" s="58"/>
      <c r="AV844" s="58"/>
      <c r="AW844" s="173"/>
      <c r="AX844" s="58"/>
      <c r="AY844" s="58"/>
      <c r="AZ844" s="58"/>
      <c r="BA844" s="58">
        <f t="shared" si="122"/>
        <v>1</v>
      </c>
      <c r="BB844" s="58">
        <f t="shared" si="123"/>
        <v>0.31842465407006693</v>
      </c>
      <c r="BC844" s="58" t="e">
        <f t="shared" si="124"/>
        <v>#N/A</v>
      </c>
      <c r="BD844" s="58"/>
      <c r="BE844" s="58"/>
      <c r="BF844" s="58"/>
      <c r="BG844" s="58"/>
      <c r="BH844" s="58"/>
      <c r="BI844" s="58"/>
      <c r="BJ844" s="58"/>
      <c r="BK844" s="58"/>
      <c r="BL844" s="58"/>
      <c r="BM844" s="58"/>
      <c r="BN844" s="58"/>
      <c r="BO844" s="58"/>
      <c r="BP844" s="58"/>
      <c r="BQ844" s="58"/>
      <c r="BR844" s="58"/>
      <c r="BS844" s="58"/>
      <c r="BT844" s="58"/>
      <c r="BU844" s="58"/>
      <c r="BV844" s="58"/>
      <c r="BW844" s="58"/>
      <c r="BX844" s="58"/>
      <c r="BY844" s="58"/>
      <c r="BZ844" s="58"/>
      <c r="CA844" s="58"/>
      <c r="CB844" s="58"/>
      <c r="CC844" s="58"/>
      <c r="CD844" s="58"/>
      <c r="CE844" s="58"/>
      <c r="CF844" s="58"/>
      <c r="CG844" s="58"/>
      <c r="CH844" s="58"/>
      <c r="CI844" s="58"/>
      <c r="CJ844" s="58"/>
      <c r="CK844" s="58"/>
      <c r="CL844" s="58"/>
      <c r="CM844" s="58"/>
      <c r="CN844" s="58"/>
      <c r="CO844" s="58"/>
      <c r="CP844" s="58"/>
      <c r="CQ844" s="58"/>
      <c r="CR844" s="58"/>
      <c r="CS844" s="58"/>
      <c r="CT844" s="58"/>
      <c r="CU844" s="58"/>
      <c r="CV844" s="58"/>
      <c r="CW844" s="58"/>
      <c r="CX844" s="58"/>
      <c r="CY844" s="58"/>
      <c r="CZ844" s="58"/>
      <c r="DA844" s="58"/>
      <c r="DB844" s="58"/>
      <c r="DC844" s="58"/>
      <c r="DD844" s="58"/>
      <c r="DE844" s="58"/>
      <c r="DF844" s="58"/>
      <c r="DG844" s="58"/>
      <c r="DH844" s="58"/>
      <c r="DI844" s="58"/>
      <c r="DJ844" s="58"/>
      <c r="DK844" s="58"/>
      <c r="DL844" s="58"/>
      <c r="DM844" s="58"/>
      <c r="DN844" s="58"/>
      <c r="DO844" s="58"/>
      <c r="DP844" s="58"/>
      <c r="DQ844" s="58"/>
      <c r="DR844" s="58"/>
      <c r="DS844" s="58"/>
      <c r="DT844" s="58"/>
      <c r="DU844" s="58"/>
      <c r="DV844" s="58"/>
      <c r="DW844" s="58"/>
      <c r="DX844" s="58"/>
      <c r="DY844" s="58"/>
      <c r="DZ844" s="58"/>
      <c r="EA844" s="58"/>
      <c r="EB844" s="58"/>
      <c r="EC844" s="58"/>
      <c r="ED844" s="58"/>
      <c r="EE844" s="58"/>
      <c r="EF844" s="58"/>
      <c r="EG844" s="58"/>
      <c r="EH844" s="58"/>
      <c r="EI844" s="58"/>
      <c r="EJ844" s="58"/>
      <c r="EK844" s="58"/>
      <c r="EL844" s="58"/>
      <c r="EM844" s="58"/>
    </row>
    <row r="845" spans="1:143" outlineLevel="1" x14ac:dyDescent="0.2">
      <c r="A845" s="16">
        <v>546</v>
      </c>
      <c r="B845" s="16">
        <v>0</v>
      </c>
      <c r="C845" s="1">
        <v>0.24837928930613321</v>
      </c>
      <c r="D845" s="1">
        <f t="shared" si="116"/>
        <v>-0.24837928930613321</v>
      </c>
      <c r="E845" s="1">
        <f t="shared" si="117"/>
        <v>0.57104691269798558</v>
      </c>
      <c r="F845" s="1">
        <f t="shared" si="118"/>
        <v>-0.75567646033073277</v>
      </c>
      <c r="G845" s="1">
        <f t="shared" si="119"/>
        <v>-0.57485501016455287</v>
      </c>
      <c r="H845" s="1">
        <v>1.6391001571478266E-2</v>
      </c>
      <c r="I845" s="1">
        <f t="shared" si="120"/>
        <v>6.9982130570277808E-4</v>
      </c>
      <c r="J845" s="1">
        <f t="shared" si="121"/>
        <v>-0.57962495372433553</v>
      </c>
      <c r="AP845" s="58"/>
      <c r="AQ845" s="58"/>
      <c r="AR845" s="58"/>
      <c r="AS845" s="58"/>
      <c r="AT845" s="58"/>
      <c r="AU845" s="58"/>
      <c r="AV845" s="58"/>
      <c r="AW845" s="173"/>
      <c r="AX845" s="58"/>
      <c r="AY845" s="58"/>
      <c r="AZ845" s="58"/>
      <c r="BA845" s="58">
        <f t="shared" si="122"/>
        <v>1</v>
      </c>
      <c r="BB845" s="58">
        <f t="shared" si="123"/>
        <v>0.24837928930613321</v>
      </c>
      <c r="BC845" s="58" t="e">
        <f t="shared" si="124"/>
        <v>#N/A</v>
      </c>
      <c r="BD845" s="58"/>
      <c r="BE845" s="58"/>
      <c r="BF845" s="58"/>
      <c r="BG845" s="58"/>
      <c r="BH845" s="58"/>
      <c r="BI845" s="58"/>
      <c r="BJ845" s="58"/>
      <c r="BK845" s="58"/>
      <c r="BL845" s="58"/>
      <c r="BM845" s="58"/>
      <c r="BN845" s="58"/>
      <c r="BO845" s="58"/>
      <c r="BP845" s="58"/>
      <c r="BQ845" s="58"/>
      <c r="BR845" s="58"/>
      <c r="BS845" s="58"/>
      <c r="BT845" s="58"/>
      <c r="BU845" s="58"/>
      <c r="BV845" s="58"/>
      <c r="BW845" s="58"/>
      <c r="BX845" s="58"/>
      <c r="BY845" s="58"/>
      <c r="BZ845" s="58"/>
      <c r="CA845" s="58"/>
      <c r="CB845" s="58"/>
      <c r="CC845" s="58"/>
      <c r="CD845" s="58"/>
      <c r="CE845" s="58"/>
      <c r="CF845" s="58"/>
      <c r="CG845" s="58"/>
      <c r="CH845" s="58"/>
      <c r="CI845" s="58"/>
      <c r="CJ845" s="58"/>
      <c r="CK845" s="58"/>
      <c r="CL845" s="58"/>
      <c r="CM845" s="58"/>
      <c r="CN845" s="58"/>
      <c r="CO845" s="58"/>
      <c r="CP845" s="58"/>
      <c r="CQ845" s="58"/>
      <c r="CR845" s="58"/>
      <c r="CS845" s="58"/>
      <c r="CT845" s="58"/>
      <c r="CU845" s="58"/>
      <c r="CV845" s="58"/>
      <c r="CW845" s="58"/>
      <c r="CX845" s="58"/>
      <c r="CY845" s="58"/>
      <c r="CZ845" s="58"/>
      <c r="DA845" s="58"/>
      <c r="DB845" s="58"/>
      <c r="DC845" s="58"/>
      <c r="DD845" s="58"/>
      <c r="DE845" s="58"/>
      <c r="DF845" s="58"/>
      <c r="DG845" s="58"/>
      <c r="DH845" s="58"/>
      <c r="DI845" s="58"/>
      <c r="DJ845" s="58"/>
      <c r="DK845" s="58"/>
      <c r="DL845" s="58"/>
      <c r="DM845" s="58"/>
      <c r="DN845" s="58"/>
      <c r="DO845" s="58"/>
      <c r="DP845" s="58"/>
      <c r="DQ845" s="58"/>
      <c r="DR845" s="58"/>
      <c r="DS845" s="58"/>
      <c r="DT845" s="58"/>
      <c r="DU845" s="58"/>
      <c r="DV845" s="58"/>
      <c r="DW845" s="58"/>
      <c r="DX845" s="58"/>
      <c r="DY845" s="58"/>
      <c r="DZ845" s="58"/>
      <c r="EA845" s="58"/>
      <c r="EB845" s="58"/>
      <c r="EC845" s="58"/>
      <c r="ED845" s="58"/>
      <c r="EE845" s="58"/>
      <c r="EF845" s="58"/>
      <c r="EG845" s="58"/>
      <c r="EH845" s="58"/>
      <c r="EI845" s="58"/>
      <c r="EJ845" s="58"/>
      <c r="EK845" s="58"/>
      <c r="EL845" s="58"/>
      <c r="EM845" s="58"/>
    </row>
    <row r="846" spans="1:143" outlineLevel="1" x14ac:dyDescent="0.2">
      <c r="A846" s="16">
        <v>547</v>
      </c>
      <c r="B846" s="16">
        <v>1</v>
      </c>
      <c r="C846" s="1">
        <v>0.95646631031322649</v>
      </c>
      <c r="D846" s="1">
        <f t="shared" si="116"/>
        <v>4.3533689686773513E-2</v>
      </c>
      <c r="E846" s="1">
        <f t="shared" si="117"/>
        <v>8.9019425117603232E-2</v>
      </c>
      <c r="F846" s="1">
        <f t="shared" si="118"/>
        <v>0.29836123259834418</v>
      </c>
      <c r="G846" s="1">
        <f t="shared" si="119"/>
        <v>0.21334275541562814</v>
      </c>
      <c r="H846" s="1">
        <v>3.8451796113918475E-3</v>
      </c>
      <c r="I846" s="1">
        <f t="shared" si="120"/>
        <v>2.2045947149667734E-5</v>
      </c>
      <c r="J846" s="1">
        <f t="shared" si="121"/>
        <v>0.21375411271018371</v>
      </c>
      <c r="AP846" s="58"/>
      <c r="AQ846" s="58"/>
      <c r="AR846" s="58"/>
      <c r="AS846" s="58"/>
      <c r="AT846" s="58"/>
      <c r="AU846" s="58"/>
      <c r="AV846" s="58"/>
      <c r="AW846" s="173"/>
      <c r="AX846" s="58"/>
      <c r="AY846" s="58"/>
      <c r="AZ846" s="58"/>
      <c r="BA846" s="58">
        <f t="shared" si="122"/>
        <v>0</v>
      </c>
      <c r="BB846" s="58" t="e">
        <f t="shared" si="123"/>
        <v>#N/A</v>
      </c>
      <c r="BC846" s="58">
        <f t="shared" si="124"/>
        <v>0.95646631031322649</v>
      </c>
      <c r="BD846" s="58"/>
      <c r="BE846" s="58"/>
      <c r="BF846" s="58"/>
      <c r="BG846" s="58"/>
      <c r="BH846" s="58"/>
      <c r="BI846" s="58"/>
      <c r="BJ846" s="58"/>
      <c r="BK846" s="58"/>
      <c r="BL846" s="58"/>
      <c r="BM846" s="58"/>
      <c r="BN846" s="58"/>
      <c r="BO846" s="58"/>
      <c r="BP846" s="58"/>
      <c r="BQ846" s="58"/>
      <c r="BR846" s="58"/>
      <c r="BS846" s="58"/>
      <c r="BT846" s="58"/>
      <c r="BU846" s="58"/>
      <c r="BV846" s="58"/>
      <c r="BW846" s="58"/>
      <c r="BX846" s="58"/>
      <c r="BY846" s="58"/>
      <c r="BZ846" s="58"/>
      <c r="CA846" s="58"/>
      <c r="CB846" s="58"/>
      <c r="CC846" s="58"/>
      <c r="CD846" s="58"/>
      <c r="CE846" s="58"/>
      <c r="CF846" s="58"/>
      <c r="CG846" s="58"/>
      <c r="CH846" s="58"/>
      <c r="CI846" s="58"/>
      <c r="CJ846" s="58"/>
      <c r="CK846" s="58"/>
      <c r="CL846" s="58"/>
      <c r="CM846" s="58"/>
      <c r="CN846" s="58"/>
      <c r="CO846" s="58"/>
      <c r="CP846" s="58"/>
      <c r="CQ846" s="58"/>
      <c r="CR846" s="58"/>
      <c r="CS846" s="58"/>
      <c r="CT846" s="58"/>
      <c r="CU846" s="58"/>
      <c r="CV846" s="58"/>
      <c r="CW846" s="58"/>
      <c r="CX846" s="58"/>
      <c r="CY846" s="58"/>
      <c r="CZ846" s="58"/>
      <c r="DA846" s="58"/>
      <c r="DB846" s="58"/>
      <c r="DC846" s="58"/>
      <c r="DD846" s="58"/>
      <c r="DE846" s="58"/>
      <c r="DF846" s="58"/>
      <c r="DG846" s="58"/>
      <c r="DH846" s="58"/>
      <c r="DI846" s="58"/>
      <c r="DJ846" s="58"/>
      <c r="DK846" s="58"/>
      <c r="DL846" s="58"/>
      <c r="DM846" s="58"/>
      <c r="DN846" s="58"/>
      <c r="DO846" s="58"/>
      <c r="DP846" s="58"/>
      <c r="DQ846" s="58"/>
      <c r="DR846" s="58"/>
      <c r="DS846" s="58"/>
      <c r="DT846" s="58"/>
      <c r="DU846" s="58"/>
      <c r="DV846" s="58"/>
      <c r="DW846" s="58"/>
      <c r="DX846" s="58"/>
      <c r="DY846" s="58"/>
      <c r="DZ846" s="58"/>
      <c r="EA846" s="58"/>
      <c r="EB846" s="58"/>
      <c r="EC846" s="58"/>
      <c r="ED846" s="58"/>
      <c r="EE846" s="58"/>
      <c r="EF846" s="58"/>
      <c r="EG846" s="58"/>
      <c r="EH846" s="58"/>
      <c r="EI846" s="58"/>
      <c r="EJ846" s="58"/>
      <c r="EK846" s="58"/>
      <c r="EL846" s="58"/>
      <c r="EM846" s="58"/>
    </row>
    <row r="847" spans="1:143" outlineLevel="1" x14ac:dyDescent="0.2">
      <c r="A847" s="16">
        <v>548</v>
      </c>
      <c r="B847" s="16">
        <v>1</v>
      </c>
      <c r="C847" s="1">
        <v>0.1104430150365832</v>
      </c>
      <c r="D847" s="1">
        <f t="shared" si="116"/>
        <v>0.88955698496341684</v>
      </c>
      <c r="E847" s="1">
        <f t="shared" si="117"/>
        <v>4.4065111841404692</v>
      </c>
      <c r="F847" s="1">
        <f t="shared" si="118"/>
        <v>2.0991691652033357</v>
      </c>
      <c r="G847" s="1">
        <f t="shared" si="119"/>
        <v>2.8380350845748041</v>
      </c>
      <c r="H847" s="1">
        <v>1.1000618113579112E-2</v>
      </c>
      <c r="I847" s="1">
        <f t="shared" si="120"/>
        <v>1.1323236576507956E-2</v>
      </c>
      <c r="J847" s="1">
        <f t="shared" si="121"/>
        <v>2.8537751370909508</v>
      </c>
      <c r="AP847" s="58"/>
      <c r="AQ847" s="58"/>
      <c r="AR847" s="58"/>
      <c r="AS847" s="58"/>
      <c r="AT847" s="58"/>
      <c r="AU847" s="58"/>
      <c r="AV847" s="58"/>
      <c r="AW847" s="173"/>
      <c r="AX847" s="58"/>
      <c r="AY847" s="58"/>
      <c r="AZ847" s="58"/>
      <c r="BA847" s="58">
        <f t="shared" si="122"/>
        <v>0</v>
      </c>
      <c r="BB847" s="58" t="e">
        <f t="shared" si="123"/>
        <v>#N/A</v>
      </c>
      <c r="BC847" s="58">
        <f t="shared" si="124"/>
        <v>0.1104430150365832</v>
      </c>
      <c r="BD847" s="58"/>
      <c r="BE847" s="58"/>
      <c r="BF847" s="58"/>
      <c r="BG847" s="58"/>
      <c r="BH847" s="58"/>
      <c r="BI847" s="58"/>
      <c r="BJ847" s="58"/>
      <c r="BK847" s="58"/>
      <c r="BL847" s="58"/>
      <c r="BM847" s="58"/>
      <c r="BN847" s="58"/>
      <c r="BO847" s="58"/>
      <c r="BP847" s="58"/>
      <c r="BQ847" s="58"/>
      <c r="BR847" s="58"/>
      <c r="BS847" s="58"/>
      <c r="BT847" s="58"/>
      <c r="BU847" s="58"/>
      <c r="BV847" s="58"/>
      <c r="BW847" s="58"/>
      <c r="BX847" s="58"/>
      <c r="BY847" s="58"/>
      <c r="BZ847" s="58"/>
      <c r="CA847" s="58"/>
      <c r="CB847" s="58"/>
      <c r="CC847" s="58"/>
      <c r="CD847" s="58"/>
      <c r="CE847" s="58"/>
      <c r="CF847" s="58"/>
      <c r="CG847" s="58"/>
      <c r="CH847" s="58"/>
      <c r="CI847" s="58"/>
      <c r="CJ847" s="58"/>
      <c r="CK847" s="58"/>
      <c r="CL847" s="58"/>
      <c r="CM847" s="58"/>
      <c r="CN847" s="58"/>
      <c r="CO847" s="58"/>
      <c r="CP847" s="58"/>
      <c r="CQ847" s="58"/>
      <c r="CR847" s="58"/>
      <c r="CS847" s="58"/>
      <c r="CT847" s="58"/>
      <c r="CU847" s="58"/>
      <c r="CV847" s="58"/>
      <c r="CW847" s="58"/>
      <c r="CX847" s="58"/>
      <c r="CY847" s="58"/>
      <c r="CZ847" s="58"/>
      <c r="DA847" s="58"/>
      <c r="DB847" s="58"/>
      <c r="DC847" s="58"/>
      <c r="DD847" s="58"/>
      <c r="DE847" s="58"/>
      <c r="DF847" s="58"/>
      <c r="DG847" s="58"/>
      <c r="DH847" s="58"/>
      <c r="DI847" s="58"/>
      <c r="DJ847" s="58"/>
      <c r="DK847" s="58"/>
      <c r="DL847" s="58"/>
      <c r="DM847" s="58"/>
      <c r="DN847" s="58"/>
      <c r="DO847" s="58"/>
      <c r="DP847" s="58"/>
      <c r="DQ847" s="58"/>
      <c r="DR847" s="58"/>
      <c r="DS847" s="58"/>
      <c r="DT847" s="58"/>
      <c r="DU847" s="58"/>
      <c r="DV847" s="58"/>
      <c r="DW847" s="58"/>
      <c r="DX847" s="58"/>
      <c r="DY847" s="58"/>
      <c r="DZ847" s="58"/>
      <c r="EA847" s="58"/>
      <c r="EB847" s="58"/>
      <c r="EC847" s="58"/>
      <c r="ED847" s="58"/>
      <c r="EE847" s="58"/>
      <c r="EF847" s="58"/>
      <c r="EG847" s="58"/>
      <c r="EH847" s="58"/>
      <c r="EI847" s="58"/>
      <c r="EJ847" s="58"/>
      <c r="EK847" s="58"/>
      <c r="EL847" s="58"/>
      <c r="EM847" s="58"/>
    </row>
    <row r="848" spans="1:143" outlineLevel="1" x14ac:dyDescent="0.2">
      <c r="A848" s="16">
        <v>549</v>
      </c>
      <c r="B848" s="16">
        <v>0</v>
      </c>
      <c r="C848" s="1">
        <v>9.9972042339326647E-2</v>
      </c>
      <c r="D848" s="1">
        <f t="shared" si="116"/>
        <v>-9.9972042339326647E-2</v>
      </c>
      <c r="E848" s="1">
        <f t="shared" si="117"/>
        <v>0.21065890414577906</v>
      </c>
      <c r="F848" s="1">
        <f t="shared" si="118"/>
        <v>-0.45897592981089874</v>
      </c>
      <c r="G848" s="1">
        <f t="shared" si="119"/>
        <v>-0.33328155747477656</v>
      </c>
      <c r="H848" s="1">
        <v>2.9410772820285041E-3</v>
      </c>
      <c r="I848" s="1">
        <f t="shared" si="120"/>
        <v>4.1076872033829523E-5</v>
      </c>
      <c r="J848" s="1">
        <f t="shared" si="121"/>
        <v>-0.33377274461381978</v>
      </c>
      <c r="AP848" s="58"/>
      <c r="AQ848" s="58"/>
      <c r="AR848" s="58"/>
      <c r="AS848" s="58"/>
      <c r="AT848" s="58"/>
      <c r="AU848" s="58"/>
      <c r="AV848" s="58"/>
      <c r="AW848" s="173"/>
      <c r="AX848" s="58"/>
      <c r="AY848" s="58"/>
      <c r="AZ848" s="58"/>
      <c r="BA848" s="58">
        <f t="shared" si="122"/>
        <v>1</v>
      </c>
      <c r="BB848" s="58">
        <f t="shared" si="123"/>
        <v>9.9972042339326647E-2</v>
      </c>
      <c r="BC848" s="58" t="e">
        <f t="shared" si="124"/>
        <v>#N/A</v>
      </c>
      <c r="BD848" s="58"/>
      <c r="BE848" s="58"/>
      <c r="BF848" s="58"/>
      <c r="BG848" s="58"/>
      <c r="BH848" s="58"/>
      <c r="BI848" s="58"/>
      <c r="BJ848" s="58"/>
      <c r="BK848" s="58"/>
      <c r="BL848" s="58"/>
      <c r="BM848" s="58"/>
      <c r="BN848" s="58"/>
      <c r="BO848" s="58"/>
      <c r="BP848" s="58"/>
      <c r="BQ848" s="58"/>
      <c r="BR848" s="58"/>
      <c r="BS848" s="58"/>
      <c r="BT848" s="58"/>
      <c r="BU848" s="58"/>
      <c r="BV848" s="58"/>
      <c r="BW848" s="58"/>
      <c r="BX848" s="58"/>
      <c r="BY848" s="58"/>
      <c r="BZ848" s="58"/>
      <c r="CA848" s="58"/>
      <c r="CB848" s="58"/>
      <c r="CC848" s="58"/>
      <c r="CD848" s="58"/>
      <c r="CE848" s="58"/>
      <c r="CF848" s="58"/>
      <c r="CG848" s="58"/>
      <c r="CH848" s="58"/>
      <c r="CI848" s="58"/>
      <c r="CJ848" s="58"/>
      <c r="CK848" s="58"/>
      <c r="CL848" s="58"/>
      <c r="CM848" s="58"/>
      <c r="CN848" s="58"/>
      <c r="CO848" s="58"/>
      <c r="CP848" s="58"/>
      <c r="CQ848" s="58"/>
      <c r="CR848" s="58"/>
      <c r="CS848" s="58"/>
      <c r="CT848" s="58"/>
      <c r="CU848" s="58"/>
      <c r="CV848" s="58"/>
      <c r="CW848" s="58"/>
      <c r="CX848" s="58"/>
      <c r="CY848" s="58"/>
      <c r="CZ848" s="58"/>
      <c r="DA848" s="58"/>
      <c r="DB848" s="58"/>
      <c r="DC848" s="58"/>
      <c r="DD848" s="58"/>
      <c r="DE848" s="58"/>
      <c r="DF848" s="58"/>
      <c r="DG848" s="58"/>
      <c r="DH848" s="58"/>
      <c r="DI848" s="58"/>
      <c r="DJ848" s="58"/>
      <c r="DK848" s="58"/>
      <c r="DL848" s="58"/>
      <c r="DM848" s="58"/>
      <c r="DN848" s="58"/>
      <c r="DO848" s="58"/>
      <c r="DP848" s="58"/>
      <c r="DQ848" s="58"/>
      <c r="DR848" s="58"/>
      <c r="DS848" s="58"/>
      <c r="DT848" s="58"/>
      <c r="DU848" s="58"/>
      <c r="DV848" s="58"/>
      <c r="DW848" s="58"/>
      <c r="DX848" s="58"/>
      <c r="DY848" s="58"/>
      <c r="DZ848" s="58"/>
      <c r="EA848" s="58"/>
      <c r="EB848" s="58"/>
      <c r="EC848" s="58"/>
      <c r="ED848" s="58"/>
      <c r="EE848" s="58"/>
      <c r="EF848" s="58"/>
      <c r="EG848" s="58"/>
      <c r="EH848" s="58"/>
      <c r="EI848" s="58"/>
      <c r="EJ848" s="58"/>
      <c r="EK848" s="58"/>
      <c r="EL848" s="58"/>
      <c r="EM848" s="58"/>
    </row>
    <row r="849" spans="1:143" outlineLevel="1" x14ac:dyDescent="0.2">
      <c r="A849" s="16">
        <v>550</v>
      </c>
      <c r="B849" s="16">
        <v>1</v>
      </c>
      <c r="C849" s="1">
        <v>0.79619503809671699</v>
      </c>
      <c r="D849" s="1">
        <f t="shared" si="116"/>
        <v>0.20380496190328301</v>
      </c>
      <c r="E849" s="1">
        <f t="shared" si="117"/>
        <v>0.4558222008327053</v>
      </c>
      <c r="F849" s="1">
        <f t="shared" si="118"/>
        <v>0.6751460588885233</v>
      </c>
      <c r="G849" s="1">
        <f t="shared" si="119"/>
        <v>0.50593840033471182</v>
      </c>
      <c r="H849" s="1">
        <v>6.3069309649235003E-2</v>
      </c>
      <c r="I849" s="1">
        <f t="shared" si="120"/>
        <v>2.2988384196926345E-3</v>
      </c>
      <c r="J849" s="1">
        <f t="shared" si="121"/>
        <v>0.52268966229856406</v>
      </c>
      <c r="AP849" s="58"/>
      <c r="AQ849" s="58"/>
      <c r="AR849" s="58"/>
      <c r="AS849" s="58"/>
      <c r="AT849" s="58"/>
      <c r="AU849" s="58"/>
      <c r="AV849" s="58"/>
      <c r="AW849" s="173"/>
      <c r="AX849" s="58"/>
      <c r="AY849" s="58"/>
      <c r="AZ849" s="58"/>
      <c r="BA849" s="58">
        <f t="shared" si="122"/>
        <v>0</v>
      </c>
      <c r="BB849" s="58" t="e">
        <f t="shared" si="123"/>
        <v>#N/A</v>
      </c>
      <c r="BC849" s="58">
        <f t="shared" si="124"/>
        <v>0.79619503809671699</v>
      </c>
      <c r="BD849" s="58"/>
      <c r="BE849" s="58"/>
      <c r="BF849" s="58"/>
      <c r="BG849" s="58"/>
      <c r="BH849" s="58"/>
      <c r="BI849" s="58"/>
      <c r="BJ849" s="58"/>
      <c r="BK849" s="58"/>
      <c r="BL849" s="58"/>
      <c r="BM849" s="58"/>
      <c r="BN849" s="58"/>
      <c r="BO849" s="58"/>
      <c r="BP849" s="58"/>
      <c r="BQ849" s="58"/>
      <c r="BR849" s="58"/>
      <c r="BS849" s="58"/>
      <c r="BT849" s="58"/>
      <c r="BU849" s="58"/>
      <c r="BV849" s="58"/>
      <c r="BW849" s="58"/>
      <c r="BX849" s="58"/>
      <c r="BY849" s="58"/>
      <c r="BZ849" s="58"/>
      <c r="CA849" s="58"/>
      <c r="CB849" s="58"/>
      <c r="CC849" s="58"/>
      <c r="CD849" s="58"/>
      <c r="CE849" s="58"/>
      <c r="CF849" s="58"/>
      <c r="CG849" s="58"/>
      <c r="CH849" s="58"/>
      <c r="CI849" s="58"/>
      <c r="CJ849" s="58"/>
      <c r="CK849" s="58"/>
      <c r="CL849" s="58"/>
      <c r="CM849" s="58"/>
      <c r="CN849" s="58"/>
      <c r="CO849" s="58"/>
      <c r="CP849" s="58"/>
      <c r="CQ849" s="58"/>
      <c r="CR849" s="58"/>
      <c r="CS849" s="58"/>
      <c r="CT849" s="58"/>
      <c r="CU849" s="58"/>
      <c r="CV849" s="58"/>
      <c r="CW849" s="58"/>
      <c r="CX849" s="58"/>
      <c r="CY849" s="58"/>
      <c r="CZ849" s="58"/>
      <c r="DA849" s="58"/>
      <c r="DB849" s="58"/>
      <c r="DC849" s="58"/>
      <c r="DD849" s="58"/>
      <c r="DE849" s="58"/>
      <c r="DF849" s="58"/>
      <c r="DG849" s="58"/>
      <c r="DH849" s="58"/>
      <c r="DI849" s="58"/>
      <c r="DJ849" s="58"/>
      <c r="DK849" s="58"/>
      <c r="DL849" s="58"/>
      <c r="DM849" s="58"/>
      <c r="DN849" s="58"/>
      <c r="DO849" s="58"/>
      <c r="DP849" s="58"/>
      <c r="DQ849" s="58"/>
      <c r="DR849" s="58"/>
      <c r="DS849" s="58"/>
      <c r="DT849" s="58"/>
      <c r="DU849" s="58"/>
      <c r="DV849" s="58"/>
      <c r="DW849" s="58"/>
      <c r="DX849" s="58"/>
      <c r="DY849" s="58"/>
      <c r="DZ849" s="58"/>
      <c r="EA849" s="58"/>
      <c r="EB849" s="58"/>
      <c r="EC849" s="58"/>
      <c r="ED849" s="58"/>
      <c r="EE849" s="58"/>
      <c r="EF849" s="58"/>
      <c r="EG849" s="58"/>
      <c r="EH849" s="58"/>
      <c r="EI849" s="58"/>
      <c r="EJ849" s="58"/>
      <c r="EK849" s="58"/>
      <c r="EL849" s="58"/>
      <c r="EM849" s="58"/>
    </row>
    <row r="850" spans="1:143" outlineLevel="1" x14ac:dyDescent="0.2">
      <c r="A850" s="16">
        <v>551</v>
      </c>
      <c r="B850" s="16">
        <v>1</v>
      </c>
      <c r="C850" s="1">
        <v>0.51378377097460048</v>
      </c>
      <c r="D850" s="1">
        <f t="shared" si="116"/>
        <v>0.48621622902539952</v>
      </c>
      <c r="E850" s="1">
        <f t="shared" si="117"/>
        <v>1.3319055621499287</v>
      </c>
      <c r="F850" s="1">
        <f t="shared" si="118"/>
        <v>1.1540821297247128</v>
      </c>
      <c r="G850" s="1">
        <f t="shared" si="119"/>
        <v>0.97280217823699122</v>
      </c>
      <c r="H850" s="1">
        <v>1.9044149543885995E-2</v>
      </c>
      <c r="I850" s="1">
        <f t="shared" si="120"/>
        <v>2.3411095766264507E-3</v>
      </c>
      <c r="J850" s="1">
        <f t="shared" si="121"/>
        <v>0.98219971445151588</v>
      </c>
      <c r="AP850" s="58"/>
      <c r="AQ850" s="58"/>
      <c r="AR850" s="58"/>
      <c r="AS850" s="58"/>
      <c r="AT850" s="58"/>
      <c r="AU850" s="58"/>
      <c r="AV850" s="58"/>
      <c r="AW850" s="173"/>
      <c r="AX850" s="58"/>
      <c r="AY850" s="58"/>
      <c r="AZ850" s="58"/>
      <c r="BA850" s="58">
        <f t="shared" si="122"/>
        <v>0</v>
      </c>
      <c r="BB850" s="58" t="e">
        <f t="shared" si="123"/>
        <v>#N/A</v>
      </c>
      <c r="BC850" s="58">
        <f t="shared" si="124"/>
        <v>0.51378377097460048</v>
      </c>
      <c r="BD850" s="58"/>
      <c r="BE850" s="58"/>
      <c r="BF850" s="58"/>
      <c r="BG850" s="58"/>
      <c r="BH850" s="58"/>
      <c r="BI850" s="58"/>
      <c r="BJ850" s="58"/>
      <c r="BK850" s="58"/>
      <c r="BL850" s="58"/>
      <c r="BM850" s="58"/>
      <c r="BN850" s="58"/>
      <c r="BO850" s="58"/>
      <c r="BP850" s="58"/>
      <c r="BQ850" s="58"/>
      <c r="BR850" s="58"/>
      <c r="BS850" s="58"/>
      <c r="BT850" s="58"/>
      <c r="BU850" s="58"/>
      <c r="BV850" s="58"/>
      <c r="BW850" s="58"/>
      <c r="BX850" s="58"/>
      <c r="BY850" s="58"/>
      <c r="BZ850" s="58"/>
      <c r="CA850" s="58"/>
      <c r="CB850" s="58"/>
      <c r="CC850" s="58"/>
      <c r="CD850" s="58"/>
      <c r="CE850" s="58"/>
      <c r="CF850" s="58"/>
      <c r="CG850" s="58"/>
      <c r="CH850" s="58"/>
      <c r="CI850" s="58"/>
      <c r="CJ850" s="58"/>
      <c r="CK850" s="58"/>
      <c r="CL850" s="58"/>
      <c r="CM850" s="58"/>
      <c r="CN850" s="58"/>
      <c r="CO850" s="58"/>
      <c r="CP850" s="58"/>
      <c r="CQ850" s="58"/>
      <c r="CR850" s="58"/>
      <c r="CS850" s="58"/>
      <c r="CT850" s="58"/>
      <c r="CU850" s="58"/>
      <c r="CV850" s="58"/>
      <c r="CW850" s="58"/>
      <c r="CX850" s="58"/>
      <c r="CY850" s="58"/>
      <c r="CZ850" s="58"/>
      <c r="DA850" s="58"/>
      <c r="DB850" s="58"/>
      <c r="DC850" s="58"/>
      <c r="DD850" s="58"/>
      <c r="DE850" s="58"/>
      <c r="DF850" s="58"/>
      <c r="DG850" s="58"/>
      <c r="DH850" s="58"/>
      <c r="DI850" s="58"/>
      <c r="DJ850" s="58"/>
      <c r="DK850" s="58"/>
      <c r="DL850" s="58"/>
      <c r="DM850" s="58"/>
      <c r="DN850" s="58"/>
      <c r="DO850" s="58"/>
      <c r="DP850" s="58"/>
      <c r="DQ850" s="58"/>
      <c r="DR850" s="58"/>
      <c r="DS850" s="58"/>
      <c r="DT850" s="58"/>
      <c r="DU850" s="58"/>
      <c r="DV850" s="58"/>
      <c r="DW850" s="58"/>
      <c r="DX850" s="58"/>
      <c r="DY850" s="58"/>
      <c r="DZ850" s="58"/>
      <c r="EA850" s="58"/>
      <c r="EB850" s="58"/>
      <c r="EC850" s="58"/>
      <c r="ED850" s="58"/>
      <c r="EE850" s="58"/>
      <c r="EF850" s="58"/>
      <c r="EG850" s="58"/>
      <c r="EH850" s="58"/>
      <c r="EI850" s="58"/>
      <c r="EJ850" s="58"/>
      <c r="EK850" s="58"/>
      <c r="EL850" s="58"/>
      <c r="EM850" s="58"/>
    </row>
    <row r="851" spans="1:143" outlineLevel="1" x14ac:dyDescent="0.2">
      <c r="A851" s="16">
        <v>552</v>
      </c>
      <c r="B851" s="16">
        <v>0</v>
      </c>
      <c r="C851" s="1">
        <v>0.11768891650355034</v>
      </c>
      <c r="D851" s="1">
        <f t="shared" si="116"/>
        <v>-0.11768891650355034</v>
      </c>
      <c r="E851" s="1">
        <f t="shared" si="117"/>
        <v>0.25042116556656147</v>
      </c>
      <c r="F851" s="1">
        <f t="shared" si="118"/>
        <v>-0.50042098833538295</v>
      </c>
      <c r="G851" s="1">
        <f t="shared" si="119"/>
        <v>-0.36522198694561447</v>
      </c>
      <c r="H851" s="1">
        <v>1.172692731217549E-2</v>
      </c>
      <c r="I851" s="1">
        <f t="shared" si="120"/>
        <v>2.0019542627588912E-4</v>
      </c>
      <c r="J851" s="1">
        <f t="shared" si="121"/>
        <v>-0.36738247337211444</v>
      </c>
      <c r="AP851" s="58"/>
      <c r="AQ851" s="58"/>
      <c r="AR851" s="58"/>
      <c r="AS851" s="58"/>
      <c r="AT851" s="58"/>
      <c r="AU851" s="58"/>
      <c r="AV851" s="58"/>
      <c r="AW851" s="173"/>
      <c r="AX851" s="58"/>
      <c r="AY851" s="58"/>
      <c r="AZ851" s="58"/>
      <c r="BA851" s="58">
        <f t="shared" si="122"/>
        <v>1</v>
      </c>
      <c r="BB851" s="58">
        <f t="shared" si="123"/>
        <v>0.11768891650355034</v>
      </c>
      <c r="BC851" s="58" t="e">
        <f t="shared" si="124"/>
        <v>#N/A</v>
      </c>
      <c r="BD851" s="58"/>
      <c r="BE851" s="58"/>
      <c r="BF851" s="58"/>
      <c r="BG851" s="58"/>
      <c r="BH851" s="58"/>
      <c r="BI851" s="58"/>
      <c r="BJ851" s="58"/>
      <c r="BK851" s="58"/>
      <c r="BL851" s="58"/>
      <c r="BM851" s="58"/>
      <c r="BN851" s="58"/>
      <c r="BO851" s="58"/>
      <c r="BP851" s="58"/>
      <c r="BQ851" s="58"/>
      <c r="BR851" s="58"/>
      <c r="BS851" s="58"/>
      <c r="BT851" s="58"/>
      <c r="BU851" s="58"/>
      <c r="BV851" s="58"/>
      <c r="BW851" s="58"/>
      <c r="BX851" s="58"/>
      <c r="BY851" s="58"/>
      <c r="BZ851" s="58"/>
      <c r="CA851" s="58"/>
      <c r="CB851" s="58"/>
      <c r="CC851" s="58"/>
      <c r="CD851" s="58"/>
      <c r="CE851" s="58"/>
      <c r="CF851" s="58"/>
      <c r="CG851" s="58"/>
      <c r="CH851" s="58"/>
      <c r="CI851" s="58"/>
      <c r="CJ851" s="58"/>
      <c r="CK851" s="58"/>
      <c r="CL851" s="58"/>
      <c r="CM851" s="58"/>
      <c r="CN851" s="58"/>
      <c r="CO851" s="58"/>
      <c r="CP851" s="58"/>
      <c r="CQ851" s="58"/>
      <c r="CR851" s="58"/>
      <c r="CS851" s="58"/>
      <c r="CT851" s="58"/>
      <c r="CU851" s="58"/>
      <c r="CV851" s="58"/>
      <c r="CW851" s="58"/>
      <c r="CX851" s="58"/>
      <c r="CY851" s="58"/>
      <c r="CZ851" s="58"/>
      <c r="DA851" s="58"/>
      <c r="DB851" s="58"/>
      <c r="DC851" s="58"/>
      <c r="DD851" s="58"/>
      <c r="DE851" s="58"/>
      <c r="DF851" s="58"/>
      <c r="DG851" s="58"/>
      <c r="DH851" s="58"/>
      <c r="DI851" s="58"/>
      <c r="DJ851" s="58"/>
      <c r="DK851" s="58"/>
      <c r="DL851" s="58"/>
      <c r="DM851" s="58"/>
      <c r="DN851" s="58"/>
      <c r="DO851" s="58"/>
      <c r="DP851" s="58"/>
      <c r="DQ851" s="58"/>
      <c r="DR851" s="58"/>
      <c r="DS851" s="58"/>
      <c r="DT851" s="58"/>
      <c r="DU851" s="58"/>
      <c r="DV851" s="58"/>
      <c r="DW851" s="58"/>
      <c r="DX851" s="58"/>
      <c r="DY851" s="58"/>
      <c r="DZ851" s="58"/>
      <c r="EA851" s="58"/>
      <c r="EB851" s="58"/>
      <c r="EC851" s="58"/>
      <c r="ED851" s="58"/>
      <c r="EE851" s="58"/>
      <c r="EF851" s="58"/>
      <c r="EG851" s="58"/>
      <c r="EH851" s="58"/>
      <c r="EI851" s="58"/>
      <c r="EJ851" s="58"/>
      <c r="EK851" s="58"/>
      <c r="EL851" s="58"/>
      <c r="EM851" s="58"/>
    </row>
    <row r="852" spans="1:143" outlineLevel="1" x14ac:dyDescent="0.2">
      <c r="A852" s="16">
        <v>553</v>
      </c>
      <c r="B852" s="16">
        <v>0</v>
      </c>
      <c r="C852" s="1">
        <v>0.10708535727923606</v>
      </c>
      <c r="D852" s="1">
        <f t="shared" si="116"/>
        <v>-0.10708535727923606</v>
      </c>
      <c r="E852" s="1">
        <f t="shared" si="117"/>
        <v>0.22652857506665758</v>
      </c>
      <c r="F852" s="1">
        <f t="shared" si="118"/>
        <v>-0.47595018128650562</v>
      </c>
      <c r="G852" s="1">
        <f t="shared" si="119"/>
        <v>-0.34630604501769208</v>
      </c>
      <c r="H852" s="1">
        <v>2.9589996513966067E-3</v>
      </c>
      <c r="I852" s="1">
        <f t="shared" si="120"/>
        <v>4.4622000483173256E-5</v>
      </c>
      <c r="J852" s="1">
        <f t="shared" si="121"/>
        <v>-0.34681954461620262</v>
      </c>
      <c r="AP852" s="58"/>
      <c r="AQ852" s="58"/>
      <c r="AR852" s="58"/>
      <c r="AS852" s="58"/>
      <c r="AT852" s="58"/>
      <c r="AU852" s="58"/>
      <c r="AV852" s="58"/>
      <c r="AW852" s="173"/>
      <c r="AX852" s="58"/>
      <c r="AY852" s="58"/>
      <c r="AZ852" s="58"/>
      <c r="BA852" s="58">
        <f t="shared" si="122"/>
        <v>1</v>
      </c>
      <c r="BB852" s="58">
        <f t="shared" si="123"/>
        <v>0.10708535727923606</v>
      </c>
      <c r="BC852" s="58" t="e">
        <f t="shared" si="124"/>
        <v>#N/A</v>
      </c>
      <c r="BD852" s="58"/>
      <c r="BE852" s="58"/>
      <c r="BF852" s="58"/>
      <c r="BG852" s="58"/>
      <c r="BH852" s="58"/>
      <c r="BI852" s="58"/>
      <c r="BJ852" s="58"/>
      <c r="BK852" s="58"/>
      <c r="BL852" s="58"/>
      <c r="BM852" s="58"/>
      <c r="BN852" s="58"/>
      <c r="BO852" s="58"/>
      <c r="BP852" s="58"/>
      <c r="BQ852" s="58"/>
      <c r="BR852" s="58"/>
      <c r="BS852" s="58"/>
      <c r="BT852" s="58"/>
      <c r="BU852" s="58"/>
      <c r="BV852" s="58"/>
      <c r="BW852" s="58"/>
      <c r="BX852" s="58"/>
      <c r="BY852" s="58"/>
      <c r="BZ852" s="58"/>
      <c r="CA852" s="58"/>
      <c r="CB852" s="58"/>
      <c r="CC852" s="58"/>
      <c r="CD852" s="58"/>
      <c r="CE852" s="58"/>
      <c r="CF852" s="58"/>
      <c r="CG852" s="58"/>
      <c r="CH852" s="58"/>
      <c r="CI852" s="58"/>
      <c r="CJ852" s="58"/>
      <c r="CK852" s="58"/>
      <c r="CL852" s="58"/>
      <c r="CM852" s="58"/>
      <c r="CN852" s="58"/>
      <c r="CO852" s="58"/>
      <c r="CP852" s="58"/>
      <c r="CQ852" s="58"/>
      <c r="CR852" s="58"/>
      <c r="CS852" s="58"/>
      <c r="CT852" s="58"/>
      <c r="CU852" s="58"/>
      <c r="CV852" s="58"/>
      <c r="CW852" s="58"/>
      <c r="CX852" s="58"/>
      <c r="CY852" s="58"/>
      <c r="CZ852" s="58"/>
      <c r="DA852" s="58"/>
      <c r="DB852" s="58"/>
      <c r="DC852" s="58"/>
      <c r="DD852" s="58"/>
      <c r="DE852" s="58"/>
      <c r="DF852" s="58"/>
      <c r="DG852" s="58"/>
      <c r="DH852" s="58"/>
      <c r="DI852" s="58"/>
      <c r="DJ852" s="58"/>
      <c r="DK852" s="58"/>
      <c r="DL852" s="58"/>
      <c r="DM852" s="58"/>
      <c r="DN852" s="58"/>
      <c r="DO852" s="58"/>
      <c r="DP852" s="58"/>
      <c r="DQ852" s="58"/>
      <c r="DR852" s="58"/>
      <c r="DS852" s="58"/>
      <c r="DT852" s="58"/>
      <c r="DU852" s="58"/>
      <c r="DV852" s="58"/>
      <c r="DW852" s="58"/>
      <c r="DX852" s="58"/>
      <c r="DY852" s="58"/>
      <c r="DZ852" s="58"/>
      <c r="EA852" s="58"/>
      <c r="EB852" s="58"/>
      <c r="EC852" s="58"/>
      <c r="ED852" s="58"/>
      <c r="EE852" s="58"/>
      <c r="EF852" s="58"/>
      <c r="EG852" s="58"/>
      <c r="EH852" s="58"/>
      <c r="EI852" s="58"/>
      <c r="EJ852" s="58"/>
      <c r="EK852" s="58"/>
      <c r="EL852" s="58"/>
      <c r="EM852" s="58"/>
    </row>
    <row r="853" spans="1:143" outlineLevel="1" x14ac:dyDescent="0.2">
      <c r="A853" s="16">
        <v>554</v>
      </c>
      <c r="B853" s="16">
        <v>1</v>
      </c>
      <c r="C853" s="1">
        <v>0.12725187617773373</v>
      </c>
      <c r="D853" s="1">
        <f t="shared" si="116"/>
        <v>0.8727481238222663</v>
      </c>
      <c r="E853" s="1">
        <f t="shared" si="117"/>
        <v>4.1231737592617108</v>
      </c>
      <c r="F853" s="1">
        <f t="shared" si="118"/>
        <v>2.0305599619961265</v>
      </c>
      <c r="G853" s="1">
        <f t="shared" si="119"/>
        <v>2.6188604972452731</v>
      </c>
      <c r="H853" s="1">
        <v>3.775809489690642E-3</v>
      </c>
      <c r="I853" s="1">
        <f t="shared" si="120"/>
        <v>3.2615996362400979E-3</v>
      </c>
      <c r="J853" s="1">
        <f t="shared" si="121"/>
        <v>2.6238187017571959</v>
      </c>
      <c r="AP853" s="58"/>
      <c r="AQ853" s="58"/>
      <c r="AR853" s="58"/>
      <c r="AS853" s="58"/>
      <c r="AT853" s="58"/>
      <c r="AU853" s="58"/>
      <c r="AV853" s="58"/>
      <c r="AW853" s="173"/>
      <c r="AX853" s="58"/>
      <c r="AY853" s="58"/>
      <c r="AZ853" s="58"/>
      <c r="BA853" s="58">
        <f t="shared" si="122"/>
        <v>0</v>
      </c>
      <c r="BB853" s="58" t="e">
        <f t="shared" si="123"/>
        <v>#N/A</v>
      </c>
      <c r="BC853" s="58">
        <f t="shared" si="124"/>
        <v>0.12725187617773373</v>
      </c>
      <c r="BD853" s="58"/>
      <c r="BE853" s="58"/>
      <c r="BF853" s="58"/>
      <c r="BG853" s="58"/>
      <c r="BH853" s="58"/>
      <c r="BI853" s="58"/>
      <c r="BJ853" s="58"/>
      <c r="BK853" s="58"/>
      <c r="BL853" s="58"/>
      <c r="BM853" s="58"/>
      <c r="BN853" s="58"/>
      <c r="BO853" s="58"/>
      <c r="BP853" s="58"/>
      <c r="BQ853" s="58"/>
      <c r="BR853" s="58"/>
      <c r="BS853" s="58"/>
      <c r="BT853" s="58"/>
      <c r="BU853" s="58"/>
      <c r="BV853" s="58"/>
      <c r="BW853" s="58"/>
      <c r="BX853" s="58"/>
      <c r="BY853" s="58"/>
      <c r="BZ853" s="58"/>
      <c r="CA853" s="58"/>
      <c r="CB853" s="58"/>
      <c r="CC853" s="58"/>
      <c r="CD853" s="58"/>
      <c r="CE853" s="58"/>
      <c r="CF853" s="58"/>
      <c r="CG853" s="58"/>
      <c r="CH853" s="58"/>
      <c r="CI853" s="58"/>
      <c r="CJ853" s="58"/>
      <c r="CK853" s="58"/>
      <c r="CL853" s="58"/>
      <c r="CM853" s="58"/>
      <c r="CN853" s="58"/>
      <c r="CO853" s="58"/>
      <c r="CP853" s="58"/>
      <c r="CQ853" s="58"/>
      <c r="CR853" s="58"/>
      <c r="CS853" s="58"/>
      <c r="CT853" s="58"/>
      <c r="CU853" s="58"/>
      <c r="CV853" s="58"/>
      <c r="CW853" s="58"/>
      <c r="CX853" s="58"/>
      <c r="CY853" s="58"/>
      <c r="CZ853" s="58"/>
      <c r="DA853" s="58"/>
      <c r="DB853" s="58"/>
      <c r="DC853" s="58"/>
      <c r="DD853" s="58"/>
      <c r="DE853" s="58"/>
      <c r="DF853" s="58"/>
      <c r="DG853" s="58"/>
      <c r="DH853" s="58"/>
      <c r="DI853" s="58"/>
      <c r="DJ853" s="58"/>
      <c r="DK853" s="58"/>
      <c r="DL853" s="58"/>
      <c r="DM853" s="58"/>
      <c r="DN853" s="58"/>
      <c r="DO853" s="58"/>
      <c r="DP853" s="58"/>
      <c r="DQ853" s="58"/>
      <c r="DR853" s="58"/>
      <c r="DS853" s="58"/>
      <c r="DT853" s="58"/>
      <c r="DU853" s="58"/>
      <c r="DV853" s="58"/>
      <c r="DW853" s="58"/>
      <c r="DX853" s="58"/>
      <c r="DY853" s="58"/>
      <c r="DZ853" s="58"/>
      <c r="EA853" s="58"/>
      <c r="EB853" s="58"/>
      <c r="EC853" s="58"/>
      <c r="ED853" s="58"/>
      <c r="EE853" s="58"/>
      <c r="EF853" s="58"/>
      <c r="EG853" s="58"/>
      <c r="EH853" s="58"/>
      <c r="EI853" s="58"/>
      <c r="EJ853" s="58"/>
      <c r="EK853" s="58"/>
      <c r="EL853" s="58"/>
      <c r="EM853" s="58"/>
    </row>
    <row r="854" spans="1:143" outlineLevel="1" x14ac:dyDescent="0.2">
      <c r="A854" s="16">
        <v>555</v>
      </c>
      <c r="B854" s="16">
        <v>1</v>
      </c>
      <c r="C854" s="1">
        <v>0.48625987040980795</v>
      </c>
      <c r="D854" s="1">
        <f t="shared" si="116"/>
        <v>0.513740129590192</v>
      </c>
      <c r="E854" s="1">
        <f t="shared" si="117"/>
        <v>1.4420241704243939</v>
      </c>
      <c r="F854" s="1">
        <f t="shared" si="118"/>
        <v>1.2008431081637576</v>
      </c>
      <c r="G854" s="1">
        <f t="shared" si="119"/>
        <v>1.0278684374304821</v>
      </c>
      <c r="H854" s="1">
        <v>1.5551043937428169E-2</v>
      </c>
      <c r="I854" s="1">
        <f t="shared" si="120"/>
        <v>2.119133010983776E-3</v>
      </c>
      <c r="J854" s="1">
        <f t="shared" si="121"/>
        <v>1.0359550911642581</v>
      </c>
      <c r="AP854" s="58"/>
      <c r="AQ854" s="58"/>
      <c r="AR854" s="58"/>
      <c r="AS854" s="58"/>
      <c r="AT854" s="58"/>
      <c r="AU854" s="58"/>
      <c r="AV854" s="58"/>
      <c r="AW854" s="173"/>
      <c r="AX854" s="58"/>
      <c r="AY854" s="58"/>
      <c r="AZ854" s="58"/>
      <c r="BA854" s="58">
        <f t="shared" si="122"/>
        <v>0</v>
      </c>
      <c r="BB854" s="58" t="e">
        <f t="shared" si="123"/>
        <v>#N/A</v>
      </c>
      <c r="BC854" s="58">
        <f t="shared" si="124"/>
        <v>0.48625987040980795</v>
      </c>
      <c r="BD854" s="58"/>
      <c r="BE854" s="58"/>
      <c r="BF854" s="58"/>
      <c r="BG854" s="58"/>
      <c r="BH854" s="58"/>
      <c r="BI854" s="58"/>
      <c r="BJ854" s="58"/>
      <c r="BK854" s="58"/>
      <c r="BL854" s="58"/>
      <c r="BM854" s="58"/>
      <c r="BN854" s="58"/>
      <c r="BO854" s="58"/>
      <c r="BP854" s="58"/>
      <c r="BQ854" s="58"/>
      <c r="BR854" s="58"/>
      <c r="BS854" s="58"/>
      <c r="BT854" s="58"/>
      <c r="BU854" s="58"/>
      <c r="BV854" s="58"/>
      <c r="BW854" s="58"/>
      <c r="BX854" s="58"/>
      <c r="BY854" s="58"/>
      <c r="BZ854" s="58"/>
      <c r="CA854" s="58"/>
      <c r="CB854" s="58"/>
      <c r="CC854" s="58"/>
      <c r="CD854" s="58"/>
      <c r="CE854" s="58"/>
      <c r="CF854" s="58"/>
      <c r="CG854" s="58"/>
      <c r="CH854" s="58"/>
      <c r="CI854" s="58"/>
      <c r="CJ854" s="58"/>
      <c r="CK854" s="58"/>
      <c r="CL854" s="58"/>
      <c r="CM854" s="58"/>
      <c r="CN854" s="58"/>
      <c r="CO854" s="58"/>
      <c r="CP854" s="58"/>
      <c r="CQ854" s="58"/>
      <c r="CR854" s="58"/>
      <c r="CS854" s="58"/>
      <c r="CT854" s="58"/>
      <c r="CU854" s="58"/>
      <c r="CV854" s="58"/>
      <c r="CW854" s="58"/>
      <c r="CX854" s="58"/>
      <c r="CY854" s="58"/>
      <c r="CZ854" s="58"/>
      <c r="DA854" s="58"/>
      <c r="DB854" s="58"/>
      <c r="DC854" s="58"/>
      <c r="DD854" s="58"/>
      <c r="DE854" s="58"/>
      <c r="DF854" s="58"/>
      <c r="DG854" s="58"/>
      <c r="DH854" s="58"/>
      <c r="DI854" s="58"/>
      <c r="DJ854" s="58"/>
      <c r="DK854" s="58"/>
      <c r="DL854" s="58"/>
      <c r="DM854" s="58"/>
      <c r="DN854" s="58"/>
      <c r="DO854" s="58"/>
      <c r="DP854" s="58"/>
      <c r="DQ854" s="58"/>
      <c r="DR854" s="58"/>
      <c r="DS854" s="58"/>
      <c r="DT854" s="58"/>
      <c r="DU854" s="58"/>
      <c r="DV854" s="58"/>
      <c r="DW854" s="58"/>
      <c r="DX854" s="58"/>
      <c r="DY854" s="58"/>
      <c r="DZ854" s="58"/>
      <c r="EA854" s="58"/>
      <c r="EB854" s="58"/>
      <c r="EC854" s="58"/>
      <c r="ED854" s="58"/>
      <c r="EE854" s="58"/>
      <c r="EF854" s="58"/>
      <c r="EG854" s="58"/>
      <c r="EH854" s="58"/>
      <c r="EI854" s="58"/>
      <c r="EJ854" s="58"/>
      <c r="EK854" s="58"/>
      <c r="EL854" s="58"/>
      <c r="EM854" s="58"/>
    </row>
    <row r="855" spans="1:143" outlineLevel="1" x14ac:dyDescent="0.2">
      <c r="A855" s="16">
        <v>556</v>
      </c>
      <c r="B855" s="16">
        <v>0</v>
      </c>
      <c r="C855" s="1">
        <v>0.25772818793199215</v>
      </c>
      <c r="D855" s="1">
        <f t="shared" si="116"/>
        <v>-0.25772818793199215</v>
      </c>
      <c r="E855" s="1">
        <f t="shared" si="117"/>
        <v>0.5960795587061084</v>
      </c>
      <c r="F855" s="1">
        <f t="shared" si="118"/>
        <v>-0.77206188787305674</v>
      </c>
      <c r="G855" s="1">
        <f t="shared" si="119"/>
        <v>-0.58924984358913646</v>
      </c>
      <c r="H855" s="1">
        <v>1.5218605355356662E-2</v>
      </c>
      <c r="I855" s="1">
        <f t="shared" si="120"/>
        <v>6.8108944530186847E-4</v>
      </c>
      <c r="J855" s="1">
        <f t="shared" si="121"/>
        <v>-0.59378545947202077</v>
      </c>
      <c r="AP855" s="58"/>
      <c r="AQ855" s="58"/>
      <c r="AR855" s="58"/>
      <c r="AS855" s="58"/>
      <c r="AT855" s="58"/>
      <c r="AU855" s="58"/>
      <c r="AV855" s="58"/>
      <c r="AW855" s="173"/>
      <c r="AX855" s="58"/>
      <c r="AY855" s="58"/>
      <c r="AZ855" s="58"/>
      <c r="BA855" s="58">
        <f t="shared" si="122"/>
        <v>1</v>
      </c>
      <c r="BB855" s="58">
        <f t="shared" si="123"/>
        <v>0.25772818793199215</v>
      </c>
      <c r="BC855" s="58" t="e">
        <f t="shared" si="124"/>
        <v>#N/A</v>
      </c>
      <c r="BD855" s="58"/>
      <c r="BE855" s="58"/>
      <c r="BF855" s="58"/>
      <c r="BG855" s="58"/>
      <c r="BH855" s="58"/>
      <c r="BI855" s="58"/>
      <c r="BJ855" s="58"/>
      <c r="BK855" s="58"/>
      <c r="BL855" s="58"/>
      <c r="BM855" s="58"/>
      <c r="BN855" s="58"/>
      <c r="BO855" s="58"/>
      <c r="BP855" s="58"/>
      <c r="BQ855" s="58"/>
      <c r="BR855" s="58"/>
      <c r="BS855" s="58"/>
      <c r="BT855" s="58"/>
      <c r="BU855" s="58"/>
      <c r="BV855" s="58"/>
      <c r="BW855" s="58"/>
      <c r="BX855" s="58"/>
      <c r="BY855" s="58"/>
      <c r="BZ855" s="58"/>
      <c r="CA855" s="58"/>
      <c r="CB855" s="58"/>
      <c r="CC855" s="58"/>
      <c r="CD855" s="58"/>
      <c r="CE855" s="58"/>
      <c r="CF855" s="58"/>
      <c r="CG855" s="58"/>
      <c r="CH855" s="58"/>
      <c r="CI855" s="58"/>
      <c r="CJ855" s="58"/>
      <c r="CK855" s="58"/>
      <c r="CL855" s="58"/>
      <c r="CM855" s="58"/>
      <c r="CN855" s="58"/>
      <c r="CO855" s="58"/>
      <c r="CP855" s="58"/>
      <c r="CQ855" s="58"/>
      <c r="CR855" s="58"/>
      <c r="CS855" s="58"/>
      <c r="CT855" s="58"/>
      <c r="CU855" s="58"/>
      <c r="CV855" s="58"/>
      <c r="CW855" s="58"/>
      <c r="CX855" s="58"/>
      <c r="CY855" s="58"/>
      <c r="CZ855" s="58"/>
      <c r="DA855" s="58"/>
      <c r="DB855" s="58"/>
      <c r="DC855" s="58"/>
      <c r="DD855" s="58"/>
      <c r="DE855" s="58"/>
      <c r="DF855" s="58"/>
      <c r="DG855" s="58"/>
      <c r="DH855" s="58"/>
      <c r="DI855" s="58"/>
      <c r="DJ855" s="58"/>
      <c r="DK855" s="58"/>
      <c r="DL855" s="58"/>
      <c r="DM855" s="58"/>
      <c r="DN855" s="58"/>
      <c r="DO855" s="58"/>
      <c r="DP855" s="58"/>
      <c r="DQ855" s="58"/>
      <c r="DR855" s="58"/>
      <c r="DS855" s="58"/>
      <c r="DT855" s="58"/>
      <c r="DU855" s="58"/>
      <c r="DV855" s="58"/>
      <c r="DW855" s="58"/>
      <c r="DX855" s="58"/>
      <c r="DY855" s="58"/>
      <c r="DZ855" s="58"/>
      <c r="EA855" s="58"/>
      <c r="EB855" s="58"/>
      <c r="EC855" s="58"/>
      <c r="ED855" s="58"/>
      <c r="EE855" s="58"/>
      <c r="EF855" s="58"/>
      <c r="EG855" s="58"/>
      <c r="EH855" s="58"/>
      <c r="EI855" s="58"/>
      <c r="EJ855" s="58"/>
      <c r="EK855" s="58"/>
      <c r="EL855" s="58"/>
      <c r="EM855" s="58"/>
    </row>
    <row r="856" spans="1:143" outlineLevel="1" x14ac:dyDescent="0.2">
      <c r="A856" s="16">
        <v>557</v>
      </c>
      <c r="B856" s="16">
        <v>1</v>
      </c>
      <c r="C856" s="1">
        <v>0.91470378249589468</v>
      </c>
      <c r="D856" s="1">
        <f t="shared" si="116"/>
        <v>8.5296217504105321E-2</v>
      </c>
      <c r="E856" s="1">
        <f t="shared" si="117"/>
        <v>0.17831000219452026</v>
      </c>
      <c r="F856" s="1">
        <f t="shared" si="118"/>
        <v>0.42226769020909027</v>
      </c>
      <c r="G856" s="1">
        <f t="shared" si="119"/>
        <v>0.30536879041406695</v>
      </c>
      <c r="H856" s="1">
        <v>6.3750673566349602E-3</v>
      </c>
      <c r="I856" s="1">
        <f t="shared" si="120"/>
        <v>7.5266050455691688E-5</v>
      </c>
      <c r="J856" s="1">
        <f t="shared" si="121"/>
        <v>0.3063468425713986</v>
      </c>
      <c r="AP856" s="58"/>
      <c r="AQ856" s="58"/>
      <c r="AR856" s="58"/>
      <c r="AS856" s="58"/>
      <c r="AT856" s="58"/>
      <c r="AU856" s="58"/>
      <c r="AV856" s="58"/>
      <c r="AW856" s="173"/>
      <c r="AX856" s="58"/>
      <c r="AY856" s="58"/>
      <c r="AZ856" s="58"/>
      <c r="BA856" s="58">
        <f t="shared" si="122"/>
        <v>0</v>
      </c>
      <c r="BB856" s="58" t="e">
        <f t="shared" si="123"/>
        <v>#N/A</v>
      </c>
      <c r="BC856" s="58">
        <f t="shared" si="124"/>
        <v>0.91470378249589468</v>
      </c>
      <c r="BD856" s="58"/>
      <c r="BE856" s="58"/>
      <c r="BF856" s="58"/>
      <c r="BG856" s="58"/>
      <c r="BH856" s="58"/>
      <c r="BI856" s="58"/>
      <c r="BJ856" s="58"/>
      <c r="BK856" s="58"/>
      <c r="BL856" s="58"/>
      <c r="BM856" s="58"/>
      <c r="BN856" s="58"/>
      <c r="BO856" s="58"/>
      <c r="BP856" s="58"/>
      <c r="BQ856" s="58"/>
      <c r="BR856" s="58"/>
      <c r="BS856" s="58"/>
      <c r="BT856" s="58"/>
      <c r="BU856" s="58"/>
      <c r="BV856" s="58"/>
      <c r="BW856" s="58"/>
      <c r="BX856" s="58"/>
      <c r="BY856" s="58"/>
      <c r="BZ856" s="58"/>
      <c r="CA856" s="58"/>
      <c r="CB856" s="58"/>
      <c r="CC856" s="58"/>
      <c r="CD856" s="58"/>
      <c r="CE856" s="58"/>
      <c r="CF856" s="58"/>
      <c r="CG856" s="58"/>
      <c r="CH856" s="58"/>
      <c r="CI856" s="58"/>
      <c r="CJ856" s="58"/>
      <c r="CK856" s="58"/>
      <c r="CL856" s="58"/>
      <c r="CM856" s="58"/>
      <c r="CN856" s="58"/>
      <c r="CO856" s="58"/>
      <c r="CP856" s="58"/>
      <c r="CQ856" s="58"/>
      <c r="CR856" s="58"/>
      <c r="CS856" s="58"/>
      <c r="CT856" s="58"/>
      <c r="CU856" s="58"/>
      <c r="CV856" s="58"/>
      <c r="CW856" s="58"/>
      <c r="CX856" s="58"/>
      <c r="CY856" s="58"/>
      <c r="CZ856" s="58"/>
      <c r="DA856" s="58"/>
      <c r="DB856" s="58"/>
      <c r="DC856" s="58"/>
      <c r="DD856" s="58"/>
      <c r="DE856" s="58"/>
      <c r="DF856" s="58"/>
      <c r="DG856" s="58"/>
      <c r="DH856" s="58"/>
      <c r="DI856" s="58"/>
      <c r="DJ856" s="58"/>
      <c r="DK856" s="58"/>
      <c r="DL856" s="58"/>
      <c r="DM856" s="58"/>
      <c r="DN856" s="58"/>
      <c r="DO856" s="58"/>
      <c r="DP856" s="58"/>
      <c r="DQ856" s="58"/>
      <c r="DR856" s="58"/>
      <c r="DS856" s="58"/>
      <c r="DT856" s="58"/>
      <c r="DU856" s="58"/>
      <c r="DV856" s="58"/>
      <c r="DW856" s="58"/>
      <c r="DX856" s="58"/>
      <c r="DY856" s="58"/>
      <c r="DZ856" s="58"/>
      <c r="EA856" s="58"/>
      <c r="EB856" s="58"/>
      <c r="EC856" s="58"/>
      <c r="ED856" s="58"/>
      <c r="EE856" s="58"/>
      <c r="EF856" s="58"/>
      <c r="EG856" s="58"/>
      <c r="EH856" s="58"/>
      <c r="EI856" s="58"/>
      <c r="EJ856" s="58"/>
      <c r="EK856" s="58"/>
      <c r="EL856" s="58"/>
      <c r="EM856" s="58"/>
    </row>
    <row r="857" spans="1:143" outlineLevel="1" x14ac:dyDescent="0.2">
      <c r="A857" s="16">
        <v>558</v>
      </c>
      <c r="B857" s="16">
        <v>0</v>
      </c>
      <c r="C857" s="1">
        <v>0.43440543939947485</v>
      </c>
      <c r="D857" s="1">
        <f t="shared" si="116"/>
        <v>-0.43440543939947485</v>
      </c>
      <c r="E857" s="1">
        <f t="shared" si="117"/>
        <v>1.1397555629778737</v>
      </c>
      <c r="F857" s="1">
        <f t="shared" si="118"/>
        <v>-1.0675933509430797</v>
      </c>
      <c r="G857" s="1">
        <f t="shared" si="119"/>
        <v>-0.87638516057361082</v>
      </c>
      <c r="H857" s="1">
        <v>1.0197090056300826E-2</v>
      </c>
      <c r="I857" s="1">
        <f t="shared" si="120"/>
        <v>9.9926078842281279E-4</v>
      </c>
      <c r="J857" s="1">
        <f t="shared" si="121"/>
        <v>-0.8808879154370447</v>
      </c>
      <c r="AP857" s="58"/>
      <c r="AQ857" s="58"/>
      <c r="AR857" s="58"/>
      <c r="AS857" s="58"/>
      <c r="AT857" s="58"/>
      <c r="AU857" s="58"/>
      <c r="AV857" s="58"/>
      <c r="AW857" s="173"/>
      <c r="AX857" s="58"/>
      <c r="AY857" s="58"/>
      <c r="AZ857" s="58"/>
      <c r="BA857" s="58">
        <f t="shared" si="122"/>
        <v>1</v>
      </c>
      <c r="BB857" s="58">
        <f t="shared" si="123"/>
        <v>0.43440543939947485</v>
      </c>
      <c r="BC857" s="58" t="e">
        <f t="shared" si="124"/>
        <v>#N/A</v>
      </c>
      <c r="BD857" s="58"/>
      <c r="BE857" s="58"/>
      <c r="BF857" s="58"/>
      <c r="BG857" s="58"/>
      <c r="BH857" s="58"/>
      <c r="BI857" s="58"/>
      <c r="BJ857" s="58"/>
      <c r="BK857" s="58"/>
      <c r="BL857" s="58"/>
      <c r="BM857" s="58"/>
      <c r="BN857" s="58"/>
      <c r="BO857" s="58"/>
      <c r="BP857" s="58"/>
      <c r="BQ857" s="58"/>
      <c r="BR857" s="58"/>
      <c r="BS857" s="58"/>
      <c r="BT857" s="58"/>
      <c r="BU857" s="58"/>
      <c r="BV857" s="58"/>
      <c r="BW857" s="58"/>
      <c r="BX857" s="58"/>
      <c r="BY857" s="58"/>
      <c r="BZ857" s="58"/>
      <c r="CA857" s="58"/>
      <c r="CB857" s="58"/>
      <c r="CC857" s="58"/>
      <c r="CD857" s="58"/>
      <c r="CE857" s="58"/>
      <c r="CF857" s="58"/>
      <c r="CG857" s="58"/>
      <c r="CH857" s="58"/>
      <c r="CI857" s="58"/>
      <c r="CJ857" s="58"/>
      <c r="CK857" s="58"/>
      <c r="CL857" s="58"/>
      <c r="CM857" s="58"/>
      <c r="CN857" s="58"/>
      <c r="CO857" s="58"/>
      <c r="CP857" s="58"/>
      <c r="CQ857" s="58"/>
      <c r="CR857" s="58"/>
      <c r="CS857" s="58"/>
      <c r="CT857" s="58"/>
      <c r="CU857" s="58"/>
      <c r="CV857" s="58"/>
      <c r="CW857" s="58"/>
      <c r="CX857" s="58"/>
      <c r="CY857" s="58"/>
      <c r="CZ857" s="58"/>
      <c r="DA857" s="58"/>
      <c r="DB857" s="58"/>
      <c r="DC857" s="58"/>
      <c r="DD857" s="58"/>
      <c r="DE857" s="58"/>
      <c r="DF857" s="58"/>
      <c r="DG857" s="58"/>
      <c r="DH857" s="58"/>
      <c r="DI857" s="58"/>
      <c r="DJ857" s="58"/>
      <c r="DK857" s="58"/>
      <c r="DL857" s="58"/>
      <c r="DM857" s="58"/>
      <c r="DN857" s="58"/>
      <c r="DO857" s="58"/>
      <c r="DP857" s="58"/>
      <c r="DQ857" s="58"/>
      <c r="DR857" s="58"/>
      <c r="DS857" s="58"/>
      <c r="DT857" s="58"/>
      <c r="DU857" s="58"/>
      <c r="DV857" s="58"/>
      <c r="DW857" s="58"/>
      <c r="DX857" s="58"/>
      <c r="DY857" s="58"/>
      <c r="DZ857" s="58"/>
      <c r="EA857" s="58"/>
      <c r="EB857" s="58"/>
      <c r="EC857" s="58"/>
      <c r="ED857" s="58"/>
      <c r="EE857" s="58"/>
      <c r="EF857" s="58"/>
      <c r="EG857" s="58"/>
      <c r="EH857" s="58"/>
      <c r="EI857" s="58"/>
      <c r="EJ857" s="58"/>
      <c r="EK857" s="58"/>
      <c r="EL857" s="58"/>
      <c r="EM857" s="58"/>
    </row>
    <row r="858" spans="1:143" outlineLevel="1" x14ac:dyDescent="0.2">
      <c r="A858" s="16">
        <v>559</v>
      </c>
      <c r="B858" s="16">
        <v>1</v>
      </c>
      <c r="C858" s="1">
        <v>0.93054310015739172</v>
      </c>
      <c r="D858" s="1">
        <f t="shared" si="116"/>
        <v>6.9456899842608277E-2</v>
      </c>
      <c r="E858" s="1">
        <f t="shared" si="117"/>
        <v>0.14397376924031483</v>
      </c>
      <c r="F858" s="1">
        <f t="shared" si="118"/>
        <v>0.37943875558555534</v>
      </c>
      <c r="G858" s="1">
        <f t="shared" si="119"/>
        <v>0.27320550807625266</v>
      </c>
      <c r="H858" s="1">
        <v>4.4919721622031826E-3</v>
      </c>
      <c r="I858" s="1">
        <f t="shared" si="120"/>
        <v>4.2289878540661879E-5</v>
      </c>
      <c r="J858" s="1">
        <f t="shared" si="121"/>
        <v>0.27382119887231426</v>
      </c>
      <c r="AP858" s="58"/>
      <c r="AQ858" s="58"/>
      <c r="AR858" s="58"/>
      <c r="AS858" s="58"/>
      <c r="AT858" s="58"/>
      <c r="AU858" s="58"/>
      <c r="AV858" s="58"/>
      <c r="AW858" s="173"/>
      <c r="AX858" s="58"/>
      <c r="AY858" s="58"/>
      <c r="AZ858" s="58"/>
      <c r="BA858" s="58">
        <f t="shared" si="122"/>
        <v>0</v>
      </c>
      <c r="BB858" s="58" t="e">
        <f t="shared" si="123"/>
        <v>#N/A</v>
      </c>
      <c r="BC858" s="58">
        <f t="shared" si="124"/>
        <v>0.93054310015739172</v>
      </c>
      <c r="BD858" s="58"/>
      <c r="BE858" s="58"/>
      <c r="BF858" s="58"/>
      <c r="BG858" s="58"/>
      <c r="BH858" s="58"/>
      <c r="BI858" s="58"/>
      <c r="BJ858" s="58"/>
      <c r="BK858" s="58"/>
      <c r="BL858" s="58"/>
      <c r="BM858" s="58"/>
      <c r="BN858" s="58"/>
      <c r="BO858" s="58"/>
      <c r="BP858" s="58"/>
      <c r="BQ858" s="58"/>
      <c r="BR858" s="58"/>
      <c r="BS858" s="58"/>
      <c r="BT858" s="58"/>
      <c r="BU858" s="58"/>
      <c r="BV858" s="58"/>
      <c r="BW858" s="58"/>
      <c r="BX858" s="58"/>
      <c r="BY858" s="58"/>
      <c r="BZ858" s="58"/>
      <c r="CA858" s="58"/>
      <c r="CB858" s="58"/>
      <c r="CC858" s="58"/>
      <c r="CD858" s="58"/>
      <c r="CE858" s="58"/>
      <c r="CF858" s="58"/>
      <c r="CG858" s="58"/>
      <c r="CH858" s="58"/>
      <c r="CI858" s="58"/>
      <c r="CJ858" s="58"/>
      <c r="CK858" s="58"/>
      <c r="CL858" s="58"/>
      <c r="CM858" s="58"/>
      <c r="CN858" s="58"/>
      <c r="CO858" s="58"/>
      <c r="CP858" s="58"/>
      <c r="CQ858" s="58"/>
      <c r="CR858" s="58"/>
      <c r="CS858" s="58"/>
      <c r="CT858" s="58"/>
      <c r="CU858" s="58"/>
      <c r="CV858" s="58"/>
      <c r="CW858" s="58"/>
      <c r="CX858" s="58"/>
      <c r="CY858" s="58"/>
      <c r="CZ858" s="58"/>
      <c r="DA858" s="58"/>
      <c r="DB858" s="58"/>
      <c r="DC858" s="58"/>
      <c r="DD858" s="58"/>
      <c r="DE858" s="58"/>
      <c r="DF858" s="58"/>
      <c r="DG858" s="58"/>
      <c r="DH858" s="58"/>
      <c r="DI858" s="58"/>
      <c r="DJ858" s="58"/>
      <c r="DK858" s="58"/>
      <c r="DL858" s="58"/>
      <c r="DM858" s="58"/>
      <c r="DN858" s="58"/>
      <c r="DO858" s="58"/>
      <c r="DP858" s="58"/>
      <c r="DQ858" s="58"/>
      <c r="DR858" s="58"/>
      <c r="DS858" s="58"/>
      <c r="DT858" s="58"/>
      <c r="DU858" s="58"/>
      <c r="DV858" s="58"/>
      <c r="DW858" s="58"/>
      <c r="DX858" s="58"/>
      <c r="DY858" s="58"/>
      <c r="DZ858" s="58"/>
      <c r="EA858" s="58"/>
      <c r="EB858" s="58"/>
      <c r="EC858" s="58"/>
      <c r="ED858" s="58"/>
      <c r="EE858" s="58"/>
      <c r="EF858" s="58"/>
      <c r="EG858" s="58"/>
      <c r="EH858" s="58"/>
      <c r="EI858" s="58"/>
      <c r="EJ858" s="58"/>
      <c r="EK858" s="58"/>
      <c r="EL858" s="58"/>
      <c r="EM858" s="58"/>
    </row>
    <row r="859" spans="1:143" outlineLevel="1" x14ac:dyDescent="0.2">
      <c r="A859" s="16">
        <v>560</v>
      </c>
      <c r="B859" s="16">
        <v>1</v>
      </c>
      <c r="C859" s="1">
        <v>0.40101726583873981</v>
      </c>
      <c r="D859" s="1">
        <f t="shared" si="116"/>
        <v>0.59898273416126013</v>
      </c>
      <c r="E859" s="1">
        <f t="shared" si="117"/>
        <v>1.827501591296057</v>
      </c>
      <c r="F859" s="1">
        <f t="shared" si="118"/>
        <v>1.3518511720215569</v>
      </c>
      <c r="G859" s="1">
        <f t="shared" si="119"/>
        <v>1.2221531069005342</v>
      </c>
      <c r="H859" s="1">
        <v>1.6904158126847479E-2</v>
      </c>
      <c r="I859" s="1">
        <f t="shared" si="120"/>
        <v>3.2656006475651517E-3</v>
      </c>
      <c r="J859" s="1">
        <f t="shared" si="121"/>
        <v>1.2326156757275746</v>
      </c>
      <c r="AP859" s="58"/>
      <c r="AQ859" s="58"/>
      <c r="AR859" s="58"/>
      <c r="AS859" s="58"/>
      <c r="AT859" s="58"/>
      <c r="AU859" s="58"/>
      <c r="AV859" s="58"/>
      <c r="AW859" s="173"/>
      <c r="AX859" s="58"/>
      <c r="AY859" s="58"/>
      <c r="AZ859" s="58"/>
      <c r="BA859" s="58">
        <f t="shared" si="122"/>
        <v>0</v>
      </c>
      <c r="BB859" s="58" t="e">
        <f t="shared" si="123"/>
        <v>#N/A</v>
      </c>
      <c r="BC859" s="58">
        <f t="shared" si="124"/>
        <v>0.40101726583873981</v>
      </c>
      <c r="BD859" s="58"/>
      <c r="BE859" s="58"/>
      <c r="BF859" s="58"/>
      <c r="BG859" s="58"/>
      <c r="BH859" s="58"/>
      <c r="BI859" s="58"/>
      <c r="BJ859" s="58"/>
      <c r="BK859" s="58"/>
      <c r="BL859" s="58"/>
      <c r="BM859" s="58"/>
      <c r="BN859" s="58"/>
      <c r="BO859" s="58"/>
      <c r="BP859" s="58"/>
      <c r="BQ859" s="58"/>
      <c r="BR859" s="58"/>
      <c r="BS859" s="58"/>
      <c r="BT859" s="58"/>
      <c r="BU859" s="58"/>
      <c r="BV859" s="58"/>
      <c r="BW859" s="58"/>
      <c r="BX859" s="58"/>
      <c r="BY859" s="58"/>
      <c r="BZ859" s="58"/>
      <c r="CA859" s="58"/>
      <c r="CB859" s="58"/>
      <c r="CC859" s="58"/>
      <c r="CD859" s="58"/>
      <c r="CE859" s="58"/>
      <c r="CF859" s="58"/>
      <c r="CG859" s="58"/>
      <c r="CH859" s="58"/>
      <c r="CI859" s="58"/>
      <c r="CJ859" s="58"/>
      <c r="CK859" s="58"/>
      <c r="CL859" s="58"/>
      <c r="CM859" s="58"/>
      <c r="CN859" s="58"/>
      <c r="CO859" s="58"/>
      <c r="CP859" s="58"/>
      <c r="CQ859" s="58"/>
      <c r="CR859" s="58"/>
      <c r="CS859" s="58"/>
      <c r="CT859" s="58"/>
      <c r="CU859" s="58"/>
      <c r="CV859" s="58"/>
      <c r="CW859" s="58"/>
      <c r="CX859" s="58"/>
      <c r="CY859" s="58"/>
      <c r="CZ859" s="58"/>
      <c r="DA859" s="58"/>
      <c r="DB859" s="58"/>
      <c r="DC859" s="58"/>
      <c r="DD859" s="58"/>
      <c r="DE859" s="58"/>
      <c r="DF859" s="58"/>
      <c r="DG859" s="58"/>
      <c r="DH859" s="58"/>
      <c r="DI859" s="58"/>
      <c r="DJ859" s="58"/>
      <c r="DK859" s="58"/>
      <c r="DL859" s="58"/>
      <c r="DM859" s="58"/>
      <c r="DN859" s="58"/>
      <c r="DO859" s="58"/>
      <c r="DP859" s="58"/>
      <c r="DQ859" s="58"/>
      <c r="DR859" s="58"/>
      <c r="DS859" s="58"/>
      <c r="DT859" s="58"/>
      <c r="DU859" s="58"/>
      <c r="DV859" s="58"/>
      <c r="DW859" s="58"/>
      <c r="DX859" s="58"/>
      <c r="DY859" s="58"/>
      <c r="DZ859" s="58"/>
      <c r="EA859" s="58"/>
      <c r="EB859" s="58"/>
      <c r="EC859" s="58"/>
      <c r="ED859" s="58"/>
      <c r="EE859" s="58"/>
      <c r="EF859" s="58"/>
      <c r="EG859" s="58"/>
      <c r="EH859" s="58"/>
      <c r="EI859" s="58"/>
      <c r="EJ859" s="58"/>
      <c r="EK859" s="58"/>
      <c r="EL859" s="58"/>
      <c r="EM859" s="58"/>
    </row>
    <row r="860" spans="1:143" outlineLevel="1" x14ac:dyDescent="0.2">
      <c r="A860" s="16">
        <v>561</v>
      </c>
      <c r="B860" s="16">
        <v>0</v>
      </c>
      <c r="C860" s="1">
        <v>0.10708535727923606</v>
      </c>
      <c r="D860" s="1">
        <f t="shared" si="116"/>
        <v>-0.10708535727923606</v>
      </c>
      <c r="E860" s="1">
        <f t="shared" si="117"/>
        <v>0.22652857506665758</v>
      </c>
      <c r="F860" s="1">
        <f t="shared" si="118"/>
        <v>-0.47595018128650562</v>
      </c>
      <c r="G860" s="1">
        <f t="shared" si="119"/>
        <v>-0.34630604501769208</v>
      </c>
      <c r="H860" s="1">
        <v>2.9589996513966067E-3</v>
      </c>
      <c r="I860" s="1">
        <f t="shared" si="120"/>
        <v>4.4622000483173256E-5</v>
      </c>
      <c r="J860" s="1">
        <f t="shared" si="121"/>
        <v>-0.34681954461620262</v>
      </c>
      <c r="AP860" s="58"/>
      <c r="AQ860" s="58"/>
      <c r="AR860" s="58"/>
      <c r="AS860" s="58"/>
      <c r="AT860" s="58"/>
      <c r="AU860" s="58"/>
      <c r="AV860" s="58"/>
      <c r="AW860" s="173"/>
      <c r="AX860" s="58"/>
      <c r="AY860" s="58"/>
      <c r="AZ860" s="58"/>
      <c r="BA860" s="58">
        <f t="shared" si="122"/>
        <v>1</v>
      </c>
      <c r="BB860" s="58">
        <f t="shared" si="123"/>
        <v>0.10708535727923606</v>
      </c>
      <c r="BC860" s="58" t="e">
        <f t="shared" si="124"/>
        <v>#N/A</v>
      </c>
      <c r="BD860" s="58"/>
      <c r="BE860" s="58"/>
      <c r="BF860" s="58"/>
      <c r="BG860" s="58"/>
      <c r="BH860" s="58"/>
      <c r="BI860" s="58"/>
      <c r="BJ860" s="58"/>
      <c r="BK860" s="58"/>
      <c r="BL860" s="58"/>
      <c r="BM860" s="58"/>
      <c r="BN860" s="58"/>
      <c r="BO860" s="58"/>
      <c r="BP860" s="58"/>
      <c r="BQ860" s="58"/>
      <c r="BR860" s="58"/>
      <c r="BS860" s="58"/>
      <c r="BT860" s="58"/>
      <c r="BU860" s="58"/>
      <c r="BV860" s="58"/>
      <c r="BW860" s="58"/>
      <c r="BX860" s="58"/>
      <c r="BY860" s="58"/>
      <c r="BZ860" s="58"/>
      <c r="CA860" s="58"/>
      <c r="CB860" s="58"/>
      <c r="CC860" s="58"/>
      <c r="CD860" s="58"/>
      <c r="CE860" s="58"/>
      <c r="CF860" s="58"/>
      <c r="CG860" s="58"/>
      <c r="CH860" s="58"/>
      <c r="CI860" s="58"/>
      <c r="CJ860" s="58"/>
      <c r="CK860" s="58"/>
      <c r="CL860" s="58"/>
      <c r="CM860" s="58"/>
      <c r="CN860" s="58"/>
      <c r="CO860" s="58"/>
      <c r="CP860" s="58"/>
      <c r="CQ860" s="58"/>
      <c r="CR860" s="58"/>
      <c r="CS860" s="58"/>
      <c r="CT860" s="58"/>
      <c r="CU860" s="58"/>
      <c r="CV860" s="58"/>
      <c r="CW860" s="58"/>
      <c r="CX860" s="58"/>
      <c r="CY860" s="58"/>
      <c r="CZ860" s="58"/>
      <c r="DA860" s="58"/>
      <c r="DB860" s="58"/>
      <c r="DC860" s="58"/>
      <c r="DD860" s="58"/>
      <c r="DE860" s="58"/>
      <c r="DF860" s="58"/>
      <c r="DG860" s="58"/>
      <c r="DH860" s="58"/>
      <c r="DI860" s="58"/>
      <c r="DJ860" s="58"/>
      <c r="DK860" s="58"/>
      <c r="DL860" s="58"/>
      <c r="DM860" s="58"/>
      <c r="DN860" s="58"/>
      <c r="DO860" s="58"/>
      <c r="DP860" s="58"/>
      <c r="DQ860" s="58"/>
      <c r="DR860" s="58"/>
      <c r="DS860" s="58"/>
      <c r="DT860" s="58"/>
      <c r="DU860" s="58"/>
      <c r="DV860" s="58"/>
      <c r="DW860" s="58"/>
      <c r="DX860" s="58"/>
      <c r="DY860" s="58"/>
      <c r="DZ860" s="58"/>
      <c r="EA860" s="58"/>
      <c r="EB860" s="58"/>
      <c r="EC860" s="58"/>
      <c r="ED860" s="58"/>
      <c r="EE860" s="58"/>
      <c r="EF860" s="58"/>
      <c r="EG860" s="58"/>
      <c r="EH860" s="58"/>
      <c r="EI860" s="58"/>
      <c r="EJ860" s="58"/>
      <c r="EK860" s="58"/>
      <c r="EL860" s="58"/>
      <c r="EM860" s="58"/>
    </row>
    <row r="861" spans="1:143" outlineLevel="1" x14ac:dyDescent="0.2">
      <c r="A861" s="16">
        <v>562</v>
      </c>
      <c r="B861" s="16">
        <v>0</v>
      </c>
      <c r="C861" s="1">
        <v>8.5437380642650357E-2</v>
      </c>
      <c r="D861" s="1">
        <f t="shared" si="116"/>
        <v>-8.5437380642650357E-2</v>
      </c>
      <c r="E861" s="1">
        <f t="shared" si="117"/>
        <v>0.17861867924381652</v>
      </c>
      <c r="F861" s="1">
        <f t="shared" si="118"/>
        <v>-0.42263303141592767</v>
      </c>
      <c r="G861" s="1">
        <f t="shared" si="119"/>
        <v>-0.30564496035049887</v>
      </c>
      <c r="H861" s="1">
        <v>3.3372504223931781E-3</v>
      </c>
      <c r="I861" s="1">
        <f t="shared" si="120"/>
        <v>3.9231673557641781E-5</v>
      </c>
      <c r="J861" s="1">
        <f t="shared" si="121"/>
        <v>-0.30615624731297897</v>
      </c>
      <c r="AP861" s="58"/>
      <c r="AQ861" s="58"/>
      <c r="AR861" s="58"/>
      <c r="AS861" s="58"/>
      <c r="AT861" s="58"/>
      <c r="AU861" s="58"/>
      <c r="AV861" s="58"/>
      <c r="AW861" s="173"/>
      <c r="AX861" s="58"/>
      <c r="AY861" s="58"/>
      <c r="AZ861" s="58"/>
      <c r="BA861" s="58">
        <f t="shared" si="122"/>
        <v>1</v>
      </c>
      <c r="BB861" s="58">
        <f t="shared" si="123"/>
        <v>8.5437380642650357E-2</v>
      </c>
      <c r="BC861" s="58" t="e">
        <f t="shared" si="124"/>
        <v>#N/A</v>
      </c>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c r="EK861" s="58"/>
      <c r="EL861" s="58"/>
      <c r="EM861" s="58"/>
    </row>
    <row r="862" spans="1:143" outlineLevel="1" x14ac:dyDescent="0.2">
      <c r="A862" s="16">
        <v>563</v>
      </c>
      <c r="B862" s="16">
        <v>0</v>
      </c>
      <c r="C862" s="1">
        <v>0.11514492957137341</v>
      </c>
      <c r="D862" s="1">
        <f t="shared" si="116"/>
        <v>-0.11514492957137341</v>
      </c>
      <c r="E862" s="1">
        <f t="shared" si="117"/>
        <v>0.24466281922449151</v>
      </c>
      <c r="F862" s="1">
        <f t="shared" si="118"/>
        <v>-0.49463402554261421</v>
      </c>
      <c r="G862" s="1">
        <f t="shared" si="119"/>
        <v>-0.36073338519984588</v>
      </c>
      <c r="H862" s="1">
        <v>1.1455977653524371E-2</v>
      </c>
      <c r="I862" s="1">
        <f t="shared" si="120"/>
        <v>1.9068775987384639E-4</v>
      </c>
      <c r="J862" s="1">
        <f t="shared" si="121"/>
        <v>-0.36281758661757818</v>
      </c>
      <c r="AP862" s="58"/>
      <c r="AQ862" s="58"/>
      <c r="AR862" s="58"/>
      <c r="AS862" s="58"/>
      <c r="AT862" s="58"/>
      <c r="AU862" s="58"/>
      <c r="AV862" s="58"/>
      <c r="AW862" s="173"/>
      <c r="AX862" s="58"/>
      <c r="AY862" s="58"/>
      <c r="AZ862" s="58"/>
      <c r="BA862" s="58">
        <f t="shared" si="122"/>
        <v>1</v>
      </c>
      <c r="BB862" s="58">
        <f t="shared" si="123"/>
        <v>0.11514492957137341</v>
      </c>
      <c r="BC862" s="58" t="e">
        <f t="shared" si="124"/>
        <v>#N/A</v>
      </c>
      <c r="BD862" s="58"/>
      <c r="BE862" s="58"/>
      <c r="BF862" s="58"/>
      <c r="BG862" s="58"/>
      <c r="BH862" s="58"/>
      <c r="BI862" s="58"/>
      <c r="BJ862" s="58"/>
      <c r="BK862" s="58"/>
      <c r="BL862" s="58"/>
      <c r="BM862" s="58"/>
      <c r="BN862" s="58"/>
      <c r="BO862" s="58"/>
      <c r="BP862" s="58"/>
      <c r="BQ862" s="58"/>
      <c r="BR862" s="58"/>
      <c r="BS862" s="58"/>
      <c r="BT862" s="58"/>
      <c r="BU862" s="58"/>
      <c r="BV862" s="58"/>
      <c r="BW862" s="58"/>
      <c r="BX862" s="58"/>
      <c r="BY862" s="58"/>
      <c r="BZ862" s="58"/>
      <c r="CA862" s="58"/>
      <c r="CB862" s="58"/>
      <c r="CC862" s="58"/>
      <c r="CD862" s="58"/>
      <c r="CE862" s="58"/>
      <c r="CF862" s="58"/>
      <c r="CG862" s="58"/>
      <c r="CH862" s="58"/>
      <c r="CI862" s="58"/>
      <c r="CJ862" s="58"/>
      <c r="CK862" s="58"/>
      <c r="CL862" s="58"/>
      <c r="CM862" s="58"/>
      <c r="CN862" s="58"/>
      <c r="CO862" s="58"/>
      <c r="CP862" s="58"/>
      <c r="CQ862" s="58"/>
      <c r="CR862" s="58"/>
      <c r="CS862" s="58"/>
      <c r="CT862" s="58"/>
      <c r="CU862" s="58"/>
      <c r="CV862" s="58"/>
      <c r="CW862" s="58"/>
      <c r="CX862" s="58"/>
      <c r="CY862" s="58"/>
      <c r="CZ862" s="58"/>
      <c r="DA862" s="58"/>
      <c r="DB862" s="58"/>
      <c r="DC862" s="58"/>
      <c r="DD862" s="58"/>
      <c r="DE862" s="58"/>
      <c r="DF862" s="58"/>
      <c r="DG862" s="58"/>
      <c r="DH862" s="58"/>
      <c r="DI862" s="58"/>
      <c r="DJ862" s="58"/>
      <c r="DK862" s="58"/>
      <c r="DL862" s="58"/>
      <c r="DM862" s="58"/>
      <c r="DN862" s="58"/>
      <c r="DO862" s="58"/>
      <c r="DP862" s="58"/>
      <c r="DQ862" s="58"/>
      <c r="DR862" s="58"/>
      <c r="DS862" s="58"/>
      <c r="DT862" s="58"/>
      <c r="DU862" s="58"/>
      <c r="DV862" s="58"/>
      <c r="DW862" s="58"/>
      <c r="DX862" s="58"/>
      <c r="DY862" s="58"/>
      <c r="DZ862" s="58"/>
      <c r="EA862" s="58"/>
      <c r="EB862" s="58"/>
      <c r="EC862" s="58"/>
      <c r="ED862" s="58"/>
      <c r="EE862" s="58"/>
      <c r="EF862" s="58"/>
      <c r="EG862" s="58"/>
      <c r="EH862" s="58"/>
      <c r="EI862" s="58"/>
      <c r="EJ862" s="58"/>
      <c r="EK862" s="58"/>
      <c r="EL862" s="58"/>
      <c r="EM862" s="58"/>
    </row>
    <row r="863" spans="1:143" outlineLevel="1" x14ac:dyDescent="0.2">
      <c r="A863" s="16">
        <v>564</v>
      </c>
      <c r="B863" s="16">
        <v>0</v>
      </c>
      <c r="C863" s="1">
        <v>0.10708535727923606</v>
      </c>
      <c r="D863" s="1">
        <f t="shared" si="116"/>
        <v>-0.10708535727923606</v>
      </c>
      <c r="E863" s="1">
        <f t="shared" si="117"/>
        <v>0.22652857506665758</v>
      </c>
      <c r="F863" s="1">
        <f t="shared" si="118"/>
        <v>-0.47595018128650562</v>
      </c>
      <c r="G863" s="1">
        <f t="shared" si="119"/>
        <v>-0.34630604501769208</v>
      </c>
      <c r="H863" s="1">
        <v>2.9589996513966067E-3</v>
      </c>
      <c r="I863" s="1">
        <f t="shared" si="120"/>
        <v>4.4622000483173256E-5</v>
      </c>
      <c r="J863" s="1">
        <f t="shared" si="121"/>
        <v>-0.34681954461620262</v>
      </c>
      <c r="AP863" s="58"/>
      <c r="AQ863" s="58"/>
      <c r="AR863" s="58"/>
      <c r="AS863" s="58"/>
      <c r="AT863" s="58"/>
      <c r="AU863" s="58"/>
      <c r="AV863" s="58"/>
      <c r="AW863" s="173"/>
      <c r="AX863" s="58"/>
      <c r="AY863" s="58"/>
      <c r="AZ863" s="58"/>
      <c r="BA863" s="58">
        <f t="shared" si="122"/>
        <v>1</v>
      </c>
      <c r="BB863" s="58">
        <f t="shared" si="123"/>
        <v>0.10708535727923606</v>
      </c>
      <c r="BC863" s="58" t="e">
        <f t="shared" si="124"/>
        <v>#N/A</v>
      </c>
      <c r="BD863" s="58"/>
      <c r="BE863" s="58"/>
      <c r="BF863" s="58"/>
      <c r="BG863" s="58"/>
      <c r="BH863" s="58"/>
      <c r="BI863" s="58"/>
      <c r="BJ863" s="58"/>
      <c r="BK863" s="58"/>
      <c r="BL863" s="58"/>
      <c r="BM863" s="58"/>
      <c r="BN863" s="58"/>
      <c r="BO863" s="58"/>
      <c r="BP863" s="58"/>
      <c r="BQ863" s="58"/>
      <c r="BR863" s="58"/>
      <c r="BS863" s="58"/>
      <c r="BT863" s="58"/>
      <c r="BU863" s="58"/>
      <c r="BV863" s="58"/>
      <c r="BW863" s="58"/>
      <c r="BX863" s="58"/>
      <c r="BY863" s="58"/>
      <c r="BZ863" s="58"/>
      <c r="CA863" s="58"/>
      <c r="CB863" s="58"/>
      <c r="CC863" s="58"/>
      <c r="CD863" s="58"/>
      <c r="CE863" s="58"/>
      <c r="CF863" s="58"/>
      <c r="CG863" s="58"/>
      <c r="CH863" s="58"/>
      <c r="CI863" s="58"/>
      <c r="CJ863" s="58"/>
      <c r="CK863" s="58"/>
      <c r="CL863" s="58"/>
      <c r="CM863" s="58"/>
      <c r="CN863" s="58"/>
      <c r="CO863" s="58"/>
      <c r="CP863" s="58"/>
      <c r="CQ863" s="58"/>
      <c r="CR863" s="58"/>
      <c r="CS863" s="58"/>
      <c r="CT863" s="58"/>
      <c r="CU863" s="58"/>
      <c r="CV863" s="58"/>
      <c r="CW863" s="58"/>
      <c r="CX863" s="58"/>
      <c r="CY863" s="58"/>
      <c r="CZ863" s="58"/>
      <c r="DA863" s="58"/>
      <c r="DB863" s="58"/>
      <c r="DC863" s="58"/>
      <c r="DD863" s="58"/>
      <c r="DE863" s="58"/>
      <c r="DF863" s="58"/>
      <c r="DG863" s="58"/>
      <c r="DH863" s="58"/>
      <c r="DI863" s="58"/>
      <c r="DJ863" s="58"/>
      <c r="DK863" s="58"/>
      <c r="DL863" s="58"/>
      <c r="DM863" s="58"/>
      <c r="DN863" s="58"/>
      <c r="DO863" s="58"/>
      <c r="DP863" s="58"/>
      <c r="DQ863" s="58"/>
      <c r="DR863" s="58"/>
      <c r="DS863" s="58"/>
      <c r="DT863" s="58"/>
      <c r="DU863" s="58"/>
      <c r="DV863" s="58"/>
      <c r="DW863" s="58"/>
      <c r="DX863" s="58"/>
      <c r="DY863" s="58"/>
      <c r="DZ863" s="58"/>
      <c r="EA863" s="58"/>
      <c r="EB863" s="58"/>
      <c r="EC863" s="58"/>
      <c r="ED863" s="58"/>
      <c r="EE863" s="58"/>
      <c r="EF863" s="58"/>
      <c r="EG863" s="58"/>
      <c r="EH863" s="58"/>
      <c r="EI863" s="58"/>
      <c r="EJ863" s="58"/>
      <c r="EK863" s="58"/>
      <c r="EL863" s="58"/>
      <c r="EM863" s="58"/>
    </row>
    <row r="864" spans="1:143" outlineLevel="1" x14ac:dyDescent="0.2">
      <c r="A864" s="16">
        <v>565</v>
      </c>
      <c r="B864" s="16">
        <v>0</v>
      </c>
      <c r="C864" s="1">
        <v>0.43773476831434177</v>
      </c>
      <c r="D864" s="1">
        <f t="shared" si="116"/>
        <v>-0.43773476831434177</v>
      </c>
      <c r="E864" s="1">
        <f t="shared" si="117"/>
        <v>1.1515631958342216</v>
      </c>
      <c r="F864" s="1">
        <f t="shared" si="118"/>
        <v>-1.073109125780888</v>
      </c>
      <c r="G864" s="1">
        <f t="shared" si="119"/>
        <v>-0.88233784424907513</v>
      </c>
      <c r="H864" s="1">
        <v>1.542761234245966E-2</v>
      </c>
      <c r="I864" s="1">
        <f t="shared" si="120"/>
        <v>1.5487568519231103E-3</v>
      </c>
      <c r="J864" s="1">
        <f t="shared" si="121"/>
        <v>-0.88922380605047713</v>
      </c>
      <c r="AP864" s="58"/>
      <c r="AQ864" s="58"/>
      <c r="AR864" s="58"/>
      <c r="AS864" s="58"/>
      <c r="AT864" s="58"/>
      <c r="AU864" s="58"/>
      <c r="AV864" s="58"/>
      <c r="AW864" s="173"/>
      <c r="AX864" s="58"/>
      <c r="AY864" s="58"/>
      <c r="AZ864" s="58"/>
      <c r="BA864" s="58">
        <f t="shared" si="122"/>
        <v>1</v>
      </c>
      <c r="BB864" s="58">
        <f t="shared" si="123"/>
        <v>0.43773476831434177</v>
      </c>
      <c r="BC864" s="58" t="e">
        <f t="shared" si="124"/>
        <v>#N/A</v>
      </c>
      <c r="BD864" s="58"/>
      <c r="BE864" s="58"/>
      <c r="BF864" s="58"/>
      <c r="BG864" s="58"/>
      <c r="BH864" s="58"/>
      <c r="BI864" s="58"/>
      <c r="BJ864" s="58"/>
      <c r="BK864" s="58"/>
      <c r="BL864" s="58"/>
      <c r="BM864" s="58"/>
      <c r="BN864" s="58"/>
      <c r="BO864" s="58"/>
      <c r="BP864" s="58"/>
      <c r="BQ864" s="58"/>
      <c r="BR864" s="58"/>
      <c r="BS864" s="58"/>
      <c r="BT864" s="58"/>
      <c r="BU864" s="58"/>
      <c r="BV864" s="58"/>
      <c r="BW864" s="58"/>
      <c r="BX864" s="58"/>
      <c r="BY864" s="58"/>
      <c r="BZ864" s="58"/>
      <c r="CA864" s="58"/>
      <c r="CB864" s="58"/>
      <c r="CC864" s="58"/>
      <c r="CD864" s="58"/>
      <c r="CE864" s="58"/>
      <c r="CF864" s="58"/>
      <c r="CG864" s="58"/>
      <c r="CH864" s="58"/>
      <c r="CI864" s="58"/>
      <c r="CJ864" s="58"/>
      <c r="CK864" s="58"/>
      <c r="CL864" s="58"/>
      <c r="CM864" s="58"/>
      <c r="CN864" s="58"/>
      <c r="CO864" s="58"/>
      <c r="CP864" s="58"/>
      <c r="CQ864" s="58"/>
      <c r="CR864" s="58"/>
      <c r="CS864" s="58"/>
      <c r="CT864" s="58"/>
      <c r="CU864" s="58"/>
      <c r="CV864" s="58"/>
      <c r="CW864" s="58"/>
      <c r="CX864" s="58"/>
      <c r="CY864" s="58"/>
      <c r="CZ864" s="58"/>
      <c r="DA864" s="58"/>
      <c r="DB864" s="58"/>
      <c r="DC864" s="58"/>
      <c r="DD864" s="58"/>
      <c r="DE864" s="58"/>
      <c r="DF864" s="58"/>
      <c r="DG864" s="58"/>
      <c r="DH864" s="58"/>
      <c r="DI864" s="58"/>
      <c r="DJ864" s="58"/>
      <c r="DK864" s="58"/>
      <c r="DL864" s="58"/>
      <c r="DM864" s="58"/>
      <c r="DN864" s="58"/>
      <c r="DO864" s="58"/>
      <c r="DP864" s="58"/>
      <c r="DQ864" s="58"/>
      <c r="DR864" s="58"/>
      <c r="DS864" s="58"/>
      <c r="DT864" s="58"/>
      <c r="DU864" s="58"/>
      <c r="DV864" s="58"/>
      <c r="DW864" s="58"/>
      <c r="DX864" s="58"/>
      <c r="DY864" s="58"/>
      <c r="DZ864" s="58"/>
      <c r="EA864" s="58"/>
      <c r="EB864" s="58"/>
      <c r="EC864" s="58"/>
      <c r="ED864" s="58"/>
      <c r="EE864" s="58"/>
      <c r="EF864" s="58"/>
      <c r="EG864" s="58"/>
      <c r="EH864" s="58"/>
      <c r="EI864" s="58"/>
      <c r="EJ864" s="58"/>
      <c r="EK864" s="58"/>
      <c r="EL864" s="58"/>
      <c r="EM864" s="58"/>
    </row>
    <row r="865" spans="1:143" outlineLevel="1" x14ac:dyDescent="0.2">
      <c r="A865" s="16">
        <v>566</v>
      </c>
      <c r="B865" s="16">
        <v>0</v>
      </c>
      <c r="C865" s="1">
        <v>0.12185890264573478</v>
      </c>
      <c r="D865" s="1">
        <f t="shared" si="116"/>
        <v>-0.12185890264573478</v>
      </c>
      <c r="E865" s="1">
        <f t="shared" si="117"/>
        <v>0.25989599024281984</v>
      </c>
      <c r="F865" s="1">
        <f t="shared" si="118"/>
        <v>-0.50979995119931099</v>
      </c>
      <c r="G865" s="1">
        <f t="shared" si="119"/>
        <v>-0.37251732876843502</v>
      </c>
      <c r="H865" s="1">
        <v>3.4466341933205046E-3</v>
      </c>
      <c r="I865" s="1">
        <f t="shared" si="120"/>
        <v>6.0200076731380838E-5</v>
      </c>
      <c r="J865" s="1">
        <f t="shared" si="121"/>
        <v>-0.37316095849576508</v>
      </c>
      <c r="AP865" s="58"/>
      <c r="AQ865" s="58"/>
      <c r="AR865" s="58"/>
      <c r="AS865" s="58"/>
      <c r="AT865" s="58"/>
      <c r="AU865" s="58"/>
      <c r="AV865" s="58"/>
      <c r="AW865" s="173"/>
      <c r="AX865" s="58"/>
      <c r="AY865" s="58"/>
      <c r="AZ865" s="58"/>
      <c r="BA865" s="58">
        <f t="shared" si="122"/>
        <v>1</v>
      </c>
      <c r="BB865" s="58">
        <f t="shared" si="123"/>
        <v>0.12185890264573478</v>
      </c>
      <c r="BC865" s="58" t="e">
        <f t="shared" si="124"/>
        <v>#N/A</v>
      </c>
      <c r="BD865" s="58"/>
      <c r="BE865" s="58"/>
      <c r="BF865" s="58"/>
      <c r="BG865" s="58"/>
      <c r="BH865" s="58"/>
      <c r="BI865" s="58"/>
      <c r="BJ865" s="58"/>
      <c r="BK865" s="58"/>
      <c r="BL865" s="58"/>
      <c r="BM865" s="58"/>
      <c r="BN865" s="58"/>
      <c r="BO865" s="58"/>
      <c r="BP865" s="58"/>
      <c r="BQ865" s="58"/>
      <c r="BR865" s="58"/>
      <c r="BS865" s="58"/>
      <c r="BT865" s="58"/>
      <c r="BU865" s="58"/>
      <c r="BV865" s="58"/>
      <c r="BW865" s="58"/>
      <c r="BX865" s="58"/>
      <c r="BY865" s="58"/>
      <c r="BZ865" s="58"/>
      <c r="CA865" s="58"/>
      <c r="CB865" s="58"/>
      <c r="CC865" s="58"/>
      <c r="CD865" s="58"/>
      <c r="CE865" s="58"/>
      <c r="CF865" s="58"/>
      <c r="CG865" s="58"/>
      <c r="CH865" s="58"/>
      <c r="CI865" s="58"/>
      <c r="CJ865" s="58"/>
      <c r="CK865" s="58"/>
      <c r="CL865" s="58"/>
      <c r="CM865" s="58"/>
      <c r="CN865" s="58"/>
      <c r="CO865" s="58"/>
      <c r="CP865" s="58"/>
      <c r="CQ865" s="58"/>
      <c r="CR865" s="58"/>
      <c r="CS865" s="58"/>
      <c r="CT865" s="58"/>
      <c r="CU865" s="58"/>
      <c r="CV865" s="58"/>
      <c r="CW865" s="58"/>
      <c r="CX865" s="58"/>
      <c r="CY865" s="58"/>
      <c r="CZ865" s="58"/>
      <c r="DA865" s="58"/>
      <c r="DB865" s="58"/>
      <c r="DC865" s="58"/>
      <c r="DD865" s="58"/>
      <c r="DE865" s="58"/>
      <c r="DF865" s="58"/>
      <c r="DG865" s="58"/>
      <c r="DH865" s="58"/>
      <c r="DI865" s="58"/>
      <c r="DJ865" s="58"/>
      <c r="DK865" s="58"/>
      <c r="DL865" s="58"/>
      <c r="DM865" s="58"/>
      <c r="DN865" s="58"/>
      <c r="DO865" s="58"/>
      <c r="DP865" s="58"/>
      <c r="DQ865" s="58"/>
      <c r="DR865" s="58"/>
      <c r="DS865" s="58"/>
      <c r="DT865" s="58"/>
      <c r="DU865" s="58"/>
      <c r="DV865" s="58"/>
      <c r="DW865" s="58"/>
      <c r="DX865" s="58"/>
      <c r="DY865" s="58"/>
      <c r="DZ865" s="58"/>
      <c r="EA865" s="58"/>
      <c r="EB865" s="58"/>
      <c r="EC865" s="58"/>
      <c r="ED865" s="58"/>
      <c r="EE865" s="58"/>
      <c r="EF865" s="58"/>
      <c r="EG865" s="58"/>
      <c r="EH865" s="58"/>
      <c r="EI865" s="58"/>
      <c r="EJ865" s="58"/>
      <c r="EK865" s="58"/>
      <c r="EL865" s="58"/>
      <c r="EM865" s="58"/>
    </row>
    <row r="866" spans="1:143" outlineLevel="1" x14ac:dyDescent="0.2">
      <c r="A866" s="16">
        <v>567</v>
      </c>
      <c r="B866" s="16">
        <v>0</v>
      </c>
      <c r="C866" s="1">
        <v>0.13572252483280206</v>
      </c>
      <c r="D866" s="1">
        <f t="shared" si="116"/>
        <v>-0.13572252483280206</v>
      </c>
      <c r="E866" s="1">
        <f t="shared" si="117"/>
        <v>0.29172281984480053</v>
      </c>
      <c r="F866" s="1">
        <f t="shared" si="118"/>
        <v>-0.5401137101063076</v>
      </c>
      <c r="G866" s="1">
        <f t="shared" si="119"/>
        <v>-0.39627745741341092</v>
      </c>
      <c r="H866" s="1">
        <v>4.4545614904485048E-3</v>
      </c>
      <c r="I866" s="1">
        <f t="shared" si="120"/>
        <v>8.8224972835463826E-5</v>
      </c>
      <c r="J866" s="1">
        <f t="shared" si="121"/>
        <v>-0.39716303832077515</v>
      </c>
      <c r="AP866" s="58"/>
      <c r="AQ866" s="58"/>
      <c r="AR866" s="58"/>
      <c r="AS866" s="58"/>
      <c r="AT866" s="58"/>
      <c r="AU866" s="58"/>
      <c r="AV866" s="58"/>
      <c r="AW866" s="173"/>
      <c r="AX866" s="58"/>
      <c r="AY866" s="58"/>
      <c r="AZ866" s="58"/>
      <c r="BA866" s="58">
        <f t="shared" si="122"/>
        <v>1</v>
      </c>
      <c r="BB866" s="58">
        <f t="shared" si="123"/>
        <v>0.13572252483280206</v>
      </c>
      <c r="BC866" s="58" t="e">
        <f t="shared" si="124"/>
        <v>#N/A</v>
      </c>
      <c r="BD866" s="58"/>
      <c r="BE866" s="58"/>
      <c r="BF866" s="58"/>
      <c r="BG866" s="58"/>
      <c r="BH866" s="58"/>
      <c r="BI866" s="58"/>
      <c r="BJ866" s="58"/>
      <c r="BK866" s="58"/>
      <c r="BL866" s="58"/>
      <c r="BM866" s="58"/>
      <c r="BN866" s="58"/>
      <c r="BO866" s="58"/>
      <c r="BP866" s="58"/>
      <c r="BQ866" s="58"/>
      <c r="BR866" s="58"/>
      <c r="BS866" s="58"/>
      <c r="BT866" s="58"/>
      <c r="BU866" s="58"/>
      <c r="BV866" s="58"/>
      <c r="BW866" s="58"/>
      <c r="BX866" s="58"/>
      <c r="BY866" s="58"/>
      <c r="BZ866" s="58"/>
      <c r="CA866" s="58"/>
      <c r="CB866" s="58"/>
      <c r="CC866" s="58"/>
      <c r="CD866" s="58"/>
      <c r="CE866" s="58"/>
      <c r="CF866" s="58"/>
      <c r="CG866" s="58"/>
      <c r="CH866" s="58"/>
      <c r="CI866" s="58"/>
      <c r="CJ866" s="58"/>
      <c r="CK866" s="58"/>
      <c r="CL866" s="58"/>
      <c r="CM866" s="58"/>
      <c r="CN866" s="58"/>
      <c r="CO866" s="58"/>
      <c r="CP866" s="58"/>
      <c r="CQ866" s="58"/>
      <c r="CR866" s="58"/>
      <c r="CS866" s="58"/>
      <c r="CT866" s="58"/>
      <c r="CU866" s="58"/>
      <c r="CV866" s="58"/>
      <c r="CW866" s="58"/>
      <c r="CX866" s="58"/>
      <c r="CY866" s="58"/>
      <c r="CZ866" s="58"/>
      <c r="DA866" s="58"/>
      <c r="DB866" s="58"/>
      <c r="DC866" s="58"/>
      <c r="DD866" s="58"/>
      <c r="DE866" s="58"/>
      <c r="DF866" s="58"/>
      <c r="DG866" s="58"/>
      <c r="DH866" s="58"/>
      <c r="DI866" s="58"/>
      <c r="DJ866" s="58"/>
      <c r="DK866" s="58"/>
      <c r="DL866" s="58"/>
      <c r="DM866" s="58"/>
      <c r="DN866" s="58"/>
      <c r="DO866" s="58"/>
      <c r="DP866" s="58"/>
      <c r="DQ866" s="58"/>
      <c r="DR866" s="58"/>
      <c r="DS866" s="58"/>
      <c r="DT866" s="58"/>
      <c r="DU866" s="58"/>
      <c r="DV866" s="58"/>
      <c r="DW866" s="58"/>
      <c r="DX866" s="58"/>
      <c r="DY866" s="58"/>
      <c r="DZ866" s="58"/>
      <c r="EA866" s="58"/>
      <c r="EB866" s="58"/>
      <c r="EC866" s="58"/>
      <c r="ED866" s="58"/>
      <c r="EE866" s="58"/>
      <c r="EF866" s="58"/>
      <c r="EG866" s="58"/>
      <c r="EH866" s="58"/>
      <c r="EI866" s="58"/>
      <c r="EJ866" s="58"/>
      <c r="EK866" s="58"/>
      <c r="EL866" s="58"/>
      <c r="EM866" s="58"/>
    </row>
    <row r="867" spans="1:143" outlineLevel="1" x14ac:dyDescent="0.2">
      <c r="A867" s="16">
        <v>568</v>
      </c>
      <c r="B867" s="16">
        <v>0</v>
      </c>
      <c r="C867" s="1">
        <v>0.44322064245997495</v>
      </c>
      <c r="D867" s="1">
        <f t="shared" si="116"/>
        <v>-0.44322064245997495</v>
      </c>
      <c r="E867" s="1">
        <f t="shared" si="117"/>
        <v>1.1711724880654755</v>
      </c>
      <c r="F867" s="1">
        <f t="shared" si="118"/>
        <v>-1.0822072297233445</v>
      </c>
      <c r="G867" s="1">
        <f t="shared" si="119"/>
        <v>-0.89221275316341431</v>
      </c>
      <c r="H867" s="1">
        <v>1.5322451385566151E-2</v>
      </c>
      <c r="I867" s="1">
        <f t="shared" si="120"/>
        <v>1.5724869390794194E-3</v>
      </c>
      <c r="J867" s="1">
        <f t="shared" si="121"/>
        <v>-0.8991277648825261</v>
      </c>
      <c r="AP867" s="58"/>
      <c r="AQ867" s="58"/>
      <c r="AR867" s="58"/>
      <c r="AS867" s="58"/>
      <c r="AT867" s="58"/>
      <c r="AU867" s="58"/>
      <c r="AV867" s="58"/>
      <c r="AW867" s="173"/>
      <c r="AX867" s="58"/>
      <c r="AY867" s="58"/>
      <c r="AZ867" s="58"/>
      <c r="BA867" s="58">
        <f t="shared" si="122"/>
        <v>1</v>
      </c>
      <c r="BB867" s="58">
        <f t="shared" si="123"/>
        <v>0.44322064245997495</v>
      </c>
      <c r="BC867" s="58" t="e">
        <f t="shared" si="124"/>
        <v>#N/A</v>
      </c>
      <c r="BD867" s="58"/>
      <c r="BE867" s="58"/>
      <c r="BF867" s="58"/>
      <c r="BG867" s="58"/>
      <c r="BH867" s="58"/>
      <c r="BI867" s="58"/>
      <c r="BJ867" s="58"/>
      <c r="BK867" s="58"/>
      <c r="BL867" s="58"/>
      <c r="BM867" s="58"/>
      <c r="BN867" s="58"/>
      <c r="BO867" s="58"/>
      <c r="BP867" s="58"/>
      <c r="BQ867" s="58"/>
      <c r="BR867" s="58"/>
      <c r="BS867" s="58"/>
      <c r="BT867" s="58"/>
      <c r="BU867" s="58"/>
      <c r="BV867" s="58"/>
      <c r="BW867" s="58"/>
      <c r="BX867" s="58"/>
      <c r="BY867" s="58"/>
      <c r="BZ867" s="58"/>
      <c r="CA867" s="58"/>
      <c r="CB867" s="58"/>
      <c r="CC867" s="58"/>
      <c r="CD867" s="58"/>
      <c r="CE867" s="58"/>
      <c r="CF867" s="58"/>
      <c r="CG867" s="58"/>
      <c r="CH867" s="58"/>
      <c r="CI867" s="58"/>
      <c r="CJ867" s="58"/>
      <c r="CK867" s="58"/>
      <c r="CL867" s="58"/>
      <c r="CM867" s="58"/>
      <c r="CN867" s="58"/>
      <c r="CO867" s="58"/>
      <c r="CP867" s="58"/>
      <c r="CQ867" s="58"/>
      <c r="CR867" s="58"/>
      <c r="CS867" s="58"/>
      <c r="CT867" s="58"/>
      <c r="CU867" s="58"/>
      <c r="CV867" s="58"/>
      <c r="CW867" s="58"/>
      <c r="CX867" s="58"/>
      <c r="CY867" s="58"/>
      <c r="CZ867" s="58"/>
      <c r="DA867" s="58"/>
      <c r="DB867" s="58"/>
      <c r="DC867" s="58"/>
      <c r="DD867" s="58"/>
      <c r="DE867" s="58"/>
      <c r="DF867" s="58"/>
      <c r="DG867" s="58"/>
      <c r="DH867" s="58"/>
      <c r="DI867" s="58"/>
      <c r="DJ867" s="58"/>
      <c r="DK867" s="58"/>
      <c r="DL867" s="58"/>
      <c r="DM867" s="58"/>
      <c r="DN867" s="58"/>
      <c r="DO867" s="58"/>
      <c r="DP867" s="58"/>
      <c r="DQ867" s="58"/>
      <c r="DR867" s="58"/>
      <c r="DS867" s="58"/>
      <c r="DT867" s="58"/>
      <c r="DU867" s="58"/>
      <c r="DV867" s="58"/>
      <c r="DW867" s="58"/>
      <c r="DX867" s="58"/>
      <c r="DY867" s="58"/>
      <c r="DZ867" s="58"/>
      <c r="EA867" s="58"/>
      <c r="EB867" s="58"/>
      <c r="EC867" s="58"/>
      <c r="ED867" s="58"/>
      <c r="EE867" s="58"/>
      <c r="EF867" s="58"/>
      <c r="EG867" s="58"/>
      <c r="EH867" s="58"/>
      <c r="EI867" s="58"/>
      <c r="EJ867" s="58"/>
      <c r="EK867" s="58"/>
      <c r="EL867" s="58"/>
      <c r="EM867" s="58"/>
    </row>
    <row r="868" spans="1:143" outlineLevel="1" x14ac:dyDescent="0.2">
      <c r="A868" s="16">
        <v>569</v>
      </c>
      <c r="B868" s="16">
        <v>0</v>
      </c>
      <c r="C868" s="1">
        <v>0.10708535727923606</v>
      </c>
      <c r="D868" s="1">
        <f t="shared" si="116"/>
        <v>-0.10708535727923606</v>
      </c>
      <c r="E868" s="1">
        <f t="shared" si="117"/>
        <v>0.22652857506665758</v>
      </c>
      <c r="F868" s="1">
        <f t="shared" si="118"/>
        <v>-0.47595018128650562</v>
      </c>
      <c r="G868" s="1">
        <f t="shared" si="119"/>
        <v>-0.34630604501769208</v>
      </c>
      <c r="H868" s="1">
        <v>2.9589996513966067E-3</v>
      </c>
      <c r="I868" s="1">
        <f t="shared" si="120"/>
        <v>4.4622000483173256E-5</v>
      </c>
      <c r="J868" s="1">
        <f t="shared" si="121"/>
        <v>-0.34681954461620262</v>
      </c>
      <c r="AP868" s="58"/>
      <c r="AQ868" s="58"/>
      <c r="AR868" s="58"/>
      <c r="AS868" s="58"/>
      <c r="AT868" s="58"/>
      <c r="AU868" s="58"/>
      <c r="AV868" s="58"/>
      <c r="AW868" s="173"/>
      <c r="AX868" s="58"/>
      <c r="AY868" s="58"/>
      <c r="AZ868" s="58"/>
      <c r="BA868" s="58">
        <f t="shared" si="122"/>
        <v>1</v>
      </c>
      <c r="BB868" s="58">
        <f t="shared" si="123"/>
        <v>0.10708535727923606</v>
      </c>
      <c r="BC868" s="58" t="e">
        <f t="shared" si="124"/>
        <v>#N/A</v>
      </c>
      <c r="BD868" s="58"/>
      <c r="BE868" s="58"/>
      <c r="BF868" s="58"/>
      <c r="BG868" s="58"/>
      <c r="BH868" s="58"/>
      <c r="BI868" s="58"/>
      <c r="BJ868" s="58"/>
      <c r="BK868" s="58"/>
      <c r="BL868" s="58"/>
      <c r="BM868" s="58"/>
      <c r="BN868" s="58"/>
      <c r="BO868" s="58"/>
      <c r="BP868" s="58"/>
      <c r="BQ868" s="58"/>
      <c r="BR868" s="58"/>
      <c r="BS868" s="58"/>
      <c r="BT868" s="58"/>
      <c r="BU868" s="58"/>
      <c r="BV868" s="58"/>
      <c r="BW868" s="58"/>
      <c r="BX868" s="58"/>
      <c r="BY868" s="58"/>
      <c r="BZ868" s="58"/>
      <c r="CA868" s="58"/>
      <c r="CB868" s="58"/>
      <c r="CC868" s="58"/>
      <c r="CD868" s="58"/>
      <c r="CE868" s="58"/>
      <c r="CF868" s="58"/>
      <c r="CG868" s="58"/>
      <c r="CH868" s="58"/>
      <c r="CI868" s="58"/>
      <c r="CJ868" s="58"/>
      <c r="CK868" s="58"/>
      <c r="CL868" s="58"/>
      <c r="CM868" s="58"/>
      <c r="CN868" s="58"/>
      <c r="CO868" s="58"/>
      <c r="CP868" s="58"/>
      <c r="CQ868" s="58"/>
      <c r="CR868" s="58"/>
      <c r="CS868" s="58"/>
      <c r="CT868" s="58"/>
      <c r="CU868" s="58"/>
      <c r="CV868" s="58"/>
      <c r="CW868" s="58"/>
      <c r="CX868" s="58"/>
      <c r="CY868" s="58"/>
      <c r="CZ868" s="58"/>
      <c r="DA868" s="58"/>
      <c r="DB868" s="58"/>
      <c r="DC868" s="58"/>
      <c r="DD868" s="58"/>
      <c r="DE868" s="58"/>
      <c r="DF868" s="58"/>
      <c r="DG868" s="58"/>
      <c r="DH868" s="58"/>
      <c r="DI868" s="58"/>
      <c r="DJ868" s="58"/>
      <c r="DK868" s="58"/>
      <c r="DL868" s="58"/>
      <c r="DM868" s="58"/>
      <c r="DN868" s="58"/>
      <c r="DO868" s="58"/>
      <c r="DP868" s="58"/>
      <c r="DQ868" s="58"/>
      <c r="DR868" s="58"/>
      <c r="DS868" s="58"/>
      <c r="DT868" s="58"/>
      <c r="DU868" s="58"/>
      <c r="DV868" s="58"/>
      <c r="DW868" s="58"/>
      <c r="DX868" s="58"/>
      <c r="DY868" s="58"/>
      <c r="DZ868" s="58"/>
      <c r="EA868" s="58"/>
      <c r="EB868" s="58"/>
      <c r="EC868" s="58"/>
      <c r="ED868" s="58"/>
      <c r="EE868" s="58"/>
      <c r="EF868" s="58"/>
      <c r="EG868" s="58"/>
      <c r="EH868" s="58"/>
      <c r="EI868" s="58"/>
      <c r="EJ868" s="58"/>
      <c r="EK868" s="58"/>
      <c r="EL868" s="58"/>
      <c r="EM868" s="58"/>
    </row>
    <row r="869" spans="1:143" outlineLevel="1" x14ac:dyDescent="0.2">
      <c r="A869" s="16">
        <v>570</v>
      </c>
      <c r="B869" s="16">
        <v>1</v>
      </c>
      <c r="C869" s="1">
        <v>0.1022195285800436</v>
      </c>
      <c r="D869" s="1">
        <f t="shared" si="116"/>
        <v>0.89778047141995643</v>
      </c>
      <c r="E869" s="1">
        <f t="shared" si="117"/>
        <v>4.5612650749397199</v>
      </c>
      <c r="F869" s="1">
        <f t="shared" si="118"/>
        <v>2.1357118426744091</v>
      </c>
      <c r="G869" s="1">
        <f t="shared" si="119"/>
        <v>2.9635901340222444</v>
      </c>
      <c r="H869" s="1">
        <v>2.9315480984654055E-3</v>
      </c>
      <c r="I869" s="1">
        <f t="shared" si="120"/>
        <v>3.2373776767758494E-3</v>
      </c>
      <c r="J869" s="1">
        <f t="shared" si="121"/>
        <v>2.9679436618071464</v>
      </c>
      <c r="AP869" s="58"/>
      <c r="AQ869" s="58"/>
      <c r="AR869" s="58"/>
      <c r="AS869" s="58"/>
      <c r="AT869" s="58"/>
      <c r="AU869" s="58"/>
      <c r="AV869" s="58"/>
      <c r="AW869" s="173"/>
      <c r="AX869" s="58"/>
      <c r="AY869" s="58"/>
      <c r="AZ869" s="58"/>
      <c r="BA869" s="58">
        <f t="shared" si="122"/>
        <v>0</v>
      </c>
      <c r="BB869" s="58" t="e">
        <f t="shared" si="123"/>
        <v>#N/A</v>
      </c>
      <c r="BC869" s="58">
        <f t="shared" si="124"/>
        <v>0.1022195285800436</v>
      </c>
      <c r="BD869" s="58"/>
      <c r="BE869" s="58"/>
      <c r="BF869" s="58"/>
      <c r="BG869" s="58"/>
      <c r="BH869" s="58"/>
      <c r="BI869" s="58"/>
      <c r="BJ869" s="58"/>
      <c r="BK869" s="58"/>
      <c r="BL869" s="58"/>
      <c r="BM869" s="58"/>
      <c r="BN869" s="58"/>
      <c r="BO869" s="58"/>
      <c r="BP869" s="58"/>
      <c r="BQ869" s="58"/>
      <c r="BR869" s="58"/>
      <c r="BS869" s="58"/>
      <c r="BT869" s="58"/>
      <c r="BU869" s="58"/>
      <c r="BV869" s="58"/>
      <c r="BW869" s="58"/>
      <c r="BX869" s="58"/>
      <c r="BY869" s="58"/>
      <c r="BZ869" s="58"/>
      <c r="CA869" s="58"/>
      <c r="CB869" s="58"/>
      <c r="CC869" s="58"/>
      <c r="CD869" s="58"/>
      <c r="CE869" s="58"/>
      <c r="CF869" s="58"/>
      <c r="CG869" s="58"/>
      <c r="CH869" s="58"/>
      <c r="CI869" s="58"/>
      <c r="CJ869" s="58"/>
      <c r="CK869" s="58"/>
      <c r="CL869" s="58"/>
      <c r="CM869" s="58"/>
      <c r="CN869" s="58"/>
      <c r="CO869" s="58"/>
      <c r="CP869" s="58"/>
      <c r="CQ869" s="58"/>
      <c r="CR869" s="58"/>
      <c r="CS869" s="58"/>
      <c r="CT869" s="58"/>
      <c r="CU869" s="58"/>
      <c r="CV869" s="58"/>
      <c r="CW869" s="58"/>
      <c r="CX869" s="58"/>
      <c r="CY869" s="58"/>
      <c r="CZ869" s="58"/>
      <c r="DA869" s="58"/>
      <c r="DB869" s="58"/>
      <c r="DC869" s="58"/>
      <c r="DD869" s="58"/>
      <c r="DE869" s="58"/>
      <c r="DF869" s="58"/>
      <c r="DG869" s="58"/>
      <c r="DH869" s="58"/>
      <c r="DI869" s="58"/>
      <c r="DJ869" s="58"/>
      <c r="DK869" s="58"/>
      <c r="DL869" s="58"/>
      <c r="DM869" s="58"/>
      <c r="DN869" s="58"/>
      <c r="DO869" s="58"/>
      <c r="DP869" s="58"/>
      <c r="DQ869" s="58"/>
      <c r="DR869" s="58"/>
      <c r="DS869" s="58"/>
      <c r="DT869" s="58"/>
      <c r="DU869" s="58"/>
      <c r="DV869" s="58"/>
      <c r="DW869" s="58"/>
      <c r="DX869" s="58"/>
      <c r="DY869" s="58"/>
      <c r="DZ869" s="58"/>
      <c r="EA869" s="58"/>
      <c r="EB869" s="58"/>
      <c r="EC869" s="58"/>
      <c r="ED869" s="58"/>
      <c r="EE869" s="58"/>
      <c r="EF869" s="58"/>
      <c r="EG869" s="58"/>
      <c r="EH869" s="58"/>
      <c r="EI869" s="58"/>
      <c r="EJ869" s="58"/>
      <c r="EK869" s="58"/>
      <c r="EL869" s="58"/>
      <c r="EM869" s="58"/>
    </row>
    <row r="870" spans="1:143" outlineLevel="1" x14ac:dyDescent="0.2">
      <c r="A870" s="16">
        <v>571</v>
      </c>
      <c r="B870" s="16">
        <v>1</v>
      </c>
      <c r="C870" s="1">
        <v>5.3144358883671944E-2</v>
      </c>
      <c r="D870" s="1">
        <f t="shared" si="116"/>
        <v>0.94685564111632803</v>
      </c>
      <c r="E870" s="1">
        <f t="shared" si="117"/>
        <v>5.8694866311996998</v>
      </c>
      <c r="F870" s="1">
        <f t="shared" si="118"/>
        <v>2.4227023406105217</v>
      </c>
      <c r="G870" s="1">
        <f t="shared" si="119"/>
        <v>4.2209800483933222</v>
      </c>
      <c r="H870" s="1">
        <v>9.9692816464023674E-3</v>
      </c>
      <c r="I870" s="1">
        <f t="shared" si="120"/>
        <v>2.2651821851843851E-2</v>
      </c>
      <c r="J870" s="1">
        <f t="shared" si="121"/>
        <v>4.2421787520818217</v>
      </c>
      <c r="AP870" s="58"/>
      <c r="AQ870" s="58"/>
      <c r="AR870" s="58"/>
      <c r="AS870" s="58"/>
      <c r="AT870" s="58"/>
      <c r="AU870" s="58"/>
      <c r="AV870" s="58"/>
      <c r="AW870" s="173"/>
      <c r="AX870" s="58"/>
      <c r="AY870" s="58"/>
      <c r="AZ870" s="58"/>
      <c r="BA870" s="58">
        <f t="shared" si="122"/>
        <v>0</v>
      </c>
      <c r="BB870" s="58" t="e">
        <f t="shared" si="123"/>
        <v>#N/A</v>
      </c>
      <c r="BC870" s="58">
        <f t="shared" si="124"/>
        <v>5.3144358883671944E-2</v>
      </c>
      <c r="BD870" s="58"/>
      <c r="BE870" s="58"/>
      <c r="BF870" s="58"/>
      <c r="BG870" s="58"/>
      <c r="BH870" s="58"/>
      <c r="BI870" s="58"/>
      <c r="BJ870" s="58"/>
      <c r="BK870" s="58"/>
      <c r="BL870" s="58"/>
      <c r="BM870" s="58"/>
      <c r="BN870" s="58"/>
      <c r="BO870" s="58"/>
      <c r="BP870" s="58"/>
      <c r="BQ870" s="58"/>
      <c r="BR870" s="58"/>
      <c r="BS870" s="58"/>
      <c r="BT870" s="58"/>
      <c r="BU870" s="58"/>
      <c r="BV870" s="58"/>
      <c r="BW870" s="58"/>
      <c r="BX870" s="58"/>
      <c r="BY870" s="58"/>
      <c r="BZ870" s="58"/>
      <c r="CA870" s="58"/>
      <c r="CB870" s="58"/>
      <c r="CC870" s="58"/>
      <c r="CD870" s="58"/>
      <c r="CE870" s="58"/>
      <c r="CF870" s="58"/>
      <c r="CG870" s="58"/>
      <c r="CH870" s="58"/>
      <c r="CI870" s="58"/>
      <c r="CJ870" s="58"/>
      <c r="CK870" s="58"/>
      <c r="CL870" s="58"/>
      <c r="CM870" s="58"/>
      <c r="CN870" s="58"/>
      <c r="CO870" s="58"/>
      <c r="CP870" s="58"/>
      <c r="CQ870" s="58"/>
      <c r="CR870" s="58"/>
      <c r="CS870" s="58"/>
      <c r="CT870" s="58"/>
      <c r="CU870" s="58"/>
      <c r="CV870" s="58"/>
      <c r="CW870" s="58"/>
      <c r="CX870" s="58"/>
      <c r="CY870" s="58"/>
      <c r="CZ870" s="58"/>
      <c r="DA870" s="58"/>
      <c r="DB870" s="58"/>
      <c r="DC870" s="58"/>
      <c r="DD870" s="58"/>
      <c r="DE870" s="58"/>
      <c r="DF870" s="58"/>
      <c r="DG870" s="58"/>
      <c r="DH870" s="58"/>
      <c r="DI870" s="58"/>
      <c r="DJ870" s="58"/>
      <c r="DK870" s="58"/>
      <c r="DL870" s="58"/>
      <c r="DM870" s="58"/>
      <c r="DN870" s="58"/>
      <c r="DO870" s="58"/>
      <c r="DP870" s="58"/>
      <c r="DQ870" s="58"/>
      <c r="DR870" s="58"/>
      <c r="DS870" s="58"/>
      <c r="DT870" s="58"/>
      <c r="DU870" s="58"/>
      <c r="DV870" s="58"/>
      <c r="DW870" s="58"/>
      <c r="DX870" s="58"/>
      <c r="DY870" s="58"/>
      <c r="DZ870" s="58"/>
      <c r="EA870" s="58"/>
      <c r="EB870" s="58"/>
      <c r="EC870" s="58"/>
      <c r="ED870" s="58"/>
      <c r="EE870" s="58"/>
      <c r="EF870" s="58"/>
      <c r="EG870" s="58"/>
      <c r="EH870" s="58"/>
      <c r="EI870" s="58"/>
      <c r="EJ870" s="58"/>
      <c r="EK870" s="58"/>
      <c r="EL870" s="58"/>
      <c r="EM870" s="58"/>
    </row>
    <row r="871" spans="1:143" outlineLevel="1" x14ac:dyDescent="0.2">
      <c r="A871" s="16">
        <v>572</v>
      </c>
      <c r="B871" s="16">
        <v>1</v>
      </c>
      <c r="C871" s="1">
        <v>0.90454767032167349</v>
      </c>
      <c r="D871" s="1">
        <f t="shared" si="116"/>
        <v>9.5452329678326508E-2</v>
      </c>
      <c r="E871" s="1">
        <f t="shared" si="117"/>
        <v>0.20064054405803869</v>
      </c>
      <c r="F871" s="1">
        <f t="shared" si="118"/>
        <v>0.44792917303747776</v>
      </c>
      <c r="G871" s="1">
        <f t="shared" si="119"/>
        <v>0.32484600981856104</v>
      </c>
      <c r="H871" s="1">
        <v>8.1614106651890679E-3</v>
      </c>
      <c r="I871" s="1">
        <f t="shared" si="120"/>
        <v>1.0943300240430136E-4</v>
      </c>
      <c r="J871" s="1">
        <f t="shared" si="121"/>
        <v>0.32617978032504019</v>
      </c>
      <c r="AP871" s="58"/>
      <c r="AQ871" s="58"/>
      <c r="AR871" s="58"/>
      <c r="AS871" s="58"/>
      <c r="AT871" s="58"/>
      <c r="AU871" s="58"/>
      <c r="AV871" s="58"/>
      <c r="AW871" s="173"/>
      <c r="AX871" s="58"/>
      <c r="AY871" s="58"/>
      <c r="AZ871" s="58"/>
      <c r="BA871" s="58">
        <f t="shared" si="122"/>
        <v>0</v>
      </c>
      <c r="BB871" s="58" t="e">
        <f t="shared" si="123"/>
        <v>#N/A</v>
      </c>
      <c r="BC871" s="58">
        <f t="shared" si="124"/>
        <v>0.90454767032167349</v>
      </c>
      <c r="BD871" s="58"/>
      <c r="BE871" s="58"/>
      <c r="BF871" s="58"/>
      <c r="BG871" s="58"/>
      <c r="BH871" s="58"/>
      <c r="BI871" s="58"/>
      <c r="BJ871" s="58"/>
      <c r="BK871" s="58"/>
      <c r="BL871" s="58"/>
      <c r="BM871" s="58"/>
      <c r="BN871" s="58"/>
      <c r="BO871" s="58"/>
      <c r="BP871" s="58"/>
      <c r="BQ871" s="58"/>
      <c r="BR871" s="58"/>
      <c r="BS871" s="58"/>
      <c r="BT871" s="58"/>
      <c r="BU871" s="58"/>
      <c r="BV871" s="58"/>
      <c r="BW871" s="58"/>
      <c r="BX871" s="58"/>
      <c r="BY871" s="58"/>
      <c r="BZ871" s="58"/>
      <c r="CA871" s="58"/>
      <c r="CB871" s="58"/>
      <c r="CC871" s="58"/>
      <c r="CD871" s="58"/>
      <c r="CE871" s="58"/>
      <c r="CF871" s="58"/>
      <c r="CG871" s="58"/>
      <c r="CH871" s="58"/>
      <c r="CI871" s="58"/>
      <c r="CJ871" s="58"/>
      <c r="CK871" s="58"/>
      <c r="CL871" s="58"/>
      <c r="CM871" s="58"/>
      <c r="CN871" s="58"/>
      <c r="CO871" s="58"/>
      <c r="CP871" s="58"/>
      <c r="CQ871" s="58"/>
      <c r="CR871" s="58"/>
      <c r="CS871" s="58"/>
      <c r="CT871" s="58"/>
      <c r="CU871" s="58"/>
      <c r="CV871" s="58"/>
      <c r="CW871" s="58"/>
      <c r="CX871" s="58"/>
      <c r="CY871" s="58"/>
      <c r="CZ871" s="58"/>
      <c r="DA871" s="58"/>
      <c r="DB871" s="58"/>
      <c r="DC871" s="58"/>
      <c r="DD871" s="58"/>
      <c r="DE871" s="58"/>
      <c r="DF871" s="58"/>
      <c r="DG871" s="58"/>
      <c r="DH871" s="58"/>
      <c r="DI871" s="58"/>
      <c r="DJ871" s="58"/>
      <c r="DK871" s="58"/>
      <c r="DL871" s="58"/>
      <c r="DM871" s="58"/>
      <c r="DN871" s="58"/>
      <c r="DO871" s="58"/>
      <c r="DP871" s="58"/>
      <c r="DQ871" s="58"/>
      <c r="DR871" s="58"/>
      <c r="DS871" s="58"/>
      <c r="DT871" s="58"/>
      <c r="DU871" s="58"/>
      <c r="DV871" s="58"/>
      <c r="DW871" s="58"/>
      <c r="DX871" s="58"/>
      <c r="DY871" s="58"/>
      <c r="DZ871" s="58"/>
      <c r="EA871" s="58"/>
      <c r="EB871" s="58"/>
      <c r="EC871" s="58"/>
      <c r="ED871" s="58"/>
      <c r="EE871" s="58"/>
      <c r="EF871" s="58"/>
      <c r="EG871" s="58"/>
      <c r="EH871" s="58"/>
      <c r="EI871" s="58"/>
      <c r="EJ871" s="58"/>
      <c r="EK871" s="58"/>
      <c r="EL871" s="58"/>
      <c r="EM871" s="58"/>
    </row>
    <row r="872" spans="1:143" outlineLevel="1" x14ac:dyDescent="0.2">
      <c r="A872" s="16">
        <v>573</v>
      </c>
      <c r="B872" s="16">
        <v>1</v>
      </c>
      <c r="C872" s="1">
        <v>0.39776963876252586</v>
      </c>
      <c r="D872" s="1">
        <f t="shared" si="116"/>
        <v>0.6022303612374742</v>
      </c>
      <c r="E872" s="1">
        <f t="shared" si="117"/>
        <v>1.8437644766889421</v>
      </c>
      <c r="F872" s="1">
        <f t="shared" si="118"/>
        <v>1.3578528921385196</v>
      </c>
      <c r="G872" s="1">
        <f t="shared" si="119"/>
        <v>1.2304543552279288</v>
      </c>
      <c r="H872" s="1">
        <v>8.4001045136670068E-3</v>
      </c>
      <c r="I872" s="1">
        <f t="shared" si="120"/>
        <v>1.6167868698049616E-3</v>
      </c>
      <c r="J872" s="1">
        <f t="shared" si="121"/>
        <v>1.2356551160531632</v>
      </c>
      <c r="AP872" s="58"/>
      <c r="AQ872" s="58"/>
      <c r="AR872" s="58"/>
      <c r="AS872" s="58"/>
      <c r="AT872" s="58"/>
      <c r="AU872" s="58"/>
      <c r="AV872" s="58"/>
      <c r="AW872" s="173"/>
      <c r="AX872" s="58"/>
      <c r="AY872" s="58"/>
      <c r="AZ872" s="58"/>
      <c r="BA872" s="58">
        <f t="shared" si="122"/>
        <v>0</v>
      </c>
      <c r="BB872" s="58" t="e">
        <f t="shared" si="123"/>
        <v>#N/A</v>
      </c>
      <c r="BC872" s="58">
        <f t="shared" si="124"/>
        <v>0.39776963876252586</v>
      </c>
      <c r="BD872" s="58"/>
      <c r="BE872" s="58"/>
      <c r="BF872" s="58"/>
      <c r="BG872" s="58"/>
      <c r="BH872" s="58"/>
      <c r="BI872" s="58"/>
      <c r="BJ872" s="58"/>
      <c r="BK872" s="58"/>
      <c r="BL872" s="58"/>
      <c r="BM872" s="58"/>
      <c r="BN872" s="58"/>
      <c r="BO872" s="58"/>
      <c r="BP872" s="58"/>
      <c r="BQ872" s="58"/>
      <c r="BR872" s="58"/>
      <c r="BS872" s="58"/>
      <c r="BT872" s="58"/>
      <c r="BU872" s="58"/>
      <c r="BV872" s="58"/>
      <c r="BW872" s="58"/>
      <c r="BX872" s="58"/>
      <c r="BY872" s="58"/>
      <c r="BZ872" s="58"/>
      <c r="CA872" s="58"/>
      <c r="CB872" s="58"/>
      <c r="CC872" s="58"/>
      <c r="CD872" s="58"/>
      <c r="CE872" s="58"/>
      <c r="CF872" s="58"/>
      <c r="CG872" s="58"/>
      <c r="CH872" s="58"/>
      <c r="CI872" s="58"/>
      <c r="CJ872" s="58"/>
      <c r="CK872" s="58"/>
      <c r="CL872" s="58"/>
      <c r="CM872" s="58"/>
      <c r="CN872" s="58"/>
      <c r="CO872" s="58"/>
      <c r="CP872" s="58"/>
      <c r="CQ872" s="58"/>
      <c r="CR872" s="58"/>
      <c r="CS872" s="58"/>
      <c r="CT872" s="58"/>
      <c r="CU872" s="58"/>
      <c r="CV872" s="58"/>
      <c r="CW872" s="58"/>
      <c r="CX872" s="58"/>
      <c r="CY872" s="58"/>
      <c r="CZ872" s="58"/>
      <c r="DA872" s="58"/>
      <c r="DB872" s="58"/>
      <c r="DC872" s="58"/>
      <c r="DD872" s="58"/>
      <c r="DE872" s="58"/>
      <c r="DF872" s="58"/>
      <c r="DG872" s="58"/>
      <c r="DH872" s="58"/>
      <c r="DI872" s="58"/>
      <c r="DJ872" s="58"/>
      <c r="DK872" s="58"/>
      <c r="DL872" s="58"/>
      <c r="DM872" s="58"/>
      <c r="DN872" s="58"/>
      <c r="DO872" s="58"/>
      <c r="DP872" s="58"/>
      <c r="DQ872" s="58"/>
      <c r="DR872" s="58"/>
      <c r="DS872" s="58"/>
      <c r="DT872" s="58"/>
      <c r="DU872" s="58"/>
      <c r="DV872" s="58"/>
      <c r="DW872" s="58"/>
      <c r="DX872" s="58"/>
      <c r="DY872" s="58"/>
      <c r="DZ872" s="58"/>
      <c r="EA872" s="58"/>
      <c r="EB872" s="58"/>
      <c r="EC872" s="58"/>
      <c r="ED872" s="58"/>
      <c r="EE872" s="58"/>
      <c r="EF872" s="58"/>
      <c r="EG872" s="58"/>
      <c r="EH872" s="58"/>
      <c r="EI872" s="58"/>
      <c r="EJ872" s="58"/>
      <c r="EK872" s="58"/>
      <c r="EL872" s="58"/>
      <c r="EM872" s="58"/>
    </row>
    <row r="873" spans="1:143" outlineLevel="1" x14ac:dyDescent="0.2">
      <c r="A873" s="16">
        <v>574</v>
      </c>
      <c r="B873" s="16">
        <v>1</v>
      </c>
      <c r="C873" s="1">
        <v>0.72375434318762599</v>
      </c>
      <c r="D873" s="1">
        <f t="shared" si="116"/>
        <v>0.27624565681237401</v>
      </c>
      <c r="E873" s="1">
        <f t="shared" si="117"/>
        <v>0.64660649832569983</v>
      </c>
      <c r="F873" s="1">
        <f t="shared" si="118"/>
        <v>0.80411846038111812</v>
      </c>
      <c r="G873" s="1">
        <f t="shared" si="119"/>
        <v>0.61780602294248055</v>
      </c>
      <c r="H873" s="1">
        <v>1.3883386951440457E-2</v>
      </c>
      <c r="I873" s="1">
        <f t="shared" si="120"/>
        <v>6.8116631996408027E-4</v>
      </c>
      <c r="J873" s="1">
        <f t="shared" si="121"/>
        <v>0.62213982140587232</v>
      </c>
      <c r="AP873" s="58"/>
      <c r="AQ873" s="58"/>
      <c r="AR873" s="58"/>
      <c r="AS873" s="58"/>
      <c r="AT873" s="58"/>
      <c r="AU873" s="58"/>
      <c r="AV873" s="58"/>
      <c r="AW873" s="173"/>
      <c r="AX873" s="58"/>
      <c r="AY873" s="58"/>
      <c r="AZ873" s="58"/>
      <c r="BA873" s="58">
        <f t="shared" si="122"/>
        <v>0</v>
      </c>
      <c r="BB873" s="58" t="e">
        <f t="shared" si="123"/>
        <v>#N/A</v>
      </c>
      <c r="BC873" s="58">
        <f t="shared" si="124"/>
        <v>0.72375434318762599</v>
      </c>
      <c r="BD873" s="58"/>
      <c r="BE873" s="58"/>
      <c r="BF873" s="58"/>
      <c r="BG873" s="58"/>
      <c r="BH873" s="58"/>
      <c r="BI873" s="58"/>
      <c r="BJ873" s="58"/>
      <c r="BK873" s="58"/>
      <c r="BL873" s="58"/>
      <c r="BM873" s="58"/>
      <c r="BN873" s="58"/>
      <c r="BO873" s="58"/>
      <c r="BP873" s="58"/>
      <c r="BQ873" s="58"/>
      <c r="BR873" s="58"/>
      <c r="BS873" s="58"/>
      <c r="BT873" s="58"/>
      <c r="BU873" s="58"/>
      <c r="BV873" s="58"/>
      <c r="BW873" s="58"/>
      <c r="BX873" s="58"/>
      <c r="BY873" s="58"/>
      <c r="BZ873" s="58"/>
      <c r="CA873" s="58"/>
      <c r="CB873" s="58"/>
      <c r="CC873" s="58"/>
      <c r="CD873" s="58"/>
      <c r="CE873" s="58"/>
      <c r="CF873" s="58"/>
      <c r="CG873" s="58"/>
      <c r="CH873" s="58"/>
      <c r="CI873" s="58"/>
      <c r="CJ873" s="58"/>
      <c r="CK873" s="58"/>
      <c r="CL873" s="58"/>
      <c r="CM873" s="58"/>
      <c r="CN873" s="58"/>
      <c r="CO873" s="58"/>
      <c r="CP873" s="58"/>
      <c r="CQ873" s="58"/>
      <c r="CR873" s="58"/>
      <c r="CS873" s="58"/>
      <c r="CT873" s="58"/>
      <c r="CU873" s="58"/>
      <c r="CV873" s="58"/>
      <c r="CW873" s="58"/>
      <c r="CX873" s="58"/>
      <c r="CY873" s="58"/>
      <c r="CZ873" s="58"/>
      <c r="DA873" s="58"/>
      <c r="DB873" s="58"/>
      <c r="DC873" s="58"/>
      <c r="DD873" s="58"/>
      <c r="DE873" s="58"/>
      <c r="DF873" s="58"/>
      <c r="DG873" s="58"/>
      <c r="DH873" s="58"/>
      <c r="DI873" s="58"/>
      <c r="DJ873" s="58"/>
      <c r="DK873" s="58"/>
      <c r="DL873" s="58"/>
      <c r="DM873" s="58"/>
      <c r="DN873" s="58"/>
      <c r="DO873" s="58"/>
      <c r="DP873" s="58"/>
      <c r="DQ873" s="58"/>
      <c r="DR873" s="58"/>
      <c r="DS873" s="58"/>
      <c r="DT873" s="58"/>
      <c r="DU873" s="58"/>
      <c r="DV873" s="58"/>
      <c r="DW873" s="58"/>
      <c r="DX873" s="58"/>
      <c r="DY873" s="58"/>
      <c r="DZ873" s="58"/>
      <c r="EA873" s="58"/>
      <c r="EB873" s="58"/>
      <c r="EC873" s="58"/>
      <c r="ED873" s="58"/>
      <c r="EE873" s="58"/>
      <c r="EF873" s="58"/>
      <c r="EG873" s="58"/>
      <c r="EH873" s="58"/>
      <c r="EI873" s="58"/>
      <c r="EJ873" s="58"/>
      <c r="EK873" s="58"/>
      <c r="EL873" s="58"/>
      <c r="EM873" s="58"/>
    </row>
    <row r="874" spans="1:143" outlineLevel="1" x14ac:dyDescent="0.2">
      <c r="A874" s="16">
        <v>575</v>
      </c>
      <c r="B874" s="16">
        <v>0</v>
      </c>
      <c r="C874" s="1">
        <v>0.14466356777415998</v>
      </c>
      <c r="D874" s="1">
        <f t="shared" si="116"/>
        <v>-0.14466356777415998</v>
      </c>
      <c r="E874" s="1">
        <f t="shared" si="117"/>
        <v>0.3125207989160651</v>
      </c>
      <c r="F874" s="1">
        <f t="shared" si="118"/>
        <v>-0.55903559718148998</v>
      </c>
      <c r="G874" s="1">
        <f t="shared" si="119"/>
        <v>-0.41125491417239007</v>
      </c>
      <c r="H874" s="1">
        <v>5.3829089160431637E-3</v>
      </c>
      <c r="I874" s="1">
        <f t="shared" si="120"/>
        <v>1.1503696353676721E-4</v>
      </c>
      <c r="J874" s="1">
        <f t="shared" si="121"/>
        <v>-0.41236627683560706</v>
      </c>
      <c r="AP874" s="58"/>
      <c r="AQ874" s="58"/>
      <c r="AR874" s="58"/>
      <c r="AS874" s="58"/>
      <c r="AT874" s="58"/>
      <c r="AU874" s="58"/>
      <c r="AV874" s="58"/>
      <c r="AW874" s="173"/>
      <c r="AX874" s="58"/>
      <c r="AY874" s="58"/>
      <c r="AZ874" s="58"/>
      <c r="BA874" s="58">
        <f t="shared" si="122"/>
        <v>1</v>
      </c>
      <c r="BB874" s="58">
        <f t="shared" si="123"/>
        <v>0.14466356777415998</v>
      </c>
      <c r="BC874" s="58" t="e">
        <f t="shared" si="124"/>
        <v>#N/A</v>
      </c>
      <c r="BD874" s="58"/>
      <c r="BE874" s="58"/>
      <c r="BF874" s="58"/>
      <c r="BG874" s="58"/>
      <c r="BH874" s="58"/>
      <c r="BI874" s="58"/>
      <c r="BJ874" s="58"/>
      <c r="BK874" s="58"/>
      <c r="BL874" s="58"/>
      <c r="BM874" s="58"/>
      <c r="BN874" s="58"/>
      <c r="BO874" s="58"/>
      <c r="BP874" s="58"/>
      <c r="BQ874" s="58"/>
      <c r="BR874" s="58"/>
      <c r="BS874" s="58"/>
      <c r="BT874" s="58"/>
      <c r="BU874" s="58"/>
      <c r="BV874" s="58"/>
      <c r="BW874" s="58"/>
      <c r="BX874" s="58"/>
      <c r="BY874" s="58"/>
      <c r="BZ874" s="58"/>
      <c r="CA874" s="58"/>
      <c r="CB874" s="58"/>
      <c r="CC874" s="58"/>
      <c r="CD874" s="58"/>
      <c r="CE874" s="58"/>
      <c r="CF874" s="58"/>
      <c r="CG874" s="58"/>
      <c r="CH874" s="58"/>
      <c r="CI874" s="58"/>
      <c r="CJ874" s="58"/>
      <c r="CK874" s="58"/>
      <c r="CL874" s="58"/>
      <c r="CM874" s="58"/>
      <c r="CN874" s="58"/>
      <c r="CO874" s="58"/>
      <c r="CP874" s="58"/>
      <c r="CQ874" s="58"/>
      <c r="CR874" s="58"/>
      <c r="CS874" s="58"/>
      <c r="CT874" s="58"/>
      <c r="CU874" s="58"/>
      <c r="CV874" s="58"/>
      <c r="CW874" s="58"/>
      <c r="CX874" s="58"/>
      <c r="CY874" s="58"/>
      <c r="CZ874" s="58"/>
      <c r="DA874" s="58"/>
      <c r="DB874" s="58"/>
      <c r="DC874" s="58"/>
      <c r="DD874" s="58"/>
      <c r="DE874" s="58"/>
      <c r="DF874" s="58"/>
      <c r="DG874" s="58"/>
      <c r="DH874" s="58"/>
      <c r="DI874" s="58"/>
      <c r="DJ874" s="58"/>
      <c r="DK874" s="58"/>
      <c r="DL874" s="58"/>
      <c r="DM874" s="58"/>
      <c r="DN874" s="58"/>
      <c r="DO874" s="58"/>
      <c r="DP874" s="58"/>
      <c r="DQ874" s="58"/>
      <c r="DR874" s="58"/>
      <c r="DS874" s="58"/>
      <c r="DT874" s="58"/>
      <c r="DU874" s="58"/>
      <c r="DV874" s="58"/>
      <c r="DW874" s="58"/>
      <c r="DX874" s="58"/>
      <c r="DY874" s="58"/>
      <c r="DZ874" s="58"/>
      <c r="EA874" s="58"/>
      <c r="EB874" s="58"/>
      <c r="EC874" s="58"/>
      <c r="ED874" s="58"/>
      <c r="EE874" s="58"/>
      <c r="EF874" s="58"/>
      <c r="EG874" s="58"/>
      <c r="EH874" s="58"/>
      <c r="EI874" s="58"/>
      <c r="EJ874" s="58"/>
      <c r="EK874" s="58"/>
      <c r="EL874" s="58"/>
      <c r="EM874" s="58"/>
    </row>
    <row r="875" spans="1:143" outlineLevel="1" x14ac:dyDescent="0.2">
      <c r="A875" s="16">
        <v>576</v>
      </c>
      <c r="B875" s="16">
        <v>0</v>
      </c>
      <c r="C875" s="1">
        <v>0.13572252483280206</v>
      </c>
      <c r="D875" s="1">
        <f t="shared" si="116"/>
        <v>-0.13572252483280206</v>
      </c>
      <c r="E875" s="1">
        <f t="shared" si="117"/>
        <v>0.29172281984480053</v>
      </c>
      <c r="F875" s="1">
        <f t="shared" si="118"/>
        <v>-0.5401137101063076</v>
      </c>
      <c r="G875" s="1">
        <f t="shared" si="119"/>
        <v>-0.39627745741341092</v>
      </c>
      <c r="H875" s="1">
        <v>4.4545614904485048E-3</v>
      </c>
      <c r="I875" s="1">
        <f t="shared" si="120"/>
        <v>8.8224972835463826E-5</v>
      </c>
      <c r="J875" s="1">
        <f t="shared" si="121"/>
        <v>-0.39716303832077515</v>
      </c>
      <c r="AP875" s="58"/>
      <c r="AQ875" s="58"/>
      <c r="AR875" s="58"/>
      <c r="AS875" s="58"/>
      <c r="AT875" s="58"/>
      <c r="AU875" s="58"/>
      <c r="AV875" s="58"/>
      <c r="AW875" s="173"/>
      <c r="AX875" s="58"/>
      <c r="AY875" s="58"/>
      <c r="AZ875" s="58"/>
      <c r="BA875" s="58">
        <f t="shared" si="122"/>
        <v>1</v>
      </c>
      <c r="BB875" s="58">
        <f t="shared" si="123"/>
        <v>0.13572252483280206</v>
      </c>
      <c r="BC875" s="58" t="e">
        <f t="shared" si="124"/>
        <v>#N/A</v>
      </c>
      <c r="BD875" s="58"/>
      <c r="BE875" s="58"/>
      <c r="BF875" s="58"/>
      <c r="BG875" s="58"/>
      <c r="BH875" s="58"/>
      <c r="BI875" s="58"/>
      <c r="BJ875" s="58"/>
      <c r="BK875" s="58"/>
      <c r="BL875" s="58"/>
      <c r="BM875" s="58"/>
      <c r="BN875" s="58"/>
      <c r="BO875" s="58"/>
      <c r="BP875" s="58"/>
      <c r="BQ875" s="58"/>
      <c r="BR875" s="58"/>
      <c r="BS875" s="58"/>
      <c r="BT875" s="58"/>
      <c r="BU875" s="58"/>
      <c r="BV875" s="58"/>
      <c r="BW875" s="58"/>
      <c r="BX875" s="58"/>
      <c r="BY875" s="58"/>
      <c r="BZ875" s="58"/>
      <c r="CA875" s="58"/>
      <c r="CB875" s="58"/>
      <c r="CC875" s="58"/>
      <c r="CD875" s="58"/>
      <c r="CE875" s="58"/>
      <c r="CF875" s="58"/>
      <c r="CG875" s="58"/>
      <c r="CH875" s="58"/>
      <c r="CI875" s="58"/>
      <c r="CJ875" s="58"/>
      <c r="CK875" s="58"/>
      <c r="CL875" s="58"/>
      <c r="CM875" s="58"/>
      <c r="CN875" s="58"/>
      <c r="CO875" s="58"/>
      <c r="CP875" s="58"/>
      <c r="CQ875" s="58"/>
      <c r="CR875" s="58"/>
      <c r="CS875" s="58"/>
      <c r="CT875" s="58"/>
      <c r="CU875" s="58"/>
      <c r="CV875" s="58"/>
      <c r="CW875" s="58"/>
      <c r="CX875" s="58"/>
      <c r="CY875" s="58"/>
      <c r="CZ875" s="58"/>
      <c r="DA875" s="58"/>
      <c r="DB875" s="58"/>
      <c r="DC875" s="58"/>
      <c r="DD875" s="58"/>
      <c r="DE875" s="58"/>
      <c r="DF875" s="58"/>
      <c r="DG875" s="58"/>
      <c r="DH875" s="58"/>
      <c r="DI875" s="58"/>
      <c r="DJ875" s="58"/>
      <c r="DK875" s="58"/>
      <c r="DL875" s="58"/>
      <c r="DM875" s="58"/>
      <c r="DN875" s="58"/>
      <c r="DO875" s="58"/>
      <c r="DP875" s="58"/>
      <c r="DQ875" s="58"/>
      <c r="DR875" s="58"/>
      <c r="DS875" s="58"/>
      <c r="DT875" s="58"/>
      <c r="DU875" s="58"/>
      <c r="DV875" s="58"/>
      <c r="DW875" s="58"/>
      <c r="DX875" s="58"/>
      <c r="DY875" s="58"/>
      <c r="DZ875" s="58"/>
      <c r="EA875" s="58"/>
      <c r="EB875" s="58"/>
      <c r="EC875" s="58"/>
      <c r="ED875" s="58"/>
      <c r="EE875" s="58"/>
      <c r="EF875" s="58"/>
      <c r="EG875" s="58"/>
      <c r="EH875" s="58"/>
      <c r="EI875" s="58"/>
      <c r="EJ875" s="58"/>
      <c r="EK875" s="58"/>
      <c r="EL875" s="58"/>
      <c r="EM875" s="58"/>
    </row>
    <row r="876" spans="1:143" outlineLevel="1" x14ac:dyDescent="0.2">
      <c r="A876" s="16">
        <v>577</v>
      </c>
      <c r="B876" s="16">
        <v>1</v>
      </c>
      <c r="C876" s="1">
        <v>0.93812251073799691</v>
      </c>
      <c r="D876" s="1">
        <f t="shared" si="116"/>
        <v>6.1877489262003094E-2</v>
      </c>
      <c r="E876" s="1">
        <f t="shared" si="117"/>
        <v>0.12774946008354343</v>
      </c>
      <c r="F876" s="1">
        <f t="shared" si="118"/>
        <v>0.35742056471829292</v>
      </c>
      <c r="G876" s="1">
        <f t="shared" si="119"/>
        <v>0.25682456614536792</v>
      </c>
      <c r="H876" s="1">
        <v>3.9907788132067246E-3</v>
      </c>
      <c r="I876" s="1">
        <f t="shared" si="120"/>
        <v>3.3167602411627353E-5</v>
      </c>
      <c r="J876" s="1">
        <f t="shared" si="121"/>
        <v>0.25733857013384054</v>
      </c>
      <c r="AP876" s="58"/>
      <c r="AQ876" s="58"/>
      <c r="AR876" s="58"/>
      <c r="AS876" s="58"/>
      <c r="AT876" s="58"/>
      <c r="AU876" s="58"/>
      <c r="AV876" s="58"/>
      <c r="AW876" s="173"/>
      <c r="AX876" s="58"/>
      <c r="AY876" s="58"/>
      <c r="AZ876" s="58"/>
      <c r="BA876" s="58">
        <f t="shared" si="122"/>
        <v>0</v>
      </c>
      <c r="BB876" s="58" t="e">
        <f t="shared" si="123"/>
        <v>#N/A</v>
      </c>
      <c r="BC876" s="58">
        <f t="shared" si="124"/>
        <v>0.93812251073799691</v>
      </c>
      <c r="BD876" s="58"/>
      <c r="BE876" s="58"/>
      <c r="BF876" s="58"/>
      <c r="BG876" s="58"/>
      <c r="BH876" s="58"/>
      <c r="BI876" s="58"/>
      <c r="BJ876" s="58"/>
      <c r="BK876" s="58"/>
      <c r="BL876" s="58"/>
      <c r="BM876" s="58"/>
      <c r="BN876" s="58"/>
      <c r="BO876" s="58"/>
      <c r="BP876" s="58"/>
      <c r="BQ876" s="58"/>
      <c r="BR876" s="58"/>
      <c r="BS876" s="58"/>
      <c r="BT876" s="58"/>
      <c r="BU876" s="58"/>
      <c r="BV876" s="58"/>
      <c r="BW876" s="58"/>
      <c r="BX876" s="58"/>
      <c r="BY876" s="58"/>
      <c r="BZ876" s="58"/>
      <c r="CA876" s="58"/>
      <c r="CB876" s="58"/>
      <c r="CC876" s="58"/>
      <c r="CD876" s="58"/>
      <c r="CE876" s="58"/>
      <c r="CF876" s="58"/>
      <c r="CG876" s="58"/>
      <c r="CH876" s="58"/>
      <c r="CI876" s="58"/>
      <c r="CJ876" s="58"/>
      <c r="CK876" s="58"/>
      <c r="CL876" s="58"/>
      <c r="CM876" s="58"/>
      <c r="CN876" s="58"/>
      <c r="CO876" s="58"/>
      <c r="CP876" s="58"/>
      <c r="CQ876" s="58"/>
      <c r="CR876" s="58"/>
      <c r="CS876" s="58"/>
      <c r="CT876" s="58"/>
      <c r="CU876" s="58"/>
      <c r="CV876" s="58"/>
      <c r="CW876" s="58"/>
      <c r="CX876" s="58"/>
      <c r="CY876" s="58"/>
      <c r="CZ876" s="58"/>
      <c r="DA876" s="58"/>
      <c r="DB876" s="58"/>
      <c r="DC876" s="58"/>
      <c r="DD876" s="58"/>
      <c r="DE876" s="58"/>
      <c r="DF876" s="58"/>
      <c r="DG876" s="58"/>
      <c r="DH876" s="58"/>
      <c r="DI876" s="58"/>
      <c r="DJ876" s="58"/>
      <c r="DK876" s="58"/>
      <c r="DL876" s="58"/>
      <c r="DM876" s="58"/>
      <c r="DN876" s="58"/>
      <c r="DO876" s="58"/>
      <c r="DP876" s="58"/>
      <c r="DQ876" s="58"/>
      <c r="DR876" s="58"/>
      <c r="DS876" s="58"/>
      <c r="DT876" s="58"/>
      <c r="DU876" s="58"/>
      <c r="DV876" s="58"/>
      <c r="DW876" s="58"/>
      <c r="DX876" s="58"/>
      <c r="DY876" s="58"/>
      <c r="DZ876" s="58"/>
      <c r="EA876" s="58"/>
      <c r="EB876" s="58"/>
      <c r="EC876" s="58"/>
      <c r="ED876" s="58"/>
      <c r="EE876" s="58"/>
      <c r="EF876" s="58"/>
      <c r="EG876" s="58"/>
      <c r="EH876" s="58"/>
      <c r="EI876" s="58"/>
      <c r="EJ876" s="58"/>
      <c r="EK876" s="58"/>
      <c r="EL876" s="58"/>
      <c r="EM876" s="58"/>
    </row>
    <row r="877" spans="1:143" outlineLevel="1" x14ac:dyDescent="0.2">
      <c r="A877" s="16">
        <v>578</v>
      </c>
      <c r="B877" s="16">
        <v>1</v>
      </c>
      <c r="C877" s="1">
        <v>0.93054310015739172</v>
      </c>
      <c r="D877" s="1">
        <f t="shared" ref="D877:D940" si="125">B877 - C877</f>
        <v>6.9456899842608277E-2</v>
      </c>
      <c r="E877" s="1">
        <f t="shared" ref="E877:E940" si="126">2*IF(B877=1,LN(1/C877),LN(1/(1-C877)))</f>
        <v>0.14397376924031483</v>
      </c>
      <c r="F877" s="1">
        <f t="shared" ref="F877:F940" si="127">SQRT(E877)*SIGN(D877)</f>
        <v>0.37943875558555534</v>
      </c>
      <c r="G877" s="1">
        <f t="shared" ref="G877:G940" si="128">D877/(SQRT(C877*(1-C877)))</f>
        <v>0.27320550807625266</v>
      </c>
      <c r="H877" s="1">
        <v>4.4919721622031826E-3</v>
      </c>
      <c r="I877" s="1">
        <f t="shared" ref="I877:I940" si="129">(G877^2/8)*H877/(1-H877)^2</f>
        <v>4.2289878540661879E-5</v>
      </c>
      <c r="J877" s="1">
        <f t="shared" ref="J877:J940" si="130">G877/SQRT(1-H877)</f>
        <v>0.27382119887231426</v>
      </c>
      <c r="AP877" s="58"/>
      <c r="AQ877" s="58"/>
      <c r="AR877" s="58"/>
      <c r="AS877" s="58"/>
      <c r="AT877" s="58"/>
      <c r="AU877" s="58"/>
      <c r="AV877" s="58"/>
      <c r="AW877" s="173"/>
      <c r="AX877" s="58"/>
      <c r="AY877" s="58"/>
      <c r="AZ877" s="58"/>
      <c r="BA877" s="58">
        <f t="shared" ref="BA877:BA940" si="131">1-B877</f>
        <v>0</v>
      </c>
      <c r="BB877" s="58" t="e">
        <f t="shared" ref="BB877:BB940" si="132">IF(B877=0,C877,NA())</f>
        <v>#N/A</v>
      </c>
      <c r="BC877" s="58">
        <f t="shared" ref="BC877:BC940" si="133">IF(B877=1,C877,NA())</f>
        <v>0.93054310015739172</v>
      </c>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58"/>
      <c r="DL877" s="58"/>
      <c r="DM877" s="58"/>
      <c r="DN877" s="58"/>
      <c r="DO877" s="58"/>
      <c r="DP877" s="58"/>
      <c r="DQ877" s="58"/>
      <c r="DR877" s="58"/>
      <c r="DS877" s="58"/>
      <c r="DT877" s="58"/>
      <c r="DU877" s="58"/>
      <c r="DV877" s="58"/>
      <c r="DW877" s="58"/>
      <c r="DX877" s="58"/>
      <c r="DY877" s="58"/>
      <c r="DZ877" s="58"/>
      <c r="EA877" s="58"/>
      <c r="EB877" s="58"/>
      <c r="EC877" s="58"/>
      <c r="ED877" s="58"/>
      <c r="EE877" s="58"/>
      <c r="EF877" s="58"/>
      <c r="EG877" s="58"/>
      <c r="EH877" s="58"/>
      <c r="EI877" s="58"/>
      <c r="EJ877" s="58"/>
      <c r="EK877" s="58"/>
      <c r="EL877" s="58"/>
      <c r="EM877" s="58"/>
    </row>
    <row r="878" spans="1:143" outlineLevel="1" x14ac:dyDescent="0.2">
      <c r="A878" s="16">
        <v>579</v>
      </c>
      <c r="B878" s="16">
        <v>0</v>
      </c>
      <c r="C878" s="1">
        <v>0.72375434318762599</v>
      </c>
      <c r="D878" s="1">
        <f t="shared" si="125"/>
        <v>-0.72375434318762599</v>
      </c>
      <c r="E878" s="1">
        <f t="shared" si="126"/>
        <v>2.5729294964398459</v>
      </c>
      <c r="F878" s="1">
        <f t="shared" si="127"/>
        <v>-1.60403537879931</v>
      </c>
      <c r="G878" s="1">
        <f t="shared" si="128"/>
        <v>-1.6186310312049237</v>
      </c>
      <c r="H878" s="1">
        <v>1.3883386951440457E-2</v>
      </c>
      <c r="I878" s="1">
        <f t="shared" si="129"/>
        <v>4.6756782128432057E-3</v>
      </c>
      <c r="J878" s="1">
        <f t="shared" si="130"/>
        <v>-1.6299854376291667</v>
      </c>
      <c r="AP878" s="58"/>
      <c r="AQ878" s="58"/>
      <c r="AR878" s="58"/>
      <c r="AS878" s="58"/>
      <c r="AT878" s="58"/>
      <c r="AU878" s="58"/>
      <c r="AV878" s="58"/>
      <c r="AW878" s="173"/>
      <c r="AX878" s="58"/>
      <c r="AY878" s="58"/>
      <c r="AZ878" s="58"/>
      <c r="BA878" s="58">
        <f t="shared" si="131"/>
        <v>1</v>
      </c>
      <c r="BB878" s="58">
        <f t="shared" si="132"/>
        <v>0.72375434318762599</v>
      </c>
      <c r="BC878" s="58" t="e">
        <f t="shared" si="133"/>
        <v>#N/A</v>
      </c>
      <c r="BD878" s="58"/>
      <c r="BE878" s="58"/>
      <c r="BF878" s="58"/>
      <c r="BG878" s="58"/>
      <c r="BH878" s="58"/>
      <c r="BI878" s="58"/>
      <c r="BJ878" s="58"/>
      <c r="BK878" s="58"/>
      <c r="BL878" s="58"/>
      <c r="BM878" s="58"/>
      <c r="BN878" s="58"/>
      <c r="BO878" s="58"/>
      <c r="BP878" s="58"/>
      <c r="BQ878" s="58"/>
      <c r="BR878" s="58"/>
      <c r="BS878" s="58"/>
      <c r="BT878" s="58"/>
      <c r="BU878" s="58"/>
      <c r="BV878" s="58"/>
      <c r="BW878" s="58"/>
      <c r="BX878" s="58"/>
      <c r="BY878" s="58"/>
      <c r="BZ878" s="58"/>
      <c r="CA878" s="58"/>
      <c r="CB878" s="58"/>
      <c r="CC878" s="58"/>
      <c r="CD878" s="58"/>
      <c r="CE878" s="58"/>
      <c r="CF878" s="58"/>
      <c r="CG878" s="58"/>
      <c r="CH878" s="58"/>
      <c r="CI878" s="58"/>
      <c r="CJ878" s="58"/>
      <c r="CK878" s="58"/>
      <c r="CL878" s="58"/>
      <c r="CM878" s="58"/>
      <c r="CN878" s="58"/>
      <c r="CO878" s="58"/>
      <c r="CP878" s="58"/>
      <c r="CQ878" s="58"/>
      <c r="CR878" s="58"/>
      <c r="CS878" s="58"/>
      <c r="CT878" s="58"/>
      <c r="CU878" s="58"/>
      <c r="CV878" s="58"/>
      <c r="CW878" s="58"/>
      <c r="CX878" s="58"/>
      <c r="CY878" s="58"/>
      <c r="CZ878" s="58"/>
      <c r="DA878" s="58"/>
      <c r="DB878" s="58"/>
      <c r="DC878" s="58"/>
      <c r="DD878" s="58"/>
      <c r="DE878" s="58"/>
      <c r="DF878" s="58"/>
      <c r="DG878" s="58"/>
      <c r="DH878" s="58"/>
      <c r="DI878" s="58"/>
      <c r="DJ878" s="58"/>
      <c r="DK878" s="58"/>
      <c r="DL878" s="58"/>
      <c r="DM878" s="58"/>
      <c r="DN878" s="58"/>
      <c r="DO878" s="58"/>
      <c r="DP878" s="58"/>
      <c r="DQ878" s="58"/>
      <c r="DR878" s="58"/>
      <c r="DS878" s="58"/>
      <c r="DT878" s="58"/>
      <c r="DU878" s="58"/>
      <c r="DV878" s="58"/>
      <c r="DW878" s="58"/>
      <c r="DX878" s="58"/>
      <c r="DY878" s="58"/>
      <c r="DZ878" s="58"/>
      <c r="EA878" s="58"/>
      <c r="EB878" s="58"/>
      <c r="EC878" s="58"/>
      <c r="ED878" s="58"/>
      <c r="EE878" s="58"/>
      <c r="EF878" s="58"/>
      <c r="EG878" s="58"/>
      <c r="EH878" s="58"/>
      <c r="EI878" s="58"/>
      <c r="EJ878" s="58"/>
      <c r="EK878" s="58"/>
      <c r="EL878" s="58"/>
      <c r="EM878" s="58"/>
    </row>
    <row r="879" spans="1:143" outlineLevel="1" x14ac:dyDescent="0.2">
      <c r="A879" s="16">
        <v>580</v>
      </c>
      <c r="B879" s="16">
        <v>1</v>
      </c>
      <c r="C879" s="1">
        <v>0.1022195285800436</v>
      </c>
      <c r="D879" s="1">
        <f t="shared" si="125"/>
        <v>0.89778047141995643</v>
      </c>
      <c r="E879" s="1">
        <f t="shared" si="126"/>
        <v>4.5612650749397199</v>
      </c>
      <c r="F879" s="1">
        <f t="shared" si="127"/>
        <v>2.1357118426744091</v>
      </c>
      <c r="G879" s="1">
        <f t="shared" si="128"/>
        <v>2.9635901340222444</v>
      </c>
      <c r="H879" s="1">
        <v>2.9315480984654055E-3</v>
      </c>
      <c r="I879" s="1">
        <f t="shared" si="129"/>
        <v>3.2373776767758494E-3</v>
      </c>
      <c r="J879" s="1">
        <f t="shared" si="130"/>
        <v>2.9679436618071464</v>
      </c>
      <c r="AP879" s="58"/>
      <c r="AQ879" s="58"/>
      <c r="AR879" s="58"/>
      <c r="AS879" s="58"/>
      <c r="AT879" s="58"/>
      <c r="AU879" s="58"/>
      <c r="AV879" s="58"/>
      <c r="AW879" s="173"/>
      <c r="AX879" s="58"/>
      <c r="AY879" s="58"/>
      <c r="AZ879" s="58"/>
      <c r="BA879" s="58">
        <f t="shared" si="131"/>
        <v>0</v>
      </c>
      <c r="BB879" s="58" t="e">
        <f t="shared" si="132"/>
        <v>#N/A</v>
      </c>
      <c r="BC879" s="58">
        <f t="shared" si="133"/>
        <v>0.1022195285800436</v>
      </c>
      <c r="BD879" s="58"/>
      <c r="BE879" s="58"/>
      <c r="BF879" s="58"/>
      <c r="BG879" s="58"/>
      <c r="BH879" s="58"/>
      <c r="BI879" s="58"/>
      <c r="BJ879" s="58"/>
      <c r="BK879" s="58"/>
      <c r="BL879" s="58"/>
      <c r="BM879" s="58"/>
      <c r="BN879" s="58"/>
      <c r="BO879" s="58"/>
      <c r="BP879" s="58"/>
      <c r="BQ879" s="58"/>
      <c r="BR879" s="58"/>
      <c r="BS879" s="58"/>
      <c r="BT879" s="58"/>
      <c r="BU879" s="58"/>
      <c r="BV879" s="58"/>
      <c r="BW879" s="58"/>
      <c r="BX879" s="58"/>
      <c r="BY879" s="58"/>
      <c r="BZ879" s="58"/>
      <c r="CA879" s="58"/>
      <c r="CB879" s="58"/>
      <c r="CC879" s="58"/>
      <c r="CD879" s="58"/>
      <c r="CE879" s="58"/>
      <c r="CF879" s="58"/>
      <c r="CG879" s="58"/>
      <c r="CH879" s="58"/>
      <c r="CI879" s="58"/>
      <c r="CJ879" s="58"/>
      <c r="CK879" s="58"/>
      <c r="CL879" s="58"/>
      <c r="CM879" s="58"/>
      <c r="CN879" s="58"/>
      <c r="CO879" s="58"/>
      <c r="CP879" s="58"/>
      <c r="CQ879" s="58"/>
      <c r="CR879" s="58"/>
      <c r="CS879" s="58"/>
      <c r="CT879" s="58"/>
      <c r="CU879" s="58"/>
      <c r="CV879" s="58"/>
      <c r="CW879" s="58"/>
      <c r="CX879" s="58"/>
      <c r="CY879" s="58"/>
      <c r="CZ879" s="58"/>
      <c r="DA879" s="58"/>
      <c r="DB879" s="58"/>
      <c r="DC879" s="58"/>
      <c r="DD879" s="58"/>
      <c r="DE879" s="58"/>
      <c r="DF879" s="58"/>
      <c r="DG879" s="58"/>
      <c r="DH879" s="58"/>
      <c r="DI879" s="58"/>
      <c r="DJ879" s="58"/>
      <c r="DK879" s="58"/>
      <c r="DL879" s="58"/>
      <c r="DM879" s="58"/>
      <c r="DN879" s="58"/>
      <c r="DO879" s="58"/>
      <c r="DP879" s="58"/>
      <c r="DQ879" s="58"/>
      <c r="DR879" s="58"/>
      <c r="DS879" s="58"/>
      <c r="DT879" s="58"/>
      <c r="DU879" s="58"/>
      <c r="DV879" s="58"/>
      <c r="DW879" s="58"/>
      <c r="DX879" s="58"/>
      <c r="DY879" s="58"/>
      <c r="DZ879" s="58"/>
      <c r="EA879" s="58"/>
      <c r="EB879" s="58"/>
      <c r="EC879" s="58"/>
      <c r="ED879" s="58"/>
      <c r="EE879" s="58"/>
      <c r="EF879" s="58"/>
      <c r="EG879" s="58"/>
      <c r="EH879" s="58"/>
      <c r="EI879" s="58"/>
      <c r="EJ879" s="58"/>
      <c r="EK879" s="58"/>
      <c r="EL879" s="58"/>
      <c r="EM879" s="58"/>
    </row>
    <row r="880" spans="1:143" outlineLevel="1" x14ac:dyDescent="0.2">
      <c r="A880" s="16">
        <v>581</v>
      </c>
      <c r="B880" s="16">
        <v>1</v>
      </c>
      <c r="C880" s="1">
        <v>0.94985144560063817</v>
      </c>
      <c r="D880" s="1">
        <f t="shared" si="125"/>
        <v>5.0148554399361833E-2</v>
      </c>
      <c r="E880" s="1">
        <f t="shared" si="126"/>
        <v>0.10289935933410159</v>
      </c>
      <c r="F880" s="1">
        <f t="shared" si="127"/>
        <v>0.32077930003992089</v>
      </c>
      <c r="G880" s="1">
        <f t="shared" si="128"/>
        <v>0.22977425422246509</v>
      </c>
      <c r="H880" s="1">
        <v>3.7275400165679576E-3</v>
      </c>
      <c r="I880" s="1">
        <f t="shared" si="129"/>
        <v>2.4784422696677592E-5</v>
      </c>
      <c r="J880" s="1">
        <f t="shared" si="130"/>
        <v>0.23020370154635725</v>
      </c>
      <c r="AP880" s="58"/>
      <c r="AQ880" s="58"/>
      <c r="AR880" s="58"/>
      <c r="AS880" s="58"/>
      <c r="AT880" s="58"/>
      <c r="AU880" s="58"/>
      <c r="AV880" s="58"/>
      <c r="AW880" s="173"/>
      <c r="AX880" s="58"/>
      <c r="AY880" s="58"/>
      <c r="AZ880" s="58"/>
      <c r="BA880" s="58">
        <f t="shared" si="131"/>
        <v>0</v>
      </c>
      <c r="BB880" s="58" t="e">
        <f t="shared" si="132"/>
        <v>#N/A</v>
      </c>
      <c r="BC880" s="58">
        <f t="shared" si="133"/>
        <v>0.94985144560063817</v>
      </c>
      <c r="BD880" s="58"/>
      <c r="BE880" s="58"/>
      <c r="BF880" s="58"/>
      <c r="BG880" s="58"/>
      <c r="BH880" s="58"/>
      <c r="BI880" s="58"/>
      <c r="BJ880" s="58"/>
      <c r="BK880" s="58"/>
      <c r="BL880" s="58"/>
      <c r="BM880" s="58"/>
      <c r="BN880" s="58"/>
      <c r="BO880" s="58"/>
      <c r="BP880" s="58"/>
      <c r="BQ880" s="58"/>
      <c r="BR880" s="58"/>
      <c r="BS880" s="58"/>
      <c r="BT880" s="58"/>
      <c r="BU880" s="58"/>
      <c r="BV880" s="58"/>
      <c r="BW880" s="58"/>
      <c r="BX880" s="58"/>
      <c r="BY880" s="58"/>
      <c r="BZ880" s="58"/>
      <c r="CA880" s="58"/>
      <c r="CB880" s="58"/>
      <c r="CC880" s="58"/>
      <c r="CD880" s="58"/>
      <c r="CE880" s="58"/>
      <c r="CF880" s="58"/>
      <c r="CG880" s="58"/>
      <c r="CH880" s="58"/>
      <c r="CI880" s="58"/>
      <c r="CJ880" s="58"/>
      <c r="CK880" s="58"/>
      <c r="CL880" s="58"/>
      <c r="CM880" s="58"/>
      <c r="CN880" s="58"/>
      <c r="CO880" s="58"/>
      <c r="CP880" s="58"/>
      <c r="CQ880" s="58"/>
      <c r="CR880" s="58"/>
      <c r="CS880" s="58"/>
      <c r="CT880" s="58"/>
      <c r="CU880" s="58"/>
      <c r="CV880" s="58"/>
      <c r="CW880" s="58"/>
      <c r="CX880" s="58"/>
      <c r="CY880" s="58"/>
      <c r="CZ880" s="58"/>
      <c r="DA880" s="58"/>
      <c r="DB880" s="58"/>
      <c r="DC880" s="58"/>
      <c r="DD880" s="58"/>
      <c r="DE880" s="58"/>
      <c r="DF880" s="58"/>
      <c r="DG880" s="58"/>
      <c r="DH880" s="58"/>
      <c r="DI880" s="58"/>
      <c r="DJ880" s="58"/>
      <c r="DK880" s="58"/>
      <c r="DL880" s="58"/>
      <c r="DM880" s="58"/>
      <c r="DN880" s="58"/>
      <c r="DO880" s="58"/>
      <c r="DP880" s="58"/>
      <c r="DQ880" s="58"/>
      <c r="DR880" s="58"/>
      <c r="DS880" s="58"/>
      <c r="DT880" s="58"/>
      <c r="DU880" s="58"/>
      <c r="DV880" s="58"/>
      <c r="DW880" s="58"/>
      <c r="DX880" s="58"/>
      <c r="DY880" s="58"/>
      <c r="DZ880" s="58"/>
      <c r="EA880" s="58"/>
      <c r="EB880" s="58"/>
      <c r="EC880" s="58"/>
      <c r="ED880" s="58"/>
      <c r="EE880" s="58"/>
      <c r="EF880" s="58"/>
      <c r="EG880" s="58"/>
      <c r="EH880" s="58"/>
      <c r="EI880" s="58"/>
      <c r="EJ880" s="58"/>
      <c r="EK880" s="58"/>
      <c r="EL880" s="58"/>
      <c r="EM880" s="58"/>
    </row>
    <row r="881" spans="1:143" outlineLevel="1" x14ac:dyDescent="0.2">
      <c r="A881" s="16">
        <v>582</v>
      </c>
      <c r="B881" s="16">
        <v>1</v>
      </c>
      <c r="C881" s="1">
        <v>0.93054310015739172</v>
      </c>
      <c r="D881" s="1">
        <f t="shared" si="125"/>
        <v>6.9456899842608277E-2</v>
      </c>
      <c r="E881" s="1">
        <f t="shared" si="126"/>
        <v>0.14397376924031483</v>
      </c>
      <c r="F881" s="1">
        <f t="shared" si="127"/>
        <v>0.37943875558555534</v>
      </c>
      <c r="G881" s="1">
        <f t="shared" si="128"/>
        <v>0.27320550807625266</v>
      </c>
      <c r="H881" s="1">
        <v>4.4919721622031826E-3</v>
      </c>
      <c r="I881" s="1">
        <f t="shared" si="129"/>
        <v>4.2289878540661879E-5</v>
      </c>
      <c r="J881" s="1">
        <f t="shared" si="130"/>
        <v>0.27382119887231426</v>
      </c>
      <c r="AP881" s="58"/>
      <c r="AQ881" s="58"/>
      <c r="AR881" s="58"/>
      <c r="AS881" s="58"/>
      <c r="AT881" s="58"/>
      <c r="AU881" s="58"/>
      <c r="AV881" s="58"/>
      <c r="AW881" s="173"/>
      <c r="AX881" s="58"/>
      <c r="AY881" s="58"/>
      <c r="AZ881" s="58"/>
      <c r="BA881" s="58">
        <f t="shared" si="131"/>
        <v>0</v>
      </c>
      <c r="BB881" s="58" t="e">
        <f t="shared" si="132"/>
        <v>#N/A</v>
      </c>
      <c r="BC881" s="58">
        <f t="shared" si="133"/>
        <v>0.93054310015739172</v>
      </c>
      <c r="BD881" s="58"/>
      <c r="BE881" s="58"/>
      <c r="BF881" s="58"/>
      <c r="BG881" s="58"/>
      <c r="BH881" s="58"/>
      <c r="BI881" s="58"/>
      <c r="BJ881" s="58"/>
      <c r="BK881" s="58"/>
      <c r="BL881" s="58"/>
      <c r="BM881" s="58"/>
      <c r="BN881" s="58"/>
      <c r="BO881" s="58"/>
      <c r="BP881" s="58"/>
      <c r="BQ881" s="58"/>
      <c r="BR881" s="58"/>
      <c r="BS881" s="58"/>
      <c r="BT881" s="58"/>
      <c r="BU881" s="58"/>
      <c r="BV881" s="58"/>
      <c r="BW881" s="58"/>
      <c r="BX881" s="58"/>
      <c r="BY881" s="58"/>
      <c r="BZ881" s="58"/>
      <c r="CA881" s="58"/>
      <c r="CB881" s="58"/>
      <c r="CC881" s="58"/>
      <c r="CD881" s="58"/>
      <c r="CE881" s="58"/>
      <c r="CF881" s="58"/>
      <c r="CG881" s="58"/>
      <c r="CH881" s="58"/>
      <c r="CI881" s="58"/>
      <c r="CJ881" s="58"/>
      <c r="CK881" s="58"/>
      <c r="CL881" s="58"/>
      <c r="CM881" s="58"/>
      <c r="CN881" s="58"/>
      <c r="CO881" s="58"/>
      <c r="CP881" s="58"/>
      <c r="CQ881" s="58"/>
      <c r="CR881" s="58"/>
      <c r="CS881" s="58"/>
      <c r="CT881" s="58"/>
      <c r="CU881" s="58"/>
      <c r="CV881" s="58"/>
      <c r="CW881" s="58"/>
      <c r="CX881" s="58"/>
      <c r="CY881" s="58"/>
      <c r="CZ881" s="58"/>
      <c r="DA881" s="58"/>
      <c r="DB881" s="58"/>
      <c r="DC881" s="58"/>
      <c r="DD881" s="58"/>
      <c r="DE881" s="58"/>
      <c r="DF881" s="58"/>
      <c r="DG881" s="58"/>
      <c r="DH881" s="58"/>
      <c r="DI881" s="58"/>
      <c r="DJ881" s="58"/>
      <c r="DK881" s="58"/>
      <c r="DL881" s="58"/>
      <c r="DM881" s="58"/>
      <c r="DN881" s="58"/>
      <c r="DO881" s="58"/>
      <c r="DP881" s="58"/>
      <c r="DQ881" s="58"/>
      <c r="DR881" s="58"/>
      <c r="DS881" s="58"/>
      <c r="DT881" s="58"/>
      <c r="DU881" s="58"/>
      <c r="DV881" s="58"/>
      <c r="DW881" s="58"/>
      <c r="DX881" s="58"/>
      <c r="DY881" s="58"/>
      <c r="DZ881" s="58"/>
      <c r="EA881" s="58"/>
      <c r="EB881" s="58"/>
      <c r="EC881" s="58"/>
      <c r="ED881" s="58"/>
      <c r="EE881" s="58"/>
      <c r="EF881" s="58"/>
      <c r="EG881" s="58"/>
      <c r="EH881" s="58"/>
      <c r="EI881" s="58"/>
      <c r="EJ881" s="58"/>
      <c r="EK881" s="58"/>
      <c r="EL881" s="58"/>
      <c r="EM881" s="58"/>
    </row>
    <row r="882" spans="1:143" outlineLevel="1" x14ac:dyDescent="0.2">
      <c r="A882" s="16">
        <v>583</v>
      </c>
      <c r="B882" s="16">
        <v>0</v>
      </c>
      <c r="C882" s="1">
        <v>6.4027387691305185E-2</v>
      </c>
      <c r="D882" s="1">
        <f t="shared" si="125"/>
        <v>-6.4027387691305185E-2</v>
      </c>
      <c r="E882" s="1">
        <f t="shared" si="126"/>
        <v>0.13233812657319211</v>
      </c>
      <c r="F882" s="1">
        <f t="shared" si="127"/>
        <v>-0.36378307626000428</v>
      </c>
      <c r="G882" s="1">
        <f t="shared" si="128"/>
        <v>-0.26154795038907569</v>
      </c>
      <c r="H882" s="1">
        <v>9.5905022470980927E-3</v>
      </c>
      <c r="I882" s="1">
        <f t="shared" si="129"/>
        <v>8.3603491214315608E-5</v>
      </c>
      <c r="J882" s="1">
        <f t="shared" si="130"/>
        <v>-0.26281123242106319</v>
      </c>
      <c r="AP882" s="58"/>
      <c r="AQ882" s="58"/>
      <c r="AR882" s="58"/>
      <c r="AS882" s="58"/>
      <c r="AT882" s="58"/>
      <c r="AU882" s="58"/>
      <c r="AV882" s="58"/>
      <c r="AW882" s="173"/>
      <c r="AX882" s="58"/>
      <c r="AY882" s="58"/>
      <c r="AZ882" s="58"/>
      <c r="BA882" s="58">
        <f t="shared" si="131"/>
        <v>1</v>
      </c>
      <c r="BB882" s="58">
        <f t="shared" si="132"/>
        <v>6.4027387691305185E-2</v>
      </c>
      <c r="BC882" s="58" t="e">
        <f t="shared" si="133"/>
        <v>#N/A</v>
      </c>
      <c r="BD882" s="58"/>
      <c r="BE882" s="58"/>
      <c r="BF882" s="58"/>
      <c r="BG882" s="58"/>
      <c r="BH882" s="58"/>
      <c r="BI882" s="58"/>
      <c r="BJ882" s="58"/>
      <c r="BK882" s="58"/>
      <c r="BL882" s="58"/>
      <c r="BM882" s="58"/>
      <c r="BN882" s="58"/>
      <c r="BO882" s="58"/>
      <c r="BP882" s="58"/>
      <c r="BQ882" s="58"/>
      <c r="BR882" s="58"/>
      <c r="BS882" s="58"/>
      <c r="BT882" s="58"/>
      <c r="BU882" s="58"/>
      <c r="BV882" s="58"/>
      <c r="BW882" s="58"/>
      <c r="BX882" s="58"/>
      <c r="BY882" s="58"/>
      <c r="BZ882" s="58"/>
      <c r="CA882" s="58"/>
      <c r="CB882" s="58"/>
      <c r="CC882" s="58"/>
      <c r="CD882" s="58"/>
      <c r="CE882" s="58"/>
      <c r="CF882" s="58"/>
      <c r="CG882" s="58"/>
      <c r="CH882" s="58"/>
      <c r="CI882" s="58"/>
      <c r="CJ882" s="58"/>
      <c r="CK882" s="58"/>
      <c r="CL882" s="58"/>
      <c r="CM882" s="58"/>
      <c r="CN882" s="58"/>
      <c r="CO882" s="58"/>
      <c r="CP882" s="58"/>
      <c r="CQ882" s="58"/>
      <c r="CR882" s="58"/>
      <c r="CS882" s="58"/>
      <c r="CT882" s="58"/>
      <c r="CU882" s="58"/>
      <c r="CV882" s="58"/>
      <c r="CW882" s="58"/>
      <c r="CX882" s="58"/>
      <c r="CY882" s="58"/>
      <c r="CZ882" s="58"/>
      <c r="DA882" s="58"/>
      <c r="DB882" s="58"/>
      <c r="DC882" s="58"/>
      <c r="DD882" s="58"/>
      <c r="DE882" s="58"/>
      <c r="DF882" s="58"/>
      <c r="DG882" s="58"/>
      <c r="DH882" s="58"/>
      <c r="DI882" s="58"/>
      <c r="DJ882" s="58"/>
      <c r="DK882" s="58"/>
      <c r="DL882" s="58"/>
      <c r="DM882" s="58"/>
      <c r="DN882" s="58"/>
      <c r="DO882" s="58"/>
      <c r="DP882" s="58"/>
      <c r="DQ882" s="58"/>
      <c r="DR882" s="58"/>
      <c r="DS882" s="58"/>
      <c r="DT882" s="58"/>
      <c r="DU882" s="58"/>
      <c r="DV882" s="58"/>
      <c r="DW882" s="58"/>
      <c r="DX882" s="58"/>
      <c r="DY882" s="58"/>
      <c r="DZ882" s="58"/>
      <c r="EA882" s="58"/>
      <c r="EB882" s="58"/>
      <c r="EC882" s="58"/>
      <c r="ED882" s="58"/>
      <c r="EE882" s="58"/>
      <c r="EF882" s="58"/>
      <c r="EG882" s="58"/>
      <c r="EH882" s="58"/>
      <c r="EI882" s="58"/>
      <c r="EJ882" s="58"/>
      <c r="EK882" s="58"/>
      <c r="EL882" s="58"/>
      <c r="EM882" s="58"/>
    </row>
    <row r="883" spans="1:143" outlineLevel="1" x14ac:dyDescent="0.2">
      <c r="A883" s="16">
        <v>584</v>
      </c>
      <c r="B883" s="16">
        <v>0</v>
      </c>
      <c r="C883" s="1">
        <v>0.39776963876252586</v>
      </c>
      <c r="D883" s="1">
        <f t="shared" si="125"/>
        <v>-0.39776963876252586</v>
      </c>
      <c r="E883" s="1">
        <f t="shared" si="126"/>
        <v>1.0142304940120306</v>
      </c>
      <c r="F883" s="1">
        <f t="shared" si="127"/>
        <v>-1.0070901121607889</v>
      </c>
      <c r="G883" s="1">
        <f t="shared" si="128"/>
        <v>-0.81270792025012617</v>
      </c>
      <c r="H883" s="1">
        <v>8.4001045136670068E-3</v>
      </c>
      <c r="I883" s="1">
        <f t="shared" si="129"/>
        <v>7.053273789126705E-4</v>
      </c>
      <c r="J883" s="1">
        <f t="shared" si="130"/>
        <v>-0.81614299242166699</v>
      </c>
      <c r="AP883" s="58"/>
      <c r="AQ883" s="58"/>
      <c r="AR883" s="58"/>
      <c r="AS883" s="58"/>
      <c r="AT883" s="58"/>
      <c r="AU883" s="58"/>
      <c r="AV883" s="58"/>
      <c r="AW883" s="173"/>
      <c r="AX883" s="58"/>
      <c r="AY883" s="58"/>
      <c r="AZ883" s="58"/>
      <c r="BA883" s="58">
        <f t="shared" si="131"/>
        <v>1</v>
      </c>
      <c r="BB883" s="58">
        <f t="shared" si="132"/>
        <v>0.39776963876252586</v>
      </c>
      <c r="BC883" s="58" t="e">
        <f t="shared" si="133"/>
        <v>#N/A</v>
      </c>
      <c r="BD883" s="58"/>
      <c r="BE883" s="58"/>
      <c r="BF883" s="58"/>
      <c r="BG883" s="58"/>
      <c r="BH883" s="58"/>
      <c r="BI883" s="58"/>
      <c r="BJ883" s="58"/>
      <c r="BK883" s="58"/>
      <c r="BL883" s="58"/>
      <c r="BM883" s="58"/>
      <c r="BN883" s="58"/>
      <c r="BO883" s="58"/>
      <c r="BP883" s="58"/>
      <c r="BQ883" s="58"/>
      <c r="BR883" s="58"/>
      <c r="BS883" s="58"/>
      <c r="BT883" s="58"/>
      <c r="BU883" s="58"/>
      <c r="BV883" s="58"/>
      <c r="BW883" s="58"/>
      <c r="BX883" s="58"/>
      <c r="BY883" s="58"/>
      <c r="BZ883" s="58"/>
      <c r="CA883" s="58"/>
      <c r="CB883" s="58"/>
      <c r="CC883" s="58"/>
      <c r="CD883" s="58"/>
      <c r="CE883" s="58"/>
      <c r="CF883" s="58"/>
      <c r="CG883" s="58"/>
      <c r="CH883" s="58"/>
      <c r="CI883" s="58"/>
      <c r="CJ883" s="58"/>
      <c r="CK883" s="58"/>
      <c r="CL883" s="58"/>
      <c r="CM883" s="58"/>
      <c r="CN883" s="58"/>
      <c r="CO883" s="58"/>
      <c r="CP883" s="58"/>
      <c r="CQ883" s="58"/>
      <c r="CR883" s="58"/>
      <c r="CS883" s="58"/>
      <c r="CT883" s="58"/>
      <c r="CU883" s="58"/>
      <c r="CV883" s="58"/>
      <c r="CW883" s="58"/>
      <c r="CX883" s="58"/>
      <c r="CY883" s="58"/>
      <c r="CZ883" s="58"/>
      <c r="DA883" s="58"/>
      <c r="DB883" s="58"/>
      <c r="DC883" s="58"/>
      <c r="DD883" s="58"/>
      <c r="DE883" s="58"/>
      <c r="DF883" s="58"/>
      <c r="DG883" s="58"/>
      <c r="DH883" s="58"/>
      <c r="DI883" s="58"/>
      <c r="DJ883" s="58"/>
      <c r="DK883" s="58"/>
      <c r="DL883" s="58"/>
      <c r="DM883" s="58"/>
      <c r="DN883" s="58"/>
      <c r="DO883" s="58"/>
      <c r="DP883" s="58"/>
      <c r="DQ883" s="58"/>
      <c r="DR883" s="58"/>
      <c r="DS883" s="58"/>
      <c r="DT883" s="58"/>
      <c r="DU883" s="58"/>
      <c r="DV883" s="58"/>
      <c r="DW883" s="58"/>
      <c r="DX883" s="58"/>
      <c r="DY883" s="58"/>
      <c r="DZ883" s="58"/>
      <c r="EA883" s="58"/>
      <c r="EB883" s="58"/>
      <c r="EC883" s="58"/>
      <c r="ED883" s="58"/>
      <c r="EE883" s="58"/>
      <c r="EF883" s="58"/>
      <c r="EG883" s="58"/>
      <c r="EH883" s="58"/>
      <c r="EI883" s="58"/>
      <c r="EJ883" s="58"/>
      <c r="EK883" s="58"/>
      <c r="EL883" s="58"/>
      <c r="EM883" s="58"/>
    </row>
    <row r="884" spans="1:143" outlineLevel="1" x14ac:dyDescent="0.2">
      <c r="A884" s="16">
        <v>585</v>
      </c>
      <c r="B884" s="16">
        <v>0</v>
      </c>
      <c r="C884" s="1">
        <v>0.10708535727923606</v>
      </c>
      <c r="D884" s="1">
        <f t="shared" si="125"/>
        <v>-0.10708535727923606</v>
      </c>
      <c r="E884" s="1">
        <f t="shared" si="126"/>
        <v>0.22652857506665758</v>
      </c>
      <c r="F884" s="1">
        <f t="shared" si="127"/>
        <v>-0.47595018128650562</v>
      </c>
      <c r="G884" s="1">
        <f t="shared" si="128"/>
        <v>-0.34630604501769208</v>
      </c>
      <c r="H884" s="1">
        <v>2.9589996513966067E-3</v>
      </c>
      <c r="I884" s="1">
        <f t="shared" si="129"/>
        <v>4.4622000483173256E-5</v>
      </c>
      <c r="J884" s="1">
        <f t="shared" si="130"/>
        <v>-0.34681954461620262</v>
      </c>
      <c r="AP884" s="58"/>
      <c r="AQ884" s="58"/>
      <c r="AR884" s="58"/>
      <c r="AS884" s="58"/>
      <c r="AT884" s="58"/>
      <c r="AU884" s="58"/>
      <c r="AV884" s="58"/>
      <c r="AW884" s="173"/>
      <c r="AX884" s="58"/>
      <c r="AY884" s="58"/>
      <c r="AZ884" s="58"/>
      <c r="BA884" s="58">
        <f t="shared" si="131"/>
        <v>1</v>
      </c>
      <c r="BB884" s="58">
        <f t="shared" si="132"/>
        <v>0.10708535727923606</v>
      </c>
      <c r="BC884" s="58" t="e">
        <f t="shared" si="133"/>
        <v>#N/A</v>
      </c>
      <c r="BD884" s="58"/>
      <c r="BE884" s="58"/>
      <c r="BF884" s="58"/>
      <c r="BG884" s="58"/>
      <c r="BH884" s="58"/>
      <c r="BI884" s="58"/>
      <c r="BJ884" s="58"/>
      <c r="BK884" s="58"/>
      <c r="BL884" s="58"/>
      <c r="BM884" s="58"/>
      <c r="BN884" s="58"/>
      <c r="BO884" s="58"/>
      <c r="BP884" s="58"/>
      <c r="BQ884" s="58"/>
      <c r="BR884" s="58"/>
      <c r="BS884" s="58"/>
      <c r="BT884" s="58"/>
      <c r="BU884" s="58"/>
      <c r="BV884" s="58"/>
      <c r="BW884" s="58"/>
      <c r="BX884" s="58"/>
      <c r="BY884" s="58"/>
      <c r="BZ884" s="58"/>
      <c r="CA884" s="58"/>
      <c r="CB884" s="58"/>
      <c r="CC884" s="58"/>
      <c r="CD884" s="58"/>
      <c r="CE884" s="58"/>
      <c r="CF884" s="58"/>
      <c r="CG884" s="58"/>
      <c r="CH884" s="58"/>
      <c r="CI884" s="58"/>
      <c r="CJ884" s="58"/>
      <c r="CK884" s="58"/>
      <c r="CL884" s="58"/>
      <c r="CM884" s="58"/>
      <c r="CN884" s="58"/>
      <c r="CO884" s="58"/>
      <c r="CP884" s="58"/>
      <c r="CQ884" s="58"/>
      <c r="CR884" s="58"/>
      <c r="CS884" s="58"/>
      <c r="CT884" s="58"/>
      <c r="CU884" s="58"/>
      <c r="CV884" s="58"/>
      <c r="CW884" s="58"/>
      <c r="CX884" s="58"/>
      <c r="CY884" s="58"/>
      <c r="CZ884" s="58"/>
      <c r="DA884" s="58"/>
      <c r="DB884" s="58"/>
      <c r="DC884" s="58"/>
      <c r="DD884" s="58"/>
      <c r="DE884" s="58"/>
      <c r="DF884" s="58"/>
      <c r="DG884" s="58"/>
      <c r="DH884" s="58"/>
      <c r="DI884" s="58"/>
      <c r="DJ884" s="58"/>
      <c r="DK884" s="58"/>
      <c r="DL884" s="58"/>
      <c r="DM884" s="58"/>
      <c r="DN884" s="58"/>
      <c r="DO884" s="58"/>
      <c r="DP884" s="58"/>
      <c r="DQ884" s="58"/>
      <c r="DR884" s="58"/>
      <c r="DS884" s="58"/>
      <c r="DT884" s="58"/>
      <c r="DU884" s="58"/>
      <c r="DV884" s="58"/>
      <c r="DW884" s="58"/>
      <c r="DX884" s="58"/>
      <c r="DY884" s="58"/>
      <c r="DZ884" s="58"/>
      <c r="EA884" s="58"/>
      <c r="EB884" s="58"/>
      <c r="EC884" s="58"/>
      <c r="ED884" s="58"/>
      <c r="EE884" s="58"/>
      <c r="EF884" s="58"/>
      <c r="EG884" s="58"/>
      <c r="EH884" s="58"/>
      <c r="EI884" s="58"/>
      <c r="EJ884" s="58"/>
      <c r="EK884" s="58"/>
      <c r="EL884" s="58"/>
      <c r="EM884" s="58"/>
    </row>
    <row r="885" spans="1:143" outlineLevel="1" x14ac:dyDescent="0.2">
      <c r="A885" s="16">
        <v>586</v>
      </c>
      <c r="B885" s="16">
        <v>1</v>
      </c>
      <c r="C885" s="1">
        <v>0.95748458379810197</v>
      </c>
      <c r="D885" s="1">
        <f t="shared" si="125"/>
        <v>4.2515416201898026E-2</v>
      </c>
      <c r="E885" s="1">
        <f t="shared" si="126"/>
        <v>8.68913170578125E-2</v>
      </c>
      <c r="F885" s="1">
        <f t="shared" si="127"/>
        <v>0.29477333165978992</v>
      </c>
      <c r="G885" s="1">
        <f t="shared" si="128"/>
        <v>0.21072075920884364</v>
      </c>
      <c r="H885" s="1">
        <v>3.8794040475281489E-3</v>
      </c>
      <c r="I885" s="1">
        <f t="shared" si="129"/>
        <v>2.1700304743281959E-5</v>
      </c>
      <c r="J885" s="1">
        <f t="shared" si="130"/>
        <v>0.21113068778720276</v>
      </c>
      <c r="AP885" s="58"/>
      <c r="AQ885" s="58"/>
      <c r="AR885" s="58"/>
      <c r="AS885" s="58"/>
      <c r="AT885" s="58"/>
      <c r="AU885" s="58"/>
      <c r="AV885" s="58"/>
      <c r="AW885" s="173"/>
      <c r="AX885" s="58"/>
      <c r="AY885" s="58"/>
      <c r="AZ885" s="58"/>
      <c r="BA885" s="58">
        <f t="shared" si="131"/>
        <v>0</v>
      </c>
      <c r="BB885" s="58" t="e">
        <f t="shared" si="132"/>
        <v>#N/A</v>
      </c>
      <c r="BC885" s="58">
        <f t="shared" si="133"/>
        <v>0.95748458379810197</v>
      </c>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row>
    <row r="886" spans="1:143" outlineLevel="1" x14ac:dyDescent="0.2">
      <c r="A886" s="16">
        <v>587</v>
      </c>
      <c r="B886" s="16">
        <v>0</v>
      </c>
      <c r="C886" s="1">
        <v>7.5219331680859772E-2</v>
      </c>
      <c r="D886" s="1">
        <f t="shared" si="125"/>
        <v>-7.5219331680859772E-2</v>
      </c>
      <c r="E886" s="1">
        <f t="shared" si="126"/>
        <v>0.15639736983331151</v>
      </c>
      <c r="F886" s="1">
        <f t="shared" si="127"/>
        <v>-0.39547107332055464</v>
      </c>
      <c r="G886" s="1">
        <f t="shared" si="128"/>
        <v>-0.28519726993059324</v>
      </c>
      <c r="H886" s="1">
        <v>9.4435872015590366E-3</v>
      </c>
      <c r="I886" s="1">
        <f t="shared" si="129"/>
        <v>9.7854163301663752E-5</v>
      </c>
      <c r="J886" s="1">
        <f t="shared" si="130"/>
        <v>-0.28655352611280771</v>
      </c>
      <c r="AP886" s="58"/>
      <c r="AQ886" s="58"/>
      <c r="AR886" s="58"/>
      <c r="AS886" s="58"/>
      <c r="AT886" s="58"/>
      <c r="AU886" s="58"/>
      <c r="AV886" s="58"/>
      <c r="AW886" s="173"/>
      <c r="AX886" s="58"/>
      <c r="AY886" s="58"/>
      <c r="AZ886" s="58"/>
      <c r="BA886" s="58">
        <f t="shared" si="131"/>
        <v>1</v>
      </c>
      <c r="BB886" s="58">
        <f t="shared" si="132"/>
        <v>7.5219331680859772E-2</v>
      </c>
      <c r="BC886" s="58" t="e">
        <f t="shared" si="133"/>
        <v>#N/A</v>
      </c>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row>
    <row r="887" spans="1:143" outlineLevel="1" x14ac:dyDescent="0.2">
      <c r="A887" s="16">
        <v>588</v>
      </c>
      <c r="B887" s="16">
        <v>1</v>
      </c>
      <c r="C887" s="1">
        <v>0.26730383086303044</v>
      </c>
      <c r="D887" s="1">
        <f t="shared" si="125"/>
        <v>0.73269616913696956</v>
      </c>
      <c r="E887" s="1">
        <f t="shared" si="126"/>
        <v>2.6387386484827631</v>
      </c>
      <c r="F887" s="1">
        <f t="shared" si="127"/>
        <v>1.6244194804553296</v>
      </c>
      <c r="G887" s="1">
        <f t="shared" si="128"/>
        <v>1.6556150628886996</v>
      </c>
      <c r="H887" s="1">
        <v>1.4100124585766734E-2</v>
      </c>
      <c r="I887" s="1">
        <f t="shared" si="129"/>
        <v>4.9703397655645378E-3</v>
      </c>
      <c r="J887" s="1">
        <f t="shared" si="130"/>
        <v>1.6674121552001007</v>
      </c>
      <c r="AP887" s="58"/>
      <c r="AQ887" s="58"/>
      <c r="AR887" s="58"/>
      <c r="AS887" s="58"/>
      <c r="AT887" s="58"/>
      <c r="AU887" s="58"/>
      <c r="AV887" s="58"/>
      <c r="AW887" s="173"/>
      <c r="AX887" s="58"/>
      <c r="AY887" s="58"/>
      <c r="AZ887" s="58"/>
      <c r="BA887" s="58">
        <f t="shared" si="131"/>
        <v>0</v>
      </c>
      <c r="BB887" s="58" t="e">
        <f t="shared" si="132"/>
        <v>#N/A</v>
      </c>
      <c r="BC887" s="58">
        <f t="shared" si="133"/>
        <v>0.26730383086303044</v>
      </c>
      <c r="BD887" s="58"/>
      <c r="BE887" s="58"/>
      <c r="BF887" s="58"/>
      <c r="BG887" s="58"/>
      <c r="BH887" s="58"/>
      <c r="BI887" s="58"/>
      <c r="BJ887" s="58"/>
      <c r="BK887" s="58"/>
      <c r="BL887" s="58"/>
      <c r="BM887" s="58"/>
      <c r="BN887" s="58"/>
      <c r="BO887" s="58"/>
      <c r="BP887" s="58"/>
      <c r="BQ887" s="58"/>
      <c r="BR887" s="58"/>
      <c r="BS887" s="58"/>
      <c r="BT887" s="58"/>
      <c r="BU887" s="58"/>
      <c r="BV887" s="58"/>
      <c r="BW887" s="58"/>
      <c r="BX887" s="58"/>
      <c r="BY887" s="58"/>
      <c r="BZ887" s="58"/>
      <c r="CA887" s="58"/>
      <c r="CB887" s="58"/>
      <c r="CC887" s="58"/>
      <c r="CD887" s="58"/>
      <c r="CE887" s="58"/>
      <c r="CF887" s="58"/>
      <c r="CG887" s="58"/>
      <c r="CH887" s="58"/>
      <c r="CI887" s="58"/>
      <c r="CJ887" s="58"/>
      <c r="CK887" s="58"/>
      <c r="CL887" s="58"/>
      <c r="CM887" s="58"/>
      <c r="CN887" s="58"/>
      <c r="CO887" s="58"/>
      <c r="CP887" s="58"/>
      <c r="CQ887" s="58"/>
      <c r="CR887" s="58"/>
      <c r="CS887" s="58"/>
      <c r="CT887" s="58"/>
      <c r="CU887" s="58"/>
      <c r="CV887" s="58"/>
      <c r="CW887" s="58"/>
      <c r="CX887" s="58"/>
      <c r="CY887" s="58"/>
      <c r="CZ887" s="58"/>
      <c r="DA887" s="58"/>
      <c r="DB887" s="58"/>
      <c r="DC887" s="58"/>
      <c r="DD887" s="58"/>
      <c r="DE887" s="58"/>
      <c r="DF887" s="58"/>
      <c r="DG887" s="58"/>
      <c r="DH887" s="58"/>
      <c r="DI887" s="58"/>
      <c r="DJ887" s="58"/>
      <c r="DK887" s="58"/>
      <c r="DL887" s="58"/>
      <c r="DM887" s="58"/>
      <c r="DN887" s="58"/>
      <c r="DO887" s="58"/>
      <c r="DP887" s="58"/>
      <c r="DQ887" s="58"/>
      <c r="DR887" s="58"/>
      <c r="DS887" s="58"/>
      <c r="DT887" s="58"/>
      <c r="DU887" s="58"/>
      <c r="DV887" s="58"/>
      <c r="DW887" s="58"/>
      <c r="DX887" s="58"/>
      <c r="DY887" s="58"/>
      <c r="DZ887" s="58"/>
      <c r="EA887" s="58"/>
      <c r="EB887" s="58"/>
      <c r="EC887" s="58"/>
      <c r="ED887" s="58"/>
      <c r="EE887" s="58"/>
      <c r="EF887" s="58"/>
      <c r="EG887" s="58"/>
      <c r="EH887" s="58"/>
      <c r="EI887" s="58"/>
      <c r="EJ887" s="58"/>
      <c r="EK887" s="58"/>
      <c r="EL887" s="58"/>
      <c r="EM887" s="58"/>
    </row>
    <row r="888" spans="1:143" outlineLevel="1" x14ac:dyDescent="0.2">
      <c r="A888" s="16">
        <v>589</v>
      </c>
      <c r="B888" s="16">
        <v>0</v>
      </c>
      <c r="C888" s="1">
        <v>0.12725187617773373</v>
      </c>
      <c r="D888" s="1">
        <f t="shared" si="125"/>
        <v>-0.12725187617773373</v>
      </c>
      <c r="E888" s="1">
        <f t="shared" si="126"/>
        <v>0.27221656546061268</v>
      </c>
      <c r="F888" s="1">
        <f t="shared" si="127"/>
        <v>-0.52174377376314962</v>
      </c>
      <c r="G888" s="1">
        <f t="shared" si="128"/>
        <v>-0.3818454633425033</v>
      </c>
      <c r="H888" s="1">
        <v>3.775809489690642E-3</v>
      </c>
      <c r="I888" s="1">
        <f t="shared" si="129"/>
        <v>6.9339577437711573E-5</v>
      </c>
      <c r="J888" s="1">
        <f t="shared" si="130"/>
        <v>-0.38256839910070556</v>
      </c>
      <c r="AP888" s="58"/>
      <c r="AQ888" s="58"/>
      <c r="AR888" s="58"/>
      <c r="AS888" s="58"/>
      <c r="AT888" s="58"/>
      <c r="AU888" s="58"/>
      <c r="AV888" s="58"/>
      <c r="AW888" s="173"/>
      <c r="AX888" s="58"/>
      <c r="AY888" s="58"/>
      <c r="AZ888" s="58"/>
      <c r="BA888" s="58">
        <f t="shared" si="131"/>
        <v>1</v>
      </c>
      <c r="BB888" s="58">
        <f t="shared" si="132"/>
        <v>0.12725187617773373</v>
      </c>
      <c r="BC888" s="58" t="e">
        <f t="shared" si="133"/>
        <v>#N/A</v>
      </c>
      <c r="BD888" s="58"/>
      <c r="BE888" s="58"/>
      <c r="BF888" s="58"/>
      <c r="BG888" s="58"/>
      <c r="BH888" s="58"/>
      <c r="BI888" s="58"/>
      <c r="BJ888" s="58"/>
      <c r="BK888" s="58"/>
      <c r="BL888" s="58"/>
      <c r="BM888" s="58"/>
      <c r="BN888" s="58"/>
      <c r="BO888" s="58"/>
      <c r="BP888" s="58"/>
      <c r="BQ888" s="58"/>
      <c r="BR888" s="58"/>
      <c r="BS888" s="58"/>
      <c r="BT888" s="58"/>
      <c r="BU888" s="58"/>
      <c r="BV888" s="58"/>
      <c r="BW888" s="58"/>
      <c r="BX888" s="58"/>
      <c r="BY888" s="58"/>
      <c r="BZ888" s="58"/>
      <c r="CA888" s="58"/>
      <c r="CB888" s="58"/>
      <c r="CC888" s="58"/>
      <c r="CD888" s="58"/>
      <c r="CE888" s="58"/>
      <c r="CF888" s="58"/>
      <c r="CG888" s="58"/>
      <c r="CH888" s="58"/>
      <c r="CI888" s="58"/>
      <c r="CJ888" s="58"/>
      <c r="CK888" s="58"/>
      <c r="CL888" s="58"/>
      <c r="CM888" s="58"/>
      <c r="CN888" s="58"/>
      <c r="CO888" s="58"/>
      <c r="CP888" s="58"/>
      <c r="CQ888" s="58"/>
      <c r="CR888" s="58"/>
      <c r="CS888" s="58"/>
      <c r="CT888" s="58"/>
      <c r="CU888" s="58"/>
      <c r="CV888" s="58"/>
      <c r="CW888" s="58"/>
      <c r="CX888" s="58"/>
      <c r="CY888" s="58"/>
      <c r="CZ888" s="58"/>
      <c r="DA888" s="58"/>
      <c r="DB888" s="58"/>
      <c r="DC888" s="58"/>
      <c r="DD888" s="58"/>
      <c r="DE888" s="58"/>
      <c r="DF888" s="58"/>
      <c r="DG888" s="58"/>
      <c r="DH888" s="58"/>
      <c r="DI888" s="58"/>
      <c r="DJ888" s="58"/>
      <c r="DK888" s="58"/>
      <c r="DL888" s="58"/>
      <c r="DM888" s="58"/>
      <c r="DN888" s="58"/>
      <c r="DO888" s="58"/>
      <c r="DP888" s="58"/>
      <c r="DQ888" s="58"/>
      <c r="DR888" s="58"/>
      <c r="DS888" s="58"/>
      <c r="DT888" s="58"/>
      <c r="DU888" s="58"/>
      <c r="DV888" s="58"/>
      <c r="DW888" s="58"/>
      <c r="DX888" s="58"/>
      <c r="DY888" s="58"/>
      <c r="DZ888" s="58"/>
      <c r="EA888" s="58"/>
      <c r="EB888" s="58"/>
      <c r="EC888" s="58"/>
      <c r="ED888" s="58"/>
      <c r="EE888" s="58"/>
      <c r="EF888" s="58"/>
      <c r="EG888" s="58"/>
      <c r="EH888" s="58"/>
      <c r="EI888" s="58"/>
      <c r="EJ888" s="58"/>
      <c r="EK888" s="58"/>
      <c r="EL888" s="58"/>
      <c r="EM888" s="58"/>
    </row>
    <row r="889" spans="1:143" outlineLevel="1" x14ac:dyDescent="0.2">
      <c r="A889" s="16">
        <v>590</v>
      </c>
      <c r="B889" s="16">
        <v>0</v>
      </c>
      <c r="C889" s="1">
        <v>0.10708535727923606</v>
      </c>
      <c r="D889" s="1">
        <f t="shared" si="125"/>
        <v>-0.10708535727923606</v>
      </c>
      <c r="E889" s="1">
        <f t="shared" si="126"/>
        <v>0.22652857506665758</v>
      </c>
      <c r="F889" s="1">
        <f t="shared" si="127"/>
        <v>-0.47595018128650562</v>
      </c>
      <c r="G889" s="1">
        <f t="shared" si="128"/>
        <v>-0.34630604501769208</v>
      </c>
      <c r="H889" s="1">
        <v>2.9589996513966067E-3</v>
      </c>
      <c r="I889" s="1">
        <f t="shared" si="129"/>
        <v>4.4622000483173256E-5</v>
      </c>
      <c r="J889" s="1">
        <f t="shared" si="130"/>
        <v>-0.34681954461620262</v>
      </c>
      <c r="AP889" s="58"/>
      <c r="AQ889" s="58"/>
      <c r="AR889" s="58"/>
      <c r="AS889" s="58"/>
      <c r="AT889" s="58"/>
      <c r="AU889" s="58"/>
      <c r="AV889" s="58"/>
      <c r="AW889" s="173"/>
      <c r="AX889" s="58"/>
      <c r="AY889" s="58"/>
      <c r="AZ889" s="58"/>
      <c r="BA889" s="58">
        <f t="shared" si="131"/>
        <v>1</v>
      </c>
      <c r="BB889" s="58">
        <f t="shared" si="132"/>
        <v>0.10708535727923606</v>
      </c>
      <c r="BC889" s="58" t="e">
        <f t="shared" si="133"/>
        <v>#N/A</v>
      </c>
      <c r="BD889" s="58"/>
      <c r="BE889" s="58"/>
      <c r="BF889" s="58"/>
      <c r="BG889" s="58"/>
      <c r="BH889" s="58"/>
      <c r="BI889" s="58"/>
      <c r="BJ889" s="58"/>
      <c r="BK889" s="58"/>
      <c r="BL889" s="58"/>
      <c r="BM889" s="58"/>
      <c r="BN889" s="58"/>
      <c r="BO889" s="58"/>
      <c r="BP889" s="58"/>
      <c r="BQ889" s="58"/>
      <c r="BR889" s="58"/>
      <c r="BS889" s="58"/>
      <c r="BT889" s="58"/>
      <c r="BU889" s="58"/>
      <c r="BV889" s="58"/>
      <c r="BW889" s="58"/>
      <c r="BX889" s="58"/>
      <c r="BY889" s="58"/>
      <c r="BZ889" s="58"/>
      <c r="CA889" s="58"/>
      <c r="CB889" s="58"/>
      <c r="CC889" s="58"/>
      <c r="CD889" s="58"/>
      <c r="CE889" s="58"/>
      <c r="CF889" s="58"/>
      <c r="CG889" s="58"/>
      <c r="CH889" s="58"/>
      <c r="CI889" s="58"/>
      <c r="CJ889" s="58"/>
      <c r="CK889" s="58"/>
      <c r="CL889" s="58"/>
      <c r="CM889" s="58"/>
      <c r="CN889" s="58"/>
      <c r="CO889" s="58"/>
      <c r="CP889" s="58"/>
      <c r="CQ889" s="58"/>
      <c r="CR889" s="58"/>
      <c r="CS889" s="58"/>
      <c r="CT889" s="58"/>
      <c r="CU889" s="58"/>
      <c r="CV889" s="58"/>
      <c r="CW889" s="58"/>
      <c r="CX889" s="58"/>
      <c r="CY889" s="58"/>
      <c r="CZ889" s="58"/>
      <c r="DA889" s="58"/>
      <c r="DB889" s="58"/>
      <c r="DC889" s="58"/>
      <c r="DD889" s="58"/>
      <c r="DE889" s="58"/>
      <c r="DF889" s="58"/>
      <c r="DG889" s="58"/>
      <c r="DH889" s="58"/>
      <c r="DI889" s="58"/>
      <c r="DJ889" s="58"/>
      <c r="DK889" s="58"/>
      <c r="DL889" s="58"/>
      <c r="DM889" s="58"/>
      <c r="DN889" s="58"/>
      <c r="DO889" s="58"/>
      <c r="DP889" s="58"/>
      <c r="DQ889" s="58"/>
      <c r="DR889" s="58"/>
      <c r="DS889" s="58"/>
      <c r="DT889" s="58"/>
      <c r="DU889" s="58"/>
      <c r="DV889" s="58"/>
      <c r="DW889" s="58"/>
      <c r="DX889" s="58"/>
      <c r="DY889" s="58"/>
      <c r="DZ889" s="58"/>
      <c r="EA889" s="58"/>
      <c r="EB889" s="58"/>
      <c r="EC889" s="58"/>
      <c r="ED889" s="58"/>
      <c r="EE889" s="58"/>
      <c r="EF889" s="58"/>
      <c r="EG889" s="58"/>
      <c r="EH889" s="58"/>
      <c r="EI889" s="58"/>
      <c r="EJ889" s="58"/>
      <c r="EK889" s="58"/>
      <c r="EL889" s="58"/>
      <c r="EM889" s="58"/>
    </row>
    <row r="890" spans="1:143" outlineLevel="1" x14ac:dyDescent="0.2">
      <c r="A890" s="16">
        <v>591</v>
      </c>
      <c r="B890" s="16">
        <v>0</v>
      </c>
      <c r="C890" s="1">
        <v>9.5608544080004548E-2</v>
      </c>
      <c r="D890" s="1">
        <f t="shared" si="125"/>
        <v>-9.5608544080004548E-2</v>
      </c>
      <c r="E890" s="1">
        <f t="shared" si="126"/>
        <v>0.20098597171737803</v>
      </c>
      <c r="F890" s="1">
        <f t="shared" si="127"/>
        <v>-0.44831459012325042</v>
      </c>
      <c r="G890" s="1">
        <f t="shared" si="128"/>
        <v>-0.32513979459519177</v>
      </c>
      <c r="H890" s="1">
        <v>2.9994525773504991E-3</v>
      </c>
      <c r="I890" s="1">
        <f t="shared" si="129"/>
        <v>3.98750713787782E-5</v>
      </c>
      <c r="J890" s="1">
        <f t="shared" si="130"/>
        <v>-0.32562851498808998</v>
      </c>
      <c r="AP890" s="58"/>
      <c r="AQ890" s="58"/>
      <c r="AR890" s="58"/>
      <c r="AS890" s="58"/>
      <c r="AT890" s="58"/>
      <c r="AU890" s="58"/>
      <c r="AV890" s="58"/>
      <c r="AW890" s="173"/>
      <c r="AX890" s="58"/>
      <c r="AY890" s="58"/>
      <c r="AZ890" s="58"/>
      <c r="BA890" s="58">
        <f t="shared" si="131"/>
        <v>1</v>
      </c>
      <c r="BB890" s="58">
        <f t="shared" si="132"/>
        <v>9.5608544080004548E-2</v>
      </c>
      <c r="BC890" s="58" t="e">
        <f t="shared" si="133"/>
        <v>#N/A</v>
      </c>
      <c r="BD890" s="58"/>
      <c r="BE890" s="58"/>
      <c r="BF890" s="58"/>
      <c r="BG890" s="58"/>
      <c r="BH890" s="58"/>
      <c r="BI890" s="58"/>
      <c r="BJ890" s="58"/>
      <c r="BK890" s="58"/>
      <c r="BL890" s="58"/>
      <c r="BM890" s="58"/>
      <c r="BN890" s="58"/>
      <c r="BO890" s="58"/>
      <c r="BP890" s="58"/>
      <c r="BQ890" s="58"/>
      <c r="BR890" s="58"/>
      <c r="BS890" s="58"/>
      <c r="BT890" s="58"/>
      <c r="BU890" s="58"/>
      <c r="BV890" s="58"/>
      <c r="BW890" s="58"/>
      <c r="BX890" s="58"/>
      <c r="BY890" s="58"/>
      <c r="BZ890" s="58"/>
      <c r="CA890" s="58"/>
      <c r="CB890" s="58"/>
      <c r="CC890" s="58"/>
      <c r="CD890" s="58"/>
      <c r="CE890" s="58"/>
      <c r="CF890" s="58"/>
      <c r="CG890" s="58"/>
      <c r="CH890" s="58"/>
      <c r="CI890" s="58"/>
      <c r="CJ890" s="58"/>
      <c r="CK890" s="58"/>
      <c r="CL890" s="58"/>
      <c r="CM890" s="58"/>
      <c r="CN890" s="58"/>
      <c r="CO890" s="58"/>
      <c r="CP890" s="58"/>
      <c r="CQ890" s="58"/>
      <c r="CR890" s="58"/>
      <c r="CS890" s="58"/>
      <c r="CT890" s="58"/>
      <c r="CU890" s="58"/>
      <c r="CV890" s="58"/>
      <c r="CW890" s="58"/>
      <c r="CX890" s="58"/>
      <c r="CY890" s="58"/>
      <c r="CZ890" s="58"/>
      <c r="DA890" s="58"/>
      <c r="DB890" s="58"/>
      <c r="DC890" s="58"/>
      <c r="DD890" s="58"/>
      <c r="DE890" s="58"/>
      <c r="DF890" s="58"/>
      <c r="DG890" s="58"/>
      <c r="DH890" s="58"/>
      <c r="DI890" s="58"/>
      <c r="DJ890" s="58"/>
      <c r="DK890" s="58"/>
      <c r="DL890" s="58"/>
      <c r="DM890" s="58"/>
      <c r="DN890" s="58"/>
      <c r="DO890" s="58"/>
      <c r="DP890" s="58"/>
      <c r="DQ890" s="58"/>
      <c r="DR890" s="58"/>
      <c r="DS890" s="58"/>
      <c r="DT890" s="58"/>
      <c r="DU890" s="58"/>
      <c r="DV890" s="58"/>
      <c r="DW890" s="58"/>
      <c r="DX890" s="58"/>
      <c r="DY890" s="58"/>
      <c r="DZ890" s="58"/>
      <c r="EA890" s="58"/>
      <c r="EB890" s="58"/>
      <c r="EC890" s="58"/>
      <c r="ED890" s="58"/>
      <c r="EE890" s="58"/>
      <c r="EF890" s="58"/>
      <c r="EG890" s="58"/>
      <c r="EH890" s="58"/>
      <c r="EI890" s="58"/>
      <c r="EJ890" s="58"/>
      <c r="EK890" s="58"/>
      <c r="EL890" s="58"/>
      <c r="EM890" s="58"/>
    </row>
    <row r="891" spans="1:143" outlineLevel="1" x14ac:dyDescent="0.2">
      <c r="A891" s="16">
        <v>592</v>
      </c>
      <c r="B891" s="16">
        <v>1</v>
      </c>
      <c r="C891" s="1">
        <v>0.90666183608561668</v>
      </c>
      <c r="D891" s="1">
        <f t="shared" si="125"/>
        <v>9.3338163914383321E-2</v>
      </c>
      <c r="E891" s="1">
        <f t="shared" si="126"/>
        <v>0.1959714724422861</v>
      </c>
      <c r="F891" s="1">
        <f t="shared" si="127"/>
        <v>0.44268665265883733</v>
      </c>
      <c r="G891" s="1">
        <f t="shared" si="128"/>
        <v>0.32085363143255036</v>
      </c>
      <c r="H891" s="1">
        <v>7.7532265744990406E-3</v>
      </c>
      <c r="I891" s="1">
        <f t="shared" si="129"/>
        <v>1.0133676031306284E-4</v>
      </c>
      <c r="J891" s="1">
        <f t="shared" si="130"/>
        <v>0.32210473667901113</v>
      </c>
      <c r="AP891" s="58"/>
      <c r="AQ891" s="58"/>
      <c r="AR891" s="58"/>
      <c r="AS891" s="58"/>
      <c r="AT891" s="58"/>
      <c r="AU891" s="58"/>
      <c r="AV891" s="58"/>
      <c r="AW891" s="173"/>
      <c r="AX891" s="58"/>
      <c r="AY891" s="58"/>
      <c r="AZ891" s="58"/>
      <c r="BA891" s="58">
        <f t="shared" si="131"/>
        <v>0</v>
      </c>
      <c r="BB891" s="58" t="e">
        <f t="shared" si="132"/>
        <v>#N/A</v>
      </c>
      <c r="BC891" s="58">
        <f t="shared" si="133"/>
        <v>0.90666183608561668</v>
      </c>
      <c r="BD891" s="58"/>
      <c r="BE891" s="58"/>
      <c r="BF891" s="58"/>
      <c r="BG891" s="58"/>
      <c r="BH891" s="58"/>
      <c r="BI891" s="58"/>
      <c r="BJ891" s="58"/>
      <c r="BK891" s="58"/>
      <c r="BL891" s="58"/>
      <c r="BM891" s="58"/>
      <c r="BN891" s="58"/>
      <c r="BO891" s="58"/>
      <c r="BP891" s="58"/>
      <c r="BQ891" s="58"/>
      <c r="BR891" s="58"/>
      <c r="BS891" s="58"/>
      <c r="BT891" s="58"/>
      <c r="BU891" s="58"/>
      <c r="BV891" s="58"/>
      <c r="BW891" s="58"/>
      <c r="BX891" s="58"/>
      <c r="BY891" s="58"/>
      <c r="BZ891" s="58"/>
      <c r="CA891" s="58"/>
      <c r="CB891" s="58"/>
      <c r="CC891" s="58"/>
      <c r="CD891" s="58"/>
      <c r="CE891" s="58"/>
      <c r="CF891" s="58"/>
      <c r="CG891" s="58"/>
      <c r="CH891" s="58"/>
      <c r="CI891" s="58"/>
      <c r="CJ891" s="58"/>
      <c r="CK891" s="58"/>
      <c r="CL891" s="58"/>
      <c r="CM891" s="58"/>
      <c r="CN891" s="58"/>
      <c r="CO891" s="58"/>
      <c r="CP891" s="58"/>
      <c r="CQ891" s="58"/>
      <c r="CR891" s="58"/>
      <c r="CS891" s="58"/>
      <c r="CT891" s="58"/>
      <c r="CU891" s="58"/>
      <c r="CV891" s="58"/>
      <c r="CW891" s="58"/>
      <c r="CX891" s="58"/>
      <c r="CY891" s="58"/>
      <c r="CZ891" s="58"/>
      <c r="DA891" s="58"/>
      <c r="DB891" s="58"/>
      <c r="DC891" s="58"/>
      <c r="DD891" s="58"/>
      <c r="DE891" s="58"/>
      <c r="DF891" s="58"/>
      <c r="DG891" s="58"/>
      <c r="DH891" s="58"/>
      <c r="DI891" s="58"/>
      <c r="DJ891" s="58"/>
      <c r="DK891" s="58"/>
      <c r="DL891" s="58"/>
      <c r="DM891" s="58"/>
      <c r="DN891" s="58"/>
      <c r="DO891" s="58"/>
      <c r="DP891" s="58"/>
      <c r="DQ891" s="58"/>
      <c r="DR891" s="58"/>
      <c r="DS891" s="58"/>
      <c r="DT891" s="58"/>
      <c r="DU891" s="58"/>
      <c r="DV891" s="58"/>
      <c r="DW891" s="58"/>
      <c r="DX891" s="58"/>
      <c r="DY891" s="58"/>
      <c r="DZ891" s="58"/>
      <c r="EA891" s="58"/>
      <c r="EB891" s="58"/>
      <c r="EC891" s="58"/>
      <c r="ED891" s="58"/>
      <c r="EE891" s="58"/>
      <c r="EF891" s="58"/>
      <c r="EG891" s="58"/>
      <c r="EH891" s="58"/>
      <c r="EI891" s="58"/>
      <c r="EJ891" s="58"/>
      <c r="EK891" s="58"/>
      <c r="EL891" s="58"/>
      <c r="EM891" s="58"/>
    </row>
    <row r="892" spans="1:143" outlineLevel="1" x14ac:dyDescent="0.2">
      <c r="A892" s="16">
        <v>593</v>
      </c>
      <c r="B892" s="16">
        <v>0</v>
      </c>
      <c r="C892" s="1">
        <v>7.2844842929601764E-2</v>
      </c>
      <c r="D892" s="1">
        <f t="shared" si="125"/>
        <v>-7.2844842929601764E-2</v>
      </c>
      <c r="E892" s="1">
        <f t="shared" si="126"/>
        <v>0.15126870388304428</v>
      </c>
      <c r="F892" s="1">
        <f t="shared" si="127"/>
        <v>-0.38893277553202465</v>
      </c>
      <c r="G892" s="1">
        <f t="shared" si="128"/>
        <v>-0.28030006369232763</v>
      </c>
      <c r="H892" s="1">
        <v>4.1318445751916972E-3</v>
      </c>
      <c r="I892" s="1">
        <f t="shared" si="129"/>
        <v>4.091633181559422E-5</v>
      </c>
      <c r="J892" s="1">
        <f t="shared" si="130"/>
        <v>-0.28088094253804136</v>
      </c>
      <c r="AP892" s="58"/>
      <c r="AQ892" s="58"/>
      <c r="AR892" s="58"/>
      <c r="AS892" s="58"/>
      <c r="AT892" s="58"/>
      <c r="AU892" s="58"/>
      <c r="AV892" s="58"/>
      <c r="AW892" s="173"/>
      <c r="AX892" s="58"/>
      <c r="AY892" s="58"/>
      <c r="AZ892" s="58"/>
      <c r="BA892" s="58">
        <f t="shared" si="131"/>
        <v>1</v>
      </c>
      <c r="BB892" s="58">
        <f t="shared" si="132"/>
        <v>7.2844842929601764E-2</v>
      </c>
      <c r="BC892" s="58" t="e">
        <f t="shared" si="133"/>
        <v>#N/A</v>
      </c>
      <c r="BD892" s="58"/>
      <c r="BE892" s="58"/>
      <c r="BF892" s="58"/>
      <c r="BG892" s="58"/>
      <c r="BH892" s="58"/>
      <c r="BI892" s="58"/>
      <c r="BJ892" s="58"/>
      <c r="BK892" s="58"/>
      <c r="BL892" s="58"/>
      <c r="BM892" s="58"/>
      <c r="BN892" s="58"/>
      <c r="BO892" s="58"/>
      <c r="BP892" s="58"/>
      <c r="BQ892" s="58"/>
      <c r="BR892" s="58"/>
      <c r="BS892" s="58"/>
      <c r="BT892" s="58"/>
      <c r="BU892" s="58"/>
      <c r="BV892" s="58"/>
      <c r="BW892" s="58"/>
      <c r="BX892" s="58"/>
      <c r="BY892" s="58"/>
      <c r="BZ892" s="58"/>
      <c r="CA892" s="58"/>
      <c r="CB892" s="58"/>
      <c r="CC892" s="58"/>
      <c r="CD892" s="58"/>
      <c r="CE892" s="58"/>
      <c r="CF892" s="58"/>
      <c r="CG892" s="58"/>
      <c r="CH892" s="58"/>
      <c r="CI892" s="58"/>
      <c r="CJ892" s="58"/>
      <c r="CK892" s="58"/>
      <c r="CL892" s="58"/>
      <c r="CM892" s="58"/>
      <c r="CN892" s="58"/>
      <c r="CO892" s="58"/>
      <c r="CP892" s="58"/>
      <c r="CQ892" s="58"/>
      <c r="CR892" s="58"/>
      <c r="CS892" s="58"/>
      <c r="CT892" s="58"/>
      <c r="CU892" s="58"/>
      <c r="CV892" s="58"/>
      <c r="CW892" s="58"/>
      <c r="CX892" s="58"/>
      <c r="CY892" s="58"/>
      <c r="CZ892" s="58"/>
      <c r="DA892" s="58"/>
      <c r="DB892" s="58"/>
      <c r="DC892" s="58"/>
      <c r="DD892" s="58"/>
      <c r="DE892" s="58"/>
      <c r="DF892" s="58"/>
      <c r="DG892" s="58"/>
      <c r="DH892" s="58"/>
      <c r="DI892" s="58"/>
      <c r="DJ892" s="58"/>
      <c r="DK892" s="58"/>
      <c r="DL892" s="58"/>
      <c r="DM892" s="58"/>
      <c r="DN892" s="58"/>
      <c r="DO892" s="58"/>
      <c r="DP892" s="58"/>
      <c r="DQ892" s="58"/>
      <c r="DR892" s="58"/>
      <c r="DS892" s="58"/>
      <c r="DT892" s="58"/>
      <c r="DU892" s="58"/>
      <c r="DV892" s="58"/>
      <c r="DW892" s="58"/>
      <c r="DX892" s="58"/>
      <c r="DY892" s="58"/>
      <c r="DZ892" s="58"/>
      <c r="EA892" s="58"/>
      <c r="EB892" s="58"/>
      <c r="EC892" s="58"/>
      <c r="ED892" s="58"/>
      <c r="EE892" s="58"/>
      <c r="EF892" s="58"/>
      <c r="EG892" s="58"/>
      <c r="EH892" s="58"/>
      <c r="EI892" s="58"/>
      <c r="EJ892" s="58"/>
      <c r="EK892" s="58"/>
      <c r="EL892" s="58"/>
      <c r="EM892" s="58"/>
    </row>
    <row r="893" spans="1:143" outlineLevel="1" x14ac:dyDescent="0.2">
      <c r="A893" s="16">
        <v>594</v>
      </c>
      <c r="B893" s="16">
        <v>0</v>
      </c>
      <c r="C893" s="1">
        <v>0.72375434318762599</v>
      </c>
      <c r="D893" s="1">
        <f t="shared" si="125"/>
        <v>-0.72375434318762599</v>
      </c>
      <c r="E893" s="1">
        <f t="shared" si="126"/>
        <v>2.5729294964398459</v>
      </c>
      <c r="F893" s="1">
        <f t="shared" si="127"/>
        <v>-1.60403537879931</v>
      </c>
      <c r="G893" s="1">
        <f t="shared" si="128"/>
        <v>-1.6186310312049237</v>
      </c>
      <c r="H893" s="1">
        <v>1.3883386951440457E-2</v>
      </c>
      <c r="I893" s="1">
        <f t="shared" si="129"/>
        <v>4.6756782128432057E-3</v>
      </c>
      <c r="J893" s="1">
        <f t="shared" si="130"/>
        <v>-1.6299854376291667</v>
      </c>
      <c r="AP893" s="58"/>
      <c r="AQ893" s="58"/>
      <c r="AR893" s="58"/>
      <c r="AS893" s="58"/>
      <c r="AT893" s="58"/>
      <c r="AU893" s="58"/>
      <c r="AV893" s="58"/>
      <c r="AW893" s="173"/>
      <c r="AX893" s="58"/>
      <c r="AY893" s="58"/>
      <c r="AZ893" s="58"/>
      <c r="BA893" s="58">
        <f t="shared" si="131"/>
        <v>1</v>
      </c>
      <c r="BB893" s="58">
        <f t="shared" si="132"/>
        <v>0.72375434318762599</v>
      </c>
      <c r="BC893" s="58" t="e">
        <f t="shared" si="133"/>
        <v>#N/A</v>
      </c>
      <c r="BD893" s="58"/>
      <c r="BE893" s="58"/>
      <c r="BF893" s="58"/>
      <c r="BG893" s="58"/>
      <c r="BH893" s="58"/>
      <c r="BI893" s="58"/>
      <c r="BJ893" s="58"/>
      <c r="BK893" s="58"/>
      <c r="BL893" s="58"/>
      <c r="BM893" s="58"/>
      <c r="BN893" s="58"/>
      <c r="BO893" s="58"/>
      <c r="BP893" s="58"/>
      <c r="BQ893" s="58"/>
      <c r="BR893" s="58"/>
      <c r="BS893" s="58"/>
      <c r="BT893" s="58"/>
      <c r="BU893" s="58"/>
      <c r="BV893" s="58"/>
      <c r="BW893" s="58"/>
      <c r="BX893" s="58"/>
      <c r="BY893" s="58"/>
      <c r="BZ893" s="58"/>
      <c r="CA893" s="58"/>
      <c r="CB893" s="58"/>
      <c r="CC893" s="58"/>
      <c r="CD893" s="58"/>
      <c r="CE893" s="58"/>
      <c r="CF893" s="58"/>
      <c r="CG893" s="58"/>
      <c r="CH893" s="58"/>
      <c r="CI893" s="58"/>
      <c r="CJ893" s="58"/>
      <c r="CK893" s="58"/>
      <c r="CL893" s="58"/>
      <c r="CM893" s="58"/>
      <c r="CN893" s="58"/>
      <c r="CO893" s="58"/>
      <c r="CP893" s="58"/>
      <c r="CQ893" s="58"/>
      <c r="CR893" s="58"/>
      <c r="CS893" s="58"/>
      <c r="CT893" s="58"/>
      <c r="CU893" s="58"/>
      <c r="CV893" s="58"/>
      <c r="CW893" s="58"/>
      <c r="CX893" s="58"/>
      <c r="CY893" s="58"/>
      <c r="CZ893" s="58"/>
      <c r="DA893" s="58"/>
      <c r="DB893" s="58"/>
      <c r="DC893" s="58"/>
      <c r="DD893" s="58"/>
      <c r="DE893" s="58"/>
      <c r="DF893" s="58"/>
      <c r="DG893" s="58"/>
      <c r="DH893" s="58"/>
      <c r="DI893" s="58"/>
      <c r="DJ893" s="58"/>
      <c r="DK893" s="58"/>
      <c r="DL893" s="58"/>
      <c r="DM893" s="58"/>
      <c r="DN893" s="58"/>
      <c r="DO893" s="58"/>
      <c r="DP893" s="58"/>
      <c r="DQ893" s="58"/>
      <c r="DR893" s="58"/>
      <c r="DS893" s="58"/>
      <c r="DT893" s="58"/>
      <c r="DU893" s="58"/>
      <c r="DV893" s="58"/>
      <c r="DW893" s="58"/>
      <c r="DX893" s="58"/>
      <c r="DY893" s="58"/>
      <c r="DZ893" s="58"/>
      <c r="EA893" s="58"/>
      <c r="EB893" s="58"/>
      <c r="EC893" s="58"/>
      <c r="ED893" s="58"/>
      <c r="EE893" s="58"/>
      <c r="EF893" s="58"/>
      <c r="EG893" s="58"/>
      <c r="EH893" s="58"/>
      <c r="EI893" s="58"/>
      <c r="EJ893" s="58"/>
      <c r="EK893" s="58"/>
      <c r="EL893" s="58"/>
      <c r="EM893" s="58"/>
    </row>
    <row r="894" spans="1:143" outlineLevel="1" x14ac:dyDescent="0.2">
      <c r="A894" s="16">
        <v>595</v>
      </c>
      <c r="B894" s="16">
        <v>0</v>
      </c>
      <c r="C894" s="1">
        <v>9.4334411690939299E-2</v>
      </c>
      <c r="D894" s="1">
        <f t="shared" si="125"/>
        <v>-9.4334411690939299E-2</v>
      </c>
      <c r="E894" s="1">
        <f t="shared" si="126"/>
        <v>0.19817029780572498</v>
      </c>
      <c r="F894" s="1">
        <f t="shared" si="127"/>
        <v>-0.44516322602583086</v>
      </c>
      <c r="G894" s="1">
        <f t="shared" si="128"/>
        <v>-0.32273876989837469</v>
      </c>
      <c r="H894" s="1">
        <v>9.8874119068398381E-3</v>
      </c>
      <c r="I894" s="1">
        <f t="shared" si="129"/>
        <v>1.313184520488858E-4</v>
      </c>
      <c r="J894" s="1">
        <f t="shared" si="130"/>
        <v>-0.32434622552898024</v>
      </c>
      <c r="AP894" s="58"/>
      <c r="AQ894" s="58"/>
      <c r="AR894" s="58"/>
      <c r="AS894" s="58"/>
      <c r="AT894" s="58"/>
      <c r="AU894" s="58"/>
      <c r="AV894" s="58"/>
      <c r="AW894" s="173"/>
      <c r="AX894" s="58"/>
      <c r="AY894" s="58"/>
      <c r="AZ894" s="58"/>
      <c r="BA894" s="58">
        <f t="shared" si="131"/>
        <v>1</v>
      </c>
      <c r="BB894" s="58">
        <f t="shared" si="132"/>
        <v>9.4334411690939299E-2</v>
      </c>
      <c r="BC894" s="58" t="e">
        <f t="shared" si="133"/>
        <v>#N/A</v>
      </c>
      <c r="BD894" s="58"/>
      <c r="BE894" s="58"/>
      <c r="BF894" s="58"/>
      <c r="BG894" s="58"/>
      <c r="BH894" s="58"/>
      <c r="BI894" s="58"/>
      <c r="BJ894" s="58"/>
      <c r="BK894" s="58"/>
      <c r="BL894" s="58"/>
      <c r="BM894" s="58"/>
      <c r="BN894" s="58"/>
      <c r="BO894" s="58"/>
      <c r="BP894" s="58"/>
      <c r="BQ894" s="58"/>
      <c r="BR894" s="58"/>
      <c r="BS894" s="58"/>
      <c r="BT894" s="58"/>
      <c r="BU894" s="58"/>
      <c r="BV894" s="58"/>
      <c r="BW894" s="58"/>
      <c r="BX894" s="58"/>
      <c r="BY894" s="58"/>
      <c r="BZ894" s="58"/>
      <c r="CA894" s="58"/>
      <c r="CB894" s="58"/>
      <c r="CC894" s="58"/>
      <c r="CD894" s="58"/>
      <c r="CE894" s="58"/>
      <c r="CF894" s="58"/>
      <c r="CG894" s="58"/>
      <c r="CH894" s="58"/>
      <c r="CI894" s="58"/>
      <c r="CJ894" s="58"/>
      <c r="CK894" s="58"/>
      <c r="CL894" s="58"/>
      <c r="CM894" s="58"/>
      <c r="CN894" s="58"/>
      <c r="CO894" s="58"/>
      <c r="CP894" s="58"/>
      <c r="CQ894" s="58"/>
      <c r="CR894" s="58"/>
      <c r="CS894" s="58"/>
      <c r="CT894" s="58"/>
      <c r="CU894" s="58"/>
      <c r="CV894" s="58"/>
      <c r="CW894" s="58"/>
      <c r="CX894" s="58"/>
      <c r="CY894" s="58"/>
      <c r="CZ894" s="58"/>
      <c r="DA894" s="58"/>
      <c r="DB894" s="58"/>
      <c r="DC894" s="58"/>
      <c r="DD894" s="58"/>
      <c r="DE894" s="58"/>
      <c r="DF894" s="58"/>
      <c r="DG894" s="58"/>
      <c r="DH894" s="58"/>
      <c r="DI894" s="58"/>
      <c r="DJ894" s="58"/>
      <c r="DK894" s="58"/>
      <c r="DL894" s="58"/>
      <c r="DM894" s="58"/>
      <c r="DN894" s="58"/>
      <c r="DO894" s="58"/>
      <c r="DP894" s="58"/>
      <c r="DQ894" s="58"/>
      <c r="DR894" s="58"/>
      <c r="DS894" s="58"/>
      <c r="DT894" s="58"/>
      <c r="DU894" s="58"/>
      <c r="DV894" s="58"/>
      <c r="DW894" s="58"/>
      <c r="DX894" s="58"/>
      <c r="DY894" s="58"/>
      <c r="DZ894" s="58"/>
      <c r="EA894" s="58"/>
      <c r="EB894" s="58"/>
      <c r="EC894" s="58"/>
      <c r="ED894" s="58"/>
      <c r="EE894" s="58"/>
      <c r="EF894" s="58"/>
      <c r="EG894" s="58"/>
      <c r="EH894" s="58"/>
      <c r="EI894" s="58"/>
      <c r="EJ894" s="58"/>
      <c r="EK894" s="58"/>
      <c r="EL894" s="58"/>
      <c r="EM894" s="58"/>
    </row>
    <row r="895" spans="1:143" outlineLevel="1" x14ac:dyDescent="0.2">
      <c r="A895" s="16">
        <v>596</v>
      </c>
      <c r="B895" s="16">
        <v>0</v>
      </c>
      <c r="C895" s="1">
        <v>9.3491275949104488E-2</v>
      </c>
      <c r="D895" s="1">
        <f t="shared" si="125"/>
        <v>-9.3491275949104488E-2</v>
      </c>
      <c r="E895" s="1">
        <f t="shared" si="126"/>
        <v>0.19630924989897186</v>
      </c>
      <c r="F895" s="1">
        <f t="shared" si="127"/>
        <v>-0.44306799692481952</v>
      </c>
      <c r="G895" s="1">
        <f t="shared" si="128"/>
        <v>-0.32114380557535177</v>
      </c>
      <c r="H895" s="1">
        <v>3.046640645813383E-3</v>
      </c>
      <c r="I895" s="1">
        <f t="shared" si="129"/>
        <v>3.951669923700002E-5</v>
      </c>
      <c r="J895" s="1">
        <f t="shared" si="130"/>
        <v>-0.32163413113016887</v>
      </c>
      <c r="AP895" s="58"/>
      <c r="AQ895" s="58"/>
      <c r="AR895" s="58"/>
      <c r="AS895" s="58"/>
      <c r="AT895" s="58"/>
      <c r="AU895" s="58"/>
      <c r="AV895" s="58"/>
      <c r="AW895" s="173"/>
      <c r="AX895" s="58"/>
      <c r="AY895" s="58"/>
      <c r="AZ895" s="58"/>
      <c r="BA895" s="58">
        <f t="shared" si="131"/>
        <v>1</v>
      </c>
      <c r="BB895" s="58">
        <f t="shared" si="132"/>
        <v>9.3491275949104488E-2</v>
      </c>
      <c r="BC895" s="58" t="e">
        <f t="shared" si="133"/>
        <v>#N/A</v>
      </c>
      <c r="BD895" s="58"/>
      <c r="BE895" s="58"/>
      <c r="BF895" s="58"/>
      <c r="BG895" s="58"/>
      <c r="BH895" s="58"/>
      <c r="BI895" s="58"/>
      <c r="BJ895" s="58"/>
      <c r="BK895" s="58"/>
      <c r="BL895" s="58"/>
      <c r="BM895" s="58"/>
      <c r="BN895" s="58"/>
      <c r="BO895" s="58"/>
      <c r="BP895" s="58"/>
      <c r="BQ895" s="58"/>
      <c r="BR895" s="58"/>
      <c r="BS895" s="58"/>
      <c r="BT895" s="58"/>
      <c r="BU895" s="58"/>
      <c r="BV895" s="58"/>
      <c r="BW895" s="58"/>
      <c r="BX895" s="58"/>
      <c r="BY895" s="58"/>
      <c r="BZ895" s="58"/>
      <c r="CA895" s="58"/>
      <c r="CB895" s="58"/>
      <c r="CC895" s="58"/>
      <c r="CD895" s="58"/>
      <c r="CE895" s="58"/>
      <c r="CF895" s="58"/>
      <c r="CG895" s="58"/>
      <c r="CH895" s="58"/>
      <c r="CI895" s="58"/>
      <c r="CJ895" s="58"/>
      <c r="CK895" s="58"/>
      <c r="CL895" s="58"/>
      <c r="CM895" s="58"/>
      <c r="CN895" s="58"/>
      <c r="CO895" s="58"/>
      <c r="CP895" s="58"/>
      <c r="CQ895" s="58"/>
      <c r="CR895" s="58"/>
      <c r="CS895" s="58"/>
      <c r="CT895" s="58"/>
      <c r="CU895" s="58"/>
      <c r="CV895" s="58"/>
      <c r="CW895" s="58"/>
      <c r="CX895" s="58"/>
      <c r="CY895" s="58"/>
      <c r="CZ895" s="58"/>
      <c r="DA895" s="58"/>
      <c r="DB895" s="58"/>
      <c r="DC895" s="58"/>
      <c r="DD895" s="58"/>
      <c r="DE895" s="58"/>
      <c r="DF895" s="58"/>
      <c r="DG895" s="58"/>
      <c r="DH895" s="58"/>
      <c r="DI895" s="58"/>
      <c r="DJ895" s="58"/>
      <c r="DK895" s="58"/>
      <c r="DL895" s="58"/>
      <c r="DM895" s="58"/>
      <c r="DN895" s="58"/>
      <c r="DO895" s="58"/>
      <c r="DP895" s="58"/>
      <c r="DQ895" s="58"/>
      <c r="DR895" s="58"/>
      <c r="DS895" s="58"/>
      <c r="DT895" s="58"/>
      <c r="DU895" s="58"/>
      <c r="DV895" s="58"/>
      <c r="DW895" s="58"/>
      <c r="DX895" s="58"/>
      <c r="DY895" s="58"/>
      <c r="DZ895" s="58"/>
      <c r="EA895" s="58"/>
      <c r="EB895" s="58"/>
      <c r="EC895" s="58"/>
      <c r="ED895" s="58"/>
      <c r="EE895" s="58"/>
      <c r="EF895" s="58"/>
      <c r="EG895" s="58"/>
      <c r="EH895" s="58"/>
      <c r="EI895" s="58"/>
      <c r="EJ895" s="58"/>
      <c r="EK895" s="58"/>
      <c r="EL895" s="58"/>
      <c r="EM895" s="58"/>
    </row>
    <row r="896" spans="1:143" outlineLevel="1" x14ac:dyDescent="0.2">
      <c r="A896" s="16">
        <v>597</v>
      </c>
      <c r="B896" s="16">
        <v>1</v>
      </c>
      <c r="C896" s="1">
        <v>0.9437538101583467</v>
      </c>
      <c r="D896" s="1">
        <f t="shared" si="125"/>
        <v>5.6246189841653305E-2</v>
      </c>
      <c r="E896" s="1">
        <f t="shared" si="126"/>
        <v>0.11577988234634995</v>
      </c>
      <c r="F896" s="1">
        <f t="shared" si="127"/>
        <v>0.34026443003398099</v>
      </c>
      <c r="G896" s="1">
        <f t="shared" si="128"/>
        <v>0.24412777625454721</v>
      </c>
      <c r="H896" s="1">
        <v>3.787329915781961E-3</v>
      </c>
      <c r="I896" s="1">
        <f t="shared" si="129"/>
        <v>2.8429774823765497E-5</v>
      </c>
      <c r="J896" s="1">
        <f t="shared" si="130"/>
        <v>0.2445913897791312</v>
      </c>
      <c r="AP896" s="58"/>
      <c r="AQ896" s="58"/>
      <c r="AR896" s="58"/>
      <c r="AS896" s="58"/>
      <c r="AT896" s="58"/>
      <c r="AU896" s="58"/>
      <c r="AV896" s="58"/>
      <c r="AW896" s="173"/>
      <c r="AX896" s="58"/>
      <c r="AY896" s="58"/>
      <c r="AZ896" s="58"/>
      <c r="BA896" s="58">
        <f t="shared" si="131"/>
        <v>0</v>
      </c>
      <c r="BB896" s="58" t="e">
        <f t="shared" si="132"/>
        <v>#N/A</v>
      </c>
      <c r="BC896" s="58">
        <f t="shared" si="133"/>
        <v>0.9437538101583467</v>
      </c>
      <c r="BD896" s="58"/>
      <c r="BE896" s="58"/>
      <c r="BF896" s="58"/>
      <c r="BG896" s="58"/>
      <c r="BH896" s="58"/>
      <c r="BI896" s="58"/>
      <c r="BJ896" s="58"/>
      <c r="BK896" s="58"/>
      <c r="BL896" s="58"/>
      <c r="BM896" s="58"/>
      <c r="BN896" s="58"/>
      <c r="BO896" s="58"/>
      <c r="BP896" s="58"/>
      <c r="BQ896" s="58"/>
      <c r="BR896" s="58"/>
      <c r="BS896" s="58"/>
      <c r="BT896" s="58"/>
      <c r="BU896" s="58"/>
      <c r="BV896" s="58"/>
      <c r="BW896" s="58"/>
      <c r="BX896" s="58"/>
      <c r="BY896" s="58"/>
      <c r="BZ896" s="58"/>
      <c r="CA896" s="58"/>
      <c r="CB896" s="58"/>
      <c r="CC896" s="58"/>
      <c r="CD896" s="58"/>
      <c r="CE896" s="58"/>
      <c r="CF896" s="58"/>
      <c r="CG896" s="58"/>
      <c r="CH896" s="58"/>
      <c r="CI896" s="58"/>
      <c r="CJ896" s="58"/>
      <c r="CK896" s="58"/>
      <c r="CL896" s="58"/>
      <c r="CM896" s="58"/>
      <c r="CN896" s="58"/>
      <c r="CO896" s="58"/>
      <c r="CP896" s="58"/>
      <c r="CQ896" s="58"/>
      <c r="CR896" s="58"/>
      <c r="CS896" s="58"/>
      <c r="CT896" s="58"/>
      <c r="CU896" s="58"/>
      <c r="CV896" s="58"/>
      <c r="CW896" s="58"/>
      <c r="CX896" s="58"/>
      <c r="CY896" s="58"/>
      <c r="CZ896" s="58"/>
      <c r="DA896" s="58"/>
      <c r="DB896" s="58"/>
      <c r="DC896" s="58"/>
      <c r="DD896" s="58"/>
      <c r="DE896" s="58"/>
      <c r="DF896" s="58"/>
      <c r="DG896" s="58"/>
      <c r="DH896" s="58"/>
      <c r="DI896" s="58"/>
      <c r="DJ896" s="58"/>
      <c r="DK896" s="58"/>
      <c r="DL896" s="58"/>
      <c r="DM896" s="58"/>
      <c r="DN896" s="58"/>
      <c r="DO896" s="58"/>
      <c r="DP896" s="58"/>
      <c r="DQ896" s="58"/>
      <c r="DR896" s="58"/>
      <c r="DS896" s="58"/>
      <c r="DT896" s="58"/>
      <c r="DU896" s="58"/>
      <c r="DV896" s="58"/>
      <c r="DW896" s="58"/>
      <c r="DX896" s="58"/>
      <c r="DY896" s="58"/>
      <c r="DZ896" s="58"/>
      <c r="EA896" s="58"/>
      <c r="EB896" s="58"/>
      <c r="EC896" s="58"/>
      <c r="ED896" s="58"/>
      <c r="EE896" s="58"/>
      <c r="EF896" s="58"/>
      <c r="EG896" s="58"/>
      <c r="EH896" s="58"/>
      <c r="EI896" s="58"/>
      <c r="EJ896" s="58"/>
      <c r="EK896" s="58"/>
      <c r="EL896" s="58"/>
      <c r="EM896" s="58"/>
    </row>
    <row r="897" spans="1:143" outlineLevel="1" x14ac:dyDescent="0.2">
      <c r="A897" s="16">
        <v>598</v>
      </c>
      <c r="B897" s="16">
        <v>0</v>
      </c>
      <c r="C897" s="1">
        <v>6.9573843155418758E-2</v>
      </c>
      <c r="D897" s="1">
        <f t="shared" si="125"/>
        <v>-6.9573843155418758E-2</v>
      </c>
      <c r="E897" s="1">
        <f t="shared" si="126"/>
        <v>0.14422512925074893</v>
      </c>
      <c r="F897" s="1">
        <f t="shared" si="127"/>
        <v>-0.37976983720504837</v>
      </c>
      <c r="G897" s="1">
        <f t="shared" si="128"/>
        <v>-0.2734525901297134</v>
      </c>
      <c r="H897" s="1">
        <v>4.4022067766878049E-3</v>
      </c>
      <c r="I897" s="1">
        <f t="shared" si="129"/>
        <v>4.1512289183712998E-5</v>
      </c>
      <c r="J897" s="1">
        <f t="shared" si="130"/>
        <v>-0.27405648212854344</v>
      </c>
      <c r="AP897" s="58"/>
      <c r="AQ897" s="58"/>
      <c r="AR897" s="58"/>
      <c r="AS897" s="58"/>
      <c r="AT897" s="58"/>
      <c r="AU897" s="58"/>
      <c r="AV897" s="58"/>
      <c r="AW897" s="173"/>
      <c r="AX897" s="58"/>
      <c r="AY897" s="58"/>
      <c r="AZ897" s="58"/>
      <c r="BA897" s="58">
        <f t="shared" si="131"/>
        <v>1</v>
      </c>
      <c r="BB897" s="58">
        <f t="shared" si="132"/>
        <v>6.9573843155418758E-2</v>
      </c>
      <c r="BC897" s="58" t="e">
        <f t="shared" si="133"/>
        <v>#N/A</v>
      </c>
      <c r="BD897" s="58"/>
      <c r="BE897" s="58"/>
      <c r="BF897" s="58"/>
      <c r="BG897" s="58"/>
      <c r="BH897" s="58"/>
      <c r="BI897" s="58"/>
      <c r="BJ897" s="58"/>
      <c r="BK897" s="58"/>
      <c r="BL897" s="58"/>
      <c r="BM897" s="58"/>
      <c r="BN897" s="58"/>
      <c r="BO897" s="58"/>
      <c r="BP897" s="58"/>
      <c r="BQ897" s="58"/>
      <c r="BR897" s="58"/>
      <c r="BS897" s="58"/>
      <c r="BT897" s="58"/>
      <c r="BU897" s="58"/>
      <c r="BV897" s="58"/>
      <c r="BW897" s="58"/>
      <c r="BX897" s="58"/>
      <c r="BY897" s="58"/>
      <c r="BZ897" s="58"/>
      <c r="CA897" s="58"/>
      <c r="CB897" s="58"/>
      <c r="CC897" s="58"/>
      <c r="CD897" s="58"/>
      <c r="CE897" s="58"/>
      <c r="CF897" s="58"/>
      <c r="CG897" s="58"/>
      <c r="CH897" s="58"/>
      <c r="CI897" s="58"/>
      <c r="CJ897" s="58"/>
      <c r="CK897" s="58"/>
      <c r="CL897" s="58"/>
      <c r="CM897" s="58"/>
      <c r="CN897" s="58"/>
      <c r="CO897" s="58"/>
      <c r="CP897" s="58"/>
      <c r="CQ897" s="58"/>
      <c r="CR897" s="58"/>
      <c r="CS897" s="58"/>
      <c r="CT897" s="58"/>
      <c r="CU897" s="58"/>
      <c r="CV897" s="58"/>
      <c r="CW897" s="58"/>
      <c r="CX897" s="58"/>
      <c r="CY897" s="58"/>
      <c r="CZ897" s="58"/>
      <c r="DA897" s="58"/>
      <c r="DB897" s="58"/>
      <c r="DC897" s="58"/>
      <c r="DD897" s="58"/>
      <c r="DE897" s="58"/>
      <c r="DF897" s="58"/>
      <c r="DG897" s="58"/>
      <c r="DH897" s="58"/>
      <c r="DI897" s="58"/>
      <c r="DJ897" s="58"/>
      <c r="DK897" s="58"/>
      <c r="DL897" s="58"/>
      <c r="DM897" s="58"/>
      <c r="DN897" s="58"/>
      <c r="DO897" s="58"/>
      <c r="DP897" s="58"/>
      <c r="DQ897" s="58"/>
      <c r="DR897" s="58"/>
      <c r="DS897" s="58"/>
      <c r="DT897" s="58"/>
      <c r="DU897" s="58"/>
      <c r="DV897" s="58"/>
      <c r="DW897" s="58"/>
      <c r="DX897" s="58"/>
      <c r="DY897" s="58"/>
      <c r="DZ897" s="58"/>
      <c r="EA897" s="58"/>
      <c r="EB897" s="58"/>
      <c r="EC897" s="58"/>
      <c r="ED897" s="58"/>
      <c r="EE897" s="58"/>
      <c r="EF897" s="58"/>
      <c r="EG897" s="58"/>
      <c r="EH897" s="58"/>
      <c r="EI897" s="58"/>
      <c r="EJ897" s="58"/>
      <c r="EK897" s="58"/>
      <c r="EL897" s="58"/>
      <c r="EM897" s="58"/>
    </row>
    <row r="898" spans="1:143" outlineLevel="1" x14ac:dyDescent="0.2">
      <c r="A898" s="16">
        <v>599</v>
      </c>
      <c r="B898" s="16">
        <v>0</v>
      </c>
      <c r="C898" s="1">
        <v>0.10708535727923606</v>
      </c>
      <c r="D898" s="1">
        <f t="shared" si="125"/>
        <v>-0.10708535727923606</v>
      </c>
      <c r="E898" s="1">
        <f t="shared" si="126"/>
        <v>0.22652857506665758</v>
      </c>
      <c r="F898" s="1">
        <f t="shared" si="127"/>
        <v>-0.47595018128650562</v>
      </c>
      <c r="G898" s="1">
        <f t="shared" si="128"/>
        <v>-0.34630604501769208</v>
      </c>
      <c r="H898" s="1">
        <v>2.9589996513966067E-3</v>
      </c>
      <c r="I898" s="1">
        <f t="shared" si="129"/>
        <v>4.4622000483173256E-5</v>
      </c>
      <c r="J898" s="1">
        <f t="shared" si="130"/>
        <v>-0.34681954461620262</v>
      </c>
      <c r="AP898" s="58"/>
      <c r="AQ898" s="58"/>
      <c r="AR898" s="58"/>
      <c r="AS898" s="58"/>
      <c r="AT898" s="58"/>
      <c r="AU898" s="58"/>
      <c r="AV898" s="58"/>
      <c r="AW898" s="173"/>
      <c r="AX898" s="58"/>
      <c r="AY898" s="58"/>
      <c r="AZ898" s="58"/>
      <c r="BA898" s="58">
        <f t="shared" si="131"/>
        <v>1</v>
      </c>
      <c r="BB898" s="58">
        <f t="shared" si="132"/>
        <v>0.10708535727923606</v>
      </c>
      <c r="BC898" s="58" t="e">
        <f t="shared" si="133"/>
        <v>#N/A</v>
      </c>
      <c r="BD898" s="58"/>
      <c r="BE898" s="58"/>
      <c r="BF898" s="58"/>
      <c r="BG898" s="58"/>
      <c r="BH898" s="58"/>
      <c r="BI898" s="58"/>
      <c r="BJ898" s="58"/>
      <c r="BK898" s="58"/>
      <c r="BL898" s="58"/>
      <c r="BM898" s="58"/>
      <c r="BN898" s="58"/>
      <c r="BO898" s="58"/>
      <c r="BP898" s="58"/>
      <c r="BQ898" s="58"/>
      <c r="BR898" s="58"/>
      <c r="BS898" s="58"/>
      <c r="BT898" s="58"/>
      <c r="BU898" s="58"/>
      <c r="BV898" s="58"/>
      <c r="BW898" s="58"/>
      <c r="BX898" s="58"/>
      <c r="BY898" s="58"/>
      <c r="BZ898" s="58"/>
      <c r="CA898" s="58"/>
      <c r="CB898" s="58"/>
      <c r="CC898" s="58"/>
      <c r="CD898" s="58"/>
      <c r="CE898" s="58"/>
      <c r="CF898" s="58"/>
      <c r="CG898" s="58"/>
      <c r="CH898" s="58"/>
      <c r="CI898" s="58"/>
      <c r="CJ898" s="58"/>
      <c r="CK898" s="58"/>
      <c r="CL898" s="58"/>
      <c r="CM898" s="58"/>
      <c r="CN898" s="58"/>
      <c r="CO898" s="58"/>
      <c r="CP898" s="58"/>
      <c r="CQ898" s="58"/>
      <c r="CR898" s="58"/>
      <c r="CS898" s="58"/>
      <c r="CT898" s="58"/>
      <c r="CU898" s="58"/>
      <c r="CV898" s="58"/>
      <c r="CW898" s="58"/>
      <c r="CX898" s="58"/>
      <c r="CY898" s="58"/>
      <c r="CZ898" s="58"/>
      <c r="DA898" s="58"/>
      <c r="DB898" s="58"/>
      <c r="DC898" s="58"/>
      <c r="DD898" s="58"/>
      <c r="DE898" s="58"/>
      <c r="DF898" s="58"/>
      <c r="DG898" s="58"/>
      <c r="DH898" s="58"/>
      <c r="DI898" s="58"/>
      <c r="DJ898" s="58"/>
      <c r="DK898" s="58"/>
      <c r="DL898" s="58"/>
      <c r="DM898" s="58"/>
      <c r="DN898" s="58"/>
      <c r="DO898" s="58"/>
      <c r="DP898" s="58"/>
      <c r="DQ898" s="58"/>
      <c r="DR898" s="58"/>
      <c r="DS898" s="58"/>
      <c r="DT898" s="58"/>
      <c r="DU898" s="58"/>
      <c r="DV898" s="58"/>
      <c r="DW898" s="58"/>
      <c r="DX898" s="58"/>
      <c r="DY898" s="58"/>
      <c r="DZ898" s="58"/>
      <c r="EA898" s="58"/>
      <c r="EB898" s="58"/>
      <c r="EC898" s="58"/>
      <c r="ED898" s="58"/>
      <c r="EE898" s="58"/>
      <c r="EF898" s="58"/>
      <c r="EG898" s="58"/>
      <c r="EH898" s="58"/>
      <c r="EI898" s="58"/>
      <c r="EJ898" s="58"/>
      <c r="EK898" s="58"/>
      <c r="EL898" s="58"/>
      <c r="EM898" s="58"/>
    </row>
    <row r="899" spans="1:143" outlineLevel="1" x14ac:dyDescent="0.2">
      <c r="A899" s="16">
        <v>600</v>
      </c>
      <c r="B899" s="16">
        <v>1</v>
      </c>
      <c r="C899" s="1">
        <v>0.32381627957565301</v>
      </c>
      <c r="D899" s="1">
        <f t="shared" si="125"/>
        <v>0.67618372042434705</v>
      </c>
      <c r="E899" s="1">
        <f t="shared" si="126"/>
        <v>2.2551579247272011</v>
      </c>
      <c r="F899" s="1">
        <f t="shared" si="127"/>
        <v>1.5017183240299097</v>
      </c>
      <c r="G899" s="1">
        <f t="shared" si="128"/>
        <v>1.4450504712250862</v>
      </c>
      <c r="H899" s="1">
        <v>9.3596447707075085E-3</v>
      </c>
      <c r="I899" s="1">
        <f t="shared" si="129"/>
        <v>2.489449838068797E-3</v>
      </c>
      <c r="J899" s="1">
        <f t="shared" si="130"/>
        <v>1.4518608955967935</v>
      </c>
      <c r="AP899" s="58"/>
      <c r="AQ899" s="58"/>
      <c r="AR899" s="58"/>
      <c r="AS899" s="58"/>
      <c r="AT899" s="58"/>
      <c r="AU899" s="58"/>
      <c r="AV899" s="58"/>
      <c r="AW899" s="173"/>
      <c r="AX899" s="58"/>
      <c r="AY899" s="58"/>
      <c r="AZ899" s="58"/>
      <c r="BA899" s="58">
        <f t="shared" si="131"/>
        <v>0</v>
      </c>
      <c r="BB899" s="58" t="e">
        <f t="shared" si="132"/>
        <v>#N/A</v>
      </c>
      <c r="BC899" s="58">
        <f t="shared" si="133"/>
        <v>0.32381627957565301</v>
      </c>
      <c r="BD899" s="58"/>
      <c r="BE899" s="58"/>
      <c r="BF899" s="58"/>
      <c r="BG899" s="58"/>
      <c r="BH899" s="58"/>
      <c r="BI899" s="58"/>
      <c r="BJ899" s="58"/>
      <c r="BK899" s="58"/>
      <c r="BL899" s="58"/>
      <c r="BM899" s="58"/>
      <c r="BN899" s="58"/>
      <c r="BO899" s="58"/>
      <c r="BP899" s="58"/>
      <c r="BQ899" s="58"/>
      <c r="BR899" s="58"/>
      <c r="BS899" s="58"/>
      <c r="BT899" s="58"/>
      <c r="BU899" s="58"/>
      <c r="BV899" s="58"/>
      <c r="BW899" s="58"/>
      <c r="BX899" s="58"/>
      <c r="BY899" s="58"/>
      <c r="BZ899" s="58"/>
      <c r="CA899" s="58"/>
      <c r="CB899" s="58"/>
      <c r="CC899" s="58"/>
      <c r="CD899" s="58"/>
      <c r="CE899" s="58"/>
      <c r="CF899" s="58"/>
      <c r="CG899" s="58"/>
      <c r="CH899" s="58"/>
      <c r="CI899" s="58"/>
      <c r="CJ899" s="58"/>
      <c r="CK899" s="58"/>
      <c r="CL899" s="58"/>
      <c r="CM899" s="58"/>
      <c r="CN899" s="58"/>
      <c r="CO899" s="58"/>
      <c r="CP899" s="58"/>
      <c r="CQ899" s="58"/>
      <c r="CR899" s="58"/>
      <c r="CS899" s="58"/>
      <c r="CT899" s="58"/>
      <c r="CU899" s="58"/>
      <c r="CV899" s="58"/>
      <c r="CW899" s="58"/>
      <c r="CX899" s="58"/>
      <c r="CY899" s="58"/>
      <c r="CZ899" s="58"/>
      <c r="DA899" s="58"/>
      <c r="DB899" s="58"/>
      <c r="DC899" s="58"/>
      <c r="DD899" s="58"/>
      <c r="DE899" s="58"/>
      <c r="DF899" s="58"/>
      <c r="DG899" s="58"/>
      <c r="DH899" s="58"/>
      <c r="DI899" s="58"/>
      <c r="DJ899" s="58"/>
      <c r="DK899" s="58"/>
      <c r="DL899" s="58"/>
      <c r="DM899" s="58"/>
      <c r="DN899" s="58"/>
      <c r="DO899" s="58"/>
      <c r="DP899" s="58"/>
      <c r="DQ899" s="58"/>
      <c r="DR899" s="58"/>
      <c r="DS899" s="58"/>
      <c r="DT899" s="58"/>
      <c r="DU899" s="58"/>
      <c r="DV899" s="58"/>
      <c r="DW899" s="58"/>
      <c r="DX899" s="58"/>
      <c r="DY899" s="58"/>
      <c r="DZ899" s="58"/>
      <c r="EA899" s="58"/>
      <c r="EB899" s="58"/>
      <c r="EC899" s="58"/>
      <c r="ED899" s="58"/>
      <c r="EE899" s="58"/>
      <c r="EF899" s="58"/>
      <c r="EG899" s="58"/>
      <c r="EH899" s="58"/>
      <c r="EI899" s="58"/>
      <c r="EJ899" s="58"/>
      <c r="EK899" s="58"/>
      <c r="EL899" s="58"/>
      <c r="EM899" s="58"/>
    </row>
    <row r="900" spans="1:143" outlineLevel="1" x14ac:dyDescent="0.2">
      <c r="A900" s="16">
        <v>601</v>
      </c>
      <c r="B900" s="16">
        <v>1</v>
      </c>
      <c r="C900" s="1">
        <v>0.95101651996714143</v>
      </c>
      <c r="D900" s="1">
        <f t="shared" si="125"/>
        <v>4.8983480032858573E-2</v>
      </c>
      <c r="E900" s="1">
        <f t="shared" si="126"/>
        <v>0.10044769086790417</v>
      </c>
      <c r="F900" s="1">
        <f t="shared" si="127"/>
        <v>0.31693483694271313</v>
      </c>
      <c r="G900" s="1">
        <f t="shared" si="128"/>
        <v>0.22695031383689007</v>
      </c>
      <c r="H900" s="1">
        <v>3.7347486459064516E-3</v>
      </c>
      <c r="I900" s="1">
        <f t="shared" si="129"/>
        <v>2.4226071856322441E-5</v>
      </c>
      <c r="J900" s="1">
        <f t="shared" si="130"/>
        <v>0.22737530582541499</v>
      </c>
      <c r="AP900" s="58"/>
      <c r="AQ900" s="58"/>
      <c r="AR900" s="58"/>
      <c r="AS900" s="58"/>
      <c r="AT900" s="58"/>
      <c r="AU900" s="58"/>
      <c r="AV900" s="58"/>
      <c r="AW900" s="173"/>
      <c r="AX900" s="58"/>
      <c r="AY900" s="58"/>
      <c r="AZ900" s="58"/>
      <c r="BA900" s="58">
        <f t="shared" si="131"/>
        <v>0</v>
      </c>
      <c r="BB900" s="58" t="e">
        <f t="shared" si="132"/>
        <v>#N/A</v>
      </c>
      <c r="BC900" s="58">
        <f t="shared" si="133"/>
        <v>0.95101651996714143</v>
      </c>
      <c r="BD900" s="58"/>
      <c r="BE900" s="58"/>
      <c r="BF900" s="58"/>
      <c r="BG900" s="58"/>
      <c r="BH900" s="58"/>
      <c r="BI900" s="58"/>
      <c r="BJ900" s="58"/>
      <c r="BK900" s="58"/>
      <c r="BL900" s="58"/>
      <c r="BM900" s="58"/>
      <c r="BN900" s="58"/>
      <c r="BO900" s="58"/>
      <c r="BP900" s="58"/>
      <c r="BQ900" s="58"/>
      <c r="BR900" s="58"/>
      <c r="BS900" s="58"/>
      <c r="BT900" s="58"/>
      <c r="BU900" s="58"/>
      <c r="BV900" s="58"/>
      <c r="BW900" s="58"/>
      <c r="BX900" s="58"/>
      <c r="BY900" s="58"/>
      <c r="BZ900" s="58"/>
      <c r="CA900" s="58"/>
      <c r="CB900" s="58"/>
      <c r="CC900" s="58"/>
      <c r="CD900" s="58"/>
      <c r="CE900" s="58"/>
      <c r="CF900" s="58"/>
      <c r="CG900" s="58"/>
      <c r="CH900" s="58"/>
      <c r="CI900" s="58"/>
      <c r="CJ900" s="58"/>
      <c r="CK900" s="58"/>
      <c r="CL900" s="58"/>
      <c r="CM900" s="58"/>
      <c r="CN900" s="58"/>
      <c r="CO900" s="58"/>
      <c r="CP900" s="58"/>
      <c r="CQ900" s="58"/>
      <c r="CR900" s="58"/>
      <c r="CS900" s="58"/>
      <c r="CT900" s="58"/>
      <c r="CU900" s="58"/>
      <c r="CV900" s="58"/>
      <c r="CW900" s="58"/>
      <c r="CX900" s="58"/>
      <c r="CY900" s="58"/>
      <c r="CZ900" s="58"/>
      <c r="DA900" s="58"/>
      <c r="DB900" s="58"/>
      <c r="DC900" s="58"/>
      <c r="DD900" s="58"/>
      <c r="DE900" s="58"/>
      <c r="DF900" s="58"/>
      <c r="DG900" s="58"/>
      <c r="DH900" s="58"/>
      <c r="DI900" s="58"/>
      <c r="DJ900" s="58"/>
      <c r="DK900" s="58"/>
      <c r="DL900" s="58"/>
      <c r="DM900" s="58"/>
      <c r="DN900" s="58"/>
      <c r="DO900" s="58"/>
      <c r="DP900" s="58"/>
      <c r="DQ900" s="58"/>
      <c r="DR900" s="58"/>
      <c r="DS900" s="58"/>
      <c r="DT900" s="58"/>
      <c r="DU900" s="58"/>
      <c r="DV900" s="58"/>
      <c r="DW900" s="58"/>
      <c r="DX900" s="58"/>
      <c r="DY900" s="58"/>
      <c r="DZ900" s="58"/>
      <c r="EA900" s="58"/>
      <c r="EB900" s="58"/>
      <c r="EC900" s="58"/>
      <c r="ED900" s="58"/>
      <c r="EE900" s="58"/>
      <c r="EF900" s="58"/>
      <c r="EG900" s="58"/>
      <c r="EH900" s="58"/>
      <c r="EI900" s="58"/>
      <c r="EJ900" s="58"/>
      <c r="EK900" s="58"/>
      <c r="EL900" s="58"/>
      <c r="EM900" s="58"/>
    </row>
    <row r="901" spans="1:143" outlineLevel="1" x14ac:dyDescent="0.2">
      <c r="A901" s="16">
        <v>602</v>
      </c>
      <c r="B901" s="16">
        <v>0</v>
      </c>
      <c r="C901" s="1">
        <v>0.10708535727923606</v>
      </c>
      <c r="D901" s="1">
        <f t="shared" si="125"/>
        <v>-0.10708535727923606</v>
      </c>
      <c r="E901" s="1">
        <f t="shared" si="126"/>
        <v>0.22652857506665758</v>
      </c>
      <c r="F901" s="1">
        <f t="shared" si="127"/>
        <v>-0.47595018128650562</v>
      </c>
      <c r="G901" s="1">
        <f t="shared" si="128"/>
        <v>-0.34630604501769208</v>
      </c>
      <c r="H901" s="1">
        <v>2.9589996513966067E-3</v>
      </c>
      <c r="I901" s="1">
        <f t="shared" si="129"/>
        <v>4.4622000483173256E-5</v>
      </c>
      <c r="J901" s="1">
        <f t="shared" si="130"/>
        <v>-0.34681954461620262</v>
      </c>
      <c r="AP901" s="58"/>
      <c r="AQ901" s="58"/>
      <c r="AR901" s="58"/>
      <c r="AS901" s="58"/>
      <c r="AT901" s="58"/>
      <c r="AU901" s="58"/>
      <c r="AV901" s="58"/>
      <c r="AW901" s="173"/>
      <c r="AX901" s="58"/>
      <c r="AY901" s="58"/>
      <c r="AZ901" s="58"/>
      <c r="BA901" s="58">
        <f t="shared" si="131"/>
        <v>1</v>
      </c>
      <c r="BB901" s="58">
        <f t="shared" si="132"/>
        <v>0.10708535727923606</v>
      </c>
      <c r="BC901" s="58" t="e">
        <f t="shared" si="133"/>
        <v>#N/A</v>
      </c>
      <c r="BD901" s="58"/>
      <c r="BE901" s="58"/>
      <c r="BF901" s="58"/>
      <c r="BG901" s="58"/>
      <c r="BH901" s="58"/>
      <c r="BI901" s="58"/>
      <c r="BJ901" s="58"/>
      <c r="BK901" s="58"/>
      <c r="BL901" s="58"/>
      <c r="BM901" s="58"/>
      <c r="BN901" s="58"/>
      <c r="BO901" s="58"/>
      <c r="BP901" s="58"/>
      <c r="BQ901" s="58"/>
      <c r="BR901" s="58"/>
      <c r="BS901" s="58"/>
      <c r="BT901" s="58"/>
      <c r="BU901" s="58"/>
      <c r="BV901" s="58"/>
      <c r="BW901" s="58"/>
      <c r="BX901" s="58"/>
      <c r="BY901" s="58"/>
      <c r="BZ901" s="58"/>
      <c r="CA901" s="58"/>
      <c r="CB901" s="58"/>
      <c r="CC901" s="58"/>
      <c r="CD901" s="58"/>
      <c r="CE901" s="58"/>
      <c r="CF901" s="58"/>
      <c r="CG901" s="58"/>
      <c r="CH901" s="58"/>
      <c r="CI901" s="58"/>
      <c r="CJ901" s="58"/>
      <c r="CK901" s="58"/>
      <c r="CL901" s="58"/>
      <c r="CM901" s="58"/>
      <c r="CN901" s="58"/>
      <c r="CO901" s="58"/>
      <c r="CP901" s="58"/>
      <c r="CQ901" s="58"/>
      <c r="CR901" s="58"/>
      <c r="CS901" s="58"/>
      <c r="CT901" s="58"/>
      <c r="CU901" s="58"/>
      <c r="CV901" s="58"/>
      <c r="CW901" s="58"/>
      <c r="CX901" s="58"/>
      <c r="CY901" s="58"/>
      <c r="CZ901" s="58"/>
      <c r="DA901" s="58"/>
      <c r="DB901" s="58"/>
      <c r="DC901" s="58"/>
      <c r="DD901" s="58"/>
      <c r="DE901" s="58"/>
      <c r="DF901" s="58"/>
      <c r="DG901" s="58"/>
      <c r="DH901" s="58"/>
      <c r="DI901" s="58"/>
      <c r="DJ901" s="58"/>
      <c r="DK901" s="58"/>
      <c r="DL901" s="58"/>
      <c r="DM901" s="58"/>
      <c r="DN901" s="58"/>
      <c r="DO901" s="58"/>
      <c r="DP901" s="58"/>
      <c r="DQ901" s="58"/>
      <c r="DR901" s="58"/>
      <c r="DS901" s="58"/>
      <c r="DT901" s="58"/>
      <c r="DU901" s="58"/>
      <c r="DV901" s="58"/>
      <c r="DW901" s="58"/>
      <c r="DX901" s="58"/>
      <c r="DY901" s="58"/>
      <c r="DZ901" s="58"/>
      <c r="EA901" s="58"/>
      <c r="EB901" s="58"/>
      <c r="EC901" s="58"/>
      <c r="ED901" s="58"/>
      <c r="EE901" s="58"/>
      <c r="EF901" s="58"/>
      <c r="EG901" s="58"/>
      <c r="EH901" s="58"/>
      <c r="EI901" s="58"/>
      <c r="EJ901" s="58"/>
      <c r="EK901" s="58"/>
      <c r="EL901" s="58"/>
      <c r="EM901" s="58"/>
    </row>
    <row r="902" spans="1:143" outlineLevel="1" x14ac:dyDescent="0.2">
      <c r="A902" s="16">
        <v>603</v>
      </c>
      <c r="B902" s="16">
        <v>0</v>
      </c>
      <c r="C902" s="1">
        <v>0.43440543939947485</v>
      </c>
      <c r="D902" s="1">
        <f t="shared" si="125"/>
        <v>-0.43440543939947485</v>
      </c>
      <c r="E902" s="1">
        <f t="shared" si="126"/>
        <v>1.1397555629778737</v>
      </c>
      <c r="F902" s="1">
        <f t="shared" si="127"/>
        <v>-1.0675933509430797</v>
      </c>
      <c r="G902" s="1">
        <f t="shared" si="128"/>
        <v>-0.87638516057361082</v>
      </c>
      <c r="H902" s="1">
        <v>1.0197090056300826E-2</v>
      </c>
      <c r="I902" s="1">
        <f t="shared" si="129"/>
        <v>9.9926078842281279E-4</v>
      </c>
      <c r="J902" s="1">
        <f t="shared" si="130"/>
        <v>-0.8808879154370447</v>
      </c>
      <c r="AP902" s="58"/>
      <c r="AQ902" s="58"/>
      <c r="AR902" s="58"/>
      <c r="AS902" s="58"/>
      <c r="AT902" s="58"/>
      <c r="AU902" s="58"/>
      <c r="AV902" s="58"/>
      <c r="AW902" s="173"/>
      <c r="AX902" s="58"/>
      <c r="AY902" s="58"/>
      <c r="AZ902" s="58"/>
      <c r="BA902" s="58">
        <f t="shared" si="131"/>
        <v>1</v>
      </c>
      <c r="BB902" s="58">
        <f t="shared" si="132"/>
        <v>0.43440543939947485</v>
      </c>
      <c r="BC902" s="58" t="e">
        <f t="shared" si="133"/>
        <v>#N/A</v>
      </c>
      <c r="BD902" s="58"/>
      <c r="BE902" s="58"/>
      <c r="BF902" s="58"/>
      <c r="BG902" s="58"/>
      <c r="BH902" s="58"/>
      <c r="BI902" s="58"/>
      <c r="BJ902" s="58"/>
      <c r="BK902" s="58"/>
      <c r="BL902" s="58"/>
      <c r="BM902" s="58"/>
      <c r="BN902" s="58"/>
      <c r="BO902" s="58"/>
      <c r="BP902" s="58"/>
      <c r="BQ902" s="58"/>
      <c r="BR902" s="58"/>
      <c r="BS902" s="58"/>
      <c r="BT902" s="58"/>
      <c r="BU902" s="58"/>
      <c r="BV902" s="58"/>
      <c r="BW902" s="58"/>
      <c r="BX902" s="58"/>
      <c r="BY902" s="58"/>
      <c r="BZ902" s="58"/>
      <c r="CA902" s="58"/>
      <c r="CB902" s="58"/>
      <c r="CC902" s="58"/>
      <c r="CD902" s="58"/>
      <c r="CE902" s="58"/>
      <c r="CF902" s="58"/>
      <c r="CG902" s="58"/>
      <c r="CH902" s="58"/>
      <c r="CI902" s="58"/>
      <c r="CJ902" s="58"/>
      <c r="CK902" s="58"/>
      <c r="CL902" s="58"/>
      <c r="CM902" s="58"/>
      <c r="CN902" s="58"/>
      <c r="CO902" s="58"/>
      <c r="CP902" s="58"/>
      <c r="CQ902" s="58"/>
      <c r="CR902" s="58"/>
      <c r="CS902" s="58"/>
      <c r="CT902" s="58"/>
      <c r="CU902" s="58"/>
      <c r="CV902" s="58"/>
      <c r="CW902" s="58"/>
      <c r="CX902" s="58"/>
      <c r="CY902" s="58"/>
      <c r="CZ902" s="58"/>
      <c r="DA902" s="58"/>
      <c r="DB902" s="58"/>
      <c r="DC902" s="58"/>
      <c r="DD902" s="58"/>
      <c r="DE902" s="58"/>
      <c r="DF902" s="58"/>
      <c r="DG902" s="58"/>
      <c r="DH902" s="58"/>
      <c r="DI902" s="58"/>
      <c r="DJ902" s="58"/>
      <c r="DK902" s="58"/>
      <c r="DL902" s="58"/>
      <c r="DM902" s="58"/>
      <c r="DN902" s="58"/>
      <c r="DO902" s="58"/>
      <c r="DP902" s="58"/>
      <c r="DQ902" s="58"/>
      <c r="DR902" s="58"/>
      <c r="DS902" s="58"/>
      <c r="DT902" s="58"/>
      <c r="DU902" s="58"/>
      <c r="DV902" s="58"/>
      <c r="DW902" s="58"/>
      <c r="DX902" s="58"/>
      <c r="DY902" s="58"/>
      <c r="DZ902" s="58"/>
      <c r="EA902" s="58"/>
      <c r="EB902" s="58"/>
      <c r="EC902" s="58"/>
      <c r="ED902" s="58"/>
      <c r="EE902" s="58"/>
      <c r="EF902" s="58"/>
      <c r="EG902" s="58"/>
      <c r="EH902" s="58"/>
      <c r="EI902" s="58"/>
      <c r="EJ902" s="58"/>
      <c r="EK902" s="58"/>
      <c r="EL902" s="58"/>
      <c r="EM902" s="58"/>
    </row>
    <row r="903" spans="1:143" outlineLevel="1" x14ac:dyDescent="0.2">
      <c r="A903" s="16">
        <v>604</v>
      </c>
      <c r="B903" s="16">
        <v>0</v>
      </c>
      <c r="C903" s="1">
        <v>7.8017583876146587E-2</v>
      </c>
      <c r="D903" s="1">
        <f t="shared" si="125"/>
        <v>-7.8017583876146587E-2</v>
      </c>
      <c r="E903" s="1">
        <f t="shared" si="126"/>
        <v>0.16245825411317674</v>
      </c>
      <c r="F903" s="1">
        <f t="shared" si="127"/>
        <v>-0.40306110468907408</v>
      </c>
      <c r="G903" s="1">
        <f t="shared" si="128"/>
        <v>-0.29089411088061179</v>
      </c>
      <c r="H903" s="1">
        <v>3.7568606595928585E-3</v>
      </c>
      <c r="I903" s="1">
        <f t="shared" si="129"/>
        <v>4.0038174817661586E-5</v>
      </c>
      <c r="J903" s="1">
        <f t="shared" si="130"/>
        <v>-0.29144207966731939</v>
      </c>
      <c r="AP903" s="58"/>
      <c r="AQ903" s="58"/>
      <c r="AR903" s="58"/>
      <c r="AS903" s="58"/>
      <c r="AT903" s="58"/>
      <c r="AU903" s="58"/>
      <c r="AV903" s="58"/>
      <c r="AW903" s="173"/>
      <c r="AX903" s="58"/>
      <c r="AY903" s="58"/>
      <c r="AZ903" s="58"/>
      <c r="BA903" s="58">
        <f t="shared" si="131"/>
        <v>1</v>
      </c>
      <c r="BB903" s="58">
        <f t="shared" si="132"/>
        <v>7.8017583876146587E-2</v>
      </c>
      <c r="BC903" s="58" t="e">
        <f t="shared" si="133"/>
        <v>#N/A</v>
      </c>
      <c r="BD903" s="58"/>
      <c r="BE903" s="58"/>
      <c r="BF903" s="58"/>
      <c r="BG903" s="58"/>
      <c r="BH903" s="58"/>
      <c r="BI903" s="58"/>
      <c r="BJ903" s="58"/>
      <c r="BK903" s="58"/>
      <c r="BL903" s="58"/>
      <c r="BM903" s="58"/>
      <c r="BN903" s="58"/>
      <c r="BO903" s="58"/>
      <c r="BP903" s="58"/>
      <c r="BQ903" s="58"/>
      <c r="BR903" s="58"/>
      <c r="BS903" s="58"/>
      <c r="BT903" s="58"/>
      <c r="BU903" s="58"/>
      <c r="BV903" s="58"/>
      <c r="BW903" s="58"/>
      <c r="BX903" s="58"/>
      <c r="BY903" s="58"/>
      <c r="BZ903" s="58"/>
      <c r="CA903" s="58"/>
      <c r="CB903" s="58"/>
      <c r="CC903" s="58"/>
      <c r="CD903" s="58"/>
      <c r="CE903" s="58"/>
      <c r="CF903" s="58"/>
      <c r="CG903" s="58"/>
      <c r="CH903" s="58"/>
      <c r="CI903" s="58"/>
      <c r="CJ903" s="58"/>
      <c r="CK903" s="58"/>
      <c r="CL903" s="58"/>
      <c r="CM903" s="58"/>
      <c r="CN903" s="58"/>
      <c r="CO903" s="58"/>
      <c r="CP903" s="58"/>
      <c r="CQ903" s="58"/>
      <c r="CR903" s="58"/>
      <c r="CS903" s="58"/>
      <c r="CT903" s="58"/>
      <c r="CU903" s="58"/>
      <c r="CV903" s="58"/>
      <c r="CW903" s="58"/>
      <c r="CX903" s="58"/>
      <c r="CY903" s="58"/>
      <c r="CZ903" s="58"/>
      <c r="DA903" s="58"/>
      <c r="DB903" s="58"/>
      <c r="DC903" s="58"/>
      <c r="DD903" s="58"/>
      <c r="DE903" s="58"/>
      <c r="DF903" s="58"/>
      <c r="DG903" s="58"/>
      <c r="DH903" s="58"/>
      <c r="DI903" s="58"/>
      <c r="DJ903" s="58"/>
      <c r="DK903" s="58"/>
      <c r="DL903" s="58"/>
      <c r="DM903" s="58"/>
      <c r="DN903" s="58"/>
      <c r="DO903" s="58"/>
      <c r="DP903" s="58"/>
      <c r="DQ903" s="58"/>
      <c r="DR903" s="58"/>
      <c r="DS903" s="58"/>
      <c r="DT903" s="58"/>
      <c r="DU903" s="58"/>
      <c r="DV903" s="58"/>
      <c r="DW903" s="58"/>
      <c r="DX903" s="58"/>
      <c r="DY903" s="58"/>
      <c r="DZ903" s="58"/>
      <c r="EA903" s="58"/>
      <c r="EB903" s="58"/>
      <c r="EC903" s="58"/>
      <c r="ED903" s="58"/>
      <c r="EE903" s="58"/>
      <c r="EF903" s="58"/>
      <c r="EG903" s="58"/>
      <c r="EH903" s="58"/>
      <c r="EI903" s="58"/>
      <c r="EJ903" s="58"/>
      <c r="EK903" s="58"/>
      <c r="EL903" s="58"/>
      <c r="EM903" s="58"/>
    </row>
    <row r="904" spans="1:143" outlineLevel="1" x14ac:dyDescent="0.2">
      <c r="A904" s="16">
        <v>605</v>
      </c>
      <c r="B904" s="16">
        <v>1</v>
      </c>
      <c r="C904" s="1">
        <v>0.4037089792541545</v>
      </c>
      <c r="D904" s="1">
        <f t="shared" si="125"/>
        <v>0.5962910207458455</v>
      </c>
      <c r="E904" s="1">
        <f t="shared" si="126"/>
        <v>1.8141220179547033</v>
      </c>
      <c r="F904" s="1">
        <f t="shared" si="127"/>
        <v>1.3468934694157155</v>
      </c>
      <c r="G904" s="1">
        <f t="shared" si="128"/>
        <v>1.2153319919410024</v>
      </c>
      <c r="H904" s="1">
        <v>8.589656575419418E-3</v>
      </c>
      <c r="I904" s="1">
        <f t="shared" si="129"/>
        <v>1.6134993058036062E-3</v>
      </c>
      <c r="J904" s="1">
        <f t="shared" si="130"/>
        <v>1.2205855028806221</v>
      </c>
      <c r="AP904" s="58"/>
      <c r="AQ904" s="58"/>
      <c r="AR904" s="58"/>
      <c r="AS904" s="58"/>
      <c r="AT904" s="58"/>
      <c r="AU904" s="58"/>
      <c r="AV904" s="58"/>
      <c r="AW904" s="173"/>
      <c r="AX904" s="58"/>
      <c r="AY904" s="58"/>
      <c r="AZ904" s="58"/>
      <c r="BA904" s="58">
        <f t="shared" si="131"/>
        <v>0</v>
      </c>
      <c r="BB904" s="58" t="e">
        <f t="shared" si="132"/>
        <v>#N/A</v>
      </c>
      <c r="BC904" s="58">
        <f t="shared" si="133"/>
        <v>0.4037089792541545</v>
      </c>
      <c r="BD904" s="58"/>
      <c r="BE904" s="58"/>
      <c r="BF904" s="58"/>
      <c r="BG904" s="58"/>
      <c r="BH904" s="58"/>
      <c r="BI904" s="58"/>
      <c r="BJ904" s="58"/>
      <c r="BK904" s="58"/>
      <c r="BL904" s="58"/>
      <c r="BM904" s="58"/>
      <c r="BN904" s="58"/>
      <c r="BO904" s="58"/>
      <c r="BP904" s="58"/>
      <c r="BQ904" s="58"/>
      <c r="BR904" s="58"/>
      <c r="BS904" s="58"/>
      <c r="BT904" s="58"/>
      <c r="BU904" s="58"/>
      <c r="BV904" s="58"/>
      <c r="BW904" s="58"/>
      <c r="BX904" s="58"/>
      <c r="BY904" s="58"/>
      <c r="BZ904" s="58"/>
      <c r="CA904" s="58"/>
      <c r="CB904" s="58"/>
      <c r="CC904" s="58"/>
      <c r="CD904" s="58"/>
      <c r="CE904" s="58"/>
      <c r="CF904" s="58"/>
      <c r="CG904" s="58"/>
      <c r="CH904" s="58"/>
      <c r="CI904" s="58"/>
      <c r="CJ904" s="58"/>
      <c r="CK904" s="58"/>
      <c r="CL904" s="58"/>
      <c r="CM904" s="58"/>
      <c r="CN904" s="58"/>
      <c r="CO904" s="58"/>
      <c r="CP904" s="58"/>
      <c r="CQ904" s="58"/>
      <c r="CR904" s="58"/>
      <c r="CS904" s="58"/>
      <c r="CT904" s="58"/>
      <c r="CU904" s="58"/>
      <c r="CV904" s="58"/>
      <c r="CW904" s="58"/>
      <c r="CX904" s="58"/>
      <c r="CY904" s="58"/>
      <c r="CZ904" s="58"/>
      <c r="DA904" s="58"/>
      <c r="DB904" s="58"/>
      <c r="DC904" s="58"/>
      <c r="DD904" s="58"/>
      <c r="DE904" s="58"/>
      <c r="DF904" s="58"/>
      <c r="DG904" s="58"/>
      <c r="DH904" s="58"/>
      <c r="DI904" s="58"/>
      <c r="DJ904" s="58"/>
      <c r="DK904" s="58"/>
      <c r="DL904" s="58"/>
      <c r="DM904" s="58"/>
      <c r="DN904" s="58"/>
      <c r="DO904" s="58"/>
      <c r="DP904" s="58"/>
      <c r="DQ904" s="58"/>
      <c r="DR904" s="58"/>
      <c r="DS904" s="58"/>
      <c r="DT904" s="58"/>
      <c r="DU904" s="58"/>
      <c r="DV904" s="58"/>
      <c r="DW904" s="58"/>
      <c r="DX904" s="58"/>
      <c r="DY904" s="58"/>
      <c r="DZ904" s="58"/>
      <c r="EA904" s="58"/>
      <c r="EB904" s="58"/>
      <c r="EC904" s="58"/>
      <c r="ED904" s="58"/>
      <c r="EE904" s="58"/>
      <c r="EF904" s="58"/>
      <c r="EG904" s="58"/>
      <c r="EH904" s="58"/>
      <c r="EI904" s="58"/>
      <c r="EJ904" s="58"/>
      <c r="EK904" s="58"/>
      <c r="EL904" s="58"/>
      <c r="EM904" s="58"/>
    </row>
    <row r="905" spans="1:143" outlineLevel="1" x14ac:dyDescent="0.2">
      <c r="A905" s="16">
        <v>606</v>
      </c>
      <c r="B905" s="16">
        <v>0</v>
      </c>
      <c r="C905" s="1">
        <v>9.3491275949104488E-2</v>
      </c>
      <c r="D905" s="1">
        <f t="shared" si="125"/>
        <v>-9.3491275949104488E-2</v>
      </c>
      <c r="E905" s="1">
        <f t="shared" si="126"/>
        <v>0.19630924989897186</v>
      </c>
      <c r="F905" s="1">
        <f t="shared" si="127"/>
        <v>-0.44306799692481952</v>
      </c>
      <c r="G905" s="1">
        <f t="shared" si="128"/>
        <v>-0.32114380557535177</v>
      </c>
      <c r="H905" s="1">
        <v>3.046640645813383E-3</v>
      </c>
      <c r="I905" s="1">
        <f t="shared" si="129"/>
        <v>3.951669923700002E-5</v>
      </c>
      <c r="J905" s="1">
        <f t="shared" si="130"/>
        <v>-0.32163413113016887</v>
      </c>
      <c r="AP905" s="58"/>
      <c r="AQ905" s="58"/>
      <c r="AR905" s="58"/>
      <c r="AS905" s="58"/>
      <c r="AT905" s="58"/>
      <c r="AU905" s="58"/>
      <c r="AV905" s="58"/>
      <c r="AW905" s="173"/>
      <c r="AX905" s="58"/>
      <c r="AY905" s="58"/>
      <c r="AZ905" s="58"/>
      <c r="BA905" s="58">
        <f t="shared" si="131"/>
        <v>1</v>
      </c>
      <c r="BB905" s="58">
        <f t="shared" si="132"/>
        <v>9.3491275949104488E-2</v>
      </c>
      <c r="BC905" s="58" t="e">
        <f t="shared" si="133"/>
        <v>#N/A</v>
      </c>
      <c r="BD905" s="58"/>
      <c r="BE905" s="58"/>
      <c r="BF905" s="58"/>
      <c r="BG905" s="58"/>
      <c r="BH905" s="58"/>
      <c r="BI905" s="58"/>
      <c r="BJ905" s="58"/>
      <c r="BK905" s="58"/>
      <c r="BL905" s="58"/>
      <c r="BM905" s="58"/>
      <c r="BN905" s="58"/>
      <c r="BO905" s="58"/>
      <c r="BP905" s="58"/>
      <c r="BQ905" s="58"/>
      <c r="BR905" s="58"/>
      <c r="BS905" s="58"/>
      <c r="BT905" s="58"/>
      <c r="BU905" s="58"/>
      <c r="BV905" s="58"/>
      <c r="BW905" s="58"/>
      <c r="BX905" s="58"/>
      <c r="BY905" s="58"/>
      <c r="BZ905" s="58"/>
      <c r="CA905" s="58"/>
      <c r="CB905" s="58"/>
      <c r="CC905" s="58"/>
      <c r="CD905" s="58"/>
      <c r="CE905" s="58"/>
      <c r="CF905" s="58"/>
      <c r="CG905" s="58"/>
      <c r="CH905" s="58"/>
      <c r="CI905" s="58"/>
      <c r="CJ905" s="58"/>
      <c r="CK905" s="58"/>
      <c r="CL905" s="58"/>
      <c r="CM905" s="58"/>
      <c r="CN905" s="58"/>
      <c r="CO905" s="58"/>
      <c r="CP905" s="58"/>
      <c r="CQ905" s="58"/>
      <c r="CR905" s="58"/>
      <c r="CS905" s="58"/>
      <c r="CT905" s="58"/>
      <c r="CU905" s="58"/>
      <c r="CV905" s="58"/>
      <c r="CW905" s="58"/>
      <c r="CX905" s="58"/>
      <c r="CY905" s="58"/>
      <c r="CZ905" s="58"/>
      <c r="DA905" s="58"/>
      <c r="DB905" s="58"/>
      <c r="DC905" s="58"/>
      <c r="DD905" s="58"/>
      <c r="DE905" s="58"/>
      <c r="DF905" s="58"/>
      <c r="DG905" s="58"/>
      <c r="DH905" s="58"/>
      <c r="DI905" s="58"/>
      <c r="DJ905" s="58"/>
      <c r="DK905" s="58"/>
      <c r="DL905" s="58"/>
      <c r="DM905" s="58"/>
      <c r="DN905" s="58"/>
      <c r="DO905" s="58"/>
      <c r="DP905" s="58"/>
      <c r="DQ905" s="58"/>
      <c r="DR905" s="58"/>
      <c r="DS905" s="58"/>
      <c r="DT905" s="58"/>
      <c r="DU905" s="58"/>
      <c r="DV905" s="58"/>
      <c r="DW905" s="58"/>
      <c r="DX905" s="58"/>
      <c r="DY905" s="58"/>
      <c r="DZ905" s="58"/>
      <c r="EA905" s="58"/>
      <c r="EB905" s="58"/>
      <c r="EC905" s="58"/>
      <c r="ED905" s="58"/>
      <c r="EE905" s="58"/>
      <c r="EF905" s="58"/>
      <c r="EG905" s="58"/>
      <c r="EH905" s="58"/>
      <c r="EI905" s="58"/>
      <c r="EJ905" s="58"/>
      <c r="EK905" s="58"/>
      <c r="EL905" s="58"/>
      <c r="EM905" s="58"/>
    </row>
    <row r="906" spans="1:143" outlineLevel="1" x14ac:dyDescent="0.2">
      <c r="A906" s="16">
        <v>607</v>
      </c>
      <c r="B906" s="16">
        <v>0</v>
      </c>
      <c r="C906" s="1">
        <v>0.10684910029317624</v>
      </c>
      <c r="D906" s="1">
        <f t="shared" si="125"/>
        <v>-0.10684910029317624</v>
      </c>
      <c r="E906" s="1">
        <f t="shared" si="126"/>
        <v>0.22599946349303235</v>
      </c>
      <c r="F906" s="1">
        <f t="shared" si="127"/>
        <v>-0.47539400868440945</v>
      </c>
      <c r="G906" s="1">
        <f t="shared" si="128"/>
        <v>-0.34587806030949653</v>
      </c>
      <c r="H906" s="1">
        <v>2.9561442739278721E-3</v>
      </c>
      <c r="I906" s="1">
        <f t="shared" si="129"/>
        <v>4.4468568117256752E-5</v>
      </c>
      <c r="J906" s="1">
        <f t="shared" si="130"/>
        <v>-0.34639042929095731</v>
      </c>
      <c r="AP906" s="58"/>
      <c r="AQ906" s="58"/>
      <c r="AR906" s="58"/>
      <c r="AS906" s="58"/>
      <c r="AT906" s="58"/>
      <c r="AU906" s="58"/>
      <c r="AV906" s="58"/>
      <c r="AW906" s="173"/>
      <c r="AX906" s="58"/>
      <c r="AY906" s="58"/>
      <c r="AZ906" s="58"/>
      <c r="BA906" s="58">
        <f t="shared" si="131"/>
        <v>1</v>
      </c>
      <c r="BB906" s="58">
        <f t="shared" si="132"/>
        <v>0.10684910029317624</v>
      </c>
      <c r="BC906" s="58" t="e">
        <f t="shared" si="133"/>
        <v>#N/A</v>
      </c>
      <c r="BD906" s="58"/>
      <c r="BE906" s="58"/>
      <c r="BF906" s="58"/>
      <c r="BG906" s="58"/>
      <c r="BH906" s="58"/>
      <c r="BI906" s="58"/>
      <c r="BJ906" s="58"/>
      <c r="BK906" s="58"/>
      <c r="BL906" s="58"/>
      <c r="BM906" s="58"/>
      <c r="BN906" s="58"/>
      <c r="BO906" s="58"/>
      <c r="BP906" s="58"/>
      <c r="BQ906" s="58"/>
      <c r="BR906" s="58"/>
      <c r="BS906" s="58"/>
      <c r="BT906" s="58"/>
      <c r="BU906" s="58"/>
      <c r="BV906" s="58"/>
      <c r="BW906" s="58"/>
      <c r="BX906" s="58"/>
      <c r="BY906" s="58"/>
      <c r="BZ906" s="58"/>
      <c r="CA906" s="58"/>
      <c r="CB906" s="58"/>
      <c r="CC906" s="58"/>
      <c r="CD906" s="58"/>
      <c r="CE906" s="58"/>
      <c r="CF906" s="58"/>
      <c r="CG906" s="58"/>
      <c r="CH906" s="58"/>
      <c r="CI906" s="58"/>
      <c r="CJ906" s="58"/>
      <c r="CK906" s="58"/>
      <c r="CL906" s="58"/>
      <c r="CM906" s="58"/>
      <c r="CN906" s="58"/>
      <c r="CO906" s="58"/>
      <c r="CP906" s="58"/>
      <c r="CQ906" s="58"/>
      <c r="CR906" s="58"/>
      <c r="CS906" s="58"/>
      <c r="CT906" s="58"/>
      <c r="CU906" s="58"/>
      <c r="CV906" s="58"/>
      <c r="CW906" s="58"/>
      <c r="CX906" s="58"/>
      <c r="CY906" s="58"/>
      <c r="CZ906" s="58"/>
      <c r="DA906" s="58"/>
      <c r="DB906" s="58"/>
      <c r="DC906" s="58"/>
      <c r="DD906" s="58"/>
      <c r="DE906" s="58"/>
      <c r="DF906" s="58"/>
      <c r="DG906" s="58"/>
      <c r="DH906" s="58"/>
      <c r="DI906" s="58"/>
      <c r="DJ906" s="58"/>
      <c r="DK906" s="58"/>
      <c r="DL906" s="58"/>
      <c r="DM906" s="58"/>
      <c r="DN906" s="58"/>
      <c r="DO906" s="58"/>
      <c r="DP906" s="58"/>
      <c r="DQ906" s="58"/>
      <c r="DR906" s="58"/>
      <c r="DS906" s="58"/>
      <c r="DT906" s="58"/>
      <c r="DU906" s="58"/>
      <c r="DV906" s="58"/>
      <c r="DW906" s="58"/>
      <c r="DX906" s="58"/>
      <c r="DY906" s="58"/>
      <c r="DZ906" s="58"/>
      <c r="EA906" s="58"/>
      <c r="EB906" s="58"/>
      <c r="EC906" s="58"/>
      <c r="ED906" s="58"/>
      <c r="EE906" s="58"/>
      <c r="EF906" s="58"/>
      <c r="EG906" s="58"/>
      <c r="EH906" s="58"/>
      <c r="EI906" s="58"/>
      <c r="EJ906" s="58"/>
      <c r="EK906" s="58"/>
      <c r="EL906" s="58"/>
      <c r="EM906" s="58"/>
    </row>
    <row r="907" spans="1:143" outlineLevel="1" x14ac:dyDescent="0.2">
      <c r="A907" s="16">
        <v>608</v>
      </c>
      <c r="B907" s="16">
        <v>1</v>
      </c>
      <c r="C907" s="1">
        <v>0.4521035212365408</v>
      </c>
      <c r="D907" s="1">
        <f t="shared" si="125"/>
        <v>0.54789647876345926</v>
      </c>
      <c r="E907" s="1">
        <f t="shared" si="126"/>
        <v>1.5876881921774526</v>
      </c>
      <c r="F907" s="1">
        <f t="shared" si="127"/>
        <v>1.2600349964098032</v>
      </c>
      <c r="G907" s="1">
        <f t="shared" si="128"/>
        <v>1.1008554830664148</v>
      </c>
      <c r="H907" s="1">
        <v>1.1595513265308902E-2</v>
      </c>
      <c r="I907" s="1">
        <f t="shared" si="129"/>
        <v>1.7980062353026131E-3</v>
      </c>
      <c r="J907" s="1">
        <f t="shared" si="130"/>
        <v>1.1072940233012143</v>
      </c>
      <c r="AP907" s="58"/>
      <c r="AQ907" s="58"/>
      <c r="AR907" s="58"/>
      <c r="AS907" s="58"/>
      <c r="AT907" s="58"/>
      <c r="AU907" s="58"/>
      <c r="AV907" s="58"/>
      <c r="AW907" s="173"/>
      <c r="AX907" s="58"/>
      <c r="AY907" s="58"/>
      <c r="AZ907" s="58"/>
      <c r="BA907" s="58">
        <f t="shared" si="131"/>
        <v>0</v>
      </c>
      <c r="BB907" s="58" t="e">
        <f t="shared" si="132"/>
        <v>#N/A</v>
      </c>
      <c r="BC907" s="58">
        <f t="shared" si="133"/>
        <v>0.4521035212365408</v>
      </c>
      <c r="BD907" s="58"/>
      <c r="BE907" s="58"/>
      <c r="BF907" s="58"/>
      <c r="BG907" s="58"/>
      <c r="BH907" s="58"/>
      <c r="BI907" s="58"/>
      <c r="BJ907" s="58"/>
      <c r="BK907" s="58"/>
      <c r="BL907" s="58"/>
      <c r="BM907" s="58"/>
      <c r="BN907" s="58"/>
      <c r="BO907" s="58"/>
      <c r="BP907" s="58"/>
      <c r="BQ907" s="58"/>
      <c r="BR907" s="58"/>
      <c r="BS907" s="58"/>
      <c r="BT907" s="58"/>
      <c r="BU907" s="58"/>
      <c r="BV907" s="58"/>
      <c r="BW907" s="58"/>
      <c r="BX907" s="58"/>
      <c r="BY907" s="58"/>
      <c r="BZ907" s="58"/>
      <c r="CA907" s="58"/>
      <c r="CB907" s="58"/>
      <c r="CC907" s="58"/>
      <c r="CD907" s="58"/>
      <c r="CE907" s="58"/>
      <c r="CF907" s="58"/>
      <c r="CG907" s="58"/>
      <c r="CH907" s="58"/>
      <c r="CI907" s="58"/>
      <c r="CJ907" s="58"/>
      <c r="CK907" s="58"/>
      <c r="CL907" s="58"/>
      <c r="CM907" s="58"/>
      <c r="CN907" s="58"/>
      <c r="CO907" s="58"/>
      <c r="CP907" s="58"/>
      <c r="CQ907" s="58"/>
      <c r="CR907" s="58"/>
      <c r="CS907" s="58"/>
      <c r="CT907" s="58"/>
      <c r="CU907" s="58"/>
      <c r="CV907" s="58"/>
      <c r="CW907" s="58"/>
      <c r="CX907" s="58"/>
      <c r="CY907" s="58"/>
      <c r="CZ907" s="58"/>
      <c r="DA907" s="58"/>
      <c r="DB907" s="58"/>
      <c r="DC907" s="58"/>
      <c r="DD907" s="58"/>
      <c r="DE907" s="58"/>
      <c r="DF907" s="58"/>
      <c r="DG907" s="58"/>
      <c r="DH907" s="58"/>
      <c r="DI907" s="58"/>
      <c r="DJ907" s="58"/>
      <c r="DK907" s="58"/>
      <c r="DL907" s="58"/>
      <c r="DM907" s="58"/>
      <c r="DN907" s="58"/>
      <c r="DO907" s="58"/>
      <c r="DP907" s="58"/>
      <c r="DQ907" s="58"/>
      <c r="DR907" s="58"/>
      <c r="DS907" s="58"/>
      <c r="DT907" s="58"/>
      <c r="DU907" s="58"/>
      <c r="DV907" s="58"/>
      <c r="DW907" s="58"/>
      <c r="DX907" s="58"/>
      <c r="DY907" s="58"/>
      <c r="DZ907" s="58"/>
      <c r="EA907" s="58"/>
      <c r="EB907" s="58"/>
      <c r="EC907" s="58"/>
      <c r="ED907" s="58"/>
      <c r="EE907" s="58"/>
      <c r="EF907" s="58"/>
      <c r="EG907" s="58"/>
      <c r="EH907" s="58"/>
      <c r="EI907" s="58"/>
      <c r="EJ907" s="58"/>
      <c r="EK907" s="58"/>
      <c r="EL907" s="58"/>
      <c r="EM907" s="58"/>
    </row>
    <row r="908" spans="1:143" outlineLevel="1" x14ac:dyDescent="0.2">
      <c r="A908" s="16">
        <v>609</v>
      </c>
      <c r="B908" s="16">
        <v>1</v>
      </c>
      <c r="C908" s="1">
        <v>0.95327006053974062</v>
      </c>
      <c r="D908" s="1">
        <f t="shared" si="125"/>
        <v>4.6729939460259384E-2</v>
      </c>
      <c r="E908" s="1">
        <f t="shared" si="126"/>
        <v>9.5714072204295494E-2</v>
      </c>
      <c r="F908" s="1">
        <f t="shared" si="127"/>
        <v>0.30937690961721026</v>
      </c>
      <c r="G908" s="1">
        <f t="shared" si="128"/>
        <v>0.22140612574947369</v>
      </c>
      <c r="H908" s="1">
        <v>3.7652703947243008E-3</v>
      </c>
      <c r="I908" s="1">
        <f t="shared" si="129"/>
        <v>2.3246741833310384E-5</v>
      </c>
      <c r="J908" s="1">
        <f t="shared" si="130"/>
        <v>0.22182413352002042</v>
      </c>
      <c r="AP908" s="58"/>
      <c r="AQ908" s="58"/>
      <c r="AR908" s="58"/>
      <c r="AS908" s="58"/>
      <c r="AT908" s="58"/>
      <c r="AU908" s="58"/>
      <c r="AV908" s="58"/>
      <c r="AW908" s="173"/>
      <c r="AX908" s="58"/>
      <c r="AY908" s="58"/>
      <c r="AZ908" s="58"/>
      <c r="BA908" s="58">
        <f t="shared" si="131"/>
        <v>0</v>
      </c>
      <c r="BB908" s="58" t="e">
        <f t="shared" si="132"/>
        <v>#N/A</v>
      </c>
      <c r="BC908" s="58">
        <f t="shared" si="133"/>
        <v>0.95327006053974062</v>
      </c>
      <c r="BD908" s="58"/>
      <c r="BE908" s="58"/>
      <c r="BF908" s="58"/>
      <c r="BG908" s="58"/>
      <c r="BH908" s="58"/>
      <c r="BI908" s="58"/>
      <c r="BJ908" s="58"/>
      <c r="BK908" s="58"/>
      <c r="BL908" s="58"/>
      <c r="BM908" s="58"/>
      <c r="BN908" s="58"/>
      <c r="BO908" s="58"/>
      <c r="BP908" s="58"/>
      <c r="BQ908" s="58"/>
      <c r="BR908" s="58"/>
      <c r="BS908" s="58"/>
      <c r="BT908" s="58"/>
      <c r="BU908" s="58"/>
      <c r="BV908" s="58"/>
      <c r="BW908" s="58"/>
      <c r="BX908" s="58"/>
      <c r="BY908" s="58"/>
      <c r="BZ908" s="58"/>
      <c r="CA908" s="58"/>
      <c r="CB908" s="58"/>
      <c r="CC908" s="58"/>
      <c r="CD908" s="58"/>
      <c r="CE908" s="58"/>
      <c r="CF908" s="58"/>
      <c r="CG908" s="58"/>
      <c r="CH908" s="58"/>
      <c r="CI908" s="58"/>
      <c r="CJ908" s="58"/>
      <c r="CK908" s="58"/>
      <c r="CL908" s="58"/>
      <c r="CM908" s="58"/>
      <c r="CN908" s="58"/>
      <c r="CO908" s="58"/>
      <c r="CP908" s="58"/>
      <c r="CQ908" s="58"/>
      <c r="CR908" s="58"/>
      <c r="CS908" s="58"/>
      <c r="CT908" s="58"/>
      <c r="CU908" s="58"/>
      <c r="CV908" s="58"/>
      <c r="CW908" s="58"/>
      <c r="CX908" s="58"/>
      <c r="CY908" s="58"/>
      <c r="CZ908" s="58"/>
      <c r="DA908" s="58"/>
      <c r="DB908" s="58"/>
      <c r="DC908" s="58"/>
      <c r="DD908" s="58"/>
      <c r="DE908" s="58"/>
      <c r="DF908" s="58"/>
      <c r="DG908" s="58"/>
      <c r="DH908" s="58"/>
      <c r="DI908" s="58"/>
      <c r="DJ908" s="58"/>
      <c r="DK908" s="58"/>
      <c r="DL908" s="58"/>
      <c r="DM908" s="58"/>
      <c r="DN908" s="58"/>
      <c r="DO908" s="58"/>
      <c r="DP908" s="58"/>
      <c r="DQ908" s="58"/>
      <c r="DR908" s="58"/>
      <c r="DS908" s="58"/>
      <c r="DT908" s="58"/>
      <c r="DU908" s="58"/>
      <c r="DV908" s="58"/>
      <c r="DW908" s="58"/>
      <c r="DX908" s="58"/>
      <c r="DY908" s="58"/>
      <c r="DZ908" s="58"/>
      <c r="EA908" s="58"/>
      <c r="EB908" s="58"/>
      <c r="EC908" s="58"/>
      <c r="ED908" s="58"/>
      <c r="EE908" s="58"/>
      <c r="EF908" s="58"/>
      <c r="EG908" s="58"/>
      <c r="EH908" s="58"/>
      <c r="EI908" s="58"/>
      <c r="EJ908" s="58"/>
      <c r="EK908" s="58"/>
      <c r="EL908" s="58"/>
      <c r="EM908" s="58"/>
    </row>
    <row r="909" spans="1:143" outlineLevel="1" x14ac:dyDescent="0.2">
      <c r="A909" s="16">
        <v>610</v>
      </c>
      <c r="B909" s="16">
        <v>1</v>
      </c>
      <c r="C909" s="1">
        <v>0.9289274567325092</v>
      </c>
      <c r="D909" s="1">
        <f t="shared" si="125"/>
        <v>7.1072543267490795E-2</v>
      </c>
      <c r="E909" s="1">
        <f t="shared" si="126"/>
        <v>0.14744926139149203</v>
      </c>
      <c r="F909" s="1">
        <f t="shared" si="127"/>
        <v>0.383991225669926</v>
      </c>
      <c r="G909" s="1">
        <f t="shared" si="128"/>
        <v>0.27660500136081606</v>
      </c>
      <c r="H909" s="1">
        <v>4.6325339525705063E-3</v>
      </c>
      <c r="I909" s="1">
        <f t="shared" si="129"/>
        <v>4.4717940910583041E-5</v>
      </c>
      <c r="J909" s="1">
        <f t="shared" si="130"/>
        <v>0.27724792703655199</v>
      </c>
      <c r="AP909" s="58"/>
      <c r="AQ909" s="58"/>
      <c r="AR909" s="58"/>
      <c r="AS909" s="58"/>
      <c r="AT909" s="58"/>
      <c r="AU909" s="58"/>
      <c r="AV909" s="58"/>
      <c r="AW909" s="173"/>
      <c r="AX909" s="58"/>
      <c r="AY909" s="58"/>
      <c r="AZ909" s="58"/>
      <c r="BA909" s="58">
        <f t="shared" si="131"/>
        <v>0</v>
      </c>
      <c r="BB909" s="58" t="e">
        <f t="shared" si="132"/>
        <v>#N/A</v>
      </c>
      <c r="BC909" s="58">
        <f t="shared" si="133"/>
        <v>0.9289274567325092</v>
      </c>
      <c r="BD909" s="58"/>
      <c r="BE909" s="58"/>
      <c r="BF909" s="58"/>
      <c r="BG909" s="58"/>
      <c r="BH909" s="58"/>
      <c r="BI909" s="58"/>
      <c r="BJ909" s="58"/>
      <c r="BK909" s="58"/>
      <c r="BL909" s="58"/>
      <c r="BM909" s="58"/>
      <c r="BN909" s="58"/>
      <c r="BO909" s="58"/>
      <c r="BP909" s="58"/>
      <c r="BQ909" s="58"/>
      <c r="BR909" s="58"/>
      <c r="BS909" s="58"/>
      <c r="BT909" s="58"/>
      <c r="BU909" s="58"/>
      <c r="BV909" s="58"/>
      <c r="BW909" s="58"/>
      <c r="BX909" s="58"/>
      <c r="BY909" s="58"/>
      <c r="BZ909" s="58"/>
      <c r="CA909" s="58"/>
      <c r="CB909" s="58"/>
      <c r="CC909" s="58"/>
      <c r="CD909" s="58"/>
      <c r="CE909" s="58"/>
      <c r="CF909" s="58"/>
      <c r="CG909" s="58"/>
      <c r="CH909" s="58"/>
      <c r="CI909" s="58"/>
      <c r="CJ909" s="58"/>
      <c r="CK909" s="58"/>
      <c r="CL909" s="58"/>
      <c r="CM909" s="58"/>
      <c r="CN909" s="58"/>
      <c r="CO909" s="58"/>
      <c r="CP909" s="58"/>
      <c r="CQ909" s="58"/>
      <c r="CR909" s="58"/>
      <c r="CS909" s="58"/>
      <c r="CT909" s="58"/>
      <c r="CU909" s="58"/>
      <c r="CV909" s="58"/>
      <c r="CW909" s="58"/>
      <c r="CX909" s="58"/>
      <c r="CY909" s="58"/>
      <c r="CZ909" s="58"/>
      <c r="DA909" s="58"/>
      <c r="DB909" s="58"/>
      <c r="DC909" s="58"/>
      <c r="DD909" s="58"/>
      <c r="DE909" s="58"/>
      <c r="DF909" s="58"/>
      <c r="DG909" s="58"/>
      <c r="DH909" s="58"/>
      <c r="DI909" s="58"/>
      <c r="DJ909" s="58"/>
      <c r="DK909" s="58"/>
      <c r="DL909" s="58"/>
      <c r="DM909" s="58"/>
      <c r="DN909" s="58"/>
      <c r="DO909" s="58"/>
      <c r="DP909" s="58"/>
      <c r="DQ909" s="58"/>
      <c r="DR909" s="58"/>
      <c r="DS909" s="58"/>
      <c r="DT909" s="58"/>
      <c r="DU909" s="58"/>
      <c r="DV909" s="58"/>
      <c r="DW909" s="58"/>
      <c r="DX909" s="58"/>
      <c r="DY909" s="58"/>
      <c r="DZ909" s="58"/>
      <c r="EA909" s="58"/>
      <c r="EB909" s="58"/>
      <c r="EC909" s="58"/>
      <c r="ED909" s="58"/>
      <c r="EE909" s="58"/>
      <c r="EF909" s="58"/>
      <c r="EG909" s="58"/>
      <c r="EH909" s="58"/>
      <c r="EI909" s="58"/>
      <c r="EJ909" s="58"/>
      <c r="EK909" s="58"/>
      <c r="EL909" s="58"/>
      <c r="EM909" s="58"/>
    </row>
    <row r="910" spans="1:143" outlineLevel="1" x14ac:dyDescent="0.2">
      <c r="A910" s="16">
        <v>611</v>
      </c>
      <c r="B910" s="16">
        <v>0</v>
      </c>
      <c r="C910" s="1">
        <v>0.38333289269416643</v>
      </c>
      <c r="D910" s="1">
        <f t="shared" si="125"/>
        <v>-0.38333289269416643</v>
      </c>
      <c r="E910" s="1">
        <f t="shared" si="126"/>
        <v>0.96685187005626216</v>
      </c>
      <c r="F910" s="1">
        <f t="shared" si="127"/>
        <v>-0.98328626048382384</v>
      </c>
      <c r="G910" s="1">
        <f t="shared" si="128"/>
        <v>-0.78842911088614631</v>
      </c>
      <c r="H910" s="1">
        <v>1.8086137595832379E-2</v>
      </c>
      <c r="I910" s="1">
        <f t="shared" si="129"/>
        <v>1.4575865874110413E-3</v>
      </c>
      <c r="J910" s="1">
        <f t="shared" si="130"/>
        <v>-0.79565712382871645</v>
      </c>
      <c r="AP910" s="58"/>
      <c r="AQ910" s="58"/>
      <c r="AR910" s="58"/>
      <c r="AS910" s="58"/>
      <c r="AT910" s="58"/>
      <c r="AU910" s="58"/>
      <c r="AV910" s="58"/>
      <c r="AW910" s="173"/>
      <c r="AX910" s="58"/>
      <c r="AY910" s="58"/>
      <c r="AZ910" s="58"/>
      <c r="BA910" s="58">
        <f t="shared" si="131"/>
        <v>1</v>
      </c>
      <c r="BB910" s="58">
        <f t="shared" si="132"/>
        <v>0.38333289269416643</v>
      </c>
      <c r="BC910" s="58" t="e">
        <f t="shared" si="133"/>
        <v>#N/A</v>
      </c>
      <c r="BD910" s="58"/>
      <c r="BE910" s="58"/>
      <c r="BF910" s="58"/>
      <c r="BG910" s="58"/>
      <c r="BH910" s="58"/>
      <c r="BI910" s="58"/>
      <c r="BJ910" s="58"/>
      <c r="BK910" s="58"/>
      <c r="BL910" s="58"/>
      <c r="BM910" s="58"/>
      <c r="BN910" s="58"/>
      <c r="BO910" s="58"/>
      <c r="BP910" s="58"/>
      <c r="BQ910" s="58"/>
      <c r="BR910" s="58"/>
      <c r="BS910" s="58"/>
      <c r="BT910" s="58"/>
      <c r="BU910" s="58"/>
      <c r="BV910" s="58"/>
      <c r="BW910" s="58"/>
      <c r="BX910" s="58"/>
      <c r="BY910" s="58"/>
      <c r="BZ910" s="58"/>
      <c r="CA910" s="58"/>
      <c r="CB910" s="58"/>
      <c r="CC910" s="58"/>
      <c r="CD910" s="58"/>
      <c r="CE910" s="58"/>
      <c r="CF910" s="58"/>
      <c r="CG910" s="58"/>
      <c r="CH910" s="58"/>
      <c r="CI910" s="58"/>
      <c r="CJ910" s="58"/>
      <c r="CK910" s="58"/>
      <c r="CL910" s="58"/>
      <c r="CM910" s="58"/>
      <c r="CN910" s="58"/>
      <c r="CO910" s="58"/>
      <c r="CP910" s="58"/>
      <c r="CQ910" s="58"/>
      <c r="CR910" s="58"/>
      <c r="CS910" s="58"/>
      <c r="CT910" s="58"/>
      <c r="CU910" s="58"/>
      <c r="CV910" s="58"/>
      <c r="CW910" s="58"/>
      <c r="CX910" s="58"/>
      <c r="CY910" s="58"/>
      <c r="CZ910" s="58"/>
      <c r="DA910" s="58"/>
      <c r="DB910" s="58"/>
      <c r="DC910" s="58"/>
      <c r="DD910" s="58"/>
      <c r="DE910" s="58"/>
      <c r="DF910" s="58"/>
      <c r="DG910" s="58"/>
      <c r="DH910" s="58"/>
      <c r="DI910" s="58"/>
      <c r="DJ910" s="58"/>
      <c r="DK910" s="58"/>
      <c r="DL910" s="58"/>
      <c r="DM910" s="58"/>
      <c r="DN910" s="58"/>
      <c r="DO910" s="58"/>
      <c r="DP910" s="58"/>
      <c r="DQ910" s="58"/>
      <c r="DR910" s="58"/>
      <c r="DS910" s="58"/>
      <c r="DT910" s="58"/>
      <c r="DU910" s="58"/>
      <c r="DV910" s="58"/>
      <c r="DW910" s="58"/>
      <c r="DX910" s="58"/>
      <c r="DY910" s="58"/>
      <c r="DZ910" s="58"/>
      <c r="EA910" s="58"/>
      <c r="EB910" s="58"/>
      <c r="EC910" s="58"/>
      <c r="ED910" s="58"/>
      <c r="EE910" s="58"/>
      <c r="EF910" s="58"/>
      <c r="EG910" s="58"/>
      <c r="EH910" s="58"/>
      <c r="EI910" s="58"/>
      <c r="EJ910" s="58"/>
      <c r="EK910" s="58"/>
      <c r="EL910" s="58"/>
      <c r="EM910" s="58"/>
    </row>
    <row r="911" spans="1:143" outlineLevel="1" x14ac:dyDescent="0.2">
      <c r="A911" s="16">
        <v>612</v>
      </c>
      <c r="B911" s="16">
        <v>0</v>
      </c>
      <c r="C911" s="1">
        <v>0.10708535727923606</v>
      </c>
      <c r="D911" s="1">
        <f t="shared" si="125"/>
        <v>-0.10708535727923606</v>
      </c>
      <c r="E911" s="1">
        <f t="shared" si="126"/>
        <v>0.22652857506665758</v>
      </c>
      <c r="F911" s="1">
        <f t="shared" si="127"/>
        <v>-0.47595018128650562</v>
      </c>
      <c r="G911" s="1">
        <f t="shared" si="128"/>
        <v>-0.34630604501769208</v>
      </c>
      <c r="H911" s="1">
        <v>2.9589996513966067E-3</v>
      </c>
      <c r="I911" s="1">
        <f t="shared" si="129"/>
        <v>4.4622000483173256E-5</v>
      </c>
      <c r="J911" s="1">
        <f t="shared" si="130"/>
        <v>-0.34681954461620262</v>
      </c>
      <c r="AP911" s="58"/>
      <c r="AQ911" s="58"/>
      <c r="AR911" s="58"/>
      <c r="AS911" s="58"/>
      <c r="AT911" s="58"/>
      <c r="AU911" s="58"/>
      <c r="AV911" s="58"/>
      <c r="AW911" s="173"/>
      <c r="AX911" s="58"/>
      <c r="AY911" s="58"/>
      <c r="AZ911" s="58"/>
      <c r="BA911" s="58">
        <f t="shared" si="131"/>
        <v>1</v>
      </c>
      <c r="BB911" s="58">
        <f t="shared" si="132"/>
        <v>0.10708535727923606</v>
      </c>
      <c r="BC911" s="58" t="e">
        <f t="shared" si="133"/>
        <v>#N/A</v>
      </c>
      <c r="BD911" s="58"/>
      <c r="BE911" s="58"/>
      <c r="BF911" s="58"/>
      <c r="BG911" s="58"/>
      <c r="BH911" s="58"/>
      <c r="BI911" s="58"/>
      <c r="BJ911" s="58"/>
      <c r="BK911" s="58"/>
      <c r="BL911" s="58"/>
      <c r="BM911" s="58"/>
      <c r="BN911" s="58"/>
      <c r="BO911" s="58"/>
      <c r="BP911" s="58"/>
      <c r="BQ911" s="58"/>
      <c r="BR911" s="58"/>
      <c r="BS911" s="58"/>
      <c r="BT911" s="58"/>
      <c r="BU911" s="58"/>
      <c r="BV911" s="58"/>
      <c r="BW911" s="58"/>
      <c r="BX911" s="58"/>
      <c r="BY911" s="58"/>
      <c r="BZ911" s="58"/>
      <c r="CA911" s="58"/>
      <c r="CB911" s="58"/>
      <c r="CC911" s="58"/>
      <c r="CD911" s="58"/>
      <c r="CE911" s="58"/>
      <c r="CF911" s="58"/>
      <c r="CG911" s="58"/>
      <c r="CH911" s="58"/>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c r="EK911" s="58"/>
      <c r="EL911" s="58"/>
      <c r="EM911" s="58"/>
    </row>
    <row r="912" spans="1:143" outlineLevel="1" x14ac:dyDescent="0.2">
      <c r="A912" s="16">
        <v>613</v>
      </c>
      <c r="B912" s="16">
        <v>1</v>
      </c>
      <c r="C912" s="1">
        <v>0.72375434318762599</v>
      </c>
      <c r="D912" s="1">
        <f t="shared" si="125"/>
        <v>0.27624565681237401</v>
      </c>
      <c r="E912" s="1">
        <f t="shared" si="126"/>
        <v>0.64660649832569983</v>
      </c>
      <c r="F912" s="1">
        <f t="shared" si="127"/>
        <v>0.80411846038111812</v>
      </c>
      <c r="G912" s="1">
        <f t="shared" si="128"/>
        <v>0.61780602294248055</v>
      </c>
      <c r="H912" s="1">
        <v>1.3883386951440457E-2</v>
      </c>
      <c r="I912" s="1">
        <f t="shared" si="129"/>
        <v>6.8116631996408027E-4</v>
      </c>
      <c r="J912" s="1">
        <f t="shared" si="130"/>
        <v>0.62213982140587232</v>
      </c>
      <c r="AP912" s="58"/>
      <c r="AQ912" s="58"/>
      <c r="AR912" s="58"/>
      <c r="AS912" s="58"/>
      <c r="AT912" s="58"/>
      <c r="AU912" s="58"/>
      <c r="AV912" s="58"/>
      <c r="AW912" s="173"/>
      <c r="AX912" s="58"/>
      <c r="AY912" s="58"/>
      <c r="AZ912" s="58"/>
      <c r="BA912" s="58">
        <f t="shared" si="131"/>
        <v>0</v>
      </c>
      <c r="BB912" s="58" t="e">
        <f t="shared" si="132"/>
        <v>#N/A</v>
      </c>
      <c r="BC912" s="58">
        <f t="shared" si="133"/>
        <v>0.72375434318762599</v>
      </c>
      <c r="BD912" s="58"/>
      <c r="BE912" s="58"/>
      <c r="BF912" s="58"/>
      <c r="BG912" s="58"/>
      <c r="BH912" s="58"/>
      <c r="BI912" s="58"/>
      <c r="BJ912" s="58"/>
      <c r="BK912" s="58"/>
      <c r="BL912" s="58"/>
      <c r="BM912" s="58"/>
      <c r="BN912" s="58"/>
      <c r="BO912" s="58"/>
      <c r="BP912" s="58"/>
      <c r="BQ912" s="58"/>
      <c r="BR912" s="58"/>
      <c r="BS912" s="58"/>
      <c r="BT912" s="58"/>
      <c r="BU912" s="58"/>
      <c r="BV912" s="58"/>
      <c r="BW912" s="58"/>
      <c r="BX912" s="58"/>
      <c r="BY912" s="58"/>
      <c r="BZ912" s="58"/>
      <c r="CA912" s="58"/>
      <c r="CB912" s="58"/>
      <c r="CC912" s="58"/>
      <c r="CD912" s="58"/>
      <c r="CE912" s="58"/>
      <c r="CF912" s="58"/>
      <c r="CG912" s="58"/>
      <c r="CH912" s="58"/>
      <c r="CI912" s="58"/>
      <c r="CJ912" s="58"/>
      <c r="CK912" s="58"/>
      <c r="CL912" s="58"/>
      <c r="CM912" s="58"/>
      <c r="CN912" s="58"/>
      <c r="CO912" s="58"/>
      <c r="CP912" s="58"/>
      <c r="CQ912" s="58"/>
      <c r="CR912" s="58"/>
      <c r="CS912" s="58"/>
      <c r="CT912" s="58"/>
      <c r="CU912" s="58"/>
      <c r="CV912" s="58"/>
      <c r="CW912" s="58"/>
      <c r="CX912" s="58"/>
      <c r="CY912" s="58"/>
      <c r="CZ912" s="58"/>
      <c r="DA912" s="58"/>
      <c r="DB912" s="58"/>
      <c r="DC912" s="58"/>
      <c r="DD912" s="58"/>
      <c r="DE912" s="58"/>
      <c r="DF912" s="58"/>
      <c r="DG912" s="58"/>
      <c r="DH912" s="58"/>
      <c r="DI912" s="58"/>
      <c r="DJ912" s="58"/>
      <c r="DK912" s="58"/>
      <c r="DL912" s="58"/>
      <c r="DM912" s="58"/>
      <c r="DN912" s="58"/>
      <c r="DO912" s="58"/>
      <c r="DP912" s="58"/>
      <c r="DQ912" s="58"/>
      <c r="DR912" s="58"/>
      <c r="DS912" s="58"/>
      <c r="DT912" s="58"/>
      <c r="DU912" s="58"/>
      <c r="DV912" s="58"/>
      <c r="DW912" s="58"/>
      <c r="DX912" s="58"/>
      <c r="DY912" s="58"/>
      <c r="DZ912" s="58"/>
      <c r="EA912" s="58"/>
      <c r="EB912" s="58"/>
      <c r="EC912" s="58"/>
      <c r="ED912" s="58"/>
      <c r="EE912" s="58"/>
      <c r="EF912" s="58"/>
      <c r="EG912" s="58"/>
      <c r="EH912" s="58"/>
      <c r="EI912" s="58"/>
      <c r="EJ912" s="58"/>
      <c r="EK912" s="58"/>
      <c r="EL912" s="58"/>
      <c r="EM912" s="58"/>
    </row>
    <row r="913" spans="1:143" outlineLevel="1" x14ac:dyDescent="0.2">
      <c r="A913" s="16">
        <v>614</v>
      </c>
      <c r="B913" s="16">
        <v>0</v>
      </c>
      <c r="C913" s="1">
        <v>0.10708535727923606</v>
      </c>
      <c r="D913" s="1">
        <f t="shared" si="125"/>
        <v>-0.10708535727923606</v>
      </c>
      <c r="E913" s="1">
        <f t="shared" si="126"/>
        <v>0.22652857506665758</v>
      </c>
      <c r="F913" s="1">
        <f t="shared" si="127"/>
        <v>-0.47595018128650562</v>
      </c>
      <c r="G913" s="1">
        <f t="shared" si="128"/>
        <v>-0.34630604501769208</v>
      </c>
      <c r="H913" s="1">
        <v>2.9589996513966067E-3</v>
      </c>
      <c r="I913" s="1">
        <f t="shared" si="129"/>
        <v>4.4622000483173256E-5</v>
      </c>
      <c r="J913" s="1">
        <f t="shared" si="130"/>
        <v>-0.34681954461620262</v>
      </c>
      <c r="AP913" s="58"/>
      <c r="AQ913" s="58"/>
      <c r="AR913" s="58"/>
      <c r="AS913" s="58"/>
      <c r="AT913" s="58"/>
      <c r="AU913" s="58"/>
      <c r="AV913" s="58"/>
      <c r="AW913" s="173"/>
      <c r="AX913" s="58"/>
      <c r="AY913" s="58"/>
      <c r="AZ913" s="58"/>
      <c r="BA913" s="58">
        <f t="shared" si="131"/>
        <v>1</v>
      </c>
      <c r="BB913" s="58">
        <f t="shared" si="132"/>
        <v>0.10708535727923606</v>
      </c>
      <c r="BC913" s="58" t="e">
        <f t="shared" si="133"/>
        <v>#N/A</v>
      </c>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58"/>
      <c r="DL913" s="58"/>
      <c r="DM913" s="58"/>
      <c r="DN913" s="58"/>
      <c r="DO913" s="58"/>
      <c r="DP913" s="58"/>
      <c r="DQ913" s="58"/>
      <c r="DR913" s="58"/>
      <c r="DS913" s="58"/>
      <c r="DT913" s="58"/>
      <c r="DU913" s="58"/>
      <c r="DV913" s="58"/>
      <c r="DW913" s="58"/>
      <c r="DX913" s="58"/>
      <c r="DY913" s="58"/>
      <c r="DZ913" s="58"/>
      <c r="EA913" s="58"/>
      <c r="EB913" s="58"/>
      <c r="EC913" s="58"/>
      <c r="ED913" s="58"/>
      <c r="EE913" s="58"/>
      <c r="EF913" s="58"/>
      <c r="EG913" s="58"/>
      <c r="EH913" s="58"/>
      <c r="EI913" s="58"/>
      <c r="EJ913" s="58"/>
      <c r="EK913" s="58"/>
      <c r="EL913" s="58"/>
      <c r="EM913" s="58"/>
    </row>
    <row r="914" spans="1:143" outlineLevel="1" x14ac:dyDescent="0.2">
      <c r="A914" s="16">
        <v>615</v>
      </c>
      <c r="B914" s="16">
        <v>0</v>
      </c>
      <c r="C914" s="1">
        <v>9.5608544080004548E-2</v>
      </c>
      <c r="D914" s="1">
        <f t="shared" si="125"/>
        <v>-9.5608544080004548E-2</v>
      </c>
      <c r="E914" s="1">
        <f t="shared" si="126"/>
        <v>0.20098597171737803</v>
      </c>
      <c r="F914" s="1">
        <f t="shared" si="127"/>
        <v>-0.44831459012325042</v>
      </c>
      <c r="G914" s="1">
        <f t="shared" si="128"/>
        <v>-0.32513979459519177</v>
      </c>
      <c r="H914" s="1">
        <v>2.9994525773504991E-3</v>
      </c>
      <c r="I914" s="1">
        <f t="shared" si="129"/>
        <v>3.98750713787782E-5</v>
      </c>
      <c r="J914" s="1">
        <f t="shared" si="130"/>
        <v>-0.32562851498808998</v>
      </c>
      <c r="AP914" s="58"/>
      <c r="AQ914" s="58"/>
      <c r="AR914" s="58"/>
      <c r="AS914" s="58"/>
      <c r="AT914" s="58"/>
      <c r="AU914" s="58"/>
      <c r="AV914" s="58"/>
      <c r="AW914" s="173"/>
      <c r="AX914" s="58"/>
      <c r="AY914" s="58"/>
      <c r="AZ914" s="58"/>
      <c r="BA914" s="58">
        <f t="shared" si="131"/>
        <v>1</v>
      </c>
      <c r="BB914" s="58">
        <f t="shared" si="132"/>
        <v>9.5608544080004548E-2</v>
      </c>
      <c r="BC914" s="58" t="e">
        <f t="shared" si="133"/>
        <v>#N/A</v>
      </c>
      <c r="BD914" s="58"/>
      <c r="BE914" s="58"/>
      <c r="BF914" s="58"/>
      <c r="BG914" s="58"/>
      <c r="BH914" s="58"/>
      <c r="BI914" s="58"/>
      <c r="BJ914" s="58"/>
      <c r="BK914" s="58"/>
      <c r="BL914" s="58"/>
      <c r="BM914" s="58"/>
      <c r="BN914" s="58"/>
      <c r="BO914" s="58"/>
      <c r="BP914" s="58"/>
      <c r="BQ914" s="58"/>
      <c r="BR914" s="58"/>
      <c r="BS914" s="58"/>
      <c r="BT914" s="58"/>
      <c r="BU914" s="58"/>
      <c r="BV914" s="58"/>
      <c r="BW914" s="58"/>
      <c r="BX914" s="58"/>
      <c r="BY914" s="58"/>
      <c r="BZ914" s="58"/>
      <c r="CA914" s="58"/>
      <c r="CB914" s="58"/>
      <c r="CC914" s="58"/>
      <c r="CD914" s="58"/>
      <c r="CE914" s="58"/>
      <c r="CF914" s="58"/>
      <c r="CG914" s="58"/>
      <c r="CH914" s="58"/>
      <c r="CI914" s="58"/>
      <c r="CJ914" s="58"/>
      <c r="CK914" s="58"/>
      <c r="CL914" s="58"/>
      <c r="CM914" s="58"/>
      <c r="CN914" s="58"/>
      <c r="CO914" s="58"/>
      <c r="CP914" s="58"/>
      <c r="CQ914" s="58"/>
      <c r="CR914" s="58"/>
      <c r="CS914" s="58"/>
      <c r="CT914" s="58"/>
      <c r="CU914" s="58"/>
      <c r="CV914" s="58"/>
      <c r="CW914" s="58"/>
      <c r="CX914" s="58"/>
      <c r="CY914" s="58"/>
      <c r="CZ914" s="58"/>
      <c r="DA914" s="58"/>
      <c r="DB914" s="58"/>
      <c r="DC914" s="58"/>
      <c r="DD914" s="58"/>
      <c r="DE914" s="58"/>
      <c r="DF914" s="58"/>
      <c r="DG914" s="58"/>
      <c r="DH914" s="58"/>
      <c r="DI914" s="58"/>
      <c r="DJ914" s="58"/>
      <c r="DK914" s="58"/>
      <c r="DL914" s="58"/>
      <c r="DM914" s="58"/>
      <c r="DN914" s="58"/>
      <c r="DO914" s="58"/>
      <c r="DP914" s="58"/>
      <c r="DQ914" s="58"/>
      <c r="DR914" s="58"/>
      <c r="DS914" s="58"/>
      <c r="DT914" s="58"/>
      <c r="DU914" s="58"/>
      <c r="DV914" s="58"/>
      <c r="DW914" s="58"/>
      <c r="DX914" s="58"/>
      <c r="DY914" s="58"/>
      <c r="DZ914" s="58"/>
      <c r="EA914" s="58"/>
      <c r="EB914" s="58"/>
      <c r="EC914" s="58"/>
      <c r="ED914" s="58"/>
      <c r="EE914" s="58"/>
      <c r="EF914" s="58"/>
      <c r="EG914" s="58"/>
      <c r="EH914" s="58"/>
      <c r="EI914" s="58"/>
      <c r="EJ914" s="58"/>
      <c r="EK914" s="58"/>
      <c r="EL914" s="58"/>
      <c r="EM914" s="58"/>
    </row>
    <row r="915" spans="1:143" outlineLevel="1" x14ac:dyDescent="0.2">
      <c r="A915" s="16">
        <v>616</v>
      </c>
      <c r="B915" s="16">
        <v>1</v>
      </c>
      <c r="C915" s="1">
        <v>0.95101651996714143</v>
      </c>
      <c r="D915" s="1">
        <f t="shared" si="125"/>
        <v>4.8983480032858573E-2</v>
      </c>
      <c r="E915" s="1">
        <f t="shared" si="126"/>
        <v>0.10044769086790417</v>
      </c>
      <c r="F915" s="1">
        <f t="shared" si="127"/>
        <v>0.31693483694271313</v>
      </c>
      <c r="G915" s="1">
        <f t="shared" si="128"/>
        <v>0.22695031383689007</v>
      </c>
      <c r="H915" s="1">
        <v>3.7347486459064516E-3</v>
      </c>
      <c r="I915" s="1">
        <f t="shared" si="129"/>
        <v>2.4226071856322441E-5</v>
      </c>
      <c r="J915" s="1">
        <f t="shared" si="130"/>
        <v>0.22737530582541499</v>
      </c>
      <c r="AP915" s="58"/>
      <c r="AQ915" s="58"/>
      <c r="AR915" s="58"/>
      <c r="AS915" s="58"/>
      <c r="AT915" s="58"/>
      <c r="AU915" s="58"/>
      <c r="AV915" s="58"/>
      <c r="AW915" s="173"/>
      <c r="AX915" s="58"/>
      <c r="AY915" s="58"/>
      <c r="AZ915" s="58"/>
      <c r="BA915" s="58">
        <f t="shared" si="131"/>
        <v>0</v>
      </c>
      <c r="BB915" s="58" t="e">
        <f t="shared" si="132"/>
        <v>#N/A</v>
      </c>
      <c r="BC915" s="58">
        <f t="shared" si="133"/>
        <v>0.95101651996714143</v>
      </c>
      <c r="BD915" s="58"/>
      <c r="BE915" s="58"/>
      <c r="BF915" s="58"/>
      <c r="BG915" s="58"/>
      <c r="BH915" s="58"/>
      <c r="BI915" s="58"/>
      <c r="BJ915" s="58"/>
      <c r="BK915" s="58"/>
      <c r="BL915" s="58"/>
      <c r="BM915" s="58"/>
      <c r="BN915" s="58"/>
      <c r="BO915" s="58"/>
      <c r="BP915" s="58"/>
      <c r="BQ915" s="58"/>
      <c r="BR915" s="58"/>
      <c r="BS915" s="58"/>
      <c r="BT915" s="58"/>
      <c r="BU915" s="58"/>
      <c r="BV915" s="58"/>
      <c r="BW915" s="58"/>
      <c r="BX915" s="58"/>
      <c r="BY915" s="58"/>
      <c r="BZ915" s="58"/>
      <c r="CA915" s="58"/>
      <c r="CB915" s="58"/>
      <c r="CC915" s="58"/>
      <c r="CD915" s="58"/>
      <c r="CE915" s="58"/>
      <c r="CF915" s="58"/>
      <c r="CG915" s="58"/>
      <c r="CH915" s="58"/>
      <c r="CI915" s="58"/>
      <c r="CJ915" s="58"/>
      <c r="CK915" s="58"/>
      <c r="CL915" s="58"/>
      <c r="CM915" s="58"/>
      <c r="CN915" s="58"/>
      <c r="CO915" s="58"/>
      <c r="CP915" s="58"/>
      <c r="CQ915" s="58"/>
      <c r="CR915" s="58"/>
      <c r="CS915" s="58"/>
      <c r="CT915" s="58"/>
      <c r="CU915" s="58"/>
      <c r="CV915" s="58"/>
      <c r="CW915" s="58"/>
      <c r="CX915" s="58"/>
      <c r="CY915" s="58"/>
      <c r="CZ915" s="58"/>
      <c r="DA915" s="58"/>
      <c r="DB915" s="58"/>
      <c r="DC915" s="58"/>
      <c r="DD915" s="58"/>
      <c r="DE915" s="58"/>
      <c r="DF915" s="58"/>
      <c r="DG915" s="58"/>
      <c r="DH915" s="58"/>
      <c r="DI915" s="58"/>
      <c r="DJ915" s="58"/>
      <c r="DK915" s="58"/>
      <c r="DL915" s="58"/>
      <c r="DM915" s="58"/>
      <c r="DN915" s="58"/>
      <c r="DO915" s="58"/>
      <c r="DP915" s="58"/>
      <c r="DQ915" s="58"/>
      <c r="DR915" s="58"/>
      <c r="DS915" s="58"/>
      <c r="DT915" s="58"/>
      <c r="DU915" s="58"/>
      <c r="DV915" s="58"/>
      <c r="DW915" s="58"/>
      <c r="DX915" s="58"/>
      <c r="DY915" s="58"/>
      <c r="DZ915" s="58"/>
      <c r="EA915" s="58"/>
      <c r="EB915" s="58"/>
      <c r="EC915" s="58"/>
      <c r="ED915" s="58"/>
      <c r="EE915" s="58"/>
      <c r="EF915" s="58"/>
      <c r="EG915" s="58"/>
      <c r="EH915" s="58"/>
      <c r="EI915" s="58"/>
      <c r="EJ915" s="58"/>
      <c r="EK915" s="58"/>
      <c r="EL915" s="58"/>
      <c r="EM915" s="58"/>
    </row>
    <row r="916" spans="1:143" outlineLevel="1" x14ac:dyDescent="0.2">
      <c r="A916" s="16">
        <v>617</v>
      </c>
      <c r="B916" s="16">
        <v>0</v>
      </c>
      <c r="C916" s="1">
        <v>9.776858993172953E-2</v>
      </c>
      <c r="D916" s="1">
        <f t="shared" si="125"/>
        <v>-9.776858993172953E-2</v>
      </c>
      <c r="E916" s="1">
        <f t="shared" si="126"/>
        <v>0.20576847928255776</v>
      </c>
      <c r="F916" s="1">
        <f t="shared" si="127"/>
        <v>-0.45361710647037745</v>
      </c>
      <c r="G916" s="1">
        <f t="shared" si="128"/>
        <v>-0.32918550566468513</v>
      </c>
      <c r="H916" s="1">
        <v>2.9639927350579081E-3</v>
      </c>
      <c r="I916" s="1">
        <f t="shared" si="129"/>
        <v>4.0387490727697835E-5</v>
      </c>
      <c r="J916" s="1">
        <f t="shared" si="130"/>
        <v>-0.32967444456570055</v>
      </c>
      <c r="AP916" s="58"/>
      <c r="AQ916" s="58"/>
      <c r="AR916" s="58"/>
      <c r="AS916" s="58"/>
      <c r="AT916" s="58"/>
      <c r="AU916" s="58"/>
      <c r="AV916" s="58"/>
      <c r="AW916" s="173"/>
      <c r="AX916" s="58"/>
      <c r="AY916" s="58"/>
      <c r="AZ916" s="58"/>
      <c r="BA916" s="58">
        <f t="shared" si="131"/>
        <v>1</v>
      </c>
      <c r="BB916" s="58">
        <f t="shared" si="132"/>
        <v>9.776858993172953E-2</v>
      </c>
      <c r="BC916" s="58" t="e">
        <f t="shared" si="133"/>
        <v>#N/A</v>
      </c>
      <c r="BD916" s="58"/>
      <c r="BE916" s="58"/>
      <c r="BF916" s="58"/>
      <c r="BG916" s="58"/>
      <c r="BH916" s="58"/>
      <c r="BI916" s="58"/>
      <c r="BJ916" s="58"/>
      <c r="BK916" s="58"/>
      <c r="BL916" s="58"/>
      <c r="BM916" s="58"/>
      <c r="BN916" s="58"/>
      <c r="BO916" s="58"/>
      <c r="BP916" s="58"/>
      <c r="BQ916" s="58"/>
      <c r="BR916" s="58"/>
      <c r="BS916" s="58"/>
      <c r="BT916" s="58"/>
      <c r="BU916" s="58"/>
      <c r="BV916" s="58"/>
      <c r="BW916" s="58"/>
      <c r="BX916" s="58"/>
      <c r="BY916" s="58"/>
      <c r="BZ916" s="58"/>
      <c r="CA916" s="58"/>
      <c r="CB916" s="58"/>
      <c r="CC916" s="58"/>
      <c r="CD916" s="58"/>
      <c r="CE916" s="58"/>
      <c r="CF916" s="58"/>
      <c r="CG916" s="58"/>
      <c r="CH916" s="58"/>
      <c r="CI916" s="58"/>
      <c r="CJ916" s="58"/>
      <c r="CK916" s="58"/>
      <c r="CL916" s="58"/>
      <c r="CM916" s="58"/>
      <c r="CN916" s="58"/>
      <c r="CO916" s="58"/>
      <c r="CP916" s="58"/>
      <c r="CQ916" s="58"/>
      <c r="CR916" s="58"/>
      <c r="CS916" s="58"/>
      <c r="CT916" s="58"/>
      <c r="CU916" s="58"/>
      <c r="CV916" s="58"/>
      <c r="CW916" s="58"/>
      <c r="CX916" s="58"/>
      <c r="CY916" s="58"/>
      <c r="CZ916" s="58"/>
      <c r="DA916" s="58"/>
      <c r="DB916" s="58"/>
      <c r="DC916" s="58"/>
      <c r="DD916" s="58"/>
      <c r="DE916" s="58"/>
      <c r="DF916" s="58"/>
      <c r="DG916" s="58"/>
      <c r="DH916" s="58"/>
      <c r="DI916" s="58"/>
      <c r="DJ916" s="58"/>
      <c r="DK916" s="58"/>
      <c r="DL916" s="58"/>
      <c r="DM916" s="58"/>
      <c r="DN916" s="58"/>
      <c r="DO916" s="58"/>
      <c r="DP916" s="58"/>
      <c r="DQ916" s="58"/>
      <c r="DR916" s="58"/>
      <c r="DS916" s="58"/>
      <c r="DT916" s="58"/>
      <c r="DU916" s="58"/>
      <c r="DV916" s="58"/>
      <c r="DW916" s="58"/>
      <c r="DX916" s="58"/>
      <c r="DY916" s="58"/>
      <c r="DZ916" s="58"/>
      <c r="EA916" s="58"/>
      <c r="EB916" s="58"/>
      <c r="EC916" s="58"/>
      <c r="ED916" s="58"/>
      <c r="EE916" s="58"/>
      <c r="EF916" s="58"/>
      <c r="EG916" s="58"/>
      <c r="EH916" s="58"/>
      <c r="EI916" s="58"/>
      <c r="EJ916" s="58"/>
      <c r="EK916" s="58"/>
      <c r="EL916" s="58"/>
      <c r="EM916" s="58"/>
    </row>
    <row r="917" spans="1:143" outlineLevel="1" x14ac:dyDescent="0.2">
      <c r="A917" s="16">
        <v>618</v>
      </c>
      <c r="B917" s="16">
        <v>0</v>
      </c>
      <c r="C917" s="1">
        <v>0.46159975378957291</v>
      </c>
      <c r="D917" s="1">
        <f t="shared" si="125"/>
        <v>-0.46159975378957291</v>
      </c>
      <c r="E917" s="1">
        <f t="shared" si="126"/>
        <v>1.2383060867030493</v>
      </c>
      <c r="F917" s="1">
        <f t="shared" si="127"/>
        <v>-1.1127920231126072</v>
      </c>
      <c r="G917" s="1">
        <f t="shared" si="128"/>
        <v>-0.92593427246844484</v>
      </c>
      <c r="H917" s="1">
        <v>1.5191191962624587E-2</v>
      </c>
      <c r="I917" s="1">
        <f t="shared" si="129"/>
        <v>1.6786429658472194E-3</v>
      </c>
      <c r="J917" s="1">
        <f t="shared" si="130"/>
        <v>-0.93304845316746488</v>
      </c>
      <c r="AP917" s="58"/>
      <c r="AQ917" s="58"/>
      <c r="AR917" s="58"/>
      <c r="AS917" s="58"/>
      <c r="AT917" s="58"/>
      <c r="AU917" s="58"/>
      <c r="AV917" s="58"/>
      <c r="AW917" s="173"/>
      <c r="AX917" s="58"/>
      <c r="AY917" s="58"/>
      <c r="AZ917" s="58"/>
      <c r="BA917" s="58">
        <f t="shared" si="131"/>
        <v>1</v>
      </c>
      <c r="BB917" s="58">
        <f t="shared" si="132"/>
        <v>0.46159975378957291</v>
      </c>
      <c r="BC917" s="58" t="e">
        <f t="shared" si="133"/>
        <v>#N/A</v>
      </c>
      <c r="BD917" s="58"/>
      <c r="BE917" s="58"/>
      <c r="BF917" s="58"/>
      <c r="BG917" s="58"/>
      <c r="BH917" s="58"/>
      <c r="BI917" s="58"/>
      <c r="BJ917" s="58"/>
      <c r="BK917" s="58"/>
      <c r="BL917" s="58"/>
      <c r="BM917" s="58"/>
      <c r="BN917" s="58"/>
      <c r="BO917" s="58"/>
      <c r="BP917" s="58"/>
      <c r="BQ917" s="58"/>
      <c r="BR917" s="58"/>
      <c r="BS917" s="58"/>
      <c r="BT917" s="58"/>
      <c r="BU917" s="58"/>
      <c r="BV917" s="58"/>
      <c r="BW917" s="58"/>
      <c r="BX917" s="58"/>
      <c r="BY917" s="58"/>
      <c r="BZ917" s="58"/>
      <c r="CA917" s="58"/>
      <c r="CB917" s="58"/>
      <c r="CC917" s="58"/>
      <c r="CD917" s="58"/>
      <c r="CE917" s="58"/>
      <c r="CF917" s="58"/>
      <c r="CG917" s="58"/>
      <c r="CH917" s="58"/>
      <c r="CI917" s="58"/>
      <c r="CJ917" s="58"/>
      <c r="CK917" s="58"/>
      <c r="CL917" s="58"/>
      <c r="CM917" s="58"/>
      <c r="CN917" s="58"/>
      <c r="CO917" s="58"/>
      <c r="CP917" s="58"/>
      <c r="CQ917" s="58"/>
      <c r="CR917" s="58"/>
      <c r="CS917" s="58"/>
      <c r="CT917" s="58"/>
      <c r="CU917" s="58"/>
      <c r="CV917" s="58"/>
      <c r="CW917" s="58"/>
      <c r="CX917" s="58"/>
      <c r="CY917" s="58"/>
      <c r="CZ917" s="58"/>
      <c r="DA917" s="58"/>
      <c r="DB917" s="58"/>
      <c r="DC917" s="58"/>
      <c r="DD917" s="58"/>
      <c r="DE917" s="58"/>
      <c r="DF917" s="58"/>
      <c r="DG917" s="58"/>
      <c r="DH917" s="58"/>
      <c r="DI917" s="58"/>
      <c r="DJ917" s="58"/>
      <c r="DK917" s="58"/>
      <c r="DL917" s="58"/>
      <c r="DM917" s="58"/>
      <c r="DN917" s="58"/>
      <c r="DO917" s="58"/>
      <c r="DP917" s="58"/>
      <c r="DQ917" s="58"/>
      <c r="DR917" s="58"/>
      <c r="DS917" s="58"/>
      <c r="DT917" s="58"/>
      <c r="DU917" s="58"/>
      <c r="DV917" s="58"/>
      <c r="DW917" s="58"/>
      <c r="DX917" s="58"/>
      <c r="DY917" s="58"/>
      <c r="DZ917" s="58"/>
      <c r="EA917" s="58"/>
      <c r="EB917" s="58"/>
      <c r="EC917" s="58"/>
      <c r="ED917" s="58"/>
      <c r="EE917" s="58"/>
      <c r="EF917" s="58"/>
      <c r="EG917" s="58"/>
      <c r="EH917" s="58"/>
      <c r="EI917" s="58"/>
      <c r="EJ917" s="58"/>
      <c r="EK917" s="58"/>
      <c r="EL917" s="58"/>
      <c r="EM917" s="58"/>
    </row>
    <row r="918" spans="1:143" outlineLevel="1" x14ac:dyDescent="0.2">
      <c r="A918" s="16">
        <v>619</v>
      </c>
      <c r="B918" s="16">
        <v>1</v>
      </c>
      <c r="C918" s="1">
        <v>0.96954854610168784</v>
      </c>
      <c r="D918" s="1">
        <f t="shared" si="125"/>
        <v>3.0451453898312164E-2</v>
      </c>
      <c r="E918" s="1">
        <f t="shared" si="126"/>
        <v>6.1849464429091873E-2</v>
      </c>
      <c r="F918" s="1">
        <f t="shared" si="127"/>
        <v>0.2486955255510076</v>
      </c>
      <c r="G918" s="1">
        <f t="shared" si="128"/>
        <v>0.1772226542478417</v>
      </c>
      <c r="H918" s="1">
        <v>4.5680332642243048E-3</v>
      </c>
      <c r="I918" s="1">
        <f t="shared" si="129"/>
        <v>1.8098999892399308E-5</v>
      </c>
      <c r="J918" s="1">
        <f t="shared" si="130"/>
        <v>0.17762882582261466</v>
      </c>
      <c r="AP918" s="58"/>
      <c r="AQ918" s="58"/>
      <c r="AR918" s="58"/>
      <c r="AS918" s="58"/>
      <c r="AT918" s="58"/>
      <c r="AU918" s="58"/>
      <c r="AV918" s="58"/>
      <c r="AW918" s="173"/>
      <c r="AX918" s="58"/>
      <c r="AY918" s="58"/>
      <c r="AZ918" s="58"/>
      <c r="BA918" s="58">
        <f t="shared" si="131"/>
        <v>0</v>
      </c>
      <c r="BB918" s="58" t="e">
        <f t="shared" si="132"/>
        <v>#N/A</v>
      </c>
      <c r="BC918" s="58">
        <f t="shared" si="133"/>
        <v>0.96954854610168784</v>
      </c>
      <c r="BD918" s="58"/>
      <c r="BE918" s="58"/>
      <c r="BF918" s="58"/>
      <c r="BG918" s="58"/>
      <c r="BH918" s="58"/>
      <c r="BI918" s="58"/>
      <c r="BJ918" s="58"/>
      <c r="BK918" s="58"/>
      <c r="BL918" s="58"/>
      <c r="BM918" s="58"/>
      <c r="BN918" s="58"/>
      <c r="BO918" s="58"/>
      <c r="BP918" s="58"/>
      <c r="BQ918" s="58"/>
      <c r="BR918" s="58"/>
      <c r="BS918" s="58"/>
      <c r="BT918" s="58"/>
      <c r="BU918" s="58"/>
      <c r="BV918" s="58"/>
      <c r="BW918" s="58"/>
      <c r="BX918" s="58"/>
      <c r="BY918" s="58"/>
      <c r="BZ918" s="58"/>
      <c r="CA918" s="58"/>
      <c r="CB918" s="58"/>
      <c r="CC918" s="58"/>
      <c r="CD918" s="58"/>
      <c r="CE918" s="58"/>
      <c r="CF918" s="58"/>
      <c r="CG918" s="58"/>
      <c r="CH918" s="58"/>
      <c r="CI918" s="58"/>
      <c r="CJ918" s="58"/>
      <c r="CK918" s="58"/>
      <c r="CL918" s="58"/>
      <c r="CM918" s="58"/>
      <c r="CN918" s="58"/>
      <c r="CO918" s="58"/>
      <c r="CP918" s="58"/>
      <c r="CQ918" s="58"/>
      <c r="CR918" s="58"/>
      <c r="CS918" s="58"/>
      <c r="CT918" s="58"/>
      <c r="CU918" s="58"/>
      <c r="CV918" s="58"/>
      <c r="CW918" s="58"/>
      <c r="CX918" s="58"/>
      <c r="CY918" s="58"/>
      <c r="CZ918" s="58"/>
      <c r="DA918" s="58"/>
      <c r="DB918" s="58"/>
      <c r="DC918" s="58"/>
      <c r="DD918" s="58"/>
      <c r="DE918" s="58"/>
      <c r="DF918" s="58"/>
      <c r="DG918" s="58"/>
      <c r="DH918" s="58"/>
      <c r="DI918" s="58"/>
      <c r="DJ918" s="58"/>
      <c r="DK918" s="58"/>
      <c r="DL918" s="58"/>
      <c r="DM918" s="58"/>
      <c r="DN918" s="58"/>
      <c r="DO918" s="58"/>
      <c r="DP918" s="58"/>
      <c r="DQ918" s="58"/>
      <c r="DR918" s="58"/>
      <c r="DS918" s="58"/>
      <c r="DT918" s="58"/>
      <c r="DU918" s="58"/>
      <c r="DV918" s="58"/>
      <c r="DW918" s="58"/>
      <c r="DX918" s="58"/>
      <c r="DY918" s="58"/>
      <c r="DZ918" s="58"/>
      <c r="EA918" s="58"/>
      <c r="EB918" s="58"/>
      <c r="EC918" s="58"/>
      <c r="ED918" s="58"/>
      <c r="EE918" s="58"/>
      <c r="EF918" s="58"/>
      <c r="EG918" s="58"/>
      <c r="EH918" s="58"/>
      <c r="EI918" s="58"/>
      <c r="EJ918" s="58"/>
      <c r="EK918" s="58"/>
      <c r="EL918" s="58"/>
      <c r="EM918" s="58"/>
    </row>
    <row r="919" spans="1:143" outlineLevel="1" x14ac:dyDescent="0.2">
      <c r="A919" s="16">
        <v>620</v>
      </c>
      <c r="B919" s="16">
        <v>0</v>
      </c>
      <c r="C919" s="1">
        <v>0.12028146940812173</v>
      </c>
      <c r="D919" s="1">
        <f t="shared" si="125"/>
        <v>-0.12028146940812173</v>
      </c>
      <c r="E919" s="1">
        <f t="shared" si="126"/>
        <v>0.25630654854691293</v>
      </c>
      <c r="F919" s="1">
        <f t="shared" si="127"/>
        <v>-0.50626726987522408</v>
      </c>
      <c r="G919" s="1">
        <f t="shared" si="128"/>
        <v>-0.36976644031604194</v>
      </c>
      <c r="H919" s="1">
        <v>1.2020765174200686E-2</v>
      </c>
      <c r="I919" s="1">
        <f t="shared" si="129"/>
        <v>2.1047546497223138E-4</v>
      </c>
      <c r="J919" s="1">
        <f t="shared" si="130"/>
        <v>-0.37200911748861742</v>
      </c>
      <c r="AP919" s="58"/>
      <c r="AQ919" s="58"/>
      <c r="AR919" s="58"/>
      <c r="AS919" s="58"/>
      <c r="AT919" s="58"/>
      <c r="AU919" s="58"/>
      <c r="AV919" s="58"/>
      <c r="AW919" s="173"/>
      <c r="AX919" s="58"/>
      <c r="AY919" s="58"/>
      <c r="AZ919" s="58"/>
      <c r="BA919" s="58">
        <f t="shared" si="131"/>
        <v>1</v>
      </c>
      <c r="BB919" s="58">
        <f t="shared" si="132"/>
        <v>0.12028146940812173</v>
      </c>
      <c r="BC919" s="58" t="e">
        <f t="shared" si="133"/>
        <v>#N/A</v>
      </c>
      <c r="BD919" s="58"/>
      <c r="BE919" s="58"/>
      <c r="BF919" s="58"/>
      <c r="BG919" s="58"/>
      <c r="BH919" s="58"/>
      <c r="BI919" s="58"/>
      <c r="BJ919" s="58"/>
      <c r="BK919" s="58"/>
      <c r="BL919" s="58"/>
      <c r="BM919" s="58"/>
      <c r="BN919" s="58"/>
      <c r="BO919" s="58"/>
      <c r="BP919" s="58"/>
      <c r="BQ919" s="58"/>
      <c r="BR919" s="58"/>
      <c r="BS919" s="58"/>
      <c r="BT919" s="58"/>
      <c r="BU919" s="58"/>
      <c r="BV919" s="58"/>
      <c r="BW919" s="58"/>
      <c r="BX919" s="58"/>
      <c r="BY919" s="58"/>
      <c r="BZ919" s="58"/>
      <c r="CA919" s="58"/>
      <c r="CB919" s="58"/>
      <c r="CC919" s="58"/>
      <c r="CD919" s="58"/>
      <c r="CE919" s="58"/>
      <c r="CF919" s="58"/>
      <c r="CG919" s="58"/>
      <c r="CH919" s="58"/>
      <c r="CI919" s="58"/>
      <c r="CJ919" s="58"/>
      <c r="CK919" s="58"/>
      <c r="CL919" s="58"/>
      <c r="CM919" s="58"/>
      <c r="CN919" s="58"/>
      <c r="CO919" s="58"/>
      <c r="CP919" s="58"/>
      <c r="CQ919" s="58"/>
      <c r="CR919" s="58"/>
      <c r="CS919" s="58"/>
      <c r="CT919" s="58"/>
      <c r="CU919" s="58"/>
      <c r="CV919" s="58"/>
      <c r="CW919" s="58"/>
      <c r="CX919" s="58"/>
      <c r="CY919" s="58"/>
      <c r="CZ919" s="58"/>
      <c r="DA919" s="58"/>
      <c r="DB919" s="58"/>
      <c r="DC919" s="58"/>
      <c r="DD919" s="58"/>
      <c r="DE919" s="58"/>
      <c r="DF919" s="58"/>
      <c r="DG919" s="58"/>
      <c r="DH919" s="58"/>
      <c r="DI919" s="58"/>
      <c r="DJ919" s="58"/>
      <c r="DK919" s="58"/>
      <c r="DL919" s="58"/>
      <c r="DM919" s="58"/>
      <c r="DN919" s="58"/>
      <c r="DO919" s="58"/>
      <c r="DP919" s="58"/>
      <c r="DQ919" s="58"/>
      <c r="DR919" s="58"/>
      <c r="DS919" s="58"/>
      <c r="DT919" s="58"/>
      <c r="DU919" s="58"/>
      <c r="DV919" s="58"/>
      <c r="DW919" s="58"/>
      <c r="DX919" s="58"/>
      <c r="DY919" s="58"/>
      <c r="DZ919" s="58"/>
      <c r="EA919" s="58"/>
      <c r="EB919" s="58"/>
      <c r="EC919" s="58"/>
      <c r="ED919" s="58"/>
      <c r="EE919" s="58"/>
      <c r="EF919" s="58"/>
      <c r="EG919" s="58"/>
      <c r="EH919" s="58"/>
      <c r="EI919" s="58"/>
      <c r="EJ919" s="58"/>
      <c r="EK919" s="58"/>
      <c r="EL919" s="58"/>
      <c r="EM919" s="58"/>
    </row>
    <row r="920" spans="1:143" outlineLevel="1" x14ac:dyDescent="0.2">
      <c r="A920" s="16">
        <v>621</v>
      </c>
      <c r="B920" s="16">
        <v>0</v>
      </c>
      <c r="C920" s="1">
        <v>0.11413923605143947</v>
      </c>
      <c r="D920" s="1">
        <f t="shared" si="125"/>
        <v>-0.11413923605143947</v>
      </c>
      <c r="E920" s="1">
        <f t="shared" si="126"/>
        <v>0.24239098405241721</v>
      </c>
      <c r="F920" s="1">
        <f t="shared" si="127"/>
        <v>-0.4923321887226319</v>
      </c>
      <c r="G920" s="1">
        <f t="shared" si="128"/>
        <v>-0.35895065274505533</v>
      </c>
      <c r="H920" s="1">
        <v>3.115950586850593E-3</v>
      </c>
      <c r="I920" s="1">
        <f t="shared" si="129"/>
        <v>5.0498767138840533E-5</v>
      </c>
      <c r="J920" s="1">
        <f t="shared" si="130"/>
        <v>-0.35951119931082426</v>
      </c>
      <c r="AP920" s="58"/>
      <c r="AQ920" s="58"/>
      <c r="AR920" s="58"/>
      <c r="AS920" s="58"/>
      <c r="AT920" s="58"/>
      <c r="AU920" s="58"/>
      <c r="AV920" s="58"/>
      <c r="AW920" s="173"/>
      <c r="AX920" s="58"/>
      <c r="AY920" s="58"/>
      <c r="AZ920" s="58"/>
      <c r="BA920" s="58">
        <f t="shared" si="131"/>
        <v>1</v>
      </c>
      <c r="BB920" s="58">
        <f t="shared" si="132"/>
        <v>0.11413923605143947</v>
      </c>
      <c r="BC920" s="58" t="e">
        <f t="shared" si="133"/>
        <v>#N/A</v>
      </c>
      <c r="BD920" s="58"/>
      <c r="BE920" s="58"/>
      <c r="BF920" s="58"/>
      <c r="BG920" s="58"/>
      <c r="BH920" s="58"/>
      <c r="BI920" s="58"/>
      <c r="BJ920" s="58"/>
      <c r="BK920" s="58"/>
      <c r="BL920" s="58"/>
      <c r="BM920" s="58"/>
      <c r="BN920" s="58"/>
      <c r="BO920" s="58"/>
      <c r="BP920" s="58"/>
      <c r="BQ920" s="58"/>
      <c r="BR920" s="58"/>
      <c r="BS920" s="58"/>
      <c r="BT920" s="58"/>
      <c r="BU920" s="58"/>
      <c r="BV920" s="58"/>
      <c r="BW920" s="58"/>
      <c r="BX920" s="58"/>
      <c r="BY920" s="58"/>
      <c r="BZ920" s="58"/>
      <c r="CA920" s="58"/>
      <c r="CB920" s="58"/>
      <c r="CC920" s="58"/>
      <c r="CD920" s="58"/>
      <c r="CE920" s="58"/>
      <c r="CF920" s="58"/>
      <c r="CG920" s="58"/>
      <c r="CH920" s="58"/>
      <c r="CI920" s="58"/>
      <c r="CJ920" s="58"/>
      <c r="CK920" s="58"/>
      <c r="CL920" s="58"/>
      <c r="CM920" s="58"/>
      <c r="CN920" s="58"/>
      <c r="CO920" s="58"/>
      <c r="CP920" s="58"/>
      <c r="CQ920" s="58"/>
      <c r="CR920" s="58"/>
      <c r="CS920" s="58"/>
      <c r="CT920" s="58"/>
      <c r="CU920" s="58"/>
      <c r="CV920" s="58"/>
      <c r="CW920" s="58"/>
      <c r="CX920" s="58"/>
      <c r="CY920" s="58"/>
      <c r="CZ920" s="58"/>
      <c r="DA920" s="58"/>
      <c r="DB920" s="58"/>
      <c r="DC920" s="58"/>
      <c r="DD920" s="58"/>
      <c r="DE920" s="58"/>
      <c r="DF920" s="58"/>
      <c r="DG920" s="58"/>
      <c r="DH920" s="58"/>
      <c r="DI920" s="58"/>
      <c r="DJ920" s="58"/>
      <c r="DK920" s="58"/>
      <c r="DL920" s="58"/>
      <c r="DM920" s="58"/>
      <c r="DN920" s="58"/>
      <c r="DO920" s="58"/>
      <c r="DP920" s="58"/>
      <c r="DQ920" s="58"/>
      <c r="DR920" s="58"/>
      <c r="DS920" s="58"/>
      <c r="DT920" s="58"/>
      <c r="DU920" s="58"/>
      <c r="DV920" s="58"/>
      <c r="DW920" s="58"/>
      <c r="DX920" s="58"/>
      <c r="DY920" s="58"/>
      <c r="DZ920" s="58"/>
      <c r="EA920" s="58"/>
      <c r="EB920" s="58"/>
      <c r="EC920" s="58"/>
      <c r="ED920" s="58"/>
      <c r="EE920" s="58"/>
      <c r="EF920" s="58"/>
      <c r="EG920" s="58"/>
      <c r="EH920" s="58"/>
      <c r="EI920" s="58"/>
      <c r="EJ920" s="58"/>
      <c r="EK920" s="58"/>
      <c r="EL920" s="58"/>
      <c r="EM920" s="58"/>
    </row>
    <row r="921" spans="1:143" outlineLevel="1" x14ac:dyDescent="0.2">
      <c r="A921" s="16">
        <v>622</v>
      </c>
      <c r="B921" s="16">
        <v>1</v>
      </c>
      <c r="C921" s="1">
        <v>0.3628162580348368</v>
      </c>
      <c r="D921" s="1">
        <f t="shared" si="125"/>
        <v>0.63718374196516314</v>
      </c>
      <c r="E921" s="1">
        <f t="shared" si="126"/>
        <v>2.0277174981605648</v>
      </c>
      <c r="F921" s="1">
        <f t="shared" si="127"/>
        <v>1.4239794584756358</v>
      </c>
      <c r="G921" s="1">
        <f t="shared" si="128"/>
        <v>1.3252230256259767</v>
      </c>
      <c r="H921" s="1">
        <v>8.089381822692962E-3</v>
      </c>
      <c r="I921" s="1">
        <f t="shared" si="129"/>
        <v>1.8049210726254707E-3</v>
      </c>
      <c r="J921" s="1">
        <f t="shared" si="130"/>
        <v>1.3306158839667221</v>
      </c>
      <c r="AP921" s="58"/>
      <c r="AQ921" s="58"/>
      <c r="AR921" s="58"/>
      <c r="AS921" s="58"/>
      <c r="AT921" s="58"/>
      <c r="AU921" s="58"/>
      <c r="AV921" s="58"/>
      <c r="AW921" s="173"/>
      <c r="AX921" s="58"/>
      <c r="AY921" s="58"/>
      <c r="AZ921" s="58"/>
      <c r="BA921" s="58">
        <f t="shared" si="131"/>
        <v>0</v>
      </c>
      <c r="BB921" s="58" t="e">
        <f t="shared" si="132"/>
        <v>#N/A</v>
      </c>
      <c r="BC921" s="58">
        <f t="shared" si="133"/>
        <v>0.3628162580348368</v>
      </c>
      <c r="BD921" s="58"/>
      <c r="BE921" s="58"/>
      <c r="BF921" s="58"/>
      <c r="BG921" s="58"/>
      <c r="BH921" s="58"/>
      <c r="BI921" s="58"/>
      <c r="BJ921" s="58"/>
      <c r="BK921" s="58"/>
      <c r="BL921" s="58"/>
      <c r="BM921" s="58"/>
      <c r="BN921" s="58"/>
      <c r="BO921" s="58"/>
      <c r="BP921" s="58"/>
      <c r="BQ921" s="58"/>
      <c r="BR921" s="58"/>
      <c r="BS921" s="58"/>
      <c r="BT921" s="58"/>
      <c r="BU921" s="58"/>
      <c r="BV921" s="58"/>
      <c r="BW921" s="58"/>
      <c r="BX921" s="58"/>
      <c r="BY921" s="58"/>
      <c r="BZ921" s="58"/>
      <c r="CA921" s="58"/>
      <c r="CB921" s="58"/>
      <c r="CC921" s="58"/>
      <c r="CD921" s="58"/>
      <c r="CE921" s="58"/>
      <c r="CF921" s="58"/>
      <c r="CG921" s="58"/>
      <c r="CH921" s="58"/>
      <c r="CI921" s="58"/>
      <c r="CJ921" s="58"/>
      <c r="CK921" s="58"/>
      <c r="CL921" s="58"/>
      <c r="CM921" s="58"/>
      <c r="CN921" s="58"/>
      <c r="CO921" s="58"/>
      <c r="CP921" s="58"/>
      <c r="CQ921" s="58"/>
      <c r="CR921" s="58"/>
      <c r="CS921" s="58"/>
      <c r="CT921" s="58"/>
      <c r="CU921" s="58"/>
      <c r="CV921" s="58"/>
      <c r="CW921" s="58"/>
      <c r="CX921" s="58"/>
      <c r="CY921" s="58"/>
      <c r="CZ921" s="58"/>
      <c r="DA921" s="58"/>
      <c r="DB921" s="58"/>
      <c r="DC921" s="58"/>
      <c r="DD921" s="58"/>
      <c r="DE921" s="58"/>
      <c r="DF921" s="58"/>
      <c r="DG921" s="58"/>
      <c r="DH921" s="58"/>
      <c r="DI921" s="58"/>
      <c r="DJ921" s="58"/>
      <c r="DK921" s="58"/>
      <c r="DL921" s="58"/>
      <c r="DM921" s="58"/>
      <c r="DN921" s="58"/>
      <c r="DO921" s="58"/>
      <c r="DP921" s="58"/>
      <c r="DQ921" s="58"/>
      <c r="DR921" s="58"/>
      <c r="DS921" s="58"/>
      <c r="DT921" s="58"/>
      <c r="DU921" s="58"/>
      <c r="DV921" s="58"/>
      <c r="DW921" s="58"/>
      <c r="DX921" s="58"/>
      <c r="DY921" s="58"/>
      <c r="DZ921" s="58"/>
      <c r="EA921" s="58"/>
      <c r="EB921" s="58"/>
      <c r="EC921" s="58"/>
      <c r="ED921" s="58"/>
      <c r="EE921" s="58"/>
      <c r="EF921" s="58"/>
      <c r="EG921" s="58"/>
      <c r="EH921" s="58"/>
      <c r="EI921" s="58"/>
      <c r="EJ921" s="58"/>
      <c r="EK921" s="58"/>
      <c r="EL921" s="58"/>
      <c r="EM921" s="58"/>
    </row>
    <row r="922" spans="1:143" outlineLevel="1" x14ac:dyDescent="0.2">
      <c r="A922" s="16">
        <v>623</v>
      </c>
      <c r="B922" s="16">
        <v>1</v>
      </c>
      <c r="C922" s="1">
        <v>0.13284741379748391</v>
      </c>
      <c r="D922" s="1">
        <f t="shared" si="125"/>
        <v>0.86715258620251612</v>
      </c>
      <c r="E922" s="1">
        <f t="shared" si="126"/>
        <v>4.037108148105724</v>
      </c>
      <c r="F922" s="1">
        <f t="shared" si="127"/>
        <v>2.0092556203991876</v>
      </c>
      <c r="G922" s="1">
        <f t="shared" si="128"/>
        <v>2.5548841364023964</v>
      </c>
      <c r="H922" s="1">
        <v>4.2021365318464258E-3</v>
      </c>
      <c r="I922" s="1">
        <f t="shared" si="129"/>
        <v>3.4576434826121627E-3</v>
      </c>
      <c r="J922" s="1">
        <f t="shared" si="130"/>
        <v>2.5602690996029258</v>
      </c>
      <c r="AP922" s="58"/>
      <c r="AQ922" s="58"/>
      <c r="AR922" s="58"/>
      <c r="AS922" s="58"/>
      <c r="AT922" s="58"/>
      <c r="AU922" s="58"/>
      <c r="AV922" s="58"/>
      <c r="AW922" s="173"/>
      <c r="AX922" s="58"/>
      <c r="AY922" s="58"/>
      <c r="AZ922" s="58"/>
      <c r="BA922" s="58">
        <f t="shared" si="131"/>
        <v>0</v>
      </c>
      <c r="BB922" s="58" t="e">
        <f t="shared" si="132"/>
        <v>#N/A</v>
      </c>
      <c r="BC922" s="58">
        <f t="shared" si="133"/>
        <v>0.13284741379748391</v>
      </c>
      <c r="BD922" s="58"/>
      <c r="BE922" s="58"/>
      <c r="BF922" s="58"/>
      <c r="BG922" s="58"/>
      <c r="BH922" s="58"/>
      <c r="BI922" s="58"/>
      <c r="BJ922" s="58"/>
      <c r="BK922" s="58"/>
      <c r="BL922" s="58"/>
      <c r="BM922" s="58"/>
      <c r="BN922" s="58"/>
      <c r="BO922" s="58"/>
      <c r="BP922" s="58"/>
      <c r="BQ922" s="58"/>
      <c r="BR922" s="58"/>
      <c r="BS922" s="58"/>
      <c r="BT922" s="58"/>
      <c r="BU922" s="58"/>
      <c r="BV922" s="58"/>
      <c r="BW922" s="58"/>
      <c r="BX922" s="58"/>
      <c r="BY922" s="58"/>
      <c r="BZ922" s="58"/>
      <c r="CA922" s="58"/>
      <c r="CB922" s="58"/>
      <c r="CC922" s="58"/>
      <c r="CD922" s="58"/>
      <c r="CE922" s="58"/>
      <c r="CF922" s="58"/>
      <c r="CG922" s="58"/>
      <c r="CH922" s="58"/>
      <c r="CI922" s="58"/>
      <c r="CJ922" s="58"/>
      <c r="CK922" s="58"/>
      <c r="CL922" s="58"/>
      <c r="CM922" s="58"/>
      <c r="CN922" s="58"/>
      <c r="CO922" s="58"/>
      <c r="CP922" s="58"/>
      <c r="CQ922" s="58"/>
      <c r="CR922" s="58"/>
      <c r="CS922" s="58"/>
      <c r="CT922" s="58"/>
      <c r="CU922" s="58"/>
      <c r="CV922" s="58"/>
      <c r="CW922" s="58"/>
      <c r="CX922" s="58"/>
      <c r="CY922" s="58"/>
      <c r="CZ922" s="58"/>
      <c r="DA922" s="58"/>
      <c r="DB922" s="58"/>
      <c r="DC922" s="58"/>
      <c r="DD922" s="58"/>
      <c r="DE922" s="58"/>
      <c r="DF922" s="58"/>
      <c r="DG922" s="58"/>
      <c r="DH922" s="58"/>
      <c r="DI922" s="58"/>
      <c r="DJ922" s="58"/>
      <c r="DK922" s="58"/>
      <c r="DL922" s="58"/>
      <c r="DM922" s="58"/>
      <c r="DN922" s="58"/>
      <c r="DO922" s="58"/>
      <c r="DP922" s="58"/>
      <c r="DQ922" s="58"/>
      <c r="DR922" s="58"/>
      <c r="DS922" s="58"/>
      <c r="DT922" s="58"/>
      <c r="DU922" s="58"/>
      <c r="DV922" s="58"/>
      <c r="DW922" s="58"/>
      <c r="DX922" s="58"/>
      <c r="DY922" s="58"/>
      <c r="DZ922" s="58"/>
      <c r="EA922" s="58"/>
      <c r="EB922" s="58"/>
      <c r="EC922" s="58"/>
      <c r="ED922" s="58"/>
      <c r="EE922" s="58"/>
      <c r="EF922" s="58"/>
      <c r="EG922" s="58"/>
      <c r="EH922" s="58"/>
      <c r="EI922" s="58"/>
      <c r="EJ922" s="58"/>
      <c r="EK922" s="58"/>
      <c r="EL922" s="58"/>
      <c r="EM922" s="58"/>
    </row>
    <row r="923" spans="1:143" outlineLevel="1" x14ac:dyDescent="0.2">
      <c r="A923" s="16">
        <v>624</v>
      </c>
      <c r="B923" s="16">
        <v>0</v>
      </c>
      <c r="C923" s="1">
        <v>0.13002404558311145</v>
      </c>
      <c r="D923" s="1">
        <f t="shared" si="125"/>
        <v>-0.13002404558311145</v>
      </c>
      <c r="E923" s="1">
        <f t="shared" si="126"/>
        <v>0.27857941263347663</v>
      </c>
      <c r="F923" s="1">
        <f t="shared" si="127"/>
        <v>-0.52780622640650676</v>
      </c>
      <c r="G923" s="1">
        <f t="shared" si="128"/>
        <v>-0.38659676245617836</v>
      </c>
      <c r="H923" s="1">
        <v>3.9762680482500487E-3</v>
      </c>
      <c r="I923" s="1">
        <f t="shared" si="129"/>
        <v>7.4879462645677003E-5</v>
      </c>
      <c r="J923" s="1">
        <f t="shared" si="130"/>
        <v>-0.38736766839302156</v>
      </c>
      <c r="AP923" s="58"/>
      <c r="AQ923" s="58"/>
      <c r="AR923" s="58"/>
      <c r="AS923" s="58"/>
      <c r="AT923" s="58"/>
      <c r="AU923" s="58"/>
      <c r="AV923" s="58"/>
      <c r="AW923" s="173"/>
      <c r="AX923" s="58"/>
      <c r="AY923" s="58"/>
      <c r="AZ923" s="58"/>
      <c r="BA923" s="58">
        <f t="shared" si="131"/>
        <v>1</v>
      </c>
      <c r="BB923" s="58">
        <f t="shared" si="132"/>
        <v>0.13002404558311145</v>
      </c>
      <c r="BC923" s="58" t="e">
        <f t="shared" si="133"/>
        <v>#N/A</v>
      </c>
      <c r="BD923" s="58"/>
      <c r="BE923" s="58"/>
      <c r="BF923" s="58"/>
      <c r="BG923" s="58"/>
      <c r="BH923" s="58"/>
      <c r="BI923" s="58"/>
      <c r="BJ923" s="58"/>
      <c r="BK923" s="58"/>
      <c r="BL923" s="58"/>
      <c r="BM923" s="58"/>
      <c r="BN923" s="58"/>
      <c r="BO923" s="58"/>
      <c r="BP923" s="58"/>
      <c r="BQ923" s="58"/>
      <c r="BR923" s="58"/>
      <c r="BS923" s="58"/>
      <c r="BT923" s="58"/>
      <c r="BU923" s="58"/>
      <c r="BV923" s="58"/>
      <c r="BW923" s="58"/>
      <c r="BX923" s="58"/>
      <c r="BY923" s="58"/>
      <c r="BZ923" s="58"/>
      <c r="CA923" s="58"/>
      <c r="CB923" s="58"/>
      <c r="CC923" s="58"/>
      <c r="CD923" s="58"/>
      <c r="CE923" s="58"/>
      <c r="CF923" s="58"/>
      <c r="CG923" s="58"/>
      <c r="CH923" s="58"/>
      <c r="CI923" s="58"/>
      <c r="CJ923" s="58"/>
      <c r="CK923" s="58"/>
      <c r="CL923" s="58"/>
      <c r="CM923" s="58"/>
      <c r="CN923" s="58"/>
      <c r="CO923" s="58"/>
      <c r="CP923" s="58"/>
      <c r="CQ923" s="58"/>
      <c r="CR923" s="58"/>
      <c r="CS923" s="58"/>
      <c r="CT923" s="58"/>
      <c r="CU923" s="58"/>
      <c r="CV923" s="58"/>
      <c r="CW923" s="58"/>
      <c r="CX923" s="58"/>
      <c r="CY923" s="58"/>
      <c r="CZ923" s="58"/>
      <c r="DA923" s="58"/>
      <c r="DB923" s="58"/>
      <c r="DC923" s="58"/>
      <c r="DD923" s="58"/>
      <c r="DE923" s="58"/>
      <c r="DF923" s="58"/>
      <c r="DG923" s="58"/>
      <c r="DH923" s="58"/>
      <c r="DI923" s="58"/>
      <c r="DJ923" s="58"/>
      <c r="DK923" s="58"/>
      <c r="DL923" s="58"/>
      <c r="DM923" s="58"/>
      <c r="DN923" s="58"/>
      <c r="DO923" s="58"/>
      <c r="DP923" s="58"/>
      <c r="DQ923" s="58"/>
      <c r="DR923" s="58"/>
      <c r="DS923" s="58"/>
      <c r="DT923" s="58"/>
      <c r="DU923" s="58"/>
      <c r="DV923" s="58"/>
      <c r="DW923" s="58"/>
      <c r="DX923" s="58"/>
      <c r="DY923" s="58"/>
      <c r="DZ923" s="58"/>
      <c r="EA923" s="58"/>
      <c r="EB923" s="58"/>
      <c r="EC923" s="58"/>
      <c r="ED923" s="58"/>
      <c r="EE923" s="58"/>
      <c r="EF923" s="58"/>
      <c r="EG923" s="58"/>
      <c r="EH923" s="58"/>
      <c r="EI923" s="58"/>
      <c r="EJ923" s="58"/>
      <c r="EK923" s="58"/>
      <c r="EL923" s="58"/>
      <c r="EM923" s="58"/>
    </row>
    <row r="924" spans="1:143" outlineLevel="1" x14ac:dyDescent="0.2">
      <c r="A924" s="16">
        <v>625</v>
      </c>
      <c r="B924" s="16">
        <v>0</v>
      </c>
      <c r="C924" s="1">
        <v>0.13002404558311145</v>
      </c>
      <c r="D924" s="1">
        <f t="shared" si="125"/>
        <v>-0.13002404558311145</v>
      </c>
      <c r="E924" s="1">
        <f t="shared" si="126"/>
        <v>0.27857941263347663</v>
      </c>
      <c r="F924" s="1">
        <f t="shared" si="127"/>
        <v>-0.52780622640650676</v>
      </c>
      <c r="G924" s="1">
        <f t="shared" si="128"/>
        <v>-0.38659676245617836</v>
      </c>
      <c r="H924" s="1">
        <v>3.9762680482500487E-3</v>
      </c>
      <c r="I924" s="1">
        <f t="shared" si="129"/>
        <v>7.4879462645677003E-5</v>
      </c>
      <c r="J924" s="1">
        <f t="shared" si="130"/>
        <v>-0.38736766839302156</v>
      </c>
      <c r="AP924" s="58"/>
      <c r="AQ924" s="58"/>
      <c r="AR924" s="58"/>
      <c r="AS924" s="58"/>
      <c r="AT924" s="58"/>
      <c r="AU924" s="58"/>
      <c r="AV924" s="58"/>
      <c r="AW924" s="173"/>
      <c r="AX924" s="58"/>
      <c r="AY924" s="58"/>
      <c r="AZ924" s="58"/>
      <c r="BA924" s="58">
        <f t="shared" si="131"/>
        <v>1</v>
      </c>
      <c r="BB924" s="58">
        <f t="shared" si="132"/>
        <v>0.13002404558311145</v>
      </c>
      <c r="BC924" s="58" t="e">
        <f t="shared" si="133"/>
        <v>#N/A</v>
      </c>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row>
    <row r="925" spans="1:143" outlineLevel="1" x14ac:dyDescent="0.2">
      <c r="A925" s="16">
        <v>626</v>
      </c>
      <c r="B925" s="16">
        <v>0</v>
      </c>
      <c r="C925" s="1">
        <v>0.2624878859697895</v>
      </c>
      <c r="D925" s="1">
        <f t="shared" si="125"/>
        <v>-0.2624878859697895</v>
      </c>
      <c r="E925" s="1">
        <f t="shared" si="126"/>
        <v>0.60894553019877784</v>
      </c>
      <c r="F925" s="1">
        <f t="shared" si="127"/>
        <v>-0.78034962048993006</v>
      </c>
      <c r="G925" s="1">
        <f t="shared" si="128"/>
        <v>-0.59658187324079393</v>
      </c>
      <c r="H925" s="1">
        <v>1.4652001816001179E-2</v>
      </c>
      <c r="I925" s="1">
        <f t="shared" si="129"/>
        <v>6.7137908294285229E-4</v>
      </c>
      <c r="J925" s="1">
        <f t="shared" si="130"/>
        <v>-0.60100105471013732</v>
      </c>
      <c r="AP925" s="58"/>
      <c r="AQ925" s="58"/>
      <c r="AR925" s="58"/>
      <c r="AS925" s="58"/>
      <c r="AT925" s="58"/>
      <c r="AU925" s="58"/>
      <c r="AV925" s="58"/>
      <c r="AW925" s="173"/>
      <c r="AX925" s="58"/>
      <c r="AY925" s="58"/>
      <c r="AZ925" s="58"/>
      <c r="BA925" s="58">
        <f t="shared" si="131"/>
        <v>1</v>
      </c>
      <c r="BB925" s="58">
        <f t="shared" si="132"/>
        <v>0.2624878859697895</v>
      </c>
      <c r="BC925" s="58" t="e">
        <f t="shared" si="133"/>
        <v>#N/A</v>
      </c>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row>
    <row r="926" spans="1:143" outlineLevel="1" x14ac:dyDescent="0.2">
      <c r="A926" s="16">
        <v>627</v>
      </c>
      <c r="B926" s="16">
        <v>0</v>
      </c>
      <c r="C926" s="1">
        <v>5.972214333453444E-2</v>
      </c>
      <c r="D926" s="1">
        <f t="shared" si="125"/>
        <v>-5.972214333453444E-2</v>
      </c>
      <c r="E926" s="1">
        <f t="shared" si="126"/>
        <v>0.12315971039910018</v>
      </c>
      <c r="F926" s="1">
        <f t="shared" si="127"/>
        <v>-0.3509411779758827</v>
      </c>
      <c r="G926" s="1">
        <f t="shared" si="128"/>
        <v>-0.25202265845369481</v>
      </c>
      <c r="H926" s="1">
        <v>9.7161655175071141E-3</v>
      </c>
      <c r="I926" s="1">
        <f t="shared" si="129"/>
        <v>7.8661951242153417E-5</v>
      </c>
      <c r="J926" s="1">
        <f t="shared" si="130"/>
        <v>-0.2532560002126294</v>
      </c>
      <c r="AP926" s="58"/>
      <c r="AQ926" s="58"/>
      <c r="AR926" s="58"/>
      <c r="AS926" s="58"/>
      <c r="AT926" s="58"/>
      <c r="AU926" s="58"/>
      <c r="AV926" s="58"/>
      <c r="AW926" s="173"/>
      <c r="AX926" s="58"/>
      <c r="AY926" s="58"/>
      <c r="AZ926" s="58"/>
      <c r="BA926" s="58">
        <f t="shared" si="131"/>
        <v>1</v>
      </c>
      <c r="BB926" s="58">
        <f t="shared" si="132"/>
        <v>5.972214333453444E-2</v>
      </c>
      <c r="BC926" s="58" t="e">
        <f t="shared" si="133"/>
        <v>#N/A</v>
      </c>
      <c r="BD926" s="58"/>
      <c r="BE926" s="58"/>
      <c r="BF926" s="58"/>
      <c r="BG926" s="58"/>
      <c r="BH926" s="58"/>
      <c r="BI926" s="58"/>
      <c r="BJ926" s="58"/>
      <c r="BK926" s="58"/>
      <c r="BL926" s="58"/>
      <c r="BM926" s="58"/>
      <c r="BN926" s="58"/>
      <c r="BO926" s="58"/>
      <c r="BP926" s="58"/>
      <c r="BQ926" s="58"/>
      <c r="BR926" s="58"/>
      <c r="BS926" s="58"/>
      <c r="BT926" s="58"/>
      <c r="BU926" s="58"/>
      <c r="BV926" s="58"/>
      <c r="BW926" s="58"/>
      <c r="BX926" s="58"/>
      <c r="BY926" s="58"/>
      <c r="BZ926" s="58"/>
      <c r="CA926" s="58"/>
      <c r="CB926" s="58"/>
      <c r="CC926" s="58"/>
      <c r="CD926" s="58"/>
      <c r="CE926" s="58"/>
      <c r="CF926" s="58"/>
      <c r="CG926" s="58"/>
      <c r="CH926" s="58"/>
      <c r="CI926" s="58"/>
      <c r="CJ926" s="58"/>
      <c r="CK926" s="58"/>
      <c r="CL926" s="58"/>
      <c r="CM926" s="58"/>
      <c r="CN926" s="58"/>
      <c r="CO926" s="58"/>
      <c r="CP926" s="58"/>
      <c r="CQ926" s="58"/>
      <c r="CR926" s="58"/>
      <c r="CS926" s="58"/>
      <c r="CT926" s="58"/>
      <c r="CU926" s="58"/>
      <c r="CV926" s="58"/>
      <c r="CW926" s="58"/>
      <c r="CX926" s="58"/>
      <c r="CY926" s="58"/>
      <c r="CZ926" s="58"/>
      <c r="DA926" s="58"/>
      <c r="DB926" s="58"/>
      <c r="DC926" s="58"/>
      <c r="DD926" s="58"/>
      <c r="DE926" s="58"/>
      <c r="DF926" s="58"/>
      <c r="DG926" s="58"/>
      <c r="DH926" s="58"/>
      <c r="DI926" s="58"/>
      <c r="DJ926" s="58"/>
      <c r="DK926" s="58"/>
      <c r="DL926" s="58"/>
      <c r="DM926" s="58"/>
      <c r="DN926" s="58"/>
      <c r="DO926" s="58"/>
      <c r="DP926" s="58"/>
      <c r="DQ926" s="58"/>
      <c r="DR926" s="58"/>
      <c r="DS926" s="58"/>
      <c r="DT926" s="58"/>
      <c r="DU926" s="58"/>
      <c r="DV926" s="58"/>
      <c r="DW926" s="58"/>
      <c r="DX926" s="58"/>
      <c r="DY926" s="58"/>
      <c r="DZ926" s="58"/>
      <c r="EA926" s="58"/>
      <c r="EB926" s="58"/>
      <c r="EC926" s="58"/>
      <c r="ED926" s="58"/>
      <c r="EE926" s="58"/>
      <c r="EF926" s="58"/>
      <c r="EG926" s="58"/>
      <c r="EH926" s="58"/>
      <c r="EI926" s="58"/>
      <c r="EJ926" s="58"/>
      <c r="EK926" s="58"/>
      <c r="EL926" s="58"/>
      <c r="EM926" s="58"/>
    </row>
    <row r="927" spans="1:143" outlineLevel="1" x14ac:dyDescent="0.2">
      <c r="A927" s="16">
        <v>628</v>
      </c>
      <c r="B927" s="16">
        <v>1</v>
      </c>
      <c r="C927" s="1">
        <v>0.95435952834245685</v>
      </c>
      <c r="D927" s="1">
        <f t="shared" si="125"/>
        <v>4.5640471657543147E-2</v>
      </c>
      <c r="E927" s="1">
        <f t="shared" si="126"/>
        <v>9.3429628877319731E-2</v>
      </c>
      <c r="F927" s="1">
        <f t="shared" si="127"/>
        <v>0.30566260627907976</v>
      </c>
      <c r="G927" s="1">
        <f t="shared" si="128"/>
        <v>0.21868503020187458</v>
      </c>
      <c r="H927" s="1">
        <v>3.7877476320782402E-3</v>
      </c>
      <c r="I927" s="1">
        <f t="shared" si="129"/>
        <v>2.2815258868559781E-5</v>
      </c>
      <c r="J927" s="1">
        <f t="shared" si="130"/>
        <v>0.21910037233606253</v>
      </c>
      <c r="AP927" s="58"/>
      <c r="AQ927" s="58"/>
      <c r="AR927" s="58"/>
      <c r="AS927" s="58"/>
      <c r="AT927" s="58"/>
      <c r="AU927" s="58"/>
      <c r="AV927" s="58"/>
      <c r="AW927" s="173"/>
      <c r="AX927" s="58"/>
      <c r="AY927" s="58"/>
      <c r="AZ927" s="58"/>
      <c r="BA927" s="58">
        <f t="shared" si="131"/>
        <v>0</v>
      </c>
      <c r="BB927" s="58" t="e">
        <f t="shared" si="132"/>
        <v>#N/A</v>
      </c>
      <c r="BC927" s="58">
        <f t="shared" si="133"/>
        <v>0.95435952834245685</v>
      </c>
      <c r="BD927" s="58"/>
      <c r="BE927" s="58"/>
      <c r="BF927" s="58"/>
      <c r="BG927" s="58"/>
      <c r="BH927" s="58"/>
      <c r="BI927" s="58"/>
      <c r="BJ927" s="58"/>
      <c r="BK927" s="58"/>
      <c r="BL927" s="58"/>
      <c r="BM927" s="58"/>
      <c r="BN927" s="58"/>
      <c r="BO927" s="58"/>
      <c r="BP927" s="58"/>
      <c r="BQ927" s="58"/>
      <c r="BR927" s="58"/>
      <c r="BS927" s="58"/>
      <c r="BT927" s="58"/>
      <c r="BU927" s="58"/>
      <c r="BV927" s="58"/>
      <c r="BW927" s="58"/>
      <c r="BX927" s="58"/>
      <c r="BY927" s="58"/>
      <c r="BZ927" s="58"/>
      <c r="CA927" s="58"/>
      <c r="CB927" s="58"/>
      <c r="CC927" s="58"/>
      <c r="CD927" s="58"/>
      <c r="CE927" s="58"/>
      <c r="CF927" s="58"/>
      <c r="CG927" s="58"/>
      <c r="CH927" s="58"/>
      <c r="CI927" s="58"/>
      <c r="CJ927" s="58"/>
      <c r="CK927" s="58"/>
      <c r="CL927" s="58"/>
      <c r="CM927" s="58"/>
      <c r="CN927" s="58"/>
      <c r="CO927" s="58"/>
      <c r="CP927" s="58"/>
      <c r="CQ927" s="58"/>
      <c r="CR927" s="58"/>
      <c r="CS927" s="58"/>
      <c r="CT927" s="58"/>
      <c r="CU927" s="58"/>
      <c r="CV927" s="58"/>
      <c r="CW927" s="58"/>
      <c r="CX927" s="58"/>
      <c r="CY927" s="58"/>
      <c r="CZ927" s="58"/>
      <c r="DA927" s="58"/>
      <c r="DB927" s="58"/>
      <c r="DC927" s="58"/>
      <c r="DD927" s="58"/>
      <c r="DE927" s="58"/>
      <c r="DF927" s="58"/>
      <c r="DG927" s="58"/>
      <c r="DH927" s="58"/>
      <c r="DI927" s="58"/>
      <c r="DJ927" s="58"/>
      <c r="DK927" s="58"/>
      <c r="DL927" s="58"/>
      <c r="DM927" s="58"/>
      <c r="DN927" s="58"/>
      <c r="DO927" s="58"/>
      <c r="DP927" s="58"/>
      <c r="DQ927" s="58"/>
      <c r="DR927" s="58"/>
      <c r="DS927" s="58"/>
      <c r="DT927" s="58"/>
      <c r="DU927" s="58"/>
      <c r="DV927" s="58"/>
      <c r="DW927" s="58"/>
      <c r="DX927" s="58"/>
      <c r="DY927" s="58"/>
      <c r="DZ927" s="58"/>
      <c r="EA927" s="58"/>
      <c r="EB927" s="58"/>
      <c r="EC927" s="58"/>
      <c r="ED927" s="58"/>
      <c r="EE927" s="58"/>
      <c r="EF927" s="58"/>
      <c r="EG927" s="58"/>
      <c r="EH927" s="58"/>
      <c r="EI927" s="58"/>
      <c r="EJ927" s="58"/>
      <c r="EK927" s="58"/>
      <c r="EL927" s="58"/>
      <c r="EM927" s="58"/>
    </row>
    <row r="928" spans="1:143" outlineLevel="1" x14ac:dyDescent="0.2">
      <c r="A928" s="16">
        <v>629</v>
      </c>
      <c r="B928" s="16">
        <v>0</v>
      </c>
      <c r="C928" s="1">
        <v>0.11666393295561504</v>
      </c>
      <c r="D928" s="1">
        <f t="shared" si="125"/>
        <v>-0.11666393295561504</v>
      </c>
      <c r="E928" s="1">
        <f t="shared" si="126"/>
        <v>0.24809910781507877</v>
      </c>
      <c r="F928" s="1">
        <f t="shared" si="127"/>
        <v>-0.49809548062101383</v>
      </c>
      <c r="G928" s="1">
        <f t="shared" si="128"/>
        <v>-0.36341707196950174</v>
      </c>
      <c r="H928" s="1">
        <v>3.2058443874934369E-3</v>
      </c>
      <c r="I928" s="1">
        <f t="shared" si="129"/>
        <v>5.3266251435255111E-5</v>
      </c>
      <c r="J928" s="1">
        <f t="shared" si="130"/>
        <v>-0.36400100563578441</v>
      </c>
      <c r="AP928" s="58"/>
      <c r="AQ928" s="58"/>
      <c r="AR928" s="58"/>
      <c r="AS928" s="58"/>
      <c r="AT928" s="58"/>
      <c r="AU928" s="58"/>
      <c r="AV928" s="58"/>
      <c r="AW928" s="173"/>
      <c r="AX928" s="58"/>
      <c r="AY928" s="58"/>
      <c r="AZ928" s="58"/>
      <c r="BA928" s="58">
        <f t="shared" si="131"/>
        <v>1</v>
      </c>
      <c r="BB928" s="58">
        <f t="shared" si="132"/>
        <v>0.11666393295561504</v>
      </c>
      <c r="BC928" s="58" t="e">
        <f t="shared" si="133"/>
        <v>#N/A</v>
      </c>
      <c r="BD928" s="58"/>
      <c r="BE928" s="58"/>
      <c r="BF928" s="58"/>
      <c r="BG928" s="58"/>
      <c r="BH928" s="58"/>
      <c r="BI928" s="58"/>
      <c r="BJ928" s="58"/>
      <c r="BK928" s="58"/>
      <c r="BL928" s="58"/>
      <c r="BM928" s="58"/>
      <c r="BN928" s="58"/>
      <c r="BO928" s="58"/>
      <c r="BP928" s="58"/>
      <c r="BQ928" s="58"/>
      <c r="BR928" s="58"/>
      <c r="BS928" s="58"/>
      <c r="BT928" s="58"/>
      <c r="BU928" s="58"/>
      <c r="BV928" s="58"/>
      <c r="BW928" s="58"/>
      <c r="BX928" s="58"/>
      <c r="BY928" s="58"/>
      <c r="BZ928" s="58"/>
      <c r="CA928" s="58"/>
      <c r="CB928" s="58"/>
      <c r="CC928" s="58"/>
      <c r="CD928" s="58"/>
      <c r="CE928" s="58"/>
      <c r="CF928" s="58"/>
      <c r="CG928" s="58"/>
      <c r="CH928" s="58"/>
      <c r="CI928" s="58"/>
      <c r="CJ928" s="58"/>
      <c r="CK928" s="58"/>
      <c r="CL928" s="58"/>
      <c r="CM928" s="58"/>
      <c r="CN928" s="58"/>
      <c r="CO928" s="58"/>
      <c r="CP928" s="58"/>
      <c r="CQ928" s="58"/>
      <c r="CR928" s="58"/>
      <c r="CS928" s="58"/>
      <c r="CT928" s="58"/>
      <c r="CU928" s="58"/>
      <c r="CV928" s="58"/>
      <c r="CW928" s="58"/>
      <c r="CX928" s="58"/>
      <c r="CY928" s="58"/>
      <c r="CZ928" s="58"/>
      <c r="DA928" s="58"/>
      <c r="DB928" s="58"/>
      <c r="DC928" s="58"/>
      <c r="DD928" s="58"/>
      <c r="DE928" s="58"/>
      <c r="DF928" s="58"/>
      <c r="DG928" s="58"/>
      <c r="DH928" s="58"/>
      <c r="DI928" s="58"/>
      <c r="DJ928" s="58"/>
      <c r="DK928" s="58"/>
      <c r="DL928" s="58"/>
      <c r="DM928" s="58"/>
      <c r="DN928" s="58"/>
      <c r="DO928" s="58"/>
      <c r="DP928" s="58"/>
      <c r="DQ928" s="58"/>
      <c r="DR928" s="58"/>
      <c r="DS928" s="58"/>
      <c r="DT928" s="58"/>
      <c r="DU928" s="58"/>
      <c r="DV928" s="58"/>
      <c r="DW928" s="58"/>
      <c r="DX928" s="58"/>
      <c r="DY928" s="58"/>
      <c r="DZ928" s="58"/>
      <c r="EA928" s="58"/>
      <c r="EB928" s="58"/>
      <c r="EC928" s="58"/>
      <c r="ED928" s="58"/>
      <c r="EE928" s="58"/>
      <c r="EF928" s="58"/>
      <c r="EG928" s="58"/>
      <c r="EH928" s="58"/>
      <c r="EI928" s="58"/>
      <c r="EJ928" s="58"/>
      <c r="EK928" s="58"/>
      <c r="EL928" s="58"/>
      <c r="EM928" s="58"/>
    </row>
    <row r="929" spans="1:143" outlineLevel="1" x14ac:dyDescent="0.2">
      <c r="A929" s="16">
        <v>630</v>
      </c>
      <c r="B929" s="16">
        <v>0</v>
      </c>
      <c r="C929" s="1">
        <v>0.10708535727923606</v>
      </c>
      <c r="D929" s="1">
        <f t="shared" si="125"/>
        <v>-0.10708535727923606</v>
      </c>
      <c r="E929" s="1">
        <f t="shared" si="126"/>
        <v>0.22652857506665758</v>
      </c>
      <c r="F929" s="1">
        <f t="shared" si="127"/>
        <v>-0.47595018128650562</v>
      </c>
      <c r="G929" s="1">
        <f t="shared" si="128"/>
        <v>-0.34630604501769208</v>
      </c>
      <c r="H929" s="1">
        <v>2.9589996513966067E-3</v>
      </c>
      <c r="I929" s="1">
        <f t="shared" si="129"/>
        <v>4.4622000483173256E-5</v>
      </c>
      <c r="J929" s="1">
        <f t="shared" si="130"/>
        <v>-0.34681954461620262</v>
      </c>
      <c r="AP929" s="58"/>
      <c r="AQ929" s="58"/>
      <c r="AR929" s="58"/>
      <c r="AS929" s="58"/>
      <c r="AT929" s="58"/>
      <c r="AU929" s="58"/>
      <c r="AV929" s="58"/>
      <c r="AW929" s="173"/>
      <c r="AX929" s="58"/>
      <c r="AY929" s="58"/>
      <c r="AZ929" s="58"/>
      <c r="BA929" s="58">
        <f t="shared" si="131"/>
        <v>1</v>
      </c>
      <c r="BB929" s="58">
        <f t="shared" si="132"/>
        <v>0.10708535727923606</v>
      </c>
      <c r="BC929" s="58" t="e">
        <f t="shared" si="133"/>
        <v>#N/A</v>
      </c>
      <c r="BD929" s="58"/>
      <c r="BE929" s="58"/>
      <c r="BF929" s="58"/>
      <c r="BG929" s="58"/>
      <c r="BH929" s="58"/>
      <c r="BI929" s="58"/>
      <c r="BJ929" s="58"/>
      <c r="BK929" s="58"/>
      <c r="BL929" s="58"/>
      <c r="BM929" s="58"/>
      <c r="BN929" s="58"/>
      <c r="BO929" s="58"/>
      <c r="BP929" s="58"/>
      <c r="BQ929" s="58"/>
      <c r="BR929" s="58"/>
      <c r="BS929" s="58"/>
      <c r="BT929" s="58"/>
      <c r="BU929" s="58"/>
      <c r="BV929" s="58"/>
      <c r="BW929" s="58"/>
      <c r="BX929" s="58"/>
      <c r="BY929" s="58"/>
      <c r="BZ929" s="58"/>
      <c r="CA929" s="58"/>
      <c r="CB929" s="58"/>
      <c r="CC929" s="58"/>
      <c r="CD929" s="58"/>
      <c r="CE929" s="58"/>
      <c r="CF929" s="58"/>
      <c r="CG929" s="58"/>
      <c r="CH929" s="58"/>
      <c r="CI929" s="58"/>
      <c r="CJ929" s="58"/>
      <c r="CK929" s="58"/>
      <c r="CL929" s="58"/>
      <c r="CM929" s="58"/>
      <c r="CN929" s="58"/>
      <c r="CO929" s="58"/>
      <c r="CP929" s="58"/>
      <c r="CQ929" s="58"/>
      <c r="CR929" s="58"/>
      <c r="CS929" s="58"/>
      <c r="CT929" s="58"/>
      <c r="CU929" s="58"/>
      <c r="CV929" s="58"/>
      <c r="CW929" s="58"/>
      <c r="CX929" s="58"/>
      <c r="CY929" s="58"/>
      <c r="CZ929" s="58"/>
      <c r="DA929" s="58"/>
      <c r="DB929" s="58"/>
      <c r="DC929" s="58"/>
      <c r="DD929" s="58"/>
      <c r="DE929" s="58"/>
      <c r="DF929" s="58"/>
      <c r="DG929" s="58"/>
      <c r="DH929" s="58"/>
      <c r="DI929" s="58"/>
      <c r="DJ929" s="58"/>
      <c r="DK929" s="58"/>
      <c r="DL929" s="58"/>
      <c r="DM929" s="58"/>
      <c r="DN929" s="58"/>
      <c r="DO929" s="58"/>
      <c r="DP929" s="58"/>
      <c r="DQ929" s="58"/>
      <c r="DR929" s="58"/>
      <c r="DS929" s="58"/>
      <c r="DT929" s="58"/>
      <c r="DU929" s="58"/>
      <c r="DV929" s="58"/>
      <c r="DW929" s="58"/>
      <c r="DX929" s="58"/>
      <c r="DY929" s="58"/>
      <c r="DZ929" s="58"/>
      <c r="EA929" s="58"/>
      <c r="EB929" s="58"/>
      <c r="EC929" s="58"/>
      <c r="ED929" s="58"/>
      <c r="EE929" s="58"/>
      <c r="EF929" s="58"/>
      <c r="EG929" s="58"/>
      <c r="EH929" s="58"/>
      <c r="EI929" s="58"/>
      <c r="EJ929" s="58"/>
      <c r="EK929" s="58"/>
      <c r="EL929" s="58"/>
      <c r="EM929" s="58"/>
    </row>
    <row r="930" spans="1:143" outlineLevel="1" x14ac:dyDescent="0.2">
      <c r="A930" s="16">
        <v>631</v>
      </c>
      <c r="B930" s="16">
        <v>1</v>
      </c>
      <c r="C930" s="1">
        <v>0.18197945889003836</v>
      </c>
      <c r="D930" s="1">
        <f t="shared" si="125"/>
        <v>0.8180205411099617</v>
      </c>
      <c r="E930" s="1">
        <f t="shared" si="126"/>
        <v>3.4077229230328481</v>
      </c>
      <c r="F930" s="1">
        <f t="shared" si="127"/>
        <v>1.8460018751433727</v>
      </c>
      <c r="G930" s="1">
        <f t="shared" si="128"/>
        <v>2.1201711469133402</v>
      </c>
      <c r="H930" s="1">
        <v>2.6586532427619398E-2</v>
      </c>
      <c r="I930" s="1">
        <f t="shared" si="129"/>
        <v>1.5765902974837251E-2</v>
      </c>
      <c r="J930" s="1">
        <f t="shared" si="130"/>
        <v>2.1489298803071719</v>
      </c>
      <c r="AP930" s="58"/>
      <c r="AQ930" s="58"/>
      <c r="AR930" s="58"/>
      <c r="AS930" s="58"/>
      <c r="AT930" s="58"/>
      <c r="AU930" s="58"/>
      <c r="AV930" s="58"/>
      <c r="AW930" s="173"/>
      <c r="AX930" s="58"/>
      <c r="AY930" s="58"/>
      <c r="AZ930" s="58"/>
      <c r="BA930" s="58">
        <f t="shared" si="131"/>
        <v>0</v>
      </c>
      <c r="BB930" s="58" t="e">
        <f t="shared" si="132"/>
        <v>#N/A</v>
      </c>
      <c r="BC930" s="58">
        <f t="shared" si="133"/>
        <v>0.18197945889003836</v>
      </c>
      <c r="BD930" s="58"/>
      <c r="BE930" s="58"/>
      <c r="BF930" s="58"/>
      <c r="BG930" s="58"/>
      <c r="BH930" s="58"/>
      <c r="BI930" s="58"/>
      <c r="BJ930" s="58"/>
      <c r="BK930" s="58"/>
      <c r="BL930" s="58"/>
      <c r="BM930" s="58"/>
      <c r="BN930" s="58"/>
      <c r="BO930" s="58"/>
      <c r="BP930" s="58"/>
      <c r="BQ930" s="58"/>
      <c r="BR930" s="58"/>
      <c r="BS930" s="58"/>
      <c r="BT930" s="58"/>
      <c r="BU930" s="58"/>
      <c r="BV930" s="58"/>
      <c r="BW930" s="58"/>
      <c r="BX930" s="58"/>
      <c r="BY930" s="58"/>
      <c r="BZ930" s="58"/>
      <c r="CA930" s="58"/>
      <c r="CB930" s="58"/>
      <c r="CC930" s="58"/>
      <c r="CD930" s="58"/>
      <c r="CE930" s="58"/>
      <c r="CF930" s="58"/>
      <c r="CG930" s="58"/>
      <c r="CH930" s="58"/>
      <c r="CI930" s="58"/>
      <c r="CJ930" s="58"/>
      <c r="CK930" s="58"/>
      <c r="CL930" s="58"/>
      <c r="CM930" s="58"/>
      <c r="CN930" s="58"/>
      <c r="CO930" s="58"/>
      <c r="CP930" s="58"/>
      <c r="CQ930" s="58"/>
      <c r="CR930" s="58"/>
      <c r="CS930" s="58"/>
      <c r="CT930" s="58"/>
      <c r="CU930" s="58"/>
      <c r="CV930" s="58"/>
      <c r="CW930" s="58"/>
      <c r="CX930" s="58"/>
      <c r="CY930" s="58"/>
      <c r="CZ930" s="58"/>
      <c r="DA930" s="58"/>
      <c r="DB930" s="58"/>
      <c r="DC930" s="58"/>
      <c r="DD930" s="58"/>
      <c r="DE930" s="58"/>
      <c r="DF930" s="58"/>
      <c r="DG930" s="58"/>
      <c r="DH930" s="58"/>
      <c r="DI930" s="58"/>
      <c r="DJ930" s="58"/>
      <c r="DK930" s="58"/>
      <c r="DL930" s="58"/>
      <c r="DM930" s="58"/>
      <c r="DN930" s="58"/>
      <c r="DO930" s="58"/>
      <c r="DP930" s="58"/>
      <c r="DQ930" s="58"/>
      <c r="DR930" s="58"/>
      <c r="DS930" s="58"/>
      <c r="DT930" s="58"/>
      <c r="DU930" s="58"/>
      <c r="DV930" s="58"/>
      <c r="DW930" s="58"/>
      <c r="DX930" s="58"/>
      <c r="DY930" s="58"/>
      <c r="DZ930" s="58"/>
      <c r="EA930" s="58"/>
      <c r="EB930" s="58"/>
      <c r="EC930" s="58"/>
      <c r="ED930" s="58"/>
      <c r="EE930" s="58"/>
      <c r="EF930" s="58"/>
      <c r="EG930" s="58"/>
      <c r="EH930" s="58"/>
      <c r="EI930" s="58"/>
      <c r="EJ930" s="58"/>
      <c r="EK930" s="58"/>
      <c r="EL930" s="58"/>
      <c r="EM930" s="58"/>
    </row>
    <row r="931" spans="1:143" outlineLevel="1" x14ac:dyDescent="0.2">
      <c r="A931" s="16">
        <v>632</v>
      </c>
      <c r="B931" s="16">
        <v>0</v>
      </c>
      <c r="C931" s="1">
        <v>6.6439197937493075E-2</v>
      </c>
      <c r="D931" s="1">
        <f t="shared" si="125"/>
        <v>-6.6439197937493075E-2</v>
      </c>
      <c r="E931" s="1">
        <f t="shared" si="126"/>
        <v>0.13749836937089766</v>
      </c>
      <c r="F931" s="1">
        <f t="shared" si="127"/>
        <v>-0.37080772560843128</v>
      </c>
      <c r="G931" s="1">
        <f t="shared" si="128"/>
        <v>-0.26677239406812098</v>
      </c>
      <c r="H931" s="1">
        <v>4.6842704088805006E-3</v>
      </c>
      <c r="I931" s="1">
        <f t="shared" si="129"/>
        <v>4.2064139403761655E-5</v>
      </c>
      <c r="J931" s="1">
        <f t="shared" si="130"/>
        <v>-0.26739941479674006</v>
      </c>
      <c r="AP931" s="58"/>
      <c r="AQ931" s="58"/>
      <c r="AR931" s="58"/>
      <c r="AS931" s="58"/>
      <c r="AT931" s="58"/>
      <c r="AU931" s="58"/>
      <c r="AV931" s="58"/>
      <c r="AW931" s="173"/>
      <c r="AX931" s="58"/>
      <c r="AY931" s="58"/>
      <c r="AZ931" s="58"/>
      <c r="BA931" s="58">
        <f t="shared" si="131"/>
        <v>1</v>
      </c>
      <c r="BB931" s="58">
        <f t="shared" si="132"/>
        <v>6.6439197937493075E-2</v>
      </c>
      <c r="BC931" s="58" t="e">
        <f t="shared" si="133"/>
        <v>#N/A</v>
      </c>
      <c r="BD931" s="58"/>
      <c r="BE931" s="58"/>
      <c r="BF931" s="58"/>
      <c r="BG931" s="58"/>
      <c r="BH931" s="58"/>
      <c r="BI931" s="58"/>
      <c r="BJ931" s="58"/>
      <c r="BK931" s="58"/>
      <c r="BL931" s="58"/>
      <c r="BM931" s="58"/>
      <c r="BN931" s="58"/>
      <c r="BO931" s="58"/>
      <c r="BP931" s="58"/>
      <c r="BQ931" s="58"/>
      <c r="BR931" s="58"/>
      <c r="BS931" s="58"/>
      <c r="BT931" s="58"/>
      <c r="BU931" s="58"/>
      <c r="BV931" s="58"/>
      <c r="BW931" s="58"/>
      <c r="BX931" s="58"/>
      <c r="BY931" s="58"/>
      <c r="BZ931" s="58"/>
      <c r="CA931" s="58"/>
      <c r="CB931" s="58"/>
      <c r="CC931" s="58"/>
      <c r="CD931" s="58"/>
      <c r="CE931" s="58"/>
      <c r="CF931" s="58"/>
      <c r="CG931" s="58"/>
      <c r="CH931" s="58"/>
      <c r="CI931" s="58"/>
      <c r="CJ931" s="58"/>
      <c r="CK931" s="58"/>
      <c r="CL931" s="58"/>
      <c r="CM931" s="58"/>
      <c r="CN931" s="58"/>
      <c r="CO931" s="58"/>
      <c r="CP931" s="58"/>
      <c r="CQ931" s="58"/>
      <c r="CR931" s="58"/>
      <c r="CS931" s="58"/>
      <c r="CT931" s="58"/>
      <c r="CU931" s="58"/>
      <c r="CV931" s="58"/>
      <c r="CW931" s="58"/>
      <c r="CX931" s="58"/>
      <c r="CY931" s="58"/>
      <c r="CZ931" s="58"/>
      <c r="DA931" s="58"/>
      <c r="DB931" s="58"/>
      <c r="DC931" s="58"/>
      <c r="DD931" s="58"/>
      <c r="DE931" s="58"/>
      <c r="DF931" s="58"/>
      <c r="DG931" s="58"/>
      <c r="DH931" s="58"/>
      <c r="DI931" s="58"/>
      <c r="DJ931" s="58"/>
      <c r="DK931" s="58"/>
      <c r="DL931" s="58"/>
      <c r="DM931" s="58"/>
      <c r="DN931" s="58"/>
      <c r="DO931" s="58"/>
      <c r="DP931" s="58"/>
      <c r="DQ931" s="58"/>
      <c r="DR931" s="58"/>
      <c r="DS931" s="58"/>
      <c r="DT931" s="58"/>
      <c r="DU931" s="58"/>
      <c r="DV931" s="58"/>
      <c r="DW931" s="58"/>
      <c r="DX931" s="58"/>
      <c r="DY931" s="58"/>
      <c r="DZ931" s="58"/>
      <c r="EA931" s="58"/>
      <c r="EB931" s="58"/>
      <c r="EC931" s="58"/>
      <c r="ED931" s="58"/>
      <c r="EE931" s="58"/>
      <c r="EF931" s="58"/>
      <c r="EG931" s="58"/>
      <c r="EH931" s="58"/>
      <c r="EI931" s="58"/>
      <c r="EJ931" s="58"/>
      <c r="EK931" s="58"/>
      <c r="EL931" s="58"/>
      <c r="EM931" s="58"/>
    </row>
    <row r="932" spans="1:143" outlineLevel="1" x14ac:dyDescent="0.2">
      <c r="A932" s="16">
        <v>633</v>
      </c>
      <c r="B932" s="16">
        <v>1</v>
      </c>
      <c r="C932" s="1">
        <v>0.42169056412681621</v>
      </c>
      <c r="D932" s="1">
        <f t="shared" si="125"/>
        <v>0.57830943587318373</v>
      </c>
      <c r="E932" s="1">
        <f t="shared" si="126"/>
        <v>1.7269669885519796</v>
      </c>
      <c r="F932" s="1">
        <f t="shared" si="127"/>
        <v>1.3141411600554864</v>
      </c>
      <c r="G932" s="1">
        <f t="shared" si="128"/>
        <v>1.1710709223955327</v>
      </c>
      <c r="H932" s="1">
        <v>9.4042735803347381E-3</v>
      </c>
      <c r="I932" s="1">
        <f t="shared" si="129"/>
        <v>1.6428910468654859E-3</v>
      </c>
      <c r="J932" s="1">
        <f t="shared" si="130"/>
        <v>1.1766166036905601</v>
      </c>
      <c r="AP932" s="58"/>
      <c r="AQ932" s="58"/>
      <c r="AR932" s="58"/>
      <c r="AS932" s="58"/>
      <c r="AT932" s="58"/>
      <c r="AU932" s="58"/>
      <c r="AV932" s="58"/>
      <c r="AW932" s="173"/>
      <c r="AX932" s="58"/>
      <c r="AY932" s="58"/>
      <c r="AZ932" s="58"/>
      <c r="BA932" s="58">
        <f t="shared" si="131"/>
        <v>0</v>
      </c>
      <c r="BB932" s="58" t="e">
        <f t="shared" si="132"/>
        <v>#N/A</v>
      </c>
      <c r="BC932" s="58">
        <f t="shared" si="133"/>
        <v>0.42169056412681621</v>
      </c>
      <c r="BD932" s="58"/>
      <c r="BE932" s="58"/>
      <c r="BF932" s="58"/>
      <c r="BG932" s="58"/>
      <c r="BH932" s="58"/>
      <c r="BI932" s="58"/>
      <c r="BJ932" s="58"/>
      <c r="BK932" s="58"/>
      <c r="BL932" s="58"/>
      <c r="BM932" s="58"/>
      <c r="BN932" s="58"/>
      <c r="BO932" s="58"/>
      <c r="BP932" s="58"/>
      <c r="BQ932" s="58"/>
      <c r="BR932" s="58"/>
      <c r="BS932" s="58"/>
      <c r="BT932" s="58"/>
      <c r="BU932" s="58"/>
      <c r="BV932" s="58"/>
      <c r="BW932" s="58"/>
      <c r="BX932" s="58"/>
      <c r="BY932" s="58"/>
      <c r="BZ932" s="58"/>
      <c r="CA932" s="58"/>
      <c r="CB932" s="58"/>
      <c r="CC932" s="58"/>
      <c r="CD932" s="58"/>
      <c r="CE932" s="58"/>
      <c r="CF932" s="58"/>
      <c r="CG932" s="58"/>
      <c r="CH932" s="58"/>
      <c r="CI932" s="58"/>
      <c r="CJ932" s="58"/>
      <c r="CK932" s="58"/>
      <c r="CL932" s="58"/>
      <c r="CM932" s="58"/>
      <c r="CN932" s="58"/>
      <c r="CO932" s="58"/>
      <c r="CP932" s="58"/>
      <c r="CQ932" s="58"/>
      <c r="CR932" s="58"/>
      <c r="CS932" s="58"/>
      <c r="CT932" s="58"/>
      <c r="CU932" s="58"/>
      <c r="CV932" s="58"/>
      <c r="CW932" s="58"/>
      <c r="CX932" s="58"/>
      <c r="CY932" s="58"/>
      <c r="CZ932" s="58"/>
      <c r="DA932" s="58"/>
      <c r="DB932" s="58"/>
      <c r="DC932" s="58"/>
      <c r="DD932" s="58"/>
      <c r="DE932" s="58"/>
      <c r="DF932" s="58"/>
      <c r="DG932" s="58"/>
      <c r="DH932" s="58"/>
      <c r="DI932" s="58"/>
      <c r="DJ932" s="58"/>
      <c r="DK932" s="58"/>
      <c r="DL932" s="58"/>
      <c r="DM932" s="58"/>
      <c r="DN932" s="58"/>
      <c r="DO932" s="58"/>
      <c r="DP932" s="58"/>
      <c r="DQ932" s="58"/>
      <c r="DR932" s="58"/>
      <c r="DS932" s="58"/>
      <c r="DT932" s="58"/>
      <c r="DU932" s="58"/>
      <c r="DV932" s="58"/>
      <c r="DW932" s="58"/>
      <c r="DX932" s="58"/>
      <c r="DY932" s="58"/>
      <c r="DZ932" s="58"/>
      <c r="EA932" s="58"/>
      <c r="EB932" s="58"/>
      <c r="EC932" s="58"/>
      <c r="ED932" s="58"/>
      <c r="EE932" s="58"/>
      <c r="EF932" s="58"/>
      <c r="EG932" s="58"/>
      <c r="EH932" s="58"/>
      <c r="EI932" s="58"/>
      <c r="EJ932" s="58"/>
      <c r="EK932" s="58"/>
      <c r="EL932" s="58"/>
      <c r="EM932" s="58"/>
    </row>
    <row r="933" spans="1:143" outlineLevel="1" x14ac:dyDescent="0.2">
      <c r="A933" s="16">
        <v>634</v>
      </c>
      <c r="B933" s="16">
        <v>0</v>
      </c>
      <c r="C933" s="1">
        <v>0.43440543939947485</v>
      </c>
      <c r="D933" s="1">
        <f t="shared" si="125"/>
        <v>-0.43440543939947485</v>
      </c>
      <c r="E933" s="1">
        <f t="shared" si="126"/>
        <v>1.1397555629778737</v>
      </c>
      <c r="F933" s="1">
        <f t="shared" si="127"/>
        <v>-1.0675933509430797</v>
      </c>
      <c r="G933" s="1">
        <f t="shared" si="128"/>
        <v>-0.87638516057361082</v>
      </c>
      <c r="H933" s="1">
        <v>1.0197090056300826E-2</v>
      </c>
      <c r="I933" s="1">
        <f t="shared" si="129"/>
        <v>9.9926078842281279E-4</v>
      </c>
      <c r="J933" s="1">
        <f t="shared" si="130"/>
        <v>-0.8808879154370447</v>
      </c>
      <c r="AP933" s="58"/>
      <c r="AQ933" s="58"/>
      <c r="AR933" s="58"/>
      <c r="AS933" s="58"/>
      <c r="AT933" s="58"/>
      <c r="AU933" s="58"/>
      <c r="AV933" s="58"/>
      <c r="AW933" s="173"/>
      <c r="AX933" s="58"/>
      <c r="AY933" s="58"/>
      <c r="AZ933" s="58"/>
      <c r="BA933" s="58">
        <f t="shared" si="131"/>
        <v>1</v>
      </c>
      <c r="BB933" s="58">
        <f t="shared" si="132"/>
        <v>0.43440543939947485</v>
      </c>
      <c r="BC933" s="58" t="e">
        <f t="shared" si="133"/>
        <v>#N/A</v>
      </c>
      <c r="BD933" s="58"/>
      <c r="BE933" s="58"/>
      <c r="BF933" s="58"/>
      <c r="BG933" s="58"/>
      <c r="BH933" s="58"/>
      <c r="BI933" s="58"/>
      <c r="BJ933" s="58"/>
      <c r="BK933" s="58"/>
      <c r="BL933" s="58"/>
      <c r="BM933" s="58"/>
      <c r="BN933" s="58"/>
      <c r="BO933" s="58"/>
      <c r="BP933" s="58"/>
      <c r="BQ933" s="58"/>
      <c r="BR933" s="58"/>
      <c r="BS933" s="58"/>
      <c r="BT933" s="58"/>
      <c r="BU933" s="58"/>
      <c r="BV933" s="58"/>
      <c r="BW933" s="58"/>
      <c r="BX933" s="58"/>
      <c r="BY933" s="58"/>
      <c r="BZ933" s="58"/>
      <c r="CA933" s="58"/>
      <c r="CB933" s="58"/>
      <c r="CC933" s="58"/>
      <c r="CD933" s="58"/>
      <c r="CE933" s="58"/>
      <c r="CF933" s="58"/>
      <c r="CG933" s="58"/>
      <c r="CH933" s="58"/>
      <c r="CI933" s="58"/>
      <c r="CJ933" s="58"/>
      <c r="CK933" s="58"/>
      <c r="CL933" s="58"/>
      <c r="CM933" s="58"/>
      <c r="CN933" s="58"/>
      <c r="CO933" s="58"/>
      <c r="CP933" s="58"/>
      <c r="CQ933" s="58"/>
      <c r="CR933" s="58"/>
      <c r="CS933" s="58"/>
      <c r="CT933" s="58"/>
      <c r="CU933" s="58"/>
      <c r="CV933" s="58"/>
      <c r="CW933" s="58"/>
      <c r="CX933" s="58"/>
      <c r="CY933" s="58"/>
      <c r="CZ933" s="58"/>
      <c r="DA933" s="58"/>
      <c r="DB933" s="58"/>
      <c r="DC933" s="58"/>
      <c r="DD933" s="58"/>
      <c r="DE933" s="58"/>
      <c r="DF933" s="58"/>
      <c r="DG933" s="58"/>
      <c r="DH933" s="58"/>
      <c r="DI933" s="58"/>
      <c r="DJ933" s="58"/>
      <c r="DK933" s="58"/>
      <c r="DL933" s="58"/>
      <c r="DM933" s="58"/>
      <c r="DN933" s="58"/>
      <c r="DO933" s="58"/>
      <c r="DP933" s="58"/>
      <c r="DQ933" s="58"/>
      <c r="DR933" s="58"/>
      <c r="DS933" s="58"/>
      <c r="DT933" s="58"/>
      <c r="DU933" s="58"/>
      <c r="DV933" s="58"/>
      <c r="DW933" s="58"/>
      <c r="DX933" s="58"/>
      <c r="DY933" s="58"/>
      <c r="DZ933" s="58"/>
      <c r="EA933" s="58"/>
      <c r="EB933" s="58"/>
      <c r="EC933" s="58"/>
      <c r="ED933" s="58"/>
      <c r="EE933" s="58"/>
      <c r="EF933" s="58"/>
      <c r="EG933" s="58"/>
      <c r="EH933" s="58"/>
      <c r="EI933" s="58"/>
      <c r="EJ933" s="58"/>
      <c r="EK933" s="58"/>
      <c r="EL933" s="58"/>
      <c r="EM933" s="58"/>
    </row>
    <row r="934" spans="1:143" outlineLevel="1" x14ac:dyDescent="0.2">
      <c r="A934" s="16">
        <v>635</v>
      </c>
      <c r="B934" s="16">
        <v>0</v>
      </c>
      <c r="C934" s="1">
        <v>0.11005227206504635</v>
      </c>
      <c r="D934" s="1">
        <f t="shared" si="125"/>
        <v>-0.11005227206504635</v>
      </c>
      <c r="E934" s="1">
        <f t="shared" si="126"/>
        <v>0.2331851012762739</v>
      </c>
      <c r="F934" s="1">
        <f t="shared" si="127"/>
        <v>-0.48289243240733637</v>
      </c>
      <c r="G934" s="1">
        <f t="shared" si="128"/>
        <v>-0.35165537283527121</v>
      </c>
      <c r="H934" s="1">
        <v>3.2893883433104919E-2</v>
      </c>
      <c r="I934" s="1">
        <f t="shared" si="129"/>
        <v>5.4364001589901829E-4</v>
      </c>
      <c r="J934" s="1">
        <f t="shared" si="130"/>
        <v>-0.35758574065614712</v>
      </c>
      <c r="AP934" s="58"/>
      <c r="AQ934" s="58"/>
      <c r="AR934" s="58"/>
      <c r="AS934" s="58"/>
      <c r="AT934" s="58"/>
      <c r="AU934" s="58"/>
      <c r="AV934" s="58"/>
      <c r="AW934" s="173"/>
      <c r="AX934" s="58"/>
      <c r="AY934" s="58"/>
      <c r="AZ934" s="58"/>
      <c r="BA934" s="58">
        <f t="shared" si="131"/>
        <v>1</v>
      </c>
      <c r="BB934" s="58">
        <f t="shared" si="132"/>
        <v>0.11005227206504635</v>
      </c>
      <c r="BC934" s="58" t="e">
        <f t="shared" si="133"/>
        <v>#N/A</v>
      </c>
      <c r="BD934" s="58"/>
      <c r="BE934" s="58"/>
      <c r="BF934" s="58"/>
      <c r="BG934" s="58"/>
      <c r="BH934" s="58"/>
      <c r="BI934" s="58"/>
      <c r="BJ934" s="58"/>
      <c r="BK934" s="58"/>
      <c r="BL934" s="58"/>
      <c r="BM934" s="58"/>
      <c r="BN934" s="58"/>
      <c r="BO934" s="58"/>
      <c r="BP934" s="58"/>
      <c r="BQ934" s="58"/>
      <c r="BR934" s="58"/>
      <c r="BS934" s="58"/>
      <c r="BT934" s="58"/>
      <c r="BU934" s="58"/>
      <c r="BV934" s="58"/>
      <c r="BW934" s="58"/>
      <c r="BX934" s="58"/>
      <c r="BY934" s="58"/>
      <c r="BZ934" s="58"/>
      <c r="CA934" s="58"/>
      <c r="CB934" s="58"/>
      <c r="CC934" s="58"/>
      <c r="CD934" s="58"/>
      <c r="CE934" s="58"/>
      <c r="CF934" s="58"/>
      <c r="CG934" s="58"/>
      <c r="CH934" s="58"/>
      <c r="CI934" s="58"/>
      <c r="CJ934" s="58"/>
      <c r="CK934" s="58"/>
      <c r="CL934" s="58"/>
      <c r="CM934" s="58"/>
      <c r="CN934" s="58"/>
      <c r="CO934" s="58"/>
      <c r="CP934" s="58"/>
      <c r="CQ934" s="58"/>
      <c r="CR934" s="58"/>
      <c r="CS934" s="58"/>
      <c r="CT934" s="58"/>
      <c r="CU934" s="58"/>
      <c r="CV934" s="58"/>
      <c r="CW934" s="58"/>
      <c r="CX934" s="58"/>
      <c r="CY934" s="58"/>
      <c r="CZ934" s="58"/>
      <c r="DA934" s="58"/>
      <c r="DB934" s="58"/>
      <c r="DC934" s="58"/>
      <c r="DD934" s="58"/>
      <c r="DE934" s="58"/>
      <c r="DF934" s="58"/>
      <c r="DG934" s="58"/>
      <c r="DH934" s="58"/>
      <c r="DI934" s="58"/>
      <c r="DJ934" s="58"/>
      <c r="DK934" s="58"/>
      <c r="DL934" s="58"/>
      <c r="DM934" s="58"/>
      <c r="DN934" s="58"/>
      <c r="DO934" s="58"/>
      <c r="DP934" s="58"/>
      <c r="DQ934" s="58"/>
      <c r="DR934" s="58"/>
      <c r="DS934" s="58"/>
      <c r="DT934" s="58"/>
      <c r="DU934" s="58"/>
      <c r="DV934" s="58"/>
      <c r="DW934" s="58"/>
      <c r="DX934" s="58"/>
      <c r="DY934" s="58"/>
      <c r="DZ934" s="58"/>
      <c r="EA934" s="58"/>
      <c r="EB934" s="58"/>
      <c r="EC934" s="58"/>
      <c r="ED934" s="58"/>
      <c r="EE934" s="58"/>
      <c r="EF934" s="58"/>
      <c r="EG934" s="58"/>
      <c r="EH934" s="58"/>
      <c r="EI934" s="58"/>
      <c r="EJ934" s="58"/>
      <c r="EK934" s="58"/>
      <c r="EL934" s="58"/>
      <c r="EM934" s="58"/>
    </row>
    <row r="935" spans="1:143" outlineLevel="1" x14ac:dyDescent="0.2">
      <c r="A935" s="16">
        <v>636</v>
      </c>
      <c r="B935" s="16">
        <v>1</v>
      </c>
      <c r="C935" s="1">
        <v>0.94619685109865803</v>
      </c>
      <c r="D935" s="1">
        <f t="shared" si="125"/>
        <v>5.3803148901341968E-2</v>
      </c>
      <c r="E935" s="1">
        <f t="shared" si="126"/>
        <v>0.11060928747079532</v>
      </c>
      <c r="F935" s="1">
        <f t="shared" si="127"/>
        <v>0.33257974603212886</v>
      </c>
      <c r="G935" s="1">
        <f t="shared" si="128"/>
        <v>0.23845865928402618</v>
      </c>
      <c r="H935" s="1">
        <v>3.7435329808992832E-3</v>
      </c>
      <c r="I935" s="1">
        <f t="shared" si="129"/>
        <v>2.6808688297308781E-5</v>
      </c>
      <c r="J935" s="1">
        <f t="shared" si="130"/>
        <v>0.23890625529743509</v>
      </c>
      <c r="AP935" s="58"/>
      <c r="AQ935" s="58"/>
      <c r="AR935" s="58"/>
      <c r="AS935" s="58"/>
      <c r="AT935" s="58"/>
      <c r="AU935" s="58"/>
      <c r="AV935" s="58"/>
      <c r="AW935" s="173"/>
      <c r="AX935" s="58"/>
      <c r="AY935" s="58"/>
      <c r="AZ935" s="58"/>
      <c r="BA935" s="58">
        <f t="shared" si="131"/>
        <v>0</v>
      </c>
      <c r="BB935" s="58" t="e">
        <f t="shared" si="132"/>
        <v>#N/A</v>
      </c>
      <c r="BC935" s="58">
        <f t="shared" si="133"/>
        <v>0.94619685109865803</v>
      </c>
      <c r="BD935" s="58"/>
      <c r="BE935" s="58"/>
      <c r="BF935" s="58"/>
      <c r="BG935" s="58"/>
      <c r="BH935" s="58"/>
      <c r="BI935" s="58"/>
      <c r="BJ935" s="58"/>
      <c r="BK935" s="58"/>
      <c r="BL935" s="58"/>
      <c r="BM935" s="58"/>
      <c r="BN935" s="58"/>
      <c r="BO935" s="58"/>
      <c r="BP935" s="58"/>
      <c r="BQ935" s="58"/>
      <c r="BR935" s="58"/>
      <c r="BS935" s="58"/>
      <c r="BT935" s="58"/>
      <c r="BU935" s="58"/>
      <c r="BV935" s="58"/>
      <c r="BW935" s="58"/>
      <c r="BX935" s="58"/>
      <c r="BY935" s="58"/>
      <c r="BZ935" s="58"/>
      <c r="CA935" s="58"/>
      <c r="CB935" s="58"/>
      <c r="CC935" s="58"/>
      <c r="CD935" s="58"/>
      <c r="CE935" s="58"/>
      <c r="CF935" s="58"/>
      <c r="CG935" s="58"/>
      <c r="CH935" s="58"/>
      <c r="CI935" s="58"/>
      <c r="CJ935" s="58"/>
      <c r="CK935" s="58"/>
      <c r="CL935" s="58"/>
      <c r="CM935" s="58"/>
      <c r="CN935" s="58"/>
      <c r="CO935" s="58"/>
      <c r="CP935" s="58"/>
      <c r="CQ935" s="58"/>
      <c r="CR935" s="58"/>
      <c r="CS935" s="58"/>
      <c r="CT935" s="58"/>
      <c r="CU935" s="58"/>
      <c r="CV935" s="58"/>
      <c r="CW935" s="58"/>
      <c r="CX935" s="58"/>
      <c r="CY935" s="58"/>
      <c r="CZ935" s="58"/>
      <c r="DA935" s="58"/>
      <c r="DB935" s="58"/>
      <c r="DC935" s="58"/>
      <c r="DD935" s="58"/>
      <c r="DE935" s="58"/>
      <c r="DF935" s="58"/>
      <c r="DG935" s="58"/>
      <c r="DH935" s="58"/>
      <c r="DI935" s="58"/>
      <c r="DJ935" s="58"/>
      <c r="DK935" s="58"/>
      <c r="DL935" s="58"/>
      <c r="DM935" s="58"/>
      <c r="DN935" s="58"/>
      <c r="DO935" s="58"/>
      <c r="DP935" s="58"/>
      <c r="DQ935" s="58"/>
      <c r="DR935" s="58"/>
      <c r="DS935" s="58"/>
      <c r="DT935" s="58"/>
      <c r="DU935" s="58"/>
      <c r="DV935" s="58"/>
      <c r="DW935" s="58"/>
      <c r="DX935" s="58"/>
      <c r="DY935" s="58"/>
      <c r="DZ935" s="58"/>
      <c r="EA935" s="58"/>
      <c r="EB935" s="58"/>
      <c r="EC935" s="58"/>
      <c r="ED935" s="58"/>
      <c r="EE935" s="58"/>
      <c r="EF935" s="58"/>
      <c r="EG935" s="58"/>
      <c r="EH935" s="58"/>
      <c r="EI935" s="58"/>
      <c r="EJ935" s="58"/>
      <c r="EK935" s="58"/>
      <c r="EL935" s="58"/>
      <c r="EM935" s="58"/>
    </row>
    <row r="936" spans="1:143" outlineLevel="1" x14ac:dyDescent="0.2">
      <c r="A936" s="16">
        <v>637</v>
      </c>
      <c r="B936" s="16">
        <v>0</v>
      </c>
      <c r="C936" s="1">
        <v>0.1022195285800436</v>
      </c>
      <c r="D936" s="1">
        <f t="shared" si="125"/>
        <v>-0.1022195285800436</v>
      </c>
      <c r="E936" s="1">
        <f t="shared" si="126"/>
        <v>0.21565940892741092</v>
      </c>
      <c r="F936" s="1">
        <f t="shared" si="127"/>
        <v>-0.4643914393347609</v>
      </c>
      <c r="G936" s="1">
        <f t="shared" si="128"/>
        <v>-0.33742857641477564</v>
      </c>
      <c r="H936" s="1">
        <v>2.9315480984654055E-3</v>
      </c>
      <c r="I936" s="1">
        <f t="shared" si="129"/>
        <v>4.1968244796780389E-5</v>
      </c>
      <c r="J936" s="1">
        <f t="shared" si="130"/>
        <v>-0.33792426057365355</v>
      </c>
      <c r="AP936" s="58"/>
      <c r="AQ936" s="58"/>
      <c r="AR936" s="58"/>
      <c r="AS936" s="58"/>
      <c r="AT936" s="58"/>
      <c r="AU936" s="58"/>
      <c r="AV936" s="58"/>
      <c r="AW936" s="173"/>
      <c r="AX936" s="58"/>
      <c r="AY936" s="58"/>
      <c r="AZ936" s="58"/>
      <c r="BA936" s="58">
        <f t="shared" si="131"/>
        <v>1</v>
      </c>
      <c r="BB936" s="58">
        <f t="shared" si="132"/>
        <v>0.1022195285800436</v>
      </c>
      <c r="BC936" s="58" t="e">
        <f t="shared" si="133"/>
        <v>#N/A</v>
      </c>
      <c r="BD936" s="58"/>
      <c r="BE936" s="58"/>
      <c r="BF936" s="58"/>
      <c r="BG936" s="58"/>
      <c r="BH936" s="58"/>
      <c r="BI936" s="58"/>
      <c r="BJ936" s="58"/>
      <c r="BK936" s="58"/>
      <c r="BL936" s="58"/>
      <c r="BM936" s="58"/>
      <c r="BN936" s="58"/>
      <c r="BO936" s="58"/>
      <c r="BP936" s="58"/>
      <c r="BQ936" s="58"/>
      <c r="BR936" s="58"/>
      <c r="BS936" s="58"/>
      <c r="BT936" s="58"/>
      <c r="BU936" s="58"/>
      <c r="BV936" s="58"/>
      <c r="BW936" s="58"/>
      <c r="BX936" s="58"/>
      <c r="BY936" s="58"/>
      <c r="BZ936" s="58"/>
      <c r="CA936" s="58"/>
      <c r="CB936" s="58"/>
      <c r="CC936" s="58"/>
      <c r="CD936" s="58"/>
      <c r="CE936" s="58"/>
      <c r="CF936" s="58"/>
      <c r="CG936" s="58"/>
      <c r="CH936" s="58"/>
      <c r="CI936" s="58"/>
      <c r="CJ936" s="58"/>
      <c r="CK936" s="58"/>
      <c r="CL936" s="58"/>
      <c r="CM936" s="58"/>
      <c r="CN936" s="58"/>
      <c r="CO936" s="58"/>
      <c r="CP936" s="58"/>
      <c r="CQ936" s="58"/>
      <c r="CR936" s="58"/>
      <c r="CS936" s="58"/>
      <c r="CT936" s="58"/>
      <c r="CU936" s="58"/>
      <c r="CV936" s="58"/>
      <c r="CW936" s="58"/>
      <c r="CX936" s="58"/>
      <c r="CY936" s="58"/>
      <c r="CZ936" s="58"/>
      <c r="DA936" s="58"/>
      <c r="DB936" s="58"/>
      <c r="DC936" s="58"/>
      <c r="DD936" s="58"/>
      <c r="DE936" s="58"/>
      <c r="DF936" s="58"/>
      <c r="DG936" s="58"/>
      <c r="DH936" s="58"/>
      <c r="DI936" s="58"/>
      <c r="DJ936" s="58"/>
      <c r="DK936" s="58"/>
      <c r="DL936" s="58"/>
      <c r="DM936" s="58"/>
      <c r="DN936" s="58"/>
      <c r="DO936" s="58"/>
      <c r="DP936" s="58"/>
      <c r="DQ936" s="58"/>
      <c r="DR936" s="58"/>
      <c r="DS936" s="58"/>
      <c r="DT936" s="58"/>
      <c r="DU936" s="58"/>
      <c r="DV936" s="58"/>
      <c r="DW936" s="58"/>
      <c r="DX936" s="58"/>
      <c r="DY936" s="58"/>
      <c r="DZ936" s="58"/>
      <c r="EA936" s="58"/>
      <c r="EB936" s="58"/>
      <c r="EC936" s="58"/>
      <c r="ED936" s="58"/>
      <c r="EE936" s="58"/>
      <c r="EF936" s="58"/>
      <c r="EG936" s="58"/>
      <c r="EH936" s="58"/>
      <c r="EI936" s="58"/>
      <c r="EJ936" s="58"/>
      <c r="EK936" s="58"/>
      <c r="EL936" s="58"/>
      <c r="EM936" s="58"/>
    </row>
    <row r="937" spans="1:143" outlineLevel="1" x14ac:dyDescent="0.2">
      <c r="A937" s="16">
        <v>638</v>
      </c>
      <c r="B937" s="16">
        <v>0</v>
      </c>
      <c r="C937" s="1">
        <v>0.10779837612815005</v>
      </c>
      <c r="D937" s="1">
        <f t="shared" si="125"/>
        <v>-0.10779837612815005</v>
      </c>
      <c r="E937" s="1">
        <f t="shared" si="126"/>
        <v>0.22812627242716221</v>
      </c>
      <c r="F937" s="1">
        <f t="shared" si="127"/>
        <v>-0.47762566139934548</v>
      </c>
      <c r="G937" s="1">
        <f t="shared" si="128"/>
        <v>-0.34759586758689875</v>
      </c>
      <c r="H937" s="1">
        <v>1.0770430926786168E-2</v>
      </c>
      <c r="I937" s="1">
        <f t="shared" si="129"/>
        <v>1.6622568198135855E-4</v>
      </c>
      <c r="J937" s="1">
        <f t="shared" si="130"/>
        <v>-0.34948300393800474</v>
      </c>
      <c r="AP937" s="58"/>
      <c r="AQ937" s="58"/>
      <c r="AR937" s="58"/>
      <c r="AS937" s="58"/>
      <c r="AT937" s="58"/>
      <c r="AU937" s="58"/>
      <c r="AV937" s="58"/>
      <c r="AW937" s="173"/>
      <c r="AX937" s="58"/>
      <c r="AY937" s="58"/>
      <c r="AZ937" s="58"/>
      <c r="BA937" s="58">
        <f t="shared" si="131"/>
        <v>1</v>
      </c>
      <c r="BB937" s="58">
        <f t="shared" si="132"/>
        <v>0.10779837612815005</v>
      </c>
      <c r="BC937" s="58" t="e">
        <f t="shared" si="133"/>
        <v>#N/A</v>
      </c>
      <c r="BD937" s="58"/>
      <c r="BE937" s="58"/>
      <c r="BF937" s="58"/>
      <c r="BG937" s="58"/>
      <c r="BH937" s="58"/>
      <c r="BI937" s="58"/>
      <c r="BJ937" s="58"/>
      <c r="BK937" s="58"/>
      <c r="BL937" s="58"/>
      <c r="BM937" s="58"/>
      <c r="BN937" s="58"/>
      <c r="BO937" s="58"/>
      <c r="BP937" s="58"/>
      <c r="BQ937" s="58"/>
      <c r="BR937" s="58"/>
      <c r="BS937" s="58"/>
      <c r="BT937" s="58"/>
      <c r="BU937" s="58"/>
      <c r="BV937" s="58"/>
      <c r="BW937" s="58"/>
      <c r="BX937" s="58"/>
      <c r="BY937" s="58"/>
      <c r="BZ937" s="58"/>
      <c r="CA937" s="58"/>
      <c r="CB937" s="58"/>
      <c r="CC937" s="58"/>
      <c r="CD937" s="58"/>
      <c r="CE937" s="58"/>
      <c r="CF937" s="58"/>
      <c r="CG937" s="58"/>
      <c r="CH937" s="58"/>
      <c r="CI937" s="58"/>
      <c r="CJ937" s="58"/>
      <c r="CK937" s="58"/>
      <c r="CL937" s="58"/>
      <c r="CM937" s="58"/>
      <c r="CN937" s="58"/>
      <c r="CO937" s="58"/>
      <c r="CP937" s="58"/>
      <c r="CQ937" s="58"/>
      <c r="CR937" s="58"/>
      <c r="CS937" s="58"/>
      <c r="CT937" s="58"/>
      <c r="CU937" s="58"/>
      <c r="CV937" s="58"/>
      <c r="CW937" s="58"/>
      <c r="CX937" s="58"/>
      <c r="CY937" s="58"/>
      <c r="CZ937" s="58"/>
      <c r="DA937" s="58"/>
      <c r="DB937" s="58"/>
      <c r="DC937" s="58"/>
      <c r="DD937" s="58"/>
      <c r="DE937" s="58"/>
      <c r="DF937" s="58"/>
      <c r="DG937" s="58"/>
      <c r="DH937" s="58"/>
      <c r="DI937" s="58"/>
      <c r="DJ937" s="58"/>
      <c r="DK937" s="58"/>
      <c r="DL937" s="58"/>
      <c r="DM937" s="58"/>
      <c r="DN937" s="58"/>
      <c r="DO937" s="58"/>
      <c r="DP937" s="58"/>
      <c r="DQ937" s="58"/>
      <c r="DR937" s="58"/>
      <c r="DS937" s="58"/>
      <c r="DT937" s="58"/>
      <c r="DU937" s="58"/>
      <c r="DV937" s="58"/>
      <c r="DW937" s="58"/>
      <c r="DX937" s="58"/>
      <c r="DY937" s="58"/>
      <c r="DZ937" s="58"/>
      <c r="EA937" s="58"/>
      <c r="EB937" s="58"/>
      <c r="EC937" s="58"/>
      <c r="ED937" s="58"/>
      <c r="EE937" s="58"/>
      <c r="EF937" s="58"/>
      <c r="EG937" s="58"/>
      <c r="EH937" s="58"/>
      <c r="EI937" s="58"/>
      <c r="EJ937" s="58"/>
      <c r="EK937" s="58"/>
      <c r="EL937" s="58"/>
      <c r="EM937" s="58"/>
    </row>
    <row r="938" spans="1:143" outlineLevel="1" x14ac:dyDescent="0.2">
      <c r="A938" s="16">
        <v>639</v>
      </c>
      <c r="B938" s="16">
        <v>0</v>
      </c>
      <c r="C938" s="1">
        <v>0.37170940563205124</v>
      </c>
      <c r="D938" s="1">
        <f t="shared" si="125"/>
        <v>-0.37170940563205124</v>
      </c>
      <c r="E938" s="1">
        <f t="shared" si="126"/>
        <v>0.92950497931025611</v>
      </c>
      <c r="F938" s="1">
        <f t="shared" si="127"/>
        <v>-0.96410838566535462</v>
      </c>
      <c r="G938" s="1">
        <f t="shared" si="128"/>
        <v>-0.76916851057920432</v>
      </c>
      <c r="H938" s="1">
        <v>1.9024801891313815E-2</v>
      </c>
      <c r="I938" s="1">
        <f t="shared" si="129"/>
        <v>1.4620327252121417E-3</v>
      </c>
      <c r="J938" s="1">
        <f t="shared" si="130"/>
        <v>-0.77659123121799567</v>
      </c>
      <c r="AP938" s="58"/>
      <c r="AQ938" s="58"/>
      <c r="AR938" s="58"/>
      <c r="AS938" s="58"/>
      <c r="AT938" s="58"/>
      <c r="AU938" s="58"/>
      <c r="AV938" s="58"/>
      <c r="AW938" s="173"/>
      <c r="AX938" s="58"/>
      <c r="AY938" s="58"/>
      <c r="AZ938" s="58"/>
      <c r="BA938" s="58">
        <f t="shared" si="131"/>
        <v>1</v>
      </c>
      <c r="BB938" s="58">
        <f t="shared" si="132"/>
        <v>0.37170940563205124</v>
      </c>
      <c r="BC938" s="58" t="e">
        <f t="shared" si="133"/>
        <v>#N/A</v>
      </c>
      <c r="BD938" s="58"/>
      <c r="BE938" s="58"/>
      <c r="BF938" s="58"/>
      <c r="BG938" s="58"/>
      <c r="BH938" s="58"/>
      <c r="BI938" s="58"/>
      <c r="BJ938" s="58"/>
      <c r="BK938" s="58"/>
      <c r="BL938" s="58"/>
      <c r="BM938" s="58"/>
      <c r="BN938" s="58"/>
      <c r="BO938" s="58"/>
      <c r="BP938" s="58"/>
      <c r="BQ938" s="58"/>
      <c r="BR938" s="58"/>
      <c r="BS938" s="58"/>
      <c r="BT938" s="58"/>
      <c r="BU938" s="58"/>
      <c r="BV938" s="58"/>
      <c r="BW938" s="58"/>
      <c r="BX938" s="58"/>
      <c r="BY938" s="58"/>
      <c r="BZ938" s="58"/>
      <c r="CA938" s="58"/>
      <c r="CB938" s="58"/>
      <c r="CC938" s="58"/>
      <c r="CD938" s="58"/>
      <c r="CE938" s="58"/>
      <c r="CF938" s="58"/>
      <c r="CG938" s="58"/>
      <c r="CH938" s="58"/>
      <c r="CI938" s="58"/>
      <c r="CJ938" s="58"/>
      <c r="CK938" s="58"/>
      <c r="CL938" s="58"/>
      <c r="CM938" s="58"/>
      <c r="CN938" s="58"/>
      <c r="CO938" s="58"/>
      <c r="CP938" s="58"/>
      <c r="CQ938" s="58"/>
      <c r="CR938" s="58"/>
      <c r="CS938" s="58"/>
      <c r="CT938" s="58"/>
      <c r="CU938" s="58"/>
      <c r="CV938" s="58"/>
      <c r="CW938" s="58"/>
      <c r="CX938" s="58"/>
      <c r="CY938" s="58"/>
      <c r="CZ938" s="58"/>
      <c r="DA938" s="58"/>
      <c r="DB938" s="58"/>
      <c r="DC938" s="58"/>
      <c r="DD938" s="58"/>
      <c r="DE938" s="58"/>
      <c r="DF938" s="58"/>
      <c r="DG938" s="58"/>
      <c r="DH938" s="58"/>
      <c r="DI938" s="58"/>
      <c r="DJ938" s="58"/>
      <c r="DK938" s="58"/>
      <c r="DL938" s="58"/>
      <c r="DM938" s="58"/>
      <c r="DN938" s="58"/>
      <c r="DO938" s="58"/>
      <c r="DP938" s="58"/>
      <c r="DQ938" s="58"/>
      <c r="DR938" s="58"/>
      <c r="DS938" s="58"/>
      <c r="DT938" s="58"/>
      <c r="DU938" s="58"/>
      <c r="DV938" s="58"/>
      <c r="DW938" s="58"/>
      <c r="DX938" s="58"/>
      <c r="DY938" s="58"/>
      <c r="DZ938" s="58"/>
      <c r="EA938" s="58"/>
      <c r="EB938" s="58"/>
      <c r="EC938" s="58"/>
      <c r="ED938" s="58"/>
      <c r="EE938" s="58"/>
      <c r="EF938" s="58"/>
      <c r="EG938" s="58"/>
      <c r="EH938" s="58"/>
      <c r="EI938" s="58"/>
      <c r="EJ938" s="58"/>
      <c r="EK938" s="58"/>
      <c r="EL938" s="58"/>
      <c r="EM938" s="58"/>
    </row>
    <row r="939" spans="1:143" outlineLevel="1" x14ac:dyDescent="0.2">
      <c r="A939" s="16">
        <v>640</v>
      </c>
      <c r="B939" s="16">
        <v>0</v>
      </c>
      <c r="C939" s="1">
        <v>0.10708535727923606</v>
      </c>
      <c r="D939" s="1">
        <f t="shared" si="125"/>
        <v>-0.10708535727923606</v>
      </c>
      <c r="E939" s="1">
        <f t="shared" si="126"/>
        <v>0.22652857506665758</v>
      </c>
      <c r="F939" s="1">
        <f t="shared" si="127"/>
        <v>-0.47595018128650562</v>
      </c>
      <c r="G939" s="1">
        <f t="shared" si="128"/>
        <v>-0.34630604501769208</v>
      </c>
      <c r="H939" s="1">
        <v>2.9589996513966067E-3</v>
      </c>
      <c r="I939" s="1">
        <f t="shared" si="129"/>
        <v>4.4622000483173256E-5</v>
      </c>
      <c r="J939" s="1">
        <f t="shared" si="130"/>
        <v>-0.34681954461620262</v>
      </c>
      <c r="AP939" s="58"/>
      <c r="AQ939" s="58"/>
      <c r="AR939" s="58"/>
      <c r="AS939" s="58"/>
      <c r="AT939" s="58"/>
      <c r="AU939" s="58"/>
      <c r="AV939" s="58"/>
      <c r="AW939" s="173"/>
      <c r="AX939" s="58"/>
      <c r="AY939" s="58"/>
      <c r="AZ939" s="58"/>
      <c r="BA939" s="58">
        <f t="shared" si="131"/>
        <v>1</v>
      </c>
      <c r="BB939" s="58">
        <f t="shared" si="132"/>
        <v>0.10708535727923606</v>
      </c>
      <c r="BC939" s="58" t="e">
        <f t="shared" si="133"/>
        <v>#N/A</v>
      </c>
      <c r="BD939" s="58"/>
      <c r="BE939" s="58"/>
      <c r="BF939" s="58"/>
      <c r="BG939" s="58"/>
      <c r="BH939" s="58"/>
      <c r="BI939" s="58"/>
      <c r="BJ939" s="58"/>
      <c r="BK939" s="58"/>
      <c r="BL939" s="58"/>
      <c r="BM939" s="58"/>
      <c r="BN939" s="58"/>
      <c r="BO939" s="58"/>
      <c r="BP939" s="58"/>
      <c r="BQ939" s="58"/>
      <c r="BR939" s="58"/>
      <c r="BS939" s="58"/>
      <c r="BT939" s="58"/>
      <c r="BU939" s="58"/>
      <c r="BV939" s="58"/>
      <c r="BW939" s="58"/>
      <c r="BX939" s="58"/>
      <c r="BY939" s="58"/>
      <c r="BZ939" s="58"/>
      <c r="CA939" s="58"/>
      <c r="CB939" s="58"/>
      <c r="CC939" s="58"/>
      <c r="CD939" s="58"/>
      <c r="CE939" s="58"/>
      <c r="CF939" s="58"/>
      <c r="CG939" s="58"/>
      <c r="CH939" s="58"/>
      <c r="CI939" s="58"/>
      <c r="CJ939" s="58"/>
      <c r="CK939" s="58"/>
      <c r="CL939" s="58"/>
      <c r="CM939" s="58"/>
      <c r="CN939" s="58"/>
      <c r="CO939" s="58"/>
      <c r="CP939" s="58"/>
      <c r="CQ939" s="58"/>
      <c r="CR939" s="58"/>
      <c r="CS939" s="58"/>
      <c r="CT939" s="58"/>
      <c r="CU939" s="58"/>
      <c r="CV939" s="58"/>
      <c r="CW939" s="58"/>
      <c r="CX939" s="58"/>
      <c r="CY939" s="58"/>
      <c r="CZ939" s="58"/>
      <c r="DA939" s="58"/>
      <c r="DB939" s="58"/>
      <c r="DC939" s="58"/>
      <c r="DD939" s="58"/>
      <c r="DE939" s="58"/>
      <c r="DF939" s="58"/>
      <c r="DG939" s="58"/>
      <c r="DH939" s="58"/>
      <c r="DI939" s="58"/>
      <c r="DJ939" s="58"/>
      <c r="DK939" s="58"/>
      <c r="DL939" s="58"/>
      <c r="DM939" s="58"/>
      <c r="DN939" s="58"/>
      <c r="DO939" s="58"/>
      <c r="DP939" s="58"/>
      <c r="DQ939" s="58"/>
      <c r="DR939" s="58"/>
      <c r="DS939" s="58"/>
      <c r="DT939" s="58"/>
      <c r="DU939" s="58"/>
      <c r="DV939" s="58"/>
      <c r="DW939" s="58"/>
      <c r="DX939" s="58"/>
      <c r="DY939" s="58"/>
      <c r="DZ939" s="58"/>
      <c r="EA939" s="58"/>
      <c r="EB939" s="58"/>
      <c r="EC939" s="58"/>
      <c r="ED939" s="58"/>
      <c r="EE939" s="58"/>
      <c r="EF939" s="58"/>
      <c r="EG939" s="58"/>
      <c r="EH939" s="58"/>
      <c r="EI939" s="58"/>
      <c r="EJ939" s="58"/>
      <c r="EK939" s="58"/>
      <c r="EL939" s="58"/>
      <c r="EM939" s="58"/>
    </row>
    <row r="940" spans="1:143" outlineLevel="1" x14ac:dyDescent="0.2">
      <c r="A940" s="16">
        <v>641</v>
      </c>
      <c r="B940" s="16">
        <v>0</v>
      </c>
      <c r="C940" s="1">
        <v>0.13284741379748391</v>
      </c>
      <c r="D940" s="1">
        <f t="shared" si="125"/>
        <v>-0.13284741379748391</v>
      </c>
      <c r="E940" s="1">
        <f t="shared" si="126"/>
        <v>0.28508064874686828</v>
      </c>
      <c r="F940" s="1">
        <f t="shared" si="127"/>
        <v>-0.53392944173071055</v>
      </c>
      <c r="G940" s="1">
        <f t="shared" si="128"/>
        <v>-0.3914071819351182</v>
      </c>
      <c r="H940" s="1">
        <v>4.2021365318464258E-3</v>
      </c>
      <c r="I940" s="1">
        <f t="shared" si="129"/>
        <v>8.1151279608140104E-5</v>
      </c>
      <c r="J940" s="1">
        <f t="shared" si="130"/>
        <v>-0.39223215604690376</v>
      </c>
      <c r="AP940" s="58"/>
      <c r="AQ940" s="58"/>
      <c r="AR940" s="58"/>
      <c r="AS940" s="58"/>
      <c r="AT940" s="58"/>
      <c r="AU940" s="58"/>
      <c r="AV940" s="58"/>
      <c r="AW940" s="173"/>
      <c r="AX940" s="58"/>
      <c r="AY940" s="58"/>
      <c r="AZ940" s="58"/>
      <c r="BA940" s="58">
        <f t="shared" si="131"/>
        <v>1</v>
      </c>
      <c r="BB940" s="58">
        <f t="shared" si="132"/>
        <v>0.13284741379748391</v>
      </c>
      <c r="BC940" s="58" t="e">
        <f t="shared" si="133"/>
        <v>#N/A</v>
      </c>
      <c r="BD940" s="58"/>
      <c r="BE940" s="58"/>
      <c r="BF940" s="58"/>
      <c r="BG940" s="58"/>
      <c r="BH940" s="58"/>
      <c r="BI940" s="58"/>
      <c r="BJ940" s="58"/>
      <c r="BK940" s="58"/>
      <c r="BL940" s="58"/>
      <c r="BM940" s="58"/>
      <c r="BN940" s="58"/>
      <c r="BO940" s="58"/>
      <c r="BP940" s="58"/>
      <c r="BQ940" s="58"/>
      <c r="BR940" s="58"/>
      <c r="BS940" s="58"/>
      <c r="BT940" s="58"/>
      <c r="BU940" s="58"/>
      <c r="BV940" s="58"/>
      <c r="BW940" s="58"/>
      <c r="BX940" s="58"/>
      <c r="BY940" s="58"/>
      <c r="BZ940" s="58"/>
      <c r="CA940" s="58"/>
      <c r="CB940" s="58"/>
      <c r="CC940" s="58"/>
      <c r="CD940" s="58"/>
      <c r="CE940" s="58"/>
      <c r="CF940" s="58"/>
      <c r="CG940" s="58"/>
      <c r="CH940" s="58"/>
      <c r="CI940" s="58"/>
      <c r="CJ940" s="58"/>
      <c r="CK940" s="58"/>
      <c r="CL940" s="58"/>
      <c r="CM940" s="58"/>
      <c r="CN940" s="58"/>
      <c r="CO940" s="58"/>
      <c r="CP940" s="58"/>
      <c r="CQ940" s="58"/>
      <c r="CR940" s="58"/>
      <c r="CS940" s="58"/>
      <c r="CT940" s="58"/>
      <c r="CU940" s="58"/>
      <c r="CV940" s="58"/>
      <c r="CW940" s="58"/>
      <c r="CX940" s="58"/>
      <c r="CY940" s="58"/>
      <c r="CZ940" s="58"/>
      <c r="DA940" s="58"/>
      <c r="DB940" s="58"/>
      <c r="DC940" s="58"/>
      <c r="DD940" s="58"/>
      <c r="DE940" s="58"/>
      <c r="DF940" s="58"/>
      <c r="DG940" s="58"/>
      <c r="DH940" s="58"/>
      <c r="DI940" s="58"/>
      <c r="DJ940" s="58"/>
      <c r="DK940" s="58"/>
      <c r="DL940" s="58"/>
      <c r="DM940" s="58"/>
      <c r="DN940" s="58"/>
      <c r="DO940" s="58"/>
      <c r="DP940" s="58"/>
      <c r="DQ940" s="58"/>
      <c r="DR940" s="58"/>
      <c r="DS940" s="58"/>
      <c r="DT940" s="58"/>
      <c r="DU940" s="58"/>
      <c r="DV940" s="58"/>
      <c r="DW940" s="58"/>
      <c r="DX940" s="58"/>
      <c r="DY940" s="58"/>
      <c r="DZ940" s="58"/>
      <c r="EA940" s="58"/>
      <c r="EB940" s="58"/>
      <c r="EC940" s="58"/>
      <c r="ED940" s="58"/>
      <c r="EE940" s="58"/>
      <c r="EF940" s="58"/>
      <c r="EG940" s="58"/>
      <c r="EH940" s="58"/>
      <c r="EI940" s="58"/>
      <c r="EJ940" s="58"/>
      <c r="EK940" s="58"/>
      <c r="EL940" s="58"/>
      <c r="EM940" s="58"/>
    </row>
    <row r="941" spans="1:143" outlineLevel="1" x14ac:dyDescent="0.2">
      <c r="A941" s="16">
        <v>642</v>
      </c>
      <c r="B941" s="16">
        <v>1</v>
      </c>
      <c r="C941" s="1">
        <v>0.95101651996714143</v>
      </c>
      <c r="D941" s="1">
        <f t="shared" ref="D941:D1004" si="134">B941 - C941</f>
        <v>4.8983480032858573E-2</v>
      </c>
      <c r="E941" s="1">
        <f t="shared" ref="E941:E1004" si="135">2*IF(B941=1,LN(1/C941),LN(1/(1-C941)))</f>
        <v>0.10044769086790417</v>
      </c>
      <c r="F941" s="1">
        <f t="shared" ref="F941:F1004" si="136">SQRT(E941)*SIGN(D941)</f>
        <v>0.31693483694271313</v>
      </c>
      <c r="G941" s="1">
        <f t="shared" ref="G941:G1004" si="137">D941/(SQRT(C941*(1-C941)))</f>
        <v>0.22695031383689007</v>
      </c>
      <c r="H941" s="1">
        <v>3.7347486459064516E-3</v>
      </c>
      <c r="I941" s="1">
        <f t="shared" ref="I941:I1004" si="138">(G941^2/8)*H941/(1-H941)^2</f>
        <v>2.4226071856322441E-5</v>
      </c>
      <c r="J941" s="1">
        <f t="shared" ref="J941:J1004" si="139">G941/SQRT(1-H941)</f>
        <v>0.22737530582541499</v>
      </c>
      <c r="AP941" s="58"/>
      <c r="AQ941" s="58"/>
      <c r="AR941" s="58"/>
      <c r="AS941" s="58"/>
      <c r="AT941" s="58"/>
      <c r="AU941" s="58"/>
      <c r="AV941" s="58"/>
      <c r="AW941" s="173"/>
      <c r="AX941" s="58"/>
      <c r="AY941" s="58"/>
      <c r="AZ941" s="58"/>
      <c r="BA941" s="58">
        <f t="shared" ref="BA941:BA1004" si="140">1-B941</f>
        <v>0</v>
      </c>
      <c r="BB941" s="58" t="e">
        <f t="shared" ref="BB941:BB1004" si="141">IF(B941=0,C941,NA())</f>
        <v>#N/A</v>
      </c>
      <c r="BC941" s="58">
        <f t="shared" ref="BC941:BC1004" si="142">IF(B941=1,C941,NA())</f>
        <v>0.95101651996714143</v>
      </c>
      <c r="BD941" s="58"/>
      <c r="BE941" s="58"/>
      <c r="BF941" s="58"/>
      <c r="BG941" s="58"/>
      <c r="BH941" s="58"/>
      <c r="BI941" s="58"/>
      <c r="BJ941" s="58"/>
      <c r="BK941" s="58"/>
      <c r="BL941" s="58"/>
      <c r="BM941" s="58"/>
      <c r="BN941" s="58"/>
      <c r="BO941" s="58"/>
      <c r="BP941" s="58"/>
      <c r="BQ941" s="58"/>
      <c r="BR941" s="58"/>
      <c r="BS941" s="58"/>
      <c r="BT941" s="58"/>
      <c r="BU941" s="58"/>
      <c r="BV941" s="58"/>
      <c r="BW941" s="58"/>
      <c r="BX941" s="58"/>
      <c r="BY941" s="58"/>
      <c r="BZ941" s="58"/>
      <c r="CA941" s="58"/>
      <c r="CB941" s="58"/>
      <c r="CC941" s="58"/>
      <c r="CD941" s="58"/>
      <c r="CE941" s="58"/>
      <c r="CF941" s="58"/>
      <c r="CG941" s="58"/>
      <c r="CH941" s="58"/>
      <c r="CI941" s="58"/>
      <c r="CJ941" s="58"/>
      <c r="CK941" s="58"/>
      <c r="CL941" s="58"/>
      <c r="CM941" s="58"/>
      <c r="CN941" s="58"/>
      <c r="CO941" s="58"/>
      <c r="CP941" s="58"/>
      <c r="CQ941" s="58"/>
      <c r="CR941" s="58"/>
      <c r="CS941" s="58"/>
      <c r="CT941" s="58"/>
      <c r="CU941" s="58"/>
      <c r="CV941" s="58"/>
      <c r="CW941" s="58"/>
      <c r="CX941" s="58"/>
      <c r="CY941" s="58"/>
      <c r="CZ941" s="58"/>
      <c r="DA941" s="58"/>
      <c r="DB941" s="58"/>
      <c r="DC941" s="58"/>
      <c r="DD941" s="58"/>
      <c r="DE941" s="58"/>
      <c r="DF941" s="58"/>
      <c r="DG941" s="58"/>
      <c r="DH941" s="58"/>
      <c r="DI941" s="58"/>
      <c r="DJ941" s="58"/>
      <c r="DK941" s="58"/>
      <c r="DL941" s="58"/>
      <c r="DM941" s="58"/>
      <c r="DN941" s="58"/>
      <c r="DO941" s="58"/>
      <c r="DP941" s="58"/>
      <c r="DQ941" s="58"/>
      <c r="DR941" s="58"/>
      <c r="DS941" s="58"/>
      <c r="DT941" s="58"/>
      <c r="DU941" s="58"/>
      <c r="DV941" s="58"/>
      <c r="DW941" s="58"/>
      <c r="DX941" s="58"/>
      <c r="DY941" s="58"/>
      <c r="DZ941" s="58"/>
      <c r="EA941" s="58"/>
      <c r="EB941" s="58"/>
      <c r="EC941" s="58"/>
      <c r="ED941" s="58"/>
      <c r="EE941" s="58"/>
      <c r="EF941" s="58"/>
      <c r="EG941" s="58"/>
      <c r="EH941" s="58"/>
      <c r="EI941" s="58"/>
      <c r="EJ941" s="58"/>
      <c r="EK941" s="58"/>
      <c r="EL941" s="58"/>
      <c r="EM941" s="58"/>
    </row>
    <row r="942" spans="1:143" outlineLevel="1" x14ac:dyDescent="0.2">
      <c r="A942" s="16">
        <v>643</v>
      </c>
      <c r="B942" s="16">
        <v>0</v>
      </c>
      <c r="C942" s="1">
        <v>0.12818750362774789</v>
      </c>
      <c r="D942" s="1">
        <f t="shared" si="134"/>
        <v>-0.12818750362774789</v>
      </c>
      <c r="E942" s="1">
        <f t="shared" si="135"/>
        <v>0.2743618105816783</v>
      </c>
      <c r="F942" s="1">
        <f t="shared" si="136"/>
        <v>-0.52379558091079603</v>
      </c>
      <c r="G942" s="1">
        <f t="shared" si="137"/>
        <v>-0.38345225852411513</v>
      </c>
      <c r="H942" s="1">
        <v>3.9315783699874901E-2</v>
      </c>
      <c r="I942" s="1">
        <f t="shared" si="138"/>
        <v>7.8295759153015139E-4</v>
      </c>
      <c r="J942" s="1">
        <f t="shared" si="139"/>
        <v>-0.39121993120106729</v>
      </c>
      <c r="AP942" s="58"/>
      <c r="AQ942" s="58"/>
      <c r="AR942" s="58"/>
      <c r="AS942" s="58"/>
      <c r="AT942" s="58"/>
      <c r="AU942" s="58"/>
      <c r="AV942" s="58"/>
      <c r="AW942" s="173"/>
      <c r="AX942" s="58"/>
      <c r="AY942" s="58"/>
      <c r="AZ942" s="58"/>
      <c r="BA942" s="58">
        <f t="shared" si="140"/>
        <v>1</v>
      </c>
      <c r="BB942" s="58">
        <f t="shared" si="141"/>
        <v>0.12818750362774789</v>
      </c>
      <c r="BC942" s="58" t="e">
        <f t="shared" si="142"/>
        <v>#N/A</v>
      </c>
      <c r="BD942" s="58"/>
      <c r="BE942" s="58"/>
      <c r="BF942" s="58"/>
      <c r="BG942" s="58"/>
      <c r="BH942" s="58"/>
      <c r="BI942" s="58"/>
      <c r="BJ942" s="58"/>
      <c r="BK942" s="58"/>
      <c r="BL942" s="58"/>
      <c r="BM942" s="58"/>
      <c r="BN942" s="58"/>
      <c r="BO942" s="58"/>
      <c r="BP942" s="58"/>
      <c r="BQ942" s="58"/>
      <c r="BR942" s="58"/>
      <c r="BS942" s="58"/>
      <c r="BT942" s="58"/>
      <c r="BU942" s="58"/>
      <c r="BV942" s="58"/>
      <c r="BW942" s="58"/>
      <c r="BX942" s="58"/>
      <c r="BY942" s="58"/>
      <c r="BZ942" s="58"/>
      <c r="CA942" s="58"/>
      <c r="CB942" s="58"/>
      <c r="CC942" s="58"/>
      <c r="CD942" s="58"/>
      <c r="CE942" s="58"/>
      <c r="CF942" s="58"/>
      <c r="CG942" s="58"/>
      <c r="CH942" s="58"/>
      <c r="CI942" s="58"/>
      <c r="CJ942" s="58"/>
      <c r="CK942" s="58"/>
      <c r="CL942" s="58"/>
      <c r="CM942" s="58"/>
      <c r="CN942" s="58"/>
      <c r="CO942" s="58"/>
      <c r="CP942" s="58"/>
      <c r="CQ942" s="58"/>
      <c r="CR942" s="58"/>
      <c r="CS942" s="58"/>
      <c r="CT942" s="58"/>
      <c r="CU942" s="58"/>
      <c r="CV942" s="58"/>
      <c r="CW942" s="58"/>
      <c r="CX942" s="58"/>
      <c r="CY942" s="58"/>
      <c r="CZ942" s="58"/>
      <c r="DA942" s="58"/>
      <c r="DB942" s="58"/>
      <c r="DC942" s="58"/>
      <c r="DD942" s="58"/>
      <c r="DE942" s="58"/>
      <c r="DF942" s="58"/>
      <c r="DG942" s="58"/>
      <c r="DH942" s="58"/>
      <c r="DI942" s="58"/>
      <c r="DJ942" s="58"/>
      <c r="DK942" s="58"/>
      <c r="DL942" s="58"/>
      <c r="DM942" s="58"/>
      <c r="DN942" s="58"/>
      <c r="DO942" s="58"/>
      <c r="DP942" s="58"/>
      <c r="DQ942" s="58"/>
      <c r="DR942" s="58"/>
      <c r="DS942" s="58"/>
      <c r="DT942" s="58"/>
      <c r="DU942" s="58"/>
      <c r="DV942" s="58"/>
      <c r="DW942" s="58"/>
      <c r="DX942" s="58"/>
      <c r="DY942" s="58"/>
      <c r="DZ942" s="58"/>
      <c r="EA942" s="58"/>
      <c r="EB942" s="58"/>
      <c r="EC942" s="58"/>
      <c r="ED942" s="58"/>
      <c r="EE942" s="58"/>
      <c r="EF942" s="58"/>
      <c r="EG942" s="58"/>
      <c r="EH942" s="58"/>
      <c r="EI942" s="58"/>
      <c r="EJ942" s="58"/>
      <c r="EK942" s="58"/>
      <c r="EL942" s="58"/>
      <c r="EM942" s="58"/>
    </row>
    <row r="943" spans="1:143" outlineLevel="1" x14ac:dyDescent="0.2">
      <c r="A943" s="16">
        <v>644</v>
      </c>
      <c r="B943" s="16">
        <v>1</v>
      </c>
      <c r="C943" s="1">
        <v>0.10708535727923606</v>
      </c>
      <c r="D943" s="1">
        <f t="shared" si="134"/>
        <v>0.89291464272076393</v>
      </c>
      <c r="E943" s="1">
        <f t="shared" si="135"/>
        <v>4.4682580619146117</v>
      </c>
      <c r="F943" s="1">
        <f t="shared" si="136"/>
        <v>2.1138254568233896</v>
      </c>
      <c r="G943" s="1">
        <f t="shared" si="137"/>
        <v>2.887619244269652</v>
      </c>
      <c r="H943" s="1">
        <v>2.9589996513966067E-3</v>
      </c>
      <c r="I943" s="1">
        <f t="shared" si="138"/>
        <v>3.1024782563493654E-3</v>
      </c>
      <c r="J943" s="1">
        <f t="shared" si="139"/>
        <v>2.8919009810279812</v>
      </c>
      <c r="AP943" s="58"/>
      <c r="AQ943" s="58"/>
      <c r="AR943" s="58"/>
      <c r="AS943" s="58"/>
      <c r="AT943" s="58"/>
      <c r="AU943" s="58"/>
      <c r="AV943" s="58"/>
      <c r="AW943" s="173"/>
      <c r="AX943" s="58"/>
      <c r="AY943" s="58"/>
      <c r="AZ943" s="58"/>
      <c r="BA943" s="58">
        <f t="shared" si="140"/>
        <v>0</v>
      </c>
      <c r="BB943" s="58" t="e">
        <f t="shared" si="141"/>
        <v>#N/A</v>
      </c>
      <c r="BC943" s="58">
        <f t="shared" si="142"/>
        <v>0.10708535727923606</v>
      </c>
      <c r="BD943" s="58"/>
      <c r="BE943" s="58"/>
      <c r="BF943" s="58"/>
      <c r="BG943" s="58"/>
      <c r="BH943" s="58"/>
      <c r="BI943" s="58"/>
      <c r="BJ943" s="58"/>
      <c r="BK943" s="58"/>
      <c r="BL943" s="58"/>
      <c r="BM943" s="58"/>
      <c r="BN943" s="58"/>
      <c r="BO943" s="58"/>
      <c r="BP943" s="58"/>
      <c r="BQ943" s="58"/>
      <c r="BR943" s="58"/>
      <c r="BS943" s="58"/>
      <c r="BT943" s="58"/>
      <c r="BU943" s="58"/>
      <c r="BV943" s="58"/>
      <c r="BW943" s="58"/>
      <c r="BX943" s="58"/>
      <c r="BY943" s="58"/>
      <c r="BZ943" s="58"/>
      <c r="CA943" s="58"/>
      <c r="CB943" s="58"/>
      <c r="CC943" s="58"/>
      <c r="CD943" s="58"/>
      <c r="CE943" s="58"/>
      <c r="CF943" s="58"/>
      <c r="CG943" s="58"/>
      <c r="CH943" s="58"/>
      <c r="CI943" s="58"/>
      <c r="CJ943" s="58"/>
      <c r="CK943" s="58"/>
      <c r="CL943" s="58"/>
      <c r="CM943" s="58"/>
      <c r="CN943" s="58"/>
      <c r="CO943" s="58"/>
      <c r="CP943" s="58"/>
      <c r="CQ943" s="58"/>
      <c r="CR943" s="58"/>
      <c r="CS943" s="58"/>
      <c r="CT943" s="58"/>
      <c r="CU943" s="58"/>
      <c r="CV943" s="58"/>
      <c r="CW943" s="58"/>
      <c r="CX943" s="58"/>
      <c r="CY943" s="58"/>
      <c r="CZ943" s="58"/>
      <c r="DA943" s="58"/>
      <c r="DB943" s="58"/>
      <c r="DC943" s="58"/>
      <c r="DD943" s="58"/>
      <c r="DE943" s="58"/>
      <c r="DF943" s="58"/>
      <c r="DG943" s="58"/>
      <c r="DH943" s="58"/>
      <c r="DI943" s="58"/>
      <c r="DJ943" s="58"/>
      <c r="DK943" s="58"/>
      <c r="DL943" s="58"/>
      <c r="DM943" s="58"/>
      <c r="DN943" s="58"/>
      <c r="DO943" s="58"/>
      <c r="DP943" s="58"/>
      <c r="DQ943" s="58"/>
      <c r="DR943" s="58"/>
      <c r="DS943" s="58"/>
      <c r="DT943" s="58"/>
      <c r="DU943" s="58"/>
      <c r="DV943" s="58"/>
      <c r="DW943" s="58"/>
      <c r="DX943" s="58"/>
      <c r="DY943" s="58"/>
      <c r="DZ943" s="58"/>
      <c r="EA943" s="58"/>
      <c r="EB943" s="58"/>
      <c r="EC943" s="58"/>
      <c r="ED943" s="58"/>
      <c r="EE943" s="58"/>
      <c r="EF943" s="58"/>
      <c r="EG943" s="58"/>
      <c r="EH943" s="58"/>
      <c r="EI943" s="58"/>
      <c r="EJ943" s="58"/>
      <c r="EK943" s="58"/>
      <c r="EL943" s="58"/>
      <c r="EM943" s="58"/>
    </row>
    <row r="944" spans="1:143" outlineLevel="1" x14ac:dyDescent="0.2">
      <c r="A944" s="16">
        <v>645</v>
      </c>
      <c r="B944" s="16">
        <v>1</v>
      </c>
      <c r="C944" s="1">
        <v>0.84344821368276435</v>
      </c>
      <c r="D944" s="1">
        <f t="shared" si="134"/>
        <v>0.15655178631723565</v>
      </c>
      <c r="E944" s="1">
        <f t="shared" si="135"/>
        <v>0.34051354689560698</v>
      </c>
      <c r="F944" s="1">
        <f t="shared" si="136"/>
        <v>0.58353538615546441</v>
      </c>
      <c r="G944" s="1">
        <f t="shared" si="137"/>
        <v>0.43082391439217865</v>
      </c>
      <c r="H944" s="1">
        <v>1.5419771151336515E-2</v>
      </c>
      <c r="I944" s="1">
        <f t="shared" si="138"/>
        <v>3.6905009789996824E-4</v>
      </c>
      <c r="J944" s="1">
        <f t="shared" si="139"/>
        <v>0.43418443160824532</v>
      </c>
      <c r="AP944" s="58"/>
      <c r="AQ944" s="58"/>
      <c r="AR944" s="58"/>
      <c r="AS944" s="58"/>
      <c r="AT944" s="58"/>
      <c r="AU944" s="58"/>
      <c r="AV944" s="58"/>
      <c r="AW944" s="173"/>
      <c r="AX944" s="58"/>
      <c r="AY944" s="58"/>
      <c r="AZ944" s="58"/>
      <c r="BA944" s="58">
        <f t="shared" si="140"/>
        <v>0</v>
      </c>
      <c r="BB944" s="58" t="e">
        <f t="shared" si="141"/>
        <v>#N/A</v>
      </c>
      <c r="BC944" s="58">
        <f t="shared" si="142"/>
        <v>0.84344821368276435</v>
      </c>
      <c r="BD944" s="58"/>
      <c r="BE944" s="58"/>
      <c r="BF944" s="58"/>
      <c r="BG944" s="58"/>
      <c r="BH944" s="58"/>
      <c r="BI944" s="58"/>
      <c r="BJ944" s="58"/>
      <c r="BK944" s="58"/>
      <c r="BL944" s="58"/>
      <c r="BM944" s="58"/>
      <c r="BN944" s="58"/>
      <c r="BO944" s="58"/>
      <c r="BP944" s="58"/>
      <c r="BQ944" s="58"/>
      <c r="BR944" s="58"/>
      <c r="BS944" s="58"/>
      <c r="BT944" s="58"/>
      <c r="BU944" s="58"/>
      <c r="BV944" s="58"/>
      <c r="BW944" s="58"/>
      <c r="BX944" s="58"/>
      <c r="BY944" s="58"/>
      <c r="BZ944" s="58"/>
      <c r="CA944" s="58"/>
      <c r="CB944" s="58"/>
      <c r="CC944" s="58"/>
      <c r="CD944" s="58"/>
      <c r="CE944" s="58"/>
      <c r="CF944" s="58"/>
      <c r="CG944" s="58"/>
      <c r="CH944" s="58"/>
      <c r="CI944" s="58"/>
      <c r="CJ944" s="58"/>
      <c r="CK944" s="58"/>
      <c r="CL944" s="58"/>
      <c r="CM944" s="58"/>
      <c r="CN944" s="58"/>
      <c r="CO944" s="58"/>
      <c r="CP944" s="58"/>
      <c r="CQ944" s="58"/>
      <c r="CR944" s="58"/>
      <c r="CS944" s="58"/>
      <c r="CT944" s="58"/>
      <c r="CU944" s="58"/>
      <c r="CV944" s="58"/>
      <c r="CW944" s="58"/>
      <c r="CX944" s="58"/>
      <c r="CY944" s="58"/>
      <c r="CZ944" s="58"/>
      <c r="DA944" s="58"/>
      <c r="DB944" s="58"/>
      <c r="DC944" s="58"/>
      <c r="DD944" s="58"/>
      <c r="DE944" s="58"/>
      <c r="DF944" s="58"/>
      <c r="DG944" s="58"/>
      <c r="DH944" s="58"/>
      <c r="DI944" s="58"/>
      <c r="DJ944" s="58"/>
      <c r="DK944" s="58"/>
      <c r="DL944" s="58"/>
      <c r="DM944" s="58"/>
      <c r="DN944" s="58"/>
      <c r="DO944" s="58"/>
      <c r="DP944" s="58"/>
      <c r="DQ944" s="58"/>
      <c r="DR944" s="58"/>
      <c r="DS944" s="58"/>
      <c r="DT944" s="58"/>
      <c r="DU944" s="58"/>
      <c r="DV944" s="58"/>
      <c r="DW944" s="58"/>
      <c r="DX944" s="58"/>
      <c r="DY944" s="58"/>
      <c r="DZ944" s="58"/>
      <c r="EA944" s="58"/>
      <c r="EB944" s="58"/>
      <c r="EC944" s="58"/>
      <c r="ED944" s="58"/>
      <c r="EE944" s="58"/>
      <c r="EF944" s="58"/>
      <c r="EG944" s="58"/>
      <c r="EH944" s="58"/>
      <c r="EI944" s="58"/>
      <c r="EJ944" s="58"/>
      <c r="EK944" s="58"/>
      <c r="EL944" s="58"/>
      <c r="EM944" s="58"/>
    </row>
    <row r="945" spans="1:143" outlineLevel="1" x14ac:dyDescent="0.2">
      <c r="A945" s="16">
        <v>646</v>
      </c>
      <c r="B945" s="16">
        <v>1</v>
      </c>
      <c r="C945" s="1">
        <v>0.32925509578841738</v>
      </c>
      <c r="D945" s="1">
        <f t="shared" si="134"/>
        <v>0.67074490421158262</v>
      </c>
      <c r="E945" s="1">
        <f t="shared" si="135"/>
        <v>2.221844923041052</v>
      </c>
      <c r="F945" s="1">
        <f t="shared" si="136"/>
        <v>1.4905854296353001</v>
      </c>
      <c r="G945" s="1">
        <f t="shared" si="137"/>
        <v>1.427290707849092</v>
      </c>
      <c r="H945" s="1">
        <v>9.0814689951481224E-3</v>
      </c>
      <c r="I945" s="1">
        <f t="shared" si="138"/>
        <v>2.3551311358542514E-3</v>
      </c>
      <c r="J945" s="1">
        <f t="shared" si="139"/>
        <v>1.4338161351428844</v>
      </c>
      <c r="AP945" s="58"/>
      <c r="AQ945" s="58"/>
      <c r="AR945" s="58"/>
      <c r="AS945" s="58"/>
      <c r="AT945" s="58"/>
      <c r="AU945" s="58"/>
      <c r="AV945" s="58"/>
      <c r="AW945" s="173"/>
      <c r="AX945" s="58"/>
      <c r="AY945" s="58"/>
      <c r="AZ945" s="58"/>
      <c r="BA945" s="58">
        <f t="shared" si="140"/>
        <v>0</v>
      </c>
      <c r="BB945" s="58" t="e">
        <f t="shared" si="141"/>
        <v>#N/A</v>
      </c>
      <c r="BC945" s="58">
        <f t="shared" si="142"/>
        <v>0.32925509578841738</v>
      </c>
      <c r="BD945" s="58"/>
      <c r="BE945" s="58"/>
      <c r="BF945" s="58"/>
      <c r="BG945" s="58"/>
      <c r="BH945" s="58"/>
      <c r="BI945" s="58"/>
      <c r="BJ945" s="58"/>
      <c r="BK945" s="58"/>
      <c r="BL945" s="58"/>
      <c r="BM945" s="58"/>
      <c r="BN945" s="58"/>
      <c r="BO945" s="58"/>
      <c r="BP945" s="58"/>
      <c r="BQ945" s="58"/>
      <c r="BR945" s="58"/>
      <c r="BS945" s="58"/>
      <c r="BT945" s="58"/>
      <c r="BU945" s="58"/>
      <c r="BV945" s="58"/>
      <c r="BW945" s="58"/>
      <c r="BX945" s="58"/>
      <c r="BY945" s="58"/>
      <c r="BZ945" s="58"/>
      <c r="CA945" s="58"/>
      <c r="CB945" s="58"/>
      <c r="CC945" s="58"/>
      <c r="CD945" s="58"/>
      <c r="CE945" s="58"/>
      <c r="CF945" s="58"/>
      <c r="CG945" s="58"/>
      <c r="CH945" s="58"/>
      <c r="CI945" s="58"/>
      <c r="CJ945" s="58"/>
      <c r="CK945" s="58"/>
      <c r="CL945" s="58"/>
      <c r="CM945" s="58"/>
      <c r="CN945" s="58"/>
      <c r="CO945" s="58"/>
      <c r="CP945" s="58"/>
      <c r="CQ945" s="58"/>
      <c r="CR945" s="58"/>
      <c r="CS945" s="58"/>
      <c r="CT945" s="58"/>
      <c r="CU945" s="58"/>
      <c r="CV945" s="58"/>
      <c r="CW945" s="58"/>
      <c r="CX945" s="58"/>
      <c r="CY945" s="58"/>
      <c r="CZ945" s="58"/>
      <c r="DA945" s="58"/>
      <c r="DB945" s="58"/>
      <c r="DC945" s="58"/>
      <c r="DD945" s="58"/>
      <c r="DE945" s="58"/>
      <c r="DF945" s="58"/>
      <c r="DG945" s="58"/>
      <c r="DH945" s="58"/>
      <c r="DI945" s="58"/>
      <c r="DJ945" s="58"/>
      <c r="DK945" s="58"/>
      <c r="DL945" s="58"/>
      <c r="DM945" s="58"/>
      <c r="DN945" s="58"/>
      <c r="DO945" s="58"/>
      <c r="DP945" s="58"/>
      <c r="DQ945" s="58"/>
      <c r="DR945" s="58"/>
      <c r="DS945" s="58"/>
      <c r="DT945" s="58"/>
      <c r="DU945" s="58"/>
      <c r="DV945" s="58"/>
      <c r="DW945" s="58"/>
      <c r="DX945" s="58"/>
      <c r="DY945" s="58"/>
      <c r="DZ945" s="58"/>
      <c r="EA945" s="58"/>
      <c r="EB945" s="58"/>
      <c r="EC945" s="58"/>
      <c r="ED945" s="58"/>
      <c r="EE945" s="58"/>
      <c r="EF945" s="58"/>
      <c r="EG945" s="58"/>
      <c r="EH945" s="58"/>
      <c r="EI945" s="58"/>
      <c r="EJ945" s="58"/>
      <c r="EK945" s="58"/>
      <c r="EL945" s="58"/>
      <c r="EM945" s="58"/>
    </row>
    <row r="946" spans="1:143" outlineLevel="1" x14ac:dyDescent="0.2">
      <c r="A946" s="16">
        <v>647</v>
      </c>
      <c r="B946" s="16">
        <v>0</v>
      </c>
      <c r="C946" s="1">
        <v>0.13572252483280206</v>
      </c>
      <c r="D946" s="1">
        <f t="shared" si="134"/>
        <v>-0.13572252483280206</v>
      </c>
      <c r="E946" s="1">
        <f t="shared" si="135"/>
        <v>0.29172281984480053</v>
      </c>
      <c r="F946" s="1">
        <f t="shared" si="136"/>
        <v>-0.5401137101063076</v>
      </c>
      <c r="G946" s="1">
        <f t="shared" si="137"/>
        <v>-0.39627745741341092</v>
      </c>
      <c r="H946" s="1">
        <v>4.4545614904485048E-3</v>
      </c>
      <c r="I946" s="1">
        <f t="shared" si="138"/>
        <v>8.8224972835463826E-5</v>
      </c>
      <c r="J946" s="1">
        <f t="shared" si="139"/>
        <v>-0.39716303832077515</v>
      </c>
      <c r="AP946" s="58"/>
      <c r="AQ946" s="58"/>
      <c r="AR946" s="58"/>
      <c r="AS946" s="58"/>
      <c r="AT946" s="58"/>
      <c r="AU946" s="58"/>
      <c r="AV946" s="58"/>
      <c r="AW946" s="173"/>
      <c r="AX946" s="58"/>
      <c r="AY946" s="58"/>
      <c r="AZ946" s="58"/>
      <c r="BA946" s="58">
        <f t="shared" si="140"/>
        <v>1</v>
      </c>
      <c r="BB946" s="58">
        <f t="shared" si="141"/>
        <v>0.13572252483280206</v>
      </c>
      <c r="BC946" s="58" t="e">
        <f t="shared" si="142"/>
        <v>#N/A</v>
      </c>
      <c r="BD946" s="58"/>
      <c r="BE946" s="58"/>
      <c r="BF946" s="58"/>
      <c r="BG946" s="58"/>
      <c r="BH946" s="58"/>
      <c r="BI946" s="58"/>
      <c r="BJ946" s="58"/>
      <c r="BK946" s="58"/>
      <c r="BL946" s="58"/>
      <c r="BM946" s="58"/>
      <c r="BN946" s="58"/>
      <c r="BO946" s="58"/>
      <c r="BP946" s="58"/>
      <c r="BQ946" s="58"/>
      <c r="BR946" s="58"/>
      <c r="BS946" s="58"/>
      <c r="BT946" s="58"/>
      <c r="BU946" s="58"/>
      <c r="BV946" s="58"/>
      <c r="BW946" s="58"/>
      <c r="BX946" s="58"/>
      <c r="BY946" s="58"/>
      <c r="BZ946" s="58"/>
      <c r="CA946" s="58"/>
      <c r="CB946" s="58"/>
      <c r="CC946" s="58"/>
      <c r="CD946" s="58"/>
      <c r="CE946" s="58"/>
      <c r="CF946" s="58"/>
      <c r="CG946" s="58"/>
      <c r="CH946" s="58"/>
      <c r="CI946" s="58"/>
      <c r="CJ946" s="58"/>
      <c r="CK946" s="58"/>
      <c r="CL946" s="58"/>
      <c r="CM946" s="58"/>
      <c r="CN946" s="58"/>
      <c r="CO946" s="58"/>
      <c r="CP946" s="58"/>
      <c r="CQ946" s="58"/>
      <c r="CR946" s="58"/>
      <c r="CS946" s="58"/>
      <c r="CT946" s="58"/>
      <c r="CU946" s="58"/>
      <c r="CV946" s="58"/>
      <c r="CW946" s="58"/>
      <c r="CX946" s="58"/>
      <c r="CY946" s="58"/>
      <c r="CZ946" s="58"/>
      <c r="DA946" s="58"/>
      <c r="DB946" s="58"/>
      <c r="DC946" s="58"/>
      <c r="DD946" s="58"/>
      <c r="DE946" s="58"/>
      <c r="DF946" s="58"/>
      <c r="DG946" s="58"/>
      <c r="DH946" s="58"/>
      <c r="DI946" s="58"/>
      <c r="DJ946" s="58"/>
      <c r="DK946" s="58"/>
      <c r="DL946" s="58"/>
      <c r="DM946" s="58"/>
      <c r="DN946" s="58"/>
      <c r="DO946" s="58"/>
      <c r="DP946" s="58"/>
      <c r="DQ946" s="58"/>
      <c r="DR946" s="58"/>
      <c r="DS946" s="58"/>
      <c r="DT946" s="58"/>
      <c r="DU946" s="58"/>
      <c r="DV946" s="58"/>
      <c r="DW946" s="58"/>
      <c r="DX946" s="58"/>
      <c r="DY946" s="58"/>
      <c r="DZ946" s="58"/>
      <c r="EA946" s="58"/>
      <c r="EB946" s="58"/>
      <c r="EC946" s="58"/>
      <c r="ED946" s="58"/>
      <c r="EE946" s="58"/>
      <c r="EF946" s="58"/>
      <c r="EG946" s="58"/>
      <c r="EH946" s="58"/>
      <c r="EI946" s="58"/>
      <c r="EJ946" s="58"/>
      <c r="EK946" s="58"/>
      <c r="EL946" s="58"/>
      <c r="EM946" s="58"/>
    </row>
    <row r="947" spans="1:143" outlineLevel="1" x14ac:dyDescent="0.2">
      <c r="A947" s="16">
        <v>648</v>
      </c>
      <c r="B947" s="16">
        <v>1</v>
      </c>
      <c r="C947" s="1">
        <v>0.28711946637674018</v>
      </c>
      <c r="D947" s="1">
        <f t="shared" si="134"/>
        <v>0.71288053362325976</v>
      </c>
      <c r="E947" s="1">
        <f t="shared" si="135"/>
        <v>2.4957137813638353</v>
      </c>
      <c r="F947" s="1">
        <f t="shared" si="136"/>
        <v>1.5797828272784318</v>
      </c>
      <c r="G947" s="1">
        <f t="shared" si="137"/>
        <v>1.5757127849491479</v>
      </c>
      <c r="H947" s="1">
        <v>1.206503774156013E-2</v>
      </c>
      <c r="I947" s="1">
        <f t="shared" si="138"/>
        <v>3.8365079747157147E-3</v>
      </c>
      <c r="J947" s="1">
        <f t="shared" si="139"/>
        <v>1.5853051894010313</v>
      </c>
      <c r="AP947" s="58"/>
      <c r="AQ947" s="58"/>
      <c r="AR947" s="58"/>
      <c r="AS947" s="58"/>
      <c r="AT947" s="58"/>
      <c r="AU947" s="58"/>
      <c r="AV947" s="58"/>
      <c r="AW947" s="173"/>
      <c r="AX947" s="58"/>
      <c r="AY947" s="58"/>
      <c r="AZ947" s="58"/>
      <c r="BA947" s="58">
        <f t="shared" si="140"/>
        <v>0</v>
      </c>
      <c r="BB947" s="58" t="e">
        <f t="shared" si="141"/>
        <v>#N/A</v>
      </c>
      <c r="BC947" s="58">
        <f t="shared" si="142"/>
        <v>0.28711946637674018</v>
      </c>
      <c r="BD947" s="58"/>
      <c r="BE947" s="58"/>
      <c r="BF947" s="58"/>
      <c r="BG947" s="58"/>
      <c r="BH947" s="58"/>
      <c r="BI947" s="58"/>
      <c r="BJ947" s="58"/>
      <c r="BK947" s="58"/>
      <c r="BL947" s="58"/>
      <c r="BM947" s="58"/>
      <c r="BN947" s="58"/>
      <c r="BO947" s="58"/>
      <c r="BP947" s="58"/>
      <c r="BQ947" s="58"/>
      <c r="BR947" s="58"/>
      <c r="BS947" s="58"/>
      <c r="BT947" s="58"/>
      <c r="BU947" s="58"/>
      <c r="BV947" s="58"/>
      <c r="BW947" s="58"/>
      <c r="BX947" s="58"/>
      <c r="BY947" s="58"/>
      <c r="BZ947" s="58"/>
      <c r="CA947" s="58"/>
      <c r="CB947" s="58"/>
      <c r="CC947" s="58"/>
      <c r="CD947" s="58"/>
      <c r="CE947" s="58"/>
      <c r="CF947" s="58"/>
      <c r="CG947" s="58"/>
      <c r="CH947" s="58"/>
      <c r="CI947" s="58"/>
      <c r="CJ947" s="58"/>
      <c r="CK947" s="58"/>
      <c r="CL947" s="58"/>
      <c r="CM947" s="58"/>
      <c r="CN947" s="58"/>
      <c r="CO947" s="58"/>
      <c r="CP947" s="58"/>
      <c r="CQ947" s="58"/>
      <c r="CR947" s="58"/>
      <c r="CS947" s="58"/>
      <c r="CT947" s="58"/>
      <c r="CU947" s="58"/>
      <c r="CV947" s="58"/>
      <c r="CW947" s="58"/>
      <c r="CX947" s="58"/>
      <c r="CY947" s="58"/>
      <c r="CZ947" s="58"/>
      <c r="DA947" s="58"/>
      <c r="DB947" s="58"/>
      <c r="DC947" s="58"/>
      <c r="DD947" s="58"/>
      <c r="DE947" s="58"/>
      <c r="DF947" s="58"/>
      <c r="DG947" s="58"/>
      <c r="DH947" s="58"/>
      <c r="DI947" s="58"/>
      <c r="DJ947" s="58"/>
      <c r="DK947" s="58"/>
      <c r="DL947" s="58"/>
      <c r="DM947" s="58"/>
      <c r="DN947" s="58"/>
      <c r="DO947" s="58"/>
      <c r="DP947" s="58"/>
      <c r="DQ947" s="58"/>
      <c r="DR947" s="58"/>
      <c r="DS947" s="58"/>
      <c r="DT947" s="58"/>
      <c r="DU947" s="58"/>
      <c r="DV947" s="58"/>
      <c r="DW947" s="58"/>
      <c r="DX947" s="58"/>
      <c r="DY947" s="58"/>
      <c r="DZ947" s="58"/>
      <c r="EA947" s="58"/>
      <c r="EB947" s="58"/>
      <c r="EC947" s="58"/>
      <c r="ED947" s="58"/>
      <c r="EE947" s="58"/>
      <c r="EF947" s="58"/>
      <c r="EG947" s="58"/>
      <c r="EH947" s="58"/>
      <c r="EI947" s="58"/>
      <c r="EJ947" s="58"/>
      <c r="EK947" s="58"/>
      <c r="EL947" s="58"/>
      <c r="EM947" s="58"/>
    </row>
    <row r="948" spans="1:143" outlineLevel="1" x14ac:dyDescent="0.2">
      <c r="A948" s="16">
        <v>649</v>
      </c>
      <c r="B948" s="16">
        <v>0</v>
      </c>
      <c r="C948" s="1">
        <v>0.10708535727923606</v>
      </c>
      <c r="D948" s="1">
        <f t="shared" si="134"/>
        <v>-0.10708535727923606</v>
      </c>
      <c r="E948" s="1">
        <f t="shared" si="135"/>
        <v>0.22652857506665758</v>
      </c>
      <c r="F948" s="1">
        <f t="shared" si="136"/>
        <v>-0.47595018128650562</v>
      </c>
      <c r="G948" s="1">
        <f t="shared" si="137"/>
        <v>-0.34630604501769208</v>
      </c>
      <c r="H948" s="1">
        <v>2.9589996513966067E-3</v>
      </c>
      <c r="I948" s="1">
        <f t="shared" si="138"/>
        <v>4.4622000483173256E-5</v>
      </c>
      <c r="J948" s="1">
        <f t="shared" si="139"/>
        <v>-0.34681954461620262</v>
      </c>
      <c r="AP948" s="58"/>
      <c r="AQ948" s="58"/>
      <c r="AR948" s="58"/>
      <c r="AS948" s="58"/>
      <c r="AT948" s="58"/>
      <c r="AU948" s="58"/>
      <c r="AV948" s="58"/>
      <c r="AW948" s="173"/>
      <c r="AX948" s="58"/>
      <c r="AY948" s="58"/>
      <c r="AZ948" s="58"/>
      <c r="BA948" s="58">
        <f t="shared" si="140"/>
        <v>1</v>
      </c>
      <c r="BB948" s="58">
        <f t="shared" si="141"/>
        <v>0.10708535727923606</v>
      </c>
      <c r="BC948" s="58" t="e">
        <f t="shared" si="142"/>
        <v>#N/A</v>
      </c>
      <c r="BD948" s="58"/>
      <c r="BE948" s="58"/>
      <c r="BF948" s="58"/>
      <c r="BG948" s="58"/>
      <c r="BH948" s="58"/>
      <c r="BI948" s="58"/>
      <c r="BJ948" s="58"/>
      <c r="BK948" s="58"/>
      <c r="BL948" s="58"/>
      <c r="BM948" s="58"/>
      <c r="BN948" s="58"/>
      <c r="BO948" s="58"/>
      <c r="BP948" s="58"/>
      <c r="BQ948" s="58"/>
      <c r="BR948" s="58"/>
      <c r="BS948" s="58"/>
      <c r="BT948" s="58"/>
      <c r="BU948" s="58"/>
      <c r="BV948" s="58"/>
      <c r="BW948" s="58"/>
      <c r="BX948" s="58"/>
      <c r="BY948" s="58"/>
      <c r="BZ948" s="58"/>
      <c r="CA948" s="58"/>
      <c r="CB948" s="58"/>
      <c r="CC948" s="58"/>
      <c r="CD948" s="58"/>
      <c r="CE948" s="58"/>
      <c r="CF948" s="58"/>
      <c r="CG948" s="58"/>
      <c r="CH948" s="58"/>
      <c r="CI948" s="58"/>
      <c r="CJ948" s="58"/>
      <c r="CK948" s="58"/>
      <c r="CL948" s="58"/>
      <c r="CM948" s="58"/>
      <c r="CN948" s="58"/>
      <c r="CO948" s="58"/>
      <c r="CP948" s="58"/>
      <c r="CQ948" s="58"/>
      <c r="CR948" s="58"/>
      <c r="CS948" s="58"/>
      <c r="CT948" s="58"/>
      <c r="CU948" s="58"/>
      <c r="CV948" s="58"/>
      <c r="CW948" s="58"/>
      <c r="CX948" s="58"/>
      <c r="CY948" s="58"/>
      <c r="CZ948" s="58"/>
      <c r="DA948" s="58"/>
      <c r="DB948" s="58"/>
      <c r="DC948" s="58"/>
      <c r="DD948" s="58"/>
      <c r="DE948" s="58"/>
      <c r="DF948" s="58"/>
      <c r="DG948" s="58"/>
      <c r="DH948" s="58"/>
      <c r="DI948" s="58"/>
      <c r="DJ948" s="58"/>
      <c r="DK948" s="58"/>
      <c r="DL948" s="58"/>
      <c r="DM948" s="58"/>
      <c r="DN948" s="58"/>
      <c r="DO948" s="58"/>
      <c r="DP948" s="58"/>
      <c r="DQ948" s="58"/>
      <c r="DR948" s="58"/>
      <c r="DS948" s="58"/>
      <c r="DT948" s="58"/>
      <c r="DU948" s="58"/>
      <c r="DV948" s="58"/>
      <c r="DW948" s="58"/>
      <c r="DX948" s="58"/>
      <c r="DY948" s="58"/>
      <c r="DZ948" s="58"/>
      <c r="EA948" s="58"/>
      <c r="EB948" s="58"/>
      <c r="EC948" s="58"/>
      <c r="ED948" s="58"/>
      <c r="EE948" s="58"/>
      <c r="EF948" s="58"/>
      <c r="EG948" s="58"/>
      <c r="EH948" s="58"/>
      <c r="EI948" s="58"/>
      <c r="EJ948" s="58"/>
      <c r="EK948" s="58"/>
      <c r="EL948" s="58"/>
      <c r="EM948" s="58"/>
    </row>
    <row r="949" spans="1:143" outlineLevel="1" x14ac:dyDescent="0.2">
      <c r="A949" s="16">
        <v>650</v>
      </c>
      <c r="B949" s="16">
        <v>1</v>
      </c>
      <c r="C949" s="1">
        <v>0.48008384736355258</v>
      </c>
      <c r="D949" s="1">
        <f t="shared" si="134"/>
        <v>0.51991615263644742</v>
      </c>
      <c r="E949" s="1">
        <f t="shared" si="135"/>
        <v>1.467589016655849</v>
      </c>
      <c r="F949" s="1">
        <f t="shared" si="136"/>
        <v>1.2114408845073081</v>
      </c>
      <c r="G949" s="1">
        <f t="shared" si="137"/>
        <v>1.0406581936658656</v>
      </c>
      <c r="H949" s="1">
        <v>1.5403322109352089E-2</v>
      </c>
      <c r="I949" s="1">
        <f t="shared" si="138"/>
        <v>2.1509181990978354E-3</v>
      </c>
      <c r="J949" s="1">
        <f t="shared" si="139"/>
        <v>1.0487667859681067</v>
      </c>
      <c r="AP949" s="58"/>
      <c r="AQ949" s="58"/>
      <c r="AR949" s="58"/>
      <c r="AS949" s="58"/>
      <c r="AT949" s="58"/>
      <c r="AU949" s="58"/>
      <c r="AV949" s="58"/>
      <c r="AW949" s="173"/>
      <c r="AX949" s="58"/>
      <c r="AY949" s="58"/>
      <c r="AZ949" s="58"/>
      <c r="BA949" s="58">
        <f t="shared" si="140"/>
        <v>0</v>
      </c>
      <c r="BB949" s="58" t="e">
        <f t="shared" si="141"/>
        <v>#N/A</v>
      </c>
      <c r="BC949" s="58">
        <f t="shared" si="142"/>
        <v>0.48008384736355258</v>
      </c>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58"/>
      <c r="DL949" s="58"/>
      <c r="DM949" s="58"/>
      <c r="DN949" s="58"/>
      <c r="DO949" s="58"/>
      <c r="DP949" s="58"/>
      <c r="DQ949" s="58"/>
      <c r="DR949" s="58"/>
      <c r="DS949" s="58"/>
      <c r="DT949" s="58"/>
      <c r="DU949" s="58"/>
      <c r="DV949" s="58"/>
      <c r="DW949" s="58"/>
      <c r="DX949" s="58"/>
      <c r="DY949" s="58"/>
      <c r="DZ949" s="58"/>
      <c r="EA949" s="58"/>
      <c r="EB949" s="58"/>
      <c r="EC949" s="58"/>
      <c r="ED949" s="58"/>
      <c r="EE949" s="58"/>
      <c r="EF949" s="58"/>
      <c r="EG949" s="58"/>
      <c r="EH949" s="58"/>
      <c r="EI949" s="58"/>
      <c r="EJ949" s="58"/>
      <c r="EK949" s="58"/>
      <c r="EL949" s="58"/>
      <c r="EM949" s="58"/>
    </row>
    <row r="950" spans="1:143" outlineLevel="1" x14ac:dyDescent="0.2">
      <c r="A950" s="16">
        <v>651</v>
      </c>
      <c r="B950" s="16">
        <v>0</v>
      </c>
      <c r="C950" s="1">
        <v>0.10708535727923606</v>
      </c>
      <c r="D950" s="1">
        <f t="shared" si="134"/>
        <v>-0.10708535727923606</v>
      </c>
      <c r="E950" s="1">
        <f t="shared" si="135"/>
        <v>0.22652857506665758</v>
      </c>
      <c r="F950" s="1">
        <f t="shared" si="136"/>
        <v>-0.47595018128650562</v>
      </c>
      <c r="G950" s="1">
        <f t="shared" si="137"/>
        <v>-0.34630604501769208</v>
      </c>
      <c r="H950" s="1">
        <v>2.9589996513966067E-3</v>
      </c>
      <c r="I950" s="1">
        <f t="shared" si="138"/>
        <v>4.4622000483173256E-5</v>
      </c>
      <c r="J950" s="1">
        <f t="shared" si="139"/>
        <v>-0.34681954461620262</v>
      </c>
      <c r="AP950" s="58"/>
      <c r="AQ950" s="58"/>
      <c r="AR950" s="58"/>
      <c r="AS950" s="58"/>
      <c r="AT950" s="58"/>
      <c r="AU950" s="58"/>
      <c r="AV950" s="58"/>
      <c r="AW950" s="173"/>
      <c r="AX950" s="58"/>
      <c r="AY950" s="58"/>
      <c r="AZ950" s="58"/>
      <c r="BA950" s="58">
        <f t="shared" si="140"/>
        <v>1</v>
      </c>
      <c r="BB950" s="58">
        <f t="shared" si="141"/>
        <v>0.10708535727923606</v>
      </c>
      <c r="BC950" s="58" t="e">
        <f t="shared" si="142"/>
        <v>#N/A</v>
      </c>
      <c r="BD950" s="58"/>
      <c r="BE950" s="58"/>
      <c r="BF950" s="58"/>
      <c r="BG950" s="58"/>
      <c r="BH950" s="58"/>
      <c r="BI950" s="58"/>
      <c r="BJ950" s="58"/>
      <c r="BK950" s="58"/>
      <c r="BL950" s="58"/>
      <c r="BM950" s="58"/>
      <c r="BN950" s="58"/>
      <c r="BO950" s="58"/>
      <c r="BP950" s="58"/>
      <c r="BQ950" s="58"/>
      <c r="BR950" s="58"/>
      <c r="BS950" s="58"/>
      <c r="BT950" s="58"/>
      <c r="BU950" s="58"/>
      <c r="BV950" s="58"/>
      <c r="BW950" s="58"/>
      <c r="BX950" s="58"/>
      <c r="BY950" s="58"/>
      <c r="BZ950" s="58"/>
      <c r="CA950" s="58"/>
      <c r="CB950" s="58"/>
      <c r="CC950" s="58"/>
      <c r="CD950" s="58"/>
      <c r="CE950" s="58"/>
      <c r="CF950" s="58"/>
      <c r="CG950" s="58"/>
      <c r="CH950" s="58"/>
      <c r="CI950" s="58"/>
      <c r="CJ950" s="58"/>
      <c r="CK950" s="58"/>
      <c r="CL950" s="58"/>
      <c r="CM950" s="58"/>
      <c r="CN950" s="58"/>
      <c r="CO950" s="58"/>
      <c r="CP950" s="58"/>
      <c r="CQ950" s="58"/>
      <c r="CR950" s="58"/>
      <c r="CS950" s="58"/>
      <c r="CT950" s="58"/>
      <c r="CU950" s="58"/>
      <c r="CV950" s="58"/>
      <c r="CW950" s="58"/>
      <c r="CX950" s="58"/>
      <c r="CY950" s="58"/>
      <c r="CZ950" s="58"/>
      <c r="DA950" s="58"/>
      <c r="DB950" s="58"/>
      <c r="DC950" s="58"/>
      <c r="DD950" s="58"/>
      <c r="DE950" s="58"/>
      <c r="DF950" s="58"/>
      <c r="DG950" s="58"/>
      <c r="DH950" s="58"/>
      <c r="DI950" s="58"/>
      <c r="DJ950" s="58"/>
      <c r="DK950" s="58"/>
      <c r="DL950" s="58"/>
      <c r="DM950" s="58"/>
      <c r="DN950" s="58"/>
      <c r="DO950" s="58"/>
      <c r="DP950" s="58"/>
      <c r="DQ950" s="58"/>
      <c r="DR950" s="58"/>
      <c r="DS950" s="58"/>
      <c r="DT950" s="58"/>
      <c r="DU950" s="58"/>
      <c r="DV950" s="58"/>
      <c r="DW950" s="58"/>
      <c r="DX950" s="58"/>
      <c r="DY950" s="58"/>
      <c r="DZ950" s="58"/>
      <c r="EA950" s="58"/>
      <c r="EB950" s="58"/>
      <c r="EC950" s="58"/>
      <c r="ED950" s="58"/>
      <c r="EE950" s="58"/>
      <c r="EF950" s="58"/>
      <c r="EG950" s="58"/>
      <c r="EH950" s="58"/>
      <c r="EI950" s="58"/>
      <c r="EJ950" s="58"/>
      <c r="EK950" s="58"/>
      <c r="EL950" s="58"/>
      <c r="EM950" s="58"/>
    </row>
    <row r="951" spans="1:143" outlineLevel="1" x14ac:dyDescent="0.2">
      <c r="A951" s="16">
        <v>652</v>
      </c>
      <c r="B951" s="16">
        <v>1</v>
      </c>
      <c r="C951" s="1">
        <v>0.95748458379810197</v>
      </c>
      <c r="D951" s="1">
        <f t="shared" si="134"/>
        <v>4.2515416201898026E-2</v>
      </c>
      <c r="E951" s="1">
        <f t="shared" si="135"/>
        <v>8.68913170578125E-2</v>
      </c>
      <c r="F951" s="1">
        <f t="shared" si="136"/>
        <v>0.29477333165978992</v>
      </c>
      <c r="G951" s="1">
        <f t="shared" si="137"/>
        <v>0.21072075920884364</v>
      </c>
      <c r="H951" s="1">
        <v>3.8794040475281489E-3</v>
      </c>
      <c r="I951" s="1">
        <f t="shared" si="138"/>
        <v>2.1700304743281959E-5</v>
      </c>
      <c r="J951" s="1">
        <f t="shared" si="139"/>
        <v>0.21113068778720276</v>
      </c>
      <c r="AP951" s="58"/>
      <c r="AQ951" s="58"/>
      <c r="AR951" s="58"/>
      <c r="AS951" s="58"/>
      <c r="AT951" s="58"/>
      <c r="AU951" s="58"/>
      <c r="AV951" s="58"/>
      <c r="AW951" s="173"/>
      <c r="AX951" s="58"/>
      <c r="AY951" s="58"/>
      <c r="AZ951" s="58"/>
      <c r="BA951" s="58">
        <f t="shared" si="140"/>
        <v>0</v>
      </c>
      <c r="BB951" s="58" t="e">
        <f t="shared" si="141"/>
        <v>#N/A</v>
      </c>
      <c r="BC951" s="58">
        <f t="shared" si="142"/>
        <v>0.95748458379810197</v>
      </c>
      <c r="BD951" s="58"/>
      <c r="BE951" s="58"/>
      <c r="BF951" s="58"/>
      <c r="BG951" s="58"/>
      <c r="BH951" s="58"/>
      <c r="BI951" s="58"/>
      <c r="BJ951" s="58"/>
      <c r="BK951" s="58"/>
      <c r="BL951" s="58"/>
      <c r="BM951" s="58"/>
      <c r="BN951" s="58"/>
      <c r="BO951" s="58"/>
      <c r="BP951" s="58"/>
      <c r="BQ951" s="58"/>
      <c r="BR951" s="58"/>
      <c r="BS951" s="58"/>
      <c r="BT951" s="58"/>
      <c r="BU951" s="58"/>
      <c r="BV951" s="58"/>
      <c r="BW951" s="58"/>
      <c r="BX951" s="58"/>
      <c r="BY951" s="58"/>
      <c r="BZ951" s="58"/>
      <c r="CA951" s="58"/>
      <c r="CB951" s="58"/>
      <c r="CC951" s="58"/>
      <c r="CD951" s="58"/>
      <c r="CE951" s="58"/>
      <c r="CF951" s="58"/>
      <c r="CG951" s="58"/>
      <c r="CH951" s="58"/>
      <c r="CI951" s="58"/>
      <c r="CJ951" s="58"/>
      <c r="CK951" s="58"/>
      <c r="CL951" s="58"/>
      <c r="CM951" s="58"/>
      <c r="CN951" s="58"/>
      <c r="CO951" s="58"/>
      <c r="CP951" s="58"/>
      <c r="CQ951" s="58"/>
      <c r="CR951" s="58"/>
      <c r="CS951" s="58"/>
      <c r="CT951" s="58"/>
      <c r="CU951" s="58"/>
      <c r="CV951" s="58"/>
      <c r="CW951" s="58"/>
      <c r="CX951" s="58"/>
      <c r="CY951" s="58"/>
      <c r="CZ951" s="58"/>
      <c r="DA951" s="58"/>
      <c r="DB951" s="58"/>
      <c r="DC951" s="58"/>
      <c r="DD951" s="58"/>
      <c r="DE951" s="58"/>
      <c r="DF951" s="58"/>
      <c r="DG951" s="58"/>
      <c r="DH951" s="58"/>
      <c r="DI951" s="58"/>
      <c r="DJ951" s="58"/>
      <c r="DK951" s="58"/>
      <c r="DL951" s="58"/>
      <c r="DM951" s="58"/>
      <c r="DN951" s="58"/>
      <c r="DO951" s="58"/>
      <c r="DP951" s="58"/>
      <c r="DQ951" s="58"/>
      <c r="DR951" s="58"/>
      <c r="DS951" s="58"/>
      <c r="DT951" s="58"/>
      <c r="DU951" s="58"/>
      <c r="DV951" s="58"/>
      <c r="DW951" s="58"/>
      <c r="DX951" s="58"/>
      <c r="DY951" s="58"/>
      <c r="DZ951" s="58"/>
      <c r="EA951" s="58"/>
      <c r="EB951" s="58"/>
      <c r="EC951" s="58"/>
      <c r="ED951" s="58"/>
      <c r="EE951" s="58"/>
      <c r="EF951" s="58"/>
      <c r="EG951" s="58"/>
      <c r="EH951" s="58"/>
      <c r="EI951" s="58"/>
      <c r="EJ951" s="58"/>
      <c r="EK951" s="58"/>
      <c r="EL951" s="58"/>
      <c r="EM951" s="58"/>
    </row>
    <row r="952" spans="1:143" outlineLevel="1" x14ac:dyDescent="0.2">
      <c r="A952" s="16">
        <v>653</v>
      </c>
      <c r="B952" s="16">
        <v>0</v>
      </c>
      <c r="C952" s="1">
        <v>0.13002404558311145</v>
      </c>
      <c r="D952" s="1">
        <f t="shared" si="134"/>
        <v>-0.13002404558311145</v>
      </c>
      <c r="E952" s="1">
        <f t="shared" si="135"/>
        <v>0.27857941263347663</v>
      </c>
      <c r="F952" s="1">
        <f t="shared" si="136"/>
        <v>-0.52780622640650676</v>
      </c>
      <c r="G952" s="1">
        <f t="shared" si="137"/>
        <v>-0.38659676245617836</v>
      </c>
      <c r="H952" s="1">
        <v>3.9762680482500487E-3</v>
      </c>
      <c r="I952" s="1">
        <f t="shared" si="138"/>
        <v>7.4879462645677003E-5</v>
      </c>
      <c r="J952" s="1">
        <f t="shared" si="139"/>
        <v>-0.38736766839302156</v>
      </c>
      <c r="AP952" s="58"/>
      <c r="AQ952" s="58"/>
      <c r="AR952" s="58"/>
      <c r="AS952" s="58"/>
      <c r="AT952" s="58"/>
      <c r="AU952" s="58"/>
      <c r="AV952" s="58"/>
      <c r="AW952" s="173"/>
      <c r="AX952" s="58"/>
      <c r="AY952" s="58"/>
      <c r="AZ952" s="58"/>
      <c r="BA952" s="58">
        <f t="shared" si="140"/>
        <v>1</v>
      </c>
      <c r="BB952" s="58">
        <f t="shared" si="141"/>
        <v>0.13002404558311145</v>
      </c>
      <c r="BC952" s="58" t="e">
        <f t="shared" si="142"/>
        <v>#N/A</v>
      </c>
      <c r="BD952" s="58"/>
      <c r="BE952" s="58"/>
      <c r="BF952" s="58"/>
      <c r="BG952" s="58"/>
      <c r="BH952" s="58"/>
      <c r="BI952" s="58"/>
      <c r="BJ952" s="58"/>
      <c r="BK952" s="58"/>
      <c r="BL952" s="58"/>
      <c r="BM952" s="58"/>
      <c r="BN952" s="58"/>
      <c r="BO952" s="58"/>
      <c r="BP952" s="58"/>
      <c r="BQ952" s="58"/>
      <c r="BR952" s="58"/>
      <c r="BS952" s="58"/>
      <c r="BT952" s="58"/>
      <c r="BU952" s="58"/>
      <c r="BV952" s="58"/>
      <c r="BW952" s="58"/>
      <c r="BX952" s="58"/>
      <c r="BY952" s="58"/>
      <c r="BZ952" s="58"/>
      <c r="CA952" s="58"/>
      <c r="CB952" s="58"/>
      <c r="CC952" s="58"/>
      <c r="CD952" s="58"/>
      <c r="CE952" s="58"/>
      <c r="CF952" s="58"/>
      <c r="CG952" s="58"/>
      <c r="CH952" s="58"/>
      <c r="CI952" s="58"/>
      <c r="CJ952" s="58"/>
      <c r="CK952" s="58"/>
      <c r="CL952" s="58"/>
      <c r="CM952" s="58"/>
      <c r="CN952" s="58"/>
      <c r="CO952" s="58"/>
      <c r="CP952" s="58"/>
      <c r="CQ952" s="58"/>
      <c r="CR952" s="58"/>
      <c r="CS952" s="58"/>
      <c r="CT952" s="58"/>
      <c r="CU952" s="58"/>
      <c r="CV952" s="58"/>
      <c r="CW952" s="58"/>
      <c r="CX952" s="58"/>
      <c r="CY952" s="58"/>
      <c r="CZ952" s="58"/>
      <c r="DA952" s="58"/>
      <c r="DB952" s="58"/>
      <c r="DC952" s="58"/>
      <c r="DD952" s="58"/>
      <c r="DE952" s="58"/>
      <c r="DF952" s="58"/>
      <c r="DG952" s="58"/>
      <c r="DH952" s="58"/>
      <c r="DI952" s="58"/>
      <c r="DJ952" s="58"/>
      <c r="DK952" s="58"/>
      <c r="DL952" s="58"/>
      <c r="DM952" s="58"/>
      <c r="DN952" s="58"/>
      <c r="DO952" s="58"/>
      <c r="DP952" s="58"/>
      <c r="DQ952" s="58"/>
      <c r="DR952" s="58"/>
      <c r="DS952" s="58"/>
      <c r="DT952" s="58"/>
      <c r="DU952" s="58"/>
      <c r="DV952" s="58"/>
      <c r="DW952" s="58"/>
      <c r="DX952" s="58"/>
      <c r="DY952" s="58"/>
      <c r="DZ952" s="58"/>
      <c r="EA952" s="58"/>
      <c r="EB952" s="58"/>
      <c r="EC952" s="58"/>
      <c r="ED952" s="58"/>
      <c r="EE952" s="58"/>
      <c r="EF952" s="58"/>
      <c r="EG952" s="58"/>
      <c r="EH952" s="58"/>
      <c r="EI952" s="58"/>
      <c r="EJ952" s="58"/>
      <c r="EK952" s="58"/>
      <c r="EL952" s="58"/>
      <c r="EM952" s="58"/>
    </row>
    <row r="953" spans="1:143" outlineLevel="1" x14ac:dyDescent="0.2">
      <c r="A953" s="16">
        <v>654</v>
      </c>
      <c r="B953" s="16">
        <v>1</v>
      </c>
      <c r="C953" s="1">
        <v>0.72375434318762599</v>
      </c>
      <c r="D953" s="1">
        <f t="shared" si="134"/>
        <v>0.27624565681237401</v>
      </c>
      <c r="E953" s="1">
        <f t="shared" si="135"/>
        <v>0.64660649832569983</v>
      </c>
      <c r="F953" s="1">
        <f t="shared" si="136"/>
        <v>0.80411846038111812</v>
      </c>
      <c r="G953" s="1">
        <f t="shared" si="137"/>
        <v>0.61780602294248055</v>
      </c>
      <c r="H953" s="1">
        <v>1.3883386951440457E-2</v>
      </c>
      <c r="I953" s="1">
        <f t="shared" si="138"/>
        <v>6.8116631996408027E-4</v>
      </c>
      <c r="J953" s="1">
        <f t="shared" si="139"/>
        <v>0.62213982140587232</v>
      </c>
      <c r="AP953" s="58"/>
      <c r="AQ953" s="58"/>
      <c r="AR953" s="58"/>
      <c r="AS953" s="58"/>
      <c r="AT953" s="58"/>
      <c r="AU953" s="58"/>
      <c r="AV953" s="58"/>
      <c r="AW953" s="173"/>
      <c r="AX953" s="58"/>
      <c r="AY953" s="58"/>
      <c r="AZ953" s="58"/>
      <c r="BA953" s="58">
        <f t="shared" si="140"/>
        <v>0</v>
      </c>
      <c r="BB953" s="58" t="e">
        <f t="shared" si="141"/>
        <v>#N/A</v>
      </c>
      <c r="BC953" s="58">
        <f t="shared" si="142"/>
        <v>0.72375434318762599</v>
      </c>
      <c r="BD953" s="58"/>
      <c r="BE953" s="58"/>
      <c r="BF953" s="58"/>
      <c r="BG953" s="58"/>
      <c r="BH953" s="58"/>
      <c r="BI953" s="58"/>
      <c r="BJ953" s="58"/>
      <c r="BK953" s="58"/>
      <c r="BL953" s="58"/>
      <c r="BM953" s="58"/>
      <c r="BN953" s="58"/>
      <c r="BO953" s="58"/>
      <c r="BP953" s="58"/>
      <c r="BQ953" s="58"/>
      <c r="BR953" s="58"/>
      <c r="BS953" s="58"/>
      <c r="BT953" s="58"/>
      <c r="BU953" s="58"/>
      <c r="BV953" s="58"/>
      <c r="BW953" s="58"/>
      <c r="BX953" s="58"/>
      <c r="BY953" s="58"/>
      <c r="BZ953" s="58"/>
      <c r="CA953" s="58"/>
      <c r="CB953" s="58"/>
      <c r="CC953" s="58"/>
      <c r="CD953" s="58"/>
      <c r="CE953" s="58"/>
      <c r="CF953" s="58"/>
      <c r="CG953" s="58"/>
      <c r="CH953" s="58"/>
      <c r="CI953" s="58"/>
      <c r="CJ953" s="58"/>
      <c r="CK953" s="58"/>
      <c r="CL953" s="58"/>
      <c r="CM953" s="58"/>
      <c r="CN953" s="58"/>
      <c r="CO953" s="58"/>
      <c r="CP953" s="58"/>
      <c r="CQ953" s="58"/>
      <c r="CR953" s="58"/>
      <c r="CS953" s="58"/>
      <c r="CT953" s="58"/>
      <c r="CU953" s="58"/>
      <c r="CV953" s="58"/>
      <c r="CW953" s="58"/>
      <c r="CX953" s="58"/>
      <c r="CY953" s="58"/>
      <c r="CZ953" s="58"/>
      <c r="DA953" s="58"/>
      <c r="DB953" s="58"/>
      <c r="DC953" s="58"/>
      <c r="DD953" s="58"/>
      <c r="DE953" s="58"/>
      <c r="DF953" s="58"/>
      <c r="DG953" s="58"/>
      <c r="DH953" s="58"/>
      <c r="DI953" s="58"/>
      <c r="DJ953" s="58"/>
      <c r="DK953" s="58"/>
      <c r="DL953" s="58"/>
      <c r="DM953" s="58"/>
      <c r="DN953" s="58"/>
      <c r="DO953" s="58"/>
      <c r="DP953" s="58"/>
      <c r="DQ953" s="58"/>
      <c r="DR953" s="58"/>
      <c r="DS953" s="58"/>
      <c r="DT953" s="58"/>
      <c r="DU953" s="58"/>
      <c r="DV953" s="58"/>
      <c r="DW953" s="58"/>
      <c r="DX953" s="58"/>
      <c r="DY953" s="58"/>
      <c r="DZ953" s="58"/>
      <c r="EA953" s="58"/>
      <c r="EB953" s="58"/>
      <c r="EC953" s="58"/>
      <c r="ED953" s="58"/>
      <c r="EE953" s="58"/>
      <c r="EF953" s="58"/>
      <c r="EG953" s="58"/>
      <c r="EH953" s="58"/>
      <c r="EI953" s="58"/>
      <c r="EJ953" s="58"/>
      <c r="EK953" s="58"/>
      <c r="EL953" s="58"/>
      <c r="EM953" s="58"/>
    </row>
    <row r="954" spans="1:143" outlineLevel="1" x14ac:dyDescent="0.2">
      <c r="A954" s="16">
        <v>655</v>
      </c>
      <c r="B954" s="16">
        <v>0</v>
      </c>
      <c r="C954" s="1">
        <v>0.77859154025657007</v>
      </c>
      <c r="D954" s="1">
        <f t="shared" si="134"/>
        <v>-0.77859154025657007</v>
      </c>
      <c r="E954" s="1">
        <f t="shared" si="135"/>
        <v>3.0154920984286635</v>
      </c>
      <c r="F954" s="1">
        <f t="shared" si="136"/>
        <v>-1.7365172324018738</v>
      </c>
      <c r="G954" s="1">
        <f t="shared" si="137"/>
        <v>-1.8752437857013882</v>
      </c>
      <c r="H954" s="1">
        <v>1.2252563296716848E-2</v>
      </c>
      <c r="I954" s="1">
        <f t="shared" si="138"/>
        <v>5.5202737514693885E-3</v>
      </c>
      <c r="J954" s="1">
        <f t="shared" si="139"/>
        <v>-1.8868387174835555</v>
      </c>
      <c r="AP954" s="58"/>
      <c r="AQ954" s="58"/>
      <c r="AR954" s="58"/>
      <c r="AS954" s="58"/>
      <c r="AT954" s="58"/>
      <c r="AU954" s="58"/>
      <c r="AV954" s="58"/>
      <c r="AW954" s="173"/>
      <c r="AX954" s="58"/>
      <c r="AY954" s="58"/>
      <c r="AZ954" s="58"/>
      <c r="BA954" s="58">
        <f t="shared" si="140"/>
        <v>1</v>
      </c>
      <c r="BB954" s="58">
        <f t="shared" si="141"/>
        <v>0.77859154025657007</v>
      </c>
      <c r="BC954" s="58" t="e">
        <f t="shared" si="142"/>
        <v>#N/A</v>
      </c>
      <c r="BD954" s="58"/>
      <c r="BE954" s="58"/>
      <c r="BF954" s="58"/>
      <c r="BG954" s="58"/>
      <c r="BH954" s="58"/>
      <c r="BI954" s="58"/>
      <c r="BJ954" s="58"/>
      <c r="BK954" s="58"/>
      <c r="BL954" s="58"/>
      <c r="BM954" s="58"/>
      <c r="BN954" s="58"/>
      <c r="BO954" s="58"/>
      <c r="BP954" s="58"/>
      <c r="BQ954" s="58"/>
      <c r="BR954" s="58"/>
      <c r="BS954" s="58"/>
      <c r="BT954" s="58"/>
      <c r="BU954" s="58"/>
      <c r="BV954" s="58"/>
      <c r="BW954" s="58"/>
      <c r="BX954" s="58"/>
      <c r="BY954" s="58"/>
      <c r="BZ954" s="58"/>
      <c r="CA954" s="58"/>
      <c r="CB954" s="58"/>
      <c r="CC954" s="58"/>
      <c r="CD954" s="58"/>
      <c r="CE954" s="58"/>
      <c r="CF954" s="58"/>
      <c r="CG954" s="58"/>
      <c r="CH954" s="58"/>
      <c r="CI954" s="58"/>
      <c r="CJ954" s="58"/>
      <c r="CK954" s="58"/>
      <c r="CL954" s="58"/>
      <c r="CM954" s="58"/>
      <c r="CN954" s="58"/>
      <c r="CO954" s="58"/>
      <c r="CP954" s="58"/>
      <c r="CQ954" s="58"/>
      <c r="CR954" s="58"/>
      <c r="CS954" s="58"/>
      <c r="CT954" s="58"/>
      <c r="CU954" s="58"/>
      <c r="CV954" s="58"/>
      <c r="CW954" s="58"/>
      <c r="CX954" s="58"/>
      <c r="CY954" s="58"/>
      <c r="CZ954" s="58"/>
      <c r="DA954" s="58"/>
      <c r="DB954" s="58"/>
      <c r="DC954" s="58"/>
      <c r="DD954" s="58"/>
      <c r="DE954" s="58"/>
      <c r="DF954" s="58"/>
      <c r="DG954" s="58"/>
      <c r="DH954" s="58"/>
      <c r="DI954" s="58"/>
      <c r="DJ954" s="58"/>
      <c r="DK954" s="58"/>
      <c r="DL954" s="58"/>
      <c r="DM954" s="58"/>
      <c r="DN954" s="58"/>
      <c r="DO954" s="58"/>
      <c r="DP954" s="58"/>
      <c r="DQ954" s="58"/>
      <c r="DR954" s="58"/>
      <c r="DS954" s="58"/>
      <c r="DT954" s="58"/>
      <c r="DU954" s="58"/>
      <c r="DV954" s="58"/>
      <c r="DW954" s="58"/>
      <c r="DX954" s="58"/>
      <c r="DY954" s="58"/>
      <c r="DZ954" s="58"/>
      <c r="EA954" s="58"/>
      <c r="EB954" s="58"/>
      <c r="EC954" s="58"/>
      <c r="ED954" s="58"/>
      <c r="EE954" s="58"/>
      <c r="EF954" s="58"/>
      <c r="EG954" s="58"/>
      <c r="EH954" s="58"/>
      <c r="EI954" s="58"/>
      <c r="EJ954" s="58"/>
      <c r="EK954" s="58"/>
      <c r="EL954" s="58"/>
      <c r="EM954" s="58"/>
    </row>
    <row r="955" spans="1:143" outlineLevel="1" x14ac:dyDescent="0.2">
      <c r="A955" s="16">
        <v>656</v>
      </c>
      <c r="B955" s="16">
        <v>0</v>
      </c>
      <c r="C955" s="1">
        <v>0.12561461838240587</v>
      </c>
      <c r="D955" s="1">
        <f t="shared" si="134"/>
        <v>-0.12561461838240587</v>
      </c>
      <c r="E955" s="1">
        <f t="shared" si="135"/>
        <v>0.2684681208924154</v>
      </c>
      <c r="F955" s="1">
        <f t="shared" si="136"/>
        <v>-0.51813909415562864</v>
      </c>
      <c r="G955" s="1">
        <f t="shared" si="137"/>
        <v>-0.37902569042299838</v>
      </c>
      <c r="H955" s="1">
        <v>1.2681260296324836E-2</v>
      </c>
      <c r="I955" s="1">
        <f t="shared" si="138"/>
        <v>2.3361190165423464E-4</v>
      </c>
      <c r="J955" s="1">
        <f t="shared" si="139"/>
        <v>-0.38145205369377544</v>
      </c>
      <c r="AP955" s="58"/>
      <c r="AQ955" s="58"/>
      <c r="AR955" s="58"/>
      <c r="AS955" s="58"/>
      <c r="AT955" s="58"/>
      <c r="AU955" s="58"/>
      <c r="AV955" s="58"/>
      <c r="AW955" s="173"/>
      <c r="AX955" s="58"/>
      <c r="AY955" s="58"/>
      <c r="AZ955" s="58"/>
      <c r="BA955" s="58">
        <f t="shared" si="140"/>
        <v>1</v>
      </c>
      <c r="BB955" s="58">
        <f t="shared" si="141"/>
        <v>0.12561461838240587</v>
      </c>
      <c r="BC955" s="58" t="e">
        <f t="shared" si="142"/>
        <v>#N/A</v>
      </c>
      <c r="BD955" s="58"/>
      <c r="BE955" s="58"/>
      <c r="BF955" s="58"/>
      <c r="BG955" s="58"/>
      <c r="BH955" s="58"/>
      <c r="BI955" s="58"/>
      <c r="BJ955" s="58"/>
      <c r="BK955" s="58"/>
      <c r="BL955" s="58"/>
      <c r="BM955" s="58"/>
      <c r="BN955" s="58"/>
      <c r="BO955" s="58"/>
      <c r="BP955" s="58"/>
      <c r="BQ955" s="58"/>
      <c r="BR955" s="58"/>
      <c r="BS955" s="58"/>
      <c r="BT955" s="58"/>
      <c r="BU955" s="58"/>
      <c r="BV955" s="58"/>
      <c r="BW955" s="58"/>
      <c r="BX955" s="58"/>
      <c r="BY955" s="58"/>
      <c r="BZ955" s="58"/>
      <c r="CA955" s="58"/>
      <c r="CB955" s="58"/>
      <c r="CC955" s="58"/>
      <c r="CD955" s="58"/>
      <c r="CE955" s="58"/>
      <c r="CF955" s="58"/>
      <c r="CG955" s="58"/>
      <c r="CH955" s="58"/>
      <c r="CI955" s="58"/>
      <c r="CJ955" s="58"/>
      <c r="CK955" s="58"/>
      <c r="CL955" s="58"/>
      <c r="CM955" s="58"/>
      <c r="CN955" s="58"/>
      <c r="CO955" s="58"/>
      <c r="CP955" s="58"/>
      <c r="CQ955" s="58"/>
      <c r="CR955" s="58"/>
      <c r="CS955" s="58"/>
      <c r="CT955" s="58"/>
      <c r="CU955" s="58"/>
      <c r="CV955" s="58"/>
      <c r="CW955" s="58"/>
      <c r="CX955" s="58"/>
      <c r="CY955" s="58"/>
      <c r="CZ955" s="58"/>
      <c r="DA955" s="58"/>
      <c r="DB955" s="58"/>
      <c r="DC955" s="58"/>
      <c r="DD955" s="58"/>
      <c r="DE955" s="58"/>
      <c r="DF955" s="58"/>
      <c r="DG955" s="58"/>
      <c r="DH955" s="58"/>
      <c r="DI955" s="58"/>
      <c r="DJ955" s="58"/>
      <c r="DK955" s="58"/>
      <c r="DL955" s="58"/>
      <c r="DM955" s="58"/>
      <c r="DN955" s="58"/>
      <c r="DO955" s="58"/>
      <c r="DP955" s="58"/>
      <c r="DQ955" s="58"/>
      <c r="DR955" s="58"/>
      <c r="DS955" s="58"/>
      <c r="DT955" s="58"/>
      <c r="DU955" s="58"/>
      <c r="DV955" s="58"/>
      <c r="DW955" s="58"/>
      <c r="DX955" s="58"/>
      <c r="DY955" s="58"/>
      <c r="DZ955" s="58"/>
      <c r="EA955" s="58"/>
      <c r="EB955" s="58"/>
      <c r="EC955" s="58"/>
      <c r="ED955" s="58"/>
      <c r="EE955" s="58"/>
      <c r="EF955" s="58"/>
      <c r="EG955" s="58"/>
      <c r="EH955" s="58"/>
      <c r="EI955" s="58"/>
      <c r="EJ955" s="58"/>
      <c r="EK955" s="58"/>
      <c r="EL955" s="58"/>
      <c r="EM955" s="58"/>
    </row>
    <row r="956" spans="1:143" outlineLevel="1" x14ac:dyDescent="0.2">
      <c r="A956" s="16">
        <v>657</v>
      </c>
      <c r="B956" s="16">
        <v>0</v>
      </c>
      <c r="C956" s="1">
        <v>0.10708535727923606</v>
      </c>
      <c r="D956" s="1">
        <f t="shared" si="134"/>
        <v>-0.10708535727923606</v>
      </c>
      <c r="E956" s="1">
        <f t="shared" si="135"/>
        <v>0.22652857506665758</v>
      </c>
      <c r="F956" s="1">
        <f t="shared" si="136"/>
        <v>-0.47595018128650562</v>
      </c>
      <c r="G956" s="1">
        <f t="shared" si="137"/>
        <v>-0.34630604501769208</v>
      </c>
      <c r="H956" s="1">
        <v>2.9589996513966067E-3</v>
      </c>
      <c r="I956" s="1">
        <f t="shared" si="138"/>
        <v>4.4622000483173256E-5</v>
      </c>
      <c r="J956" s="1">
        <f t="shared" si="139"/>
        <v>-0.34681954461620262</v>
      </c>
      <c r="AP956" s="58"/>
      <c r="AQ956" s="58"/>
      <c r="AR956" s="58"/>
      <c r="AS956" s="58"/>
      <c r="AT956" s="58"/>
      <c r="AU956" s="58"/>
      <c r="AV956" s="58"/>
      <c r="AW956" s="173"/>
      <c r="AX956" s="58"/>
      <c r="AY956" s="58"/>
      <c r="AZ956" s="58"/>
      <c r="BA956" s="58">
        <f t="shared" si="140"/>
        <v>1</v>
      </c>
      <c r="BB956" s="58">
        <f t="shared" si="141"/>
        <v>0.10708535727923606</v>
      </c>
      <c r="BC956" s="58" t="e">
        <f t="shared" si="142"/>
        <v>#N/A</v>
      </c>
      <c r="BD956" s="58"/>
      <c r="BE956" s="58"/>
      <c r="BF956" s="58"/>
      <c r="BG956" s="58"/>
      <c r="BH956" s="58"/>
      <c r="BI956" s="58"/>
      <c r="BJ956" s="58"/>
      <c r="BK956" s="58"/>
      <c r="BL956" s="58"/>
      <c r="BM956" s="58"/>
      <c r="BN956" s="58"/>
      <c r="BO956" s="58"/>
      <c r="BP956" s="58"/>
      <c r="BQ956" s="58"/>
      <c r="BR956" s="58"/>
      <c r="BS956" s="58"/>
      <c r="BT956" s="58"/>
      <c r="BU956" s="58"/>
      <c r="BV956" s="58"/>
      <c r="BW956" s="58"/>
      <c r="BX956" s="58"/>
      <c r="BY956" s="58"/>
      <c r="BZ956" s="58"/>
      <c r="CA956" s="58"/>
      <c r="CB956" s="58"/>
      <c r="CC956" s="58"/>
      <c r="CD956" s="58"/>
      <c r="CE956" s="58"/>
      <c r="CF956" s="58"/>
      <c r="CG956" s="58"/>
      <c r="CH956" s="58"/>
      <c r="CI956" s="58"/>
      <c r="CJ956" s="58"/>
      <c r="CK956" s="58"/>
      <c r="CL956" s="58"/>
      <c r="CM956" s="58"/>
      <c r="CN956" s="58"/>
      <c r="CO956" s="58"/>
      <c r="CP956" s="58"/>
      <c r="CQ956" s="58"/>
      <c r="CR956" s="58"/>
      <c r="CS956" s="58"/>
      <c r="CT956" s="58"/>
      <c r="CU956" s="58"/>
      <c r="CV956" s="58"/>
      <c r="CW956" s="58"/>
      <c r="CX956" s="58"/>
      <c r="CY956" s="58"/>
      <c r="CZ956" s="58"/>
      <c r="DA956" s="58"/>
      <c r="DB956" s="58"/>
      <c r="DC956" s="58"/>
      <c r="DD956" s="58"/>
      <c r="DE956" s="58"/>
      <c r="DF956" s="58"/>
      <c r="DG956" s="58"/>
      <c r="DH956" s="58"/>
      <c r="DI956" s="58"/>
      <c r="DJ956" s="58"/>
      <c r="DK956" s="58"/>
      <c r="DL956" s="58"/>
      <c r="DM956" s="58"/>
      <c r="DN956" s="58"/>
      <c r="DO956" s="58"/>
      <c r="DP956" s="58"/>
      <c r="DQ956" s="58"/>
      <c r="DR956" s="58"/>
      <c r="DS956" s="58"/>
      <c r="DT956" s="58"/>
      <c r="DU956" s="58"/>
      <c r="DV956" s="58"/>
      <c r="DW956" s="58"/>
      <c r="DX956" s="58"/>
      <c r="DY956" s="58"/>
      <c r="DZ956" s="58"/>
      <c r="EA956" s="58"/>
      <c r="EB956" s="58"/>
      <c r="EC956" s="58"/>
      <c r="ED956" s="58"/>
      <c r="EE956" s="58"/>
      <c r="EF956" s="58"/>
      <c r="EG956" s="58"/>
      <c r="EH956" s="58"/>
      <c r="EI956" s="58"/>
      <c r="EJ956" s="58"/>
      <c r="EK956" s="58"/>
      <c r="EL956" s="58"/>
      <c r="EM956" s="58"/>
    </row>
    <row r="957" spans="1:143" outlineLevel="1" x14ac:dyDescent="0.2">
      <c r="A957" s="16">
        <v>658</v>
      </c>
      <c r="B957" s="16">
        <v>0</v>
      </c>
      <c r="C957" s="1">
        <v>0.71325044492036649</v>
      </c>
      <c r="D957" s="1">
        <f t="shared" si="134"/>
        <v>-0.71325044492036649</v>
      </c>
      <c r="E957" s="1">
        <f t="shared" si="135"/>
        <v>2.4982921491412102</v>
      </c>
      <c r="F957" s="1">
        <f t="shared" si="136"/>
        <v>-1.5805986679550283</v>
      </c>
      <c r="G957" s="1">
        <f t="shared" si="137"/>
        <v>-1.5771378307079649</v>
      </c>
      <c r="H957" s="1">
        <v>1.4661231802866466E-2</v>
      </c>
      <c r="I957" s="1">
        <f t="shared" si="138"/>
        <v>4.6951409107412823E-3</v>
      </c>
      <c r="J957" s="1">
        <f t="shared" si="139"/>
        <v>-1.5888279239559706</v>
      </c>
      <c r="AP957" s="58"/>
      <c r="AQ957" s="58"/>
      <c r="AR957" s="58"/>
      <c r="AS957" s="58"/>
      <c r="AT957" s="58"/>
      <c r="AU957" s="58"/>
      <c r="AV957" s="58"/>
      <c r="AW957" s="173"/>
      <c r="AX957" s="58"/>
      <c r="AY957" s="58"/>
      <c r="AZ957" s="58"/>
      <c r="BA957" s="58">
        <f t="shared" si="140"/>
        <v>1</v>
      </c>
      <c r="BB957" s="58">
        <f t="shared" si="141"/>
        <v>0.71325044492036649</v>
      </c>
      <c r="BC957" s="58" t="e">
        <f t="shared" si="142"/>
        <v>#N/A</v>
      </c>
      <c r="BD957" s="58"/>
      <c r="BE957" s="58"/>
      <c r="BF957" s="58"/>
      <c r="BG957" s="58"/>
      <c r="BH957" s="58"/>
      <c r="BI957" s="58"/>
      <c r="BJ957" s="58"/>
      <c r="BK957" s="58"/>
      <c r="BL957" s="58"/>
      <c r="BM957" s="58"/>
      <c r="BN957" s="58"/>
      <c r="BO957" s="58"/>
      <c r="BP957" s="58"/>
      <c r="BQ957" s="58"/>
      <c r="BR957" s="58"/>
      <c r="BS957" s="58"/>
      <c r="BT957" s="58"/>
      <c r="BU957" s="58"/>
      <c r="BV957" s="58"/>
      <c r="BW957" s="58"/>
      <c r="BX957" s="58"/>
      <c r="BY957" s="58"/>
      <c r="BZ957" s="58"/>
      <c r="CA957" s="58"/>
      <c r="CB957" s="58"/>
      <c r="CC957" s="58"/>
      <c r="CD957" s="58"/>
      <c r="CE957" s="58"/>
      <c r="CF957" s="58"/>
      <c r="CG957" s="58"/>
      <c r="CH957" s="58"/>
      <c r="CI957" s="58"/>
      <c r="CJ957" s="58"/>
      <c r="CK957" s="58"/>
      <c r="CL957" s="58"/>
      <c r="CM957" s="58"/>
      <c r="CN957" s="58"/>
      <c r="CO957" s="58"/>
      <c r="CP957" s="58"/>
      <c r="CQ957" s="58"/>
      <c r="CR957" s="58"/>
      <c r="CS957" s="58"/>
      <c r="CT957" s="58"/>
      <c r="CU957" s="58"/>
      <c r="CV957" s="58"/>
      <c r="CW957" s="58"/>
      <c r="CX957" s="58"/>
      <c r="CY957" s="58"/>
      <c r="CZ957" s="58"/>
      <c r="DA957" s="58"/>
      <c r="DB957" s="58"/>
      <c r="DC957" s="58"/>
      <c r="DD957" s="58"/>
      <c r="DE957" s="58"/>
      <c r="DF957" s="58"/>
      <c r="DG957" s="58"/>
      <c r="DH957" s="58"/>
      <c r="DI957" s="58"/>
      <c r="DJ957" s="58"/>
      <c r="DK957" s="58"/>
      <c r="DL957" s="58"/>
      <c r="DM957" s="58"/>
      <c r="DN957" s="58"/>
      <c r="DO957" s="58"/>
      <c r="DP957" s="58"/>
      <c r="DQ957" s="58"/>
      <c r="DR957" s="58"/>
      <c r="DS957" s="58"/>
      <c r="DT957" s="58"/>
      <c r="DU957" s="58"/>
      <c r="DV957" s="58"/>
      <c r="DW957" s="58"/>
      <c r="DX957" s="58"/>
      <c r="DY957" s="58"/>
      <c r="DZ957" s="58"/>
      <c r="EA957" s="58"/>
      <c r="EB957" s="58"/>
      <c r="EC957" s="58"/>
      <c r="ED957" s="58"/>
      <c r="EE957" s="58"/>
      <c r="EF957" s="58"/>
      <c r="EG957" s="58"/>
      <c r="EH957" s="58"/>
      <c r="EI957" s="58"/>
      <c r="EJ957" s="58"/>
      <c r="EK957" s="58"/>
      <c r="EL957" s="58"/>
      <c r="EM957" s="58"/>
    </row>
    <row r="958" spans="1:143" outlineLevel="1" x14ac:dyDescent="0.2">
      <c r="A958" s="16">
        <v>659</v>
      </c>
      <c r="B958" s="16">
        <v>0</v>
      </c>
      <c r="C958" s="1">
        <v>0.12835636596228808</v>
      </c>
      <c r="D958" s="1">
        <f t="shared" si="134"/>
        <v>-0.12835636596228808</v>
      </c>
      <c r="E958" s="1">
        <f t="shared" si="135"/>
        <v>0.2747492303328789</v>
      </c>
      <c r="F958" s="1">
        <f t="shared" si="136"/>
        <v>-0.52416527005599955</v>
      </c>
      <c r="G958" s="1">
        <f t="shared" si="137"/>
        <v>-0.383741903131676</v>
      </c>
      <c r="H958" s="1">
        <v>1.3050043344436792E-2</v>
      </c>
      <c r="I958" s="1">
        <f t="shared" si="138"/>
        <v>2.4660969874690518E-4</v>
      </c>
      <c r="J958" s="1">
        <f t="shared" si="139"/>
        <v>-0.3862706042025893</v>
      </c>
      <c r="AP958" s="58"/>
      <c r="AQ958" s="58"/>
      <c r="AR958" s="58"/>
      <c r="AS958" s="58"/>
      <c r="AT958" s="58"/>
      <c r="AU958" s="58"/>
      <c r="AV958" s="58"/>
      <c r="AW958" s="173"/>
      <c r="AX958" s="58"/>
      <c r="AY958" s="58"/>
      <c r="AZ958" s="58"/>
      <c r="BA958" s="58">
        <f t="shared" si="140"/>
        <v>1</v>
      </c>
      <c r="BB958" s="58">
        <f t="shared" si="141"/>
        <v>0.12835636596228808</v>
      </c>
      <c r="BC958" s="58" t="e">
        <f t="shared" si="142"/>
        <v>#N/A</v>
      </c>
      <c r="BD958" s="58"/>
      <c r="BE958" s="58"/>
      <c r="BF958" s="58"/>
      <c r="BG958" s="58"/>
      <c r="BH958" s="58"/>
      <c r="BI958" s="58"/>
      <c r="BJ958" s="58"/>
      <c r="BK958" s="58"/>
      <c r="BL958" s="58"/>
      <c r="BM958" s="58"/>
      <c r="BN958" s="58"/>
      <c r="BO958" s="58"/>
      <c r="BP958" s="58"/>
      <c r="BQ958" s="58"/>
      <c r="BR958" s="58"/>
      <c r="BS958" s="58"/>
      <c r="BT958" s="58"/>
      <c r="BU958" s="58"/>
      <c r="BV958" s="58"/>
      <c r="BW958" s="58"/>
      <c r="BX958" s="58"/>
      <c r="BY958" s="58"/>
      <c r="BZ958" s="58"/>
      <c r="CA958" s="58"/>
      <c r="CB958" s="58"/>
      <c r="CC958" s="58"/>
      <c r="CD958" s="58"/>
      <c r="CE958" s="58"/>
      <c r="CF958" s="58"/>
      <c r="CG958" s="58"/>
      <c r="CH958" s="58"/>
      <c r="CI958" s="58"/>
      <c r="CJ958" s="58"/>
      <c r="CK958" s="58"/>
      <c r="CL958" s="58"/>
      <c r="CM958" s="58"/>
      <c r="CN958" s="58"/>
      <c r="CO958" s="58"/>
      <c r="CP958" s="58"/>
      <c r="CQ958" s="58"/>
      <c r="CR958" s="58"/>
      <c r="CS958" s="58"/>
      <c r="CT958" s="58"/>
      <c r="CU958" s="58"/>
      <c r="CV958" s="58"/>
      <c r="CW958" s="58"/>
      <c r="CX958" s="58"/>
      <c r="CY958" s="58"/>
      <c r="CZ958" s="58"/>
      <c r="DA958" s="58"/>
      <c r="DB958" s="58"/>
      <c r="DC958" s="58"/>
      <c r="DD958" s="58"/>
      <c r="DE958" s="58"/>
      <c r="DF958" s="58"/>
      <c r="DG958" s="58"/>
      <c r="DH958" s="58"/>
      <c r="DI958" s="58"/>
      <c r="DJ958" s="58"/>
      <c r="DK958" s="58"/>
      <c r="DL958" s="58"/>
      <c r="DM958" s="58"/>
      <c r="DN958" s="58"/>
      <c r="DO958" s="58"/>
      <c r="DP958" s="58"/>
      <c r="DQ958" s="58"/>
      <c r="DR958" s="58"/>
      <c r="DS958" s="58"/>
      <c r="DT958" s="58"/>
      <c r="DU958" s="58"/>
      <c r="DV958" s="58"/>
      <c r="DW958" s="58"/>
      <c r="DX958" s="58"/>
      <c r="DY958" s="58"/>
      <c r="DZ958" s="58"/>
      <c r="EA958" s="58"/>
      <c r="EB958" s="58"/>
      <c r="EC958" s="58"/>
      <c r="ED958" s="58"/>
      <c r="EE958" s="58"/>
      <c r="EF958" s="58"/>
      <c r="EG958" s="58"/>
      <c r="EH958" s="58"/>
      <c r="EI958" s="58"/>
      <c r="EJ958" s="58"/>
      <c r="EK958" s="58"/>
      <c r="EL958" s="58"/>
      <c r="EM958" s="58"/>
    </row>
    <row r="959" spans="1:143" outlineLevel="1" x14ac:dyDescent="0.2">
      <c r="A959" s="16">
        <v>660</v>
      </c>
      <c r="B959" s="16">
        <v>0</v>
      </c>
      <c r="C959" s="1">
        <v>0.27710243131031542</v>
      </c>
      <c r="D959" s="1">
        <f t="shared" si="134"/>
        <v>-0.27710243131031542</v>
      </c>
      <c r="E959" s="1">
        <f t="shared" si="135"/>
        <v>0.64897548450981235</v>
      </c>
      <c r="F959" s="1">
        <f t="shared" si="136"/>
        <v>-0.80559014673083751</v>
      </c>
      <c r="G959" s="1">
        <f t="shared" si="137"/>
        <v>-0.6191299113451495</v>
      </c>
      <c r="H959" s="1">
        <v>1.3045576692898454E-2</v>
      </c>
      <c r="I959" s="1">
        <f t="shared" si="138"/>
        <v>6.4171571065654929E-4</v>
      </c>
      <c r="J959" s="1">
        <f t="shared" si="139"/>
        <v>-0.6232083122001485</v>
      </c>
      <c r="AP959" s="58"/>
      <c r="AQ959" s="58"/>
      <c r="AR959" s="58"/>
      <c r="AS959" s="58"/>
      <c r="AT959" s="58"/>
      <c r="AU959" s="58"/>
      <c r="AV959" s="58"/>
      <c r="AW959" s="173"/>
      <c r="AX959" s="58"/>
      <c r="AY959" s="58"/>
      <c r="AZ959" s="58"/>
      <c r="BA959" s="58">
        <f t="shared" si="140"/>
        <v>1</v>
      </c>
      <c r="BB959" s="58">
        <f t="shared" si="141"/>
        <v>0.27710243131031542</v>
      </c>
      <c r="BC959" s="58" t="e">
        <f t="shared" si="142"/>
        <v>#N/A</v>
      </c>
      <c r="BD959" s="58"/>
      <c r="BE959" s="58"/>
      <c r="BF959" s="58"/>
      <c r="BG959" s="58"/>
      <c r="BH959" s="58"/>
      <c r="BI959" s="58"/>
      <c r="BJ959" s="58"/>
      <c r="BK959" s="58"/>
      <c r="BL959" s="58"/>
      <c r="BM959" s="58"/>
      <c r="BN959" s="58"/>
      <c r="BO959" s="58"/>
      <c r="BP959" s="58"/>
      <c r="BQ959" s="58"/>
      <c r="BR959" s="58"/>
      <c r="BS959" s="58"/>
      <c r="BT959" s="58"/>
      <c r="BU959" s="58"/>
      <c r="BV959" s="58"/>
      <c r="BW959" s="58"/>
      <c r="BX959" s="58"/>
      <c r="BY959" s="58"/>
      <c r="BZ959" s="58"/>
      <c r="CA959" s="58"/>
      <c r="CB959" s="58"/>
      <c r="CC959" s="58"/>
      <c r="CD959" s="58"/>
      <c r="CE959" s="58"/>
      <c r="CF959" s="58"/>
      <c r="CG959" s="58"/>
      <c r="CH959" s="58"/>
      <c r="CI959" s="58"/>
      <c r="CJ959" s="58"/>
      <c r="CK959" s="58"/>
      <c r="CL959" s="58"/>
      <c r="CM959" s="58"/>
      <c r="CN959" s="58"/>
      <c r="CO959" s="58"/>
      <c r="CP959" s="58"/>
      <c r="CQ959" s="58"/>
      <c r="CR959" s="58"/>
      <c r="CS959" s="58"/>
      <c r="CT959" s="58"/>
      <c r="CU959" s="58"/>
      <c r="CV959" s="58"/>
      <c r="CW959" s="58"/>
      <c r="CX959" s="58"/>
      <c r="CY959" s="58"/>
      <c r="CZ959" s="58"/>
      <c r="DA959" s="58"/>
      <c r="DB959" s="58"/>
      <c r="DC959" s="58"/>
      <c r="DD959" s="58"/>
      <c r="DE959" s="58"/>
      <c r="DF959" s="58"/>
      <c r="DG959" s="58"/>
      <c r="DH959" s="58"/>
      <c r="DI959" s="58"/>
      <c r="DJ959" s="58"/>
      <c r="DK959" s="58"/>
      <c r="DL959" s="58"/>
      <c r="DM959" s="58"/>
      <c r="DN959" s="58"/>
      <c r="DO959" s="58"/>
      <c r="DP959" s="58"/>
      <c r="DQ959" s="58"/>
      <c r="DR959" s="58"/>
      <c r="DS959" s="58"/>
      <c r="DT959" s="58"/>
      <c r="DU959" s="58"/>
      <c r="DV959" s="58"/>
      <c r="DW959" s="58"/>
      <c r="DX959" s="58"/>
      <c r="DY959" s="58"/>
      <c r="DZ959" s="58"/>
      <c r="EA959" s="58"/>
      <c r="EB959" s="58"/>
      <c r="EC959" s="58"/>
      <c r="ED959" s="58"/>
      <c r="EE959" s="58"/>
      <c r="EF959" s="58"/>
      <c r="EG959" s="58"/>
      <c r="EH959" s="58"/>
      <c r="EI959" s="58"/>
      <c r="EJ959" s="58"/>
      <c r="EK959" s="58"/>
      <c r="EL959" s="58"/>
      <c r="EM959" s="58"/>
    </row>
    <row r="960" spans="1:143" outlineLevel="1" x14ac:dyDescent="0.2">
      <c r="A960" s="16">
        <v>661</v>
      </c>
      <c r="B960" s="16">
        <v>1</v>
      </c>
      <c r="C960" s="1">
        <v>0.31842465407006693</v>
      </c>
      <c r="D960" s="1">
        <f t="shared" si="134"/>
        <v>0.68157534592993307</v>
      </c>
      <c r="E960" s="1">
        <f t="shared" si="135"/>
        <v>2.2887387937699235</v>
      </c>
      <c r="F960" s="1">
        <f t="shared" si="136"/>
        <v>1.5128578233825951</v>
      </c>
      <c r="G960" s="1">
        <f t="shared" si="137"/>
        <v>1.4630312191513455</v>
      </c>
      <c r="H960" s="1">
        <v>9.667228116199288E-3</v>
      </c>
      <c r="I960" s="1">
        <f t="shared" si="138"/>
        <v>2.6372837872916852E-3</v>
      </c>
      <c r="J960" s="1">
        <f t="shared" si="139"/>
        <v>1.4701546370086294</v>
      </c>
      <c r="AP960" s="58"/>
      <c r="AQ960" s="58"/>
      <c r="AR960" s="58"/>
      <c r="AS960" s="58"/>
      <c r="AT960" s="58"/>
      <c r="AU960" s="58"/>
      <c r="AV960" s="58"/>
      <c r="AW960" s="173"/>
      <c r="AX960" s="58"/>
      <c r="AY960" s="58"/>
      <c r="AZ960" s="58"/>
      <c r="BA960" s="58">
        <f t="shared" si="140"/>
        <v>0</v>
      </c>
      <c r="BB960" s="58" t="e">
        <f t="shared" si="141"/>
        <v>#N/A</v>
      </c>
      <c r="BC960" s="58">
        <f t="shared" si="142"/>
        <v>0.31842465407006693</v>
      </c>
      <c r="BD960" s="58"/>
      <c r="BE960" s="58"/>
      <c r="BF960" s="58"/>
      <c r="BG960" s="58"/>
      <c r="BH960" s="58"/>
      <c r="BI960" s="58"/>
      <c r="BJ960" s="58"/>
      <c r="BK960" s="58"/>
      <c r="BL960" s="58"/>
      <c r="BM960" s="58"/>
      <c r="BN960" s="58"/>
      <c r="BO960" s="58"/>
      <c r="BP960" s="58"/>
      <c r="BQ960" s="58"/>
      <c r="BR960" s="58"/>
      <c r="BS960" s="58"/>
      <c r="BT960" s="58"/>
      <c r="BU960" s="58"/>
      <c r="BV960" s="58"/>
      <c r="BW960" s="58"/>
      <c r="BX960" s="58"/>
      <c r="BY960" s="58"/>
      <c r="BZ960" s="58"/>
      <c r="CA960" s="58"/>
      <c r="CB960" s="58"/>
      <c r="CC960" s="58"/>
      <c r="CD960" s="58"/>
      <c r="CE960" s="58"/>
      <c r="CF960" s="58"/>
      <c r="CG960" s="58"/>
      <c r="CH960" s="58"/>
      <c r="CI960" s="58"/>
      <c r="CJ960" s="58"/>
      <c r="CK960" s="58"/>
      <c r="CL960" s="58"/>
      <c r="CM960" s="58"/>
      <c r="CN960" s="58"/>
      <c r="CO960" s="58"/>
      <c r="CP960" s="58"/>
      <c r="CQ960" s="58"/>
      <c r="CR960" s="58"/>
      <c r="CS960" s="58"/>
      <c r="CT960" s="58"/>
      <c r="CU960" s="58"/>
      <c r="CV960" s="58"/>
      <c r="CW960" s="58"/>
      <c r="CX960" s="58"/>
      <c r="CY960" s="58"/>
      <c r="CZ960" s="58"/>
      <c r="DA960" s="58"/>
      <c r="DB960" s="58"/>
      <c r="DC960" s="58"/>
      <c r="DD960" s="58"/>
      <c r="DE960" s="58"/>
      <c r="DF960" s="58"/>
      <c r="DG960" s="58"/>
      <c r="DH960" s="58"/>
      <c r="DI960" s="58"/>
      <c r="DJ960" s="58"/>
      <c r="DK960" s="58"/>
      <c r="DL960" s="58"/>
      <c r="DM960" s="58"/>
      <c r="DN960" s="58"/>
      <c r="DO960" s="58"/>
      <c r="DP960" s="58"/>
      <c r="DQ960" s="58"/>
      <c r="DR960" s="58"/>
      <c r="DS960" s="58"/>
      <c r="DT960" s="58"/>
      <c r="DU960" s="58"/>
      <c r="DV960" s="58"/>
      <c r="DW960" s="58"/>
      <c r="DX960" s="58"/>
      <c r="DY960" s="58"/>
      <c r="DZ960" s="58"/>
      <c r="EA960" s="58"/>
      <c r="EB960" s="58"/>
      <c r="EC960" s="58"/>
      <c r="ED960" s="58"/>
      <c r="EE960" s="58"/>
      <c r="EF960" s="58"/>
      <c r="EG960" s="58"/>
      <c r="EH960" s="58"/>
      <c r="EI960" s="58"/>
      <c r="EJ960" s="58"/>
      <c r="EK960" s="58"/>
      <c r="EL960" s="58"/>
      <c r="EM960" s="58"/>
    </row>
    <row r="961" spans="1:143" outlineLevel="1" x14ac:dyDescent="0.2">
      <c r="A961" s="16">
        <v>662</v>
      </c>
      <c r="B961" s="16">
        <v>0</v>
      </c>
      <c r="C961" s="1">
        <v>8.5437380642650357E-2</v>
      </c>
      <c r="D961" s="1">
        <f t="shared" si="134"/>
        <v>-8.5437380642650357E-2</v>
      </c>
      <c r="E961" s="1">
        <f t="shared" si="135"/>
        <v>0.17861867924381652</v>
      </c>
      <c r="F961" s="1">
        <f t="shared" si="136"/>
        <v>-0.42263303141592767</v>
      </c>
      <c r="G961" s="1">
        <f t="shared" si="137"/>
        <v>-0.30564496035049887</v>
      </c>
      <c r="H961" s="1">
        <v>3.3372504223931781E-3</v>
      </c>
      <c r="I961" s="1">
        <f t="shared" si="138"/>
        <v>3.9231673557641781E-5</v>
      </c>
      <c r="J961" s="1">
        <f t="shared" si="139"/>
        <v>-0.30615624731297897</v>
      </c>
      <c r="AP961" s="58"/>
      <c r="AQ961" s="58"/>
      <c r="AR961" s="58"/>
      <c r="AS961" s="58"/>
      <c r="AT961" s="58"/>
      <c r="AU961" s="58"/>
      <c r="AV961" s="58"/>
      <c r="AW961" s="173"/>
      <c r="AX961" s="58"/>
      <c r="AY961" s="58"/>
      <c r="AZ961" s="58"/>
      <c r="BA961" s="58">
        <f t="shared" si="140"/>
        <v>1</v>
      </c>
      <c r="BB961" s="58">
        <f t="shared" si="141"/>
        <v>8.5437380642650357E-2</v>
      </c>
      <c r="BC961" s="58" t="e">
        <f t="shared" si="142"/>
        <v>#N/A</v>
      </c>
      <c r="BD961" s="58"/>
      <c r="BE961" s="58"/>
      <c r="BF961" s="58"/>
      <c r="BG961" s="58"/>
      <c r="BH961" s="58"/>
      <c r="BI961" s="58"/>
      <c r="BJ961" s="58"/>
      <c r="BK961" s="58"/>
      <c r="BL961" s="58"/>
      <c r="BM961" s="58"/>
      <c r="BN961" s="58"/>
      <c r="BO961" s="58"/>
      <c r="BP961" s="58"/>
      <c r="BQ961" s="58"/>
      <c r="BR961" s="58"/>
      <c r="BS961" s="58"/>
      <c r="BT961" s="58"/>
      <c r="BU961" s="58"/>
      <c r="BV961" s="58"/>
      <c r="BW961" s="58"/>
      <c r="BX961" s="58"/>
      <c r="BY961" s="58"/>
      <c r="BZ961" s="58"/>
      <c r="CA961" s="58"/>
      <c r="CB961" s="58"/>
      <c r="CC961" s="58"/>
      <c r="CD961" s="58"/>
      <c r="CE961" s="58"/>
      <c r="CF961" s="58"/>
      <c r="CG961" s="58"/>
      <c r="CH961" s="58"/>
      <c r="CI961" s="58"/>
      <c r="CJ961" s="58"/>
      <c r="CK961" s="58"/>
      <c r="CL961" s="58"/>
      <c r="CM961" s="58"/>
      <c r="CN961" s="58"/>
      <c r="CO961" s="58"/>
      <c r="CP961" s="58"/>
      <c r="CQ961" s="58"/>
      <c r="CR961" s="58"/>
      <c r="CS961" s="58"/>
      <c r="CT961" s="58"/>
      <c r="CU961" s="58"/>
      <c r="CV961" s="58"/>
      <c r="CW961" s="58"/>
      <c r="CX961" s="58"/>
      <c r="CY961" s="58"/>
      <c r="CZ961" s="58"/>
      <c r="DA961" s="58"/>
      <c r="DB961" s="58"/>
      <c r="DC961" s="58"/>
      <c r="DD961" s="58"/>
      <c r="DE961" s="58"/>
      <c r="DF961" s="58"/>
      <c r="DG961" s="58"/>
      <c r="DH961" s="58"/>
      <c r="DI961" s="58"/>
      <c r="DJ961" s="58"/>
      <c r="DK961" s="58"/>
      <c r="DL961" s="58"/>
      <c r="DM961" s="58"/>
      <c r="DN961" s="58"/>
      <c r="DO961" s="58"/>
      <c r="DP961" s="58"/>
      <c r="DQ961" s="58"/>
      <c r="DR961" s="58"/>
      <c r="DS961" s="58"/>
      <c r="DT961" s="58"/>
      <c r="DU961" s="58"/>
      <c r="DV961" s="58"/>
      <c r="DW961" s="58"/>
      <c r="DX961" s="58"/>
      <c r="DY961" s="58"/>
      <c r="DZ961" s="58"/>
      <c r="EA961" s="58"/>
      <c r="EB961" s="58"/>
      <c r="EC961" s="58"/>
      <c r="ED961" s="58"/>
      <c r="EE961" s="58"/>
      <c r="EF961" s="58"/>
      <c r="EG961" s="58"/>
      <c r="EH961" s="58"/>
      <c r="EI961" s="58"/>
      <c r="EJ961" s="58"/>
      <c r="EK961" s="58"/>
      <c r="EL961" s="58"/>
      <c r="EM961" s="58"/>
    </row>
    <row r="962" spans="1:143" outlineLevel="1" x14ac:dyDescent="0.2">
      <c r="A962" s="16">
        <v>663</v>
      </c>
      <c r="B962" s="16">
        <v>0</v>
      </c>
      <c r="C962" s="1">
        <v>0.3347400399832971</v>
      </c>
      <c r="D962" s="1">
        <f t="shared" si="134"/>
        <v>-0.3347400399832971</v>
      </c>
      <c r="E962" s="1">
        <f t="shared" si="135"/>
        <v>0.81515479479240116</v>
      </c>
      <c r="F962" s="1">
        <f t="shared" si="136"/>
        <v>-0.90285923309915883</v>
      </c>
      <c r="G962" s="1">
        <f t="shared" si="137"/>
        <v>-0.70934602459868723</v>
      </c>
      <c r="H962" s="1">
        <v>8.8338061738898067E-3</v>
      </c>
      <c r="I962" s="1">
        <f t="shared" si="138"/>
        <v>5.6556326818362802E-4</v>
      </c>
      <c r="J962" s="1">
        <f t="shared" si="139"/>
        <v>-0.71250004922744303</v>
      </c>
      <c r="AP962" s="58"/>
      <c r="AQ962" s="58"/>
      <c r="AR962" s="58"/>
      <c r="AS962" s="58"/>
      <c r="AT962" s="58"/>
      <c r="AU962" s="58"/>
      <c r="AV962" s="58"/>
      <c r="AW962" s="173"/>
      <c r="AX962" s="58"/>
      <c r="AY962" s="58"/>
      <c r="AZ962" s="58"/>
      <c r="BA962" s="58">
        <f t="shared" si="140"/>
        <v>1</v>
      </c>
      <c r="BB962" s="58">
        <f t="shared" si="141"/>
        <v>0.3347400399832971</v>
      </c>
      <c r="BC962" s="58" t="e">
        <f t="shared" si="142"/>
        <v>#N/A</v>
      </c>
      <c r="BD962" s="58"/>
      <c r="BE962" s="58"/>
      <c r="BF962" s="58"/>
      <c r="BG962" s="58"/>
      <c r="BH962" s="58"/>
      <c r="BI962" s="58"/>
      <c r="BJ962" s="58"/>
      <c r="BK962" s="58"/>
      <c r="BL962" s="58"/>
      <c r="BM962" s="58"/>
      <c r="BN962" s="58"/>
      <c r="BO962" s="58"/>
      <c r="BP962" s="58"/>
      <c r="BQ962" s="58"/>
      <c r="BR962" s="58"/>
      <c r="BS962" s="58"/>
      <c r="BT962" s="58"/>
      <c r="BU962" s="58"/>
      <c r="BV962" s="58"/>
      <c r="BW962" s="58"/>
      <c r="BX962" s="58"/>
      <c r="BY962" s="58"/>
      <c r="BZ962" s="58"/>
      <c r="CA962" s="58"/>
      <c r="CB962" s="58"/>
      <c r="CC962" s="58"/>
      <c r="CD962" s="58"/>
      <c r="CE962" s="58"/>
      <c r="CF962" s="58"/>
      <c r="CG962" s="58"/>
      <c r="CH962" s="58"/>
      <c r="CI962" s="58"/>
      <c r="CJ962" s="58"/>
      <c r="CK962" s="58"/>
      <c r="CL962" s="58"/>
      <c r="CM962" s="58"/>
      <c r="CN962" s="58"/>
      <c r="CO962" s="58"/>
      <c r="CP962" s="58"/>
      <c r="CQ962" s="58"/>
      <c r="CR962" s="58"/>
      <c r="CS962" s="58"/>
      <c r="CT962" s="58"/>
      <c r="CU962" s="58"/>
      <c r="CV962" s="58"/>
      <c r="CW962" s="58"/>
      <c r="CX962" s="58"/>
      <c r="CY962" s="58"/>
      <c r="CZ962" s="58"/>
      <c r="DA962" s="58"/>
      <c r="DB962" s="58"/>
      <c r="DC962" s="58"/>
      <c r="DD962" s="58"/>
      <c r="DE962" s="58"/>
      <c r="DF962" s="58"/>
      <c r="DG962" s="58"/>
      <c r="DH962" s="58"/>
      <c r="DI962" s="58"/>
      <c r="DJ962" s="58"/>
      <c r="DK962" s="58"/>
      <c r="DL962" s="58"/>
      <c r="DM962" s="58"/>
      <c r="DN962" s="58"/>
      <c r="DO962" s="58"/>
      <c r="DP962" s="58"/>
      <c r="DQ962" s="58"/>
      <c r="DR962" s="58"/>
      <c r="DS962" s="58"/>
      <c r="DT962" s="58"/>
      <c r="DU962" s="58"/>
      <c r="DV962" s="58"/>
      <c r="DW962" s="58"/>
      <c r="DX962" s="58"/>
      <c r="DY962" s="58"/>
      <c r="DZ962" s="58"/>
      <c r="EA962" s="58"/>
      <c r="EB962" s="58"/>
      <c r="EC962" s="58"/>
      <c r="ED962" s="58"/>
      <c r="EE962" s="58"/>
      <c r="EF962" s="58"/>
      <c r="EG962" s="58"/>
      <c r="EH962" s="58"/>
      <c r="EI962" s="58"/>
      <c r="EJ962" s="58"/>
      <c r="EK962" s="58"/>
      <c r="EL962" s="58"/>
      <c r="EM962" s="58"/>
    </row>
    <row r="963" spans="1:143" outlineLevel="1" x14ac:dyDescent="0.2">
      <c r="A963" s="16">
        <v>664</v>
      </c>
      <c r="B963" s="16">
        <v>0</v>
      </c>
      <c r="C963" s="1">
        <v>9.3491275949104488E-2</v>
      </c>
      <c r="D963" s="1">
        <f t="shared" si="134"/>
        <v>-9.3491275949104488E-2</v>
      </c>
      <c r="E963" s="1">
        <f t="shared" si="135"/>
        <v>0.19630924989897186</v>
      </c>
      <c r="F963" s="1">
        <f t="shared" si="136"/>
        <v>-0.44306799692481952</v>
      </c>
      <c r="G963" s="1">
        <f t="shared" si="137"/>
        <v>-0.32114380557535177</v>
      </c>
      <c r="H963" s="1">
        <v>3.046640645813383E-3</v>
      </c>
      <c r="I963" s="1">
        <f t="shared" si="138"/>
        <v>3.951669923700002E-5</v>
      </c>
      <c r="J963" s="1">
        <f t="shared" si="139"/>
        <v>-0.32163413113016887</v>
      </c>
      <c r="AP963" s="58"/>
      <c r="AQ963" s="58"/>
      <c r="AR963" s="58"/>
      <c r="AS963" s="58"/>
      <c r="AT963" s="58"/>
      <c r="AU963" s="58"/>
      <c r="AV963" s="58"/>
      <c r="AW963" s="173"/>
      <c r="AX963" s="58"/>
      <c r="AY963" s="58"/>
      <c r="AZ963" s="58"/>
      <c r="BA963" s="58">
        <f t="shared" si="140"/>
        <v>1</v>
      </c>
      <c r="BB963" s="58">
        <f t="shared" si="141"/>
        <v>9.3491275949104488E-2</v>
      </c>
      <c r="BC963" s="58" t="e">
        <f t="shared" si="142"/>
        <v>#N/A</v>
      </c>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row>
    <row r="964" spans="1:143" outlineLevel="1" x14ac:dyDescent="0.2">
      <c r="A964" s="16">
        <v>665</v>
      </c>
      <c r="B964" s="16">
        <v>1</v>
      </c>
      <c r="C964" s="1">
        <v>0.13284741379748391</v>
      </c>
      <c r="D964" s="1">
        <f t="shared" si="134"/>
        <v>0.86715258620251612</v>
      </c>
      <c r="E964" s="1">
        <f t="shared" si="135"/>
        <v>4.037108148105724</v>
      </c>
      <c r="F964" s="1">
        <f t="shared" si="136"/>
        <v>2.0092556203991876</v>
      </c>
      <c r="G964" s="1">
        <f t="shared" si="137"/>
        <v>2.5548841364023964</v>
      </c>
      <c r="H964" s="1">
        <v>4.2021365318464258E-3</v>
      </c>
      <c r="I964" s="1">
        <f t="shared" si="138"/>
        <v>3.4576434826121627E-3</v>
      </c>
      <c r="J964" s="1">
        <f t="shared" si="139"/>
        <v>2.5602690996029258</v>
      </c>
      <c r="AP964" s="58"/>
      <c r="AQ964" s="58"/>
      <c r="AR964" s="58"/>
      <c r="AS964" s="58"/>
      <c r="AT964" s="58"/>
      <c r="AU964" s="58"/>
      <c r="AV964" s="58"/>
      <c r="AW964" s="173"/>
      <c r="AX964" s="58"/>
      <c r="AY964" s="58"/>
      <c r="AZ964" s="58"/>
      <c r="BA964" s="58">
        <f t="shared" si="140"/>
        <v>0</v>
      </c>
      <c r="BB964" s="58" t="e">
        <f t="shared" si="141"/>
        <v>#N/A</v>
      </c>
      <c r="BC964" s="58">
        <f t="shared" si="142"/>
        <v>0.13284741379748391</v>
      </c>
      <c r="BD964" s="58"/>
      <c r="BE964" s="58"/>
      <c r="BF964" s="58"/>
      <c r="BG964" s="58"/>
      <c r="BH964" s="58"/>
      <c r="BI964" s="58"/>
      <c r="BJ964" s="58"/>
      <c r="BK964" s="58"/>
      <c r="BL964" s="58"/>
      <c r="BM964" s="58"/>
      <c r="BN964" s="58"/>
      <c r="BO964" s="58"/>
      <c r="BP964" s="58"/>
      <c r="BQ964" s="58"/>
      <c r="BR964" s="58"/>
      <c r="BS964" s="58"/>
      <c r="BT964" s="58"/>
      <c r="BU964" s="58"/>
      <c r="BV964" s="58"/>
      <c r="BW964" s="58"/>
      <c r="BX964" s="58"/>
      <c r="BY964" s="58"/>
      <c r="BZ964" s="58"/>
      <c r="CA964" s="58"/>
      <c r="CB964" s="58"/>
      <c r="CC964" s="58"/>
      <c r="CD964" s="58"/>
      <c r="CE964" s="58"/>
      <c r="CF964" s="58"/>
      <c r="CG964" s="58"/>
      <c r="CH964" s="58"/>
      <c r="CI964" s="58"/>
      <c r="CJ964" s="58"/>
      <c r="CK964" s="58"/>
      <c r="CL964" s="58"/>
      <c r="CM964" s="58"/>
      <c r="CN964" s="58"/>
      <c r="CO964" s="58"/>
      <c r="CP964" s="58"/>
      <c r="CQ964" s="58"/>
      <c r="CR964" s="58"/>
      <c r="CS964" s="58"/>
      <c r="CT964" s="58"/>
      <c r="CU964" s="58"/>
      <c r="CV964" s="58"/>
      <c r="CW964" s="58"/>
      <c r="CX964" s="58"/>
      <c r="CY964" s="58"/>
      <c r="CZ964" s="58"/>
      <c r="DA964" s="58"/>
      <c r="DB964" s="58"/>
      <c r="DC964" s="58"/>
      <c r="DD964" s="58"/>
      <c r="DE964" s="58"/>
      <c r="DF964" s="58"/>
      <c r="DG964" s="58"/>
      <c r="DH964" s="58"/>
      <c r="DI964" s="58"/>
      <c r="DJ964" s="58"/>
      <c r="DK964" s="58"/>
      <c r="DL964" s="58"/>
      <c r="DM964" s="58"/>
      <c r="DN964" s="58"/>
      <c r="DO964" s="58"/>
      <c r="DP964" s="58"/>
      <c r="DQ964" s="58"/>
      <c r="DR964" s="58"/>
      <c r="DS964" s="58"/>
      <c r="DT964" s="58"/>
      <c r="DU964" s="58"/>
      <c r="DV964" s="58"/>
      <c r="DW964" s="58"/>
      <c r="DX964" s="58"/>
      <c r="DY964" s="58"/>
      <c r="DZ964" s="58"/>
      <c r="EA964" s="58"/>
      <c r="EB964" s="58"/>
      <c r="EC964" s="58"/>
      <c r="ED964" s="58"/>
      <c r="EE964" s="58"/>
      <c r="EF964" s="58"/>
      <c r="EG964" s="58"/>
      <c r="EH964" s="58"/>
      <c r="EI964" s="58"/>
      <c r="EJ964" s="58"/>
      <c r="EK964" s="58"/>
      <c r="EL964" s="58"/>
      <c r="EM964" s="58"/>
    </row>
    <row r="965" spans="1:143" outlineLevel="1" x14ac:dyDescent="0.2">
      <c r="A965" s="16">
        <v>666</v>
      </c>
      <c r="B965" s="16">
        <v>0</v>
      </c>
      <c r="C965" s="1">
        <v>0.105442634902843</v>
      </c>
      <c r="D965" s="1">
        <f t="shared" si="134"/>
        <v>-0.105442634902843</v>
      </c>
      <c r="E965" s="1">
        <f t="shared" si="135"/>
        <v>0.22285249436343341</v>
      </c>
      <c r="F965" s="1">
        <f t="shared" si="136"/>
        <v>-0.47207255201232934</v>
      </c>
      <c r="G965" s="1">
        <f t="shared" si="137"/>
        <v>-0.34332389198345614</v>
      </c>
      <c r="H965" s="1">
        <v>1.0581115028818184E-2</v>
      </c>
      <c r="I965" s="1">
        <f t="shared" si="138"/>
        <v>1.5925354627563078E-4</v>
      </c>
      <c r="J965" s="1">
        <f t="shared" si="139"/>
        <v>-0.3451548095219561</v>
      </c>
      <c r="AP965" s="58"/>
      <c r="AQ965" s="58"/>
      <c r="AR965" s="58"/>
      <c r="AS965" s="58"/>
      <c r="AT965" s="58"/>
      <c r="AU965" s="58"/>
      <c r="AV965" s="58"/>
      <c r="AW965" s="173"/>
      <c r="AX965" s="58"/>
      <c r="AY965" s="58"/>
      <c r="AZ965" s="58"/>
      <c r="BA965" s="58">
        <f t="shared" si="140"/>
        <v>1</v>
      </c>
      <c r="BB965" s="58">
        <f t="shared" si="141"/>
        <v>0.105442634902843</v>
      </c>
      <c r="BC965" s="58" t="e">
        <f t="shared" si="142"/>
        <v>#N/A</v>
      </c>
      <c r="BD965" s="58"/>
      <c r="BE965" s="58"/>
      <c r="BF965" s="58"/>
      <c r="BG965" s="58"/>
      <c r="BH965" s="58"/>
      <c r="BI965" s="58"/>
      <c r="BJ965" s="58"/>
      <c r="BK965" s="58"/>
      <c r="BL965" s="58"/>
      <c r="BM965" s="58"/>
      <c r="BN965" s="58"/>
      <c r="BO965" s="58"/>
      <c r="BP965" s="58"/>
      <c r="BQ965" s="58"/>
      <c r="BR965" s="58"/>
      <c r="BS965" s="58"/>
      <c r="BT965" s="58"/>
      <c r="BU965" s="58"/>
      <c r="BV965" s="58"/>
      <c r="BW965" s="58"/>
      <c r="BX965" s="58"/>
      <c r="BY965" s="58"/>
      <c r="BZ965" s="58"/>
      <c r="CA965" s="58"/>
      <c r="CB965" s="58"/>
      <c r="CC965" s="58"/>
      <c r="CD965" s="58"/>
      <c r="CE965" s="58"/>
      <c r="CF965" s="58"/>
      <c r="CG965" s="58"/>
      <c r="CH965" s="58"/>
      <c r="CI965" s="58"/>
      <c r="CJ965" s="58"/>
      <c r="CK965" s="58"/>
      <c r="CL965" s="58"/>
      <c r="CM965" s="58"/>
      <c r="CN965" s="58"/>
      <c r="CO965" s="58"/>
      <c r="CP965" s="58"/>
      <c r="CQ965" s="58"/>
      <c r="CR965" s="58"/>
      <c r="CS965" s="58"/>
      <c r="CT965" s="58"/>
      <c r="CU965" s="58"/>
      <c r="CV965" s="58"/>
      <c r="CW965" s="58"/>
      <c r="CX965" s="58"/>
      <c r="CY965" s="58"/>
      <c r="CZ965" s="58"/>
      <c r="DA965" s="58"/>
      <c r="DB965" s="58"/>
      <c r="DC965" s="58"/>
      <c r="DD965" s="58"/>
      <c r="DE965" s="58"/>
      <c r="DF965" s="58"/>
      <c r="DG965" s="58"/>
      <c r="DH965" s="58"/>
      <c r="DI965" s="58"/>
      <c r="DJ965" s="58"/>
      <c r="DK965" s="58"/>
      <c r="DL965" s="58"/>
      <c r="DM965" s="58"/>
      <c r="DN965" s="58"/>
      <c r="DO965" s="58"/>
      <c r="DP965" s="58"/>
      <c r="DQ965" s="58"/>
      <c r="DR965" s="58"/>
      <c r="DS965" s="58"/>
      <c r="DT965" s="58"/>
      <c r="DU965" s="58"/>
      <c r="DV965" s="58"/>
      <c r="DW965" s="58"/>
      <c r="DX965" s="58"/>
      <c r="DY965" s="58"/>
      <c r="DZ965" s="58"/>
      <c r="EA965" s="58"/>
      <c r="EB965" s="58"/>
      <c r="EC965" s="58"/>
      <c r="ED965" s="58"/>
      <c r="EE965" s="58"/>
      <c r="EF965" s="58"/>
      <c r="EG965" s="58"/>
      <c r="EH965" s="58"/>
      <c r="EI965" s="58"/>
      <c r="EJ965" s="58"/>
      <c r="EK965" s="58"/>
      <c r="EL965" s="58"/>
      <c r="EM965" s="58"/>
    </row>
    <row r="966" spans="1:143" outlineLevel="1" x14ac:dyDescent="0.2">
      <c r="A966" s="16">
        <v>667</v>
      </c>
      <c r="B966" s="16">
        <v>0</v>
      </c>
      <c r="C966" s="1">
        <v>0.12292317662590169</v>
      </c>
      <c r="D966" s="1">
        <f t="shared" si="134"/>
        <v>-0.12292317662590169</v>
      </c>
      <c r="E966" s="1">
        <f t="shared" si="135"/>
        <v>0.26232138505682717</v>
      </c>
      <c r="F966" s="1">
        <f t="shared" si="136"/>
        <v>-0.51217319829997665</v>
      </c>
      <c r="G966" s="1">
        <f t="shared" si="137"/>
        <v>-0.37436744027231089</v>
      </c>
      <c r="H966" s="1">
        <v>1.2338525012609992E-2</v>
      </c>
      <c r="I966" s="1">
        <f t="shared" si="138"/>
        <v>2.2159153759229291E-4</v>
      </c>
      <c r="J966" s="1">
        <f t="shared" si="139"/>
        <v>-0.3766986059636368</v>
      </c>
      <c r="AP966" s="58"/>
      <c r="AQ966" s="58"/>
      <c r="AR966" s="58"/>
      <c r="AS966" s="58"/>
      <c r="AT966" s="58"/>
      <c r="AU966" s="58"/>
      <c r="AV966" s="58"/>
      <c r="AW966" s="173"/>
      <c r="AX966" s="58"/>
      <c r="AY966" s="58"/>
      <c r="AZ966" s="58"/>
      <c r="BA966" s="58">
        <f t="shared" si="140"/>
        <v>1</v>
      </c>
      <c r="BB966" s="58">
        <f t="shared" si="141"/>
        <v>0.12292317662590169</v>
      </c>
      <c r="BC966" s="58" t="e">
        <f t="shared" si="142"/>
        <v>#N/A</v>
      </c>
      <c r="BD966" s="58"/>
      <c r="BE966" s="58"/>
      <c r="BF966" s="58"/>
      <c r="BG966" s="58"/>
      <c r="BH966" s="58"/>
      <c r="BI966" s="58"/>
      <c r="BJ966" s="58"/>
      <c r="BK966" s="58"/>
      <c r="BL966" s="58"/>
      <c r="BM966" s="58"/>
      <c r="BN966" s="58"/>
      <c r="BO966" s="58"/>
      <c r="BP966" s="58"/>
      <c r="BQ966" s="58"/>
      <c r="BR966" s="58"/>
      <c r="BS966" s="58"/>
      <c r="BT966" s="58"/>
      <c r="BU966" s="58"/>
      <c r="BV966" s="58"/>
      <c r="BW966" s="58"/>
      <c r="BX966" s="58"/>
      <c r="BY966" s="58"/>
      <c r="BZ966" s="58"/>
      <c r="CA966" s="58"/>
      <c r="CB966" s="58"/>
      <c r="CC966" s="58"/>
      <c r="CD966" s="58"/>
      <c r="CE966" s="58"/>
      <c r="CF966" s="58"/>
      <c r="CG966" s="58"/>
      <c r="CH966" s="58"/>
      <c r="CI966" s="58"/>
      <c r="CJ966" s="58"/>
      <c r="CK966" s="58"/>
      <c r="CL966" s="58"/>
      <c r="CM966" s="58"/>
      <c r="CN966" s="58"/>
      <c r="CO966" s="58"/>
      <c r="CP966" s="58"/>
      <c r="CQ966" s="58"/>
      <c r="CR966" s="58"/>
      <c r="CS966" s="58"/>
      <c r="CT966" s="58"/>
      <c r="CU966" s="58"/>
      <c r="CV966" s="58"/>
      <c r="CW966" s="58"/>
      <c r="CX966" s="58"/>
      <c r="CY966" s="58"/>
      <c r="CZ966" s="58"/>
      <c r="DA966" s="58"/>
      <c r="DB966" s="58"/>
      <c r="DC966" s="58"/>
      <c r="DD966" s="58"/>
      <c r="DE966" s="58"/>
      <c r="DF966" s="58"/>
      <c r="DG966" s="58"/>
      <c r="DH966" s="58"/>
      <c r="DI966" s="58"/>
      <c r="DJ966" s="58"/>
      <c r="DK966" s="58"/>
      <c r="DL966" s="58"/>
      <c r="DM966" s="58"/>
      <c r="DN966" s="58"/>
      <c r="DO966" s="58"/>
      <c r="DP966" s="58"/>
      <c r="DQ966" s="58"/>
      <c r="DR966" s="58"/>
      <c r="DS966" s="58"/>
      <c r="DT966" s="58"/>
      <c r="DU966" s="58"/>
      <c r="DV966" s="58"/>
      <c r="DW966" s="58"/>
      <c r="DX966" s="58"/>
      <c r="DY966" s="58"/>
      <c r="DZ966" s="58"/>
      <c r="EA966" s="58"/>
      <c r="EB966" s="58"/>
      <c r="EC966" s="58"/>
      <c r="ED966" s="58"/>
      <c r="EE966" s="58"/>
      <c r="EF966" s="58"/>
      <c r="EG966" s="58"/>
      <c r="EH966" s="58"/>
      <c r="EI966" s="58"/>
      <c r="EJ966" s="58"/>
      <c r="EK966" s="58"/>
      <c r="EL966" s="58"/>
      <c r="EM966" s="58"/>
    </row>
    <row r="967" spans="1:143" outlineLevel="1" x14ac:dyDescent="0.2">
      <c r="A967" s="16">
        <v>668</v>
      </c>
      <c r="B967" s="16">
        <v>0</v>
      </c>
      <c r="C967" s="1">
        <v>0.10708535727923606</v>
      </c>
      <c r="D967" s="1">
        <f t="shared" si="134"/>
        <v>-0.10708535727923606</v>
      </c>
      <c r="E967" s="1">
        <f t="shared" si="135"/>
        <v>0.22652857506665758</v>
      </c>
      <c r="F967" s="1">
        <f t="shared" si="136"/>
        <v>-0.47595018128650562</v>
      </c>
      <c r="G967" s="1">
        <f t="shared" si="137"/>
        <v>-0.34630604501769208</v>
      </c>
      <c r="H967" s="1">
        <v>2.9589996513966067E-3</v>
      </c>
      <c r="I967" s="1">
        <f t="shared" si="138"/>
        <v>4.4622000483173256E-5</v>
      </c>
      <c r="J967" s="1">
        <f t="shared" si="139"/>
        <v>-0.34681954461620262</v>
      </c>
      <c r="AP967" s="58"/>
      <c r="AQ967" s="58"/>
      <c r="AR967" s="58"/>
      <c r="AS967" s="58"/>
      <c r="AT967" s="58"/>
      <c r="AU967" s="58"/>
      <c r="AV967" s="58"/>
      <c r="AW967" s="173"/>
      <c r="AX967" s="58"/>
      <c r="AY967" s="58"/>
      <c r="AZ967" s="58"/>
      <c r="BA967" s="58">
        <f t="shared" si="140"/>
        <v>1</v>
      </c>
      <c r="BB967" s="58">
        <f t="shared" si="141"/>
        <v>0.10708535727923606</v>
      </c>
      <c r="BC967" s="58" t="e">
        <f t="shared" si="142"/>
        <v>#N/A</v>
      </c>
      <c r="BD967" s="58"/>
      <c r="BE967" s="58"/>
      <c r="BF967" s="58"/>
      <c r="BG967" s="58"/>
      <c r="BH967" s="58"/>
      <c r="BI967" s="58"/>
      <c r="BJ967" s="58"/>
      <c r="BK967" s="58"/>
      <c r="BL967" s="58"/>
      <c r="BM967" s="58"/>
      <c r="BN967" s="58"/>
      <c r="BO967" s="58"/>
      <c r="BP967" s="58"/>
      <c r="BQ967" s="58"/>
      <c r="BR967" s="58"/>
      <c r="BS967" s="58"/>
      <c r="BT967" s="58"/>
      <c r="BU967" s="58"/>
      <c r="BV967" s="58"/>
      <c r="BW967" s="58"/>
      <c r="BX967" s="58"/>
      <c r="BY967" s="58"/>
      <c r="BZ967" s="58"/>
      <c r="CA967" s="58"/>
      <c r="CB967" s="58"/>
      <c r="CC967" s="58"/>
      <c r="CD967" s="58"/>
      <c r="CE967" s="58"/>
      <c r="CF967" s="58"/>
      <c r="CG967" s="58"/>
      <c r="CH967" s="58"/>
      <c r="CI967" s="58"/>
      <c r="CJ967" s="58"/>
      <c r="CK967" s="58"/>
      <c r="CL967" s="58"/>
      <c r="CM967" s="58"/>
      <c r="CN967" s="58"/>
      <c r="CO967" s="58"/>
      <c r="CP967" s="58"/>
      <c r="CQ967" s="58"/>
      <c r="CR967" s="58"/>
      <c r="CS967" s="58"/>
      <c r="CT967" s="58"/>
      <c r="CU967" s="58"/>
      <c r="CV967" s="58"/>
      <c r="CW967" s="58"/>
      <c r="CX967" s="58"/>
      <c r="CY967" s="58"/>
      <c r="CZ967" s="58"/>
      <c r="DA967" s="58"/>
      <c r="DB967" s="58"/>
      <c r="DC967" s="58"/>
      <c r="DD967" s="58"/>
      <c r="DE967" s="58"/>
      <c r="DF967" s="58"/>
      <c r="DG967" s="58"/>
      <c r="DH967" s="58"/>
      <c r="DI967" s="58"/>
      <c r="DJ967" s="58"/>
      <c r="DK967" s="58"/>
      <c r="DL967" s="58"/>
      <c r="DM967" s="58"/>
      <c r="DN967" s="58"/>
      <c r="DO967" s="58"/>
      <c r="DP967" s="58"/>
      <c r="DQ967" s="58"/>
      <c r="DR967" s="58"/>
      <c r="DS967" s="58"/>
      <c r="DT967" s="58"/>
      <c r="DU967" s="58"/>
      <c r="DV967" s="58"/>
      <c r="DW967" s="58"/>
      <c r="DX967" s="58"/>
      <c r="DY967" s="58"/>
      <c r="DZ967" s="58"/>
      <c r="EA967" s="58"/>
      <c r="EB967" s="58"/>
      <c r="EC967" s="58"/>
      <c r="ED967" s="58"/>
      <c r="EE967" s="58"/>
      <c r="EF967" s="58"/>
      <c r="EG967" s="58"/>
      <c r="EH967" s="58"/>
      <c r="EI967" s="58"/>
      <c r="EJ967" s="58"/>
      <c r="EK967" s="58"/>
      <c r="EL967" s="58"/>
      <c r="EM967" s="58"/>
    </row>
    <row r="968" spans="1:143" outlineLevel="1" x14ac:dyDescent="0.2">
      <c r="A968" s="16">
        <v>669</v>
      </c>
      <c r="B968" s="16">
        <v>0</v>
      </c>
      <c r="C968" s="1">
        <v>7.9815278160393716E-2</v>
      </c>
      <c r="D968" s="1">
        <f t="shared" si="134"/>
        <v>-7.9815278160393716E-2</v>
      </c>
      <c r="E968" s="1">
        <f t="shared" si="135"/>
        <v>0.16636168897063019</v>
      </c>
      <c r="F968" s="1">
        <f t="shared" si="136"/>
        <v>-0.40787459956539363</v>
      </c>
      <c r="G968" s="1">
        <f t="shared" si="137"/>
        <v>-0.29451370326519011</v>
      </c>
      <c r="H968" s="1">
        <v>3.6421660629470821E-3</v>
      </c>
      <c r="I968" s="1">
        <f t="shared" si="138"/>
        <v>3.9778654577756965E-5</v>
      </c>
      <c r="J968" s="1">
        <f t="shared" si="139"/>
        <v>-0.29505150669649638</v>
      </c>
      <c r="AP968" s="58"/>
      <c r="AQ968" s="58"/>
      <c r="AR968" s="58"/>
      <c r="AS968" s="58"/>
      <c r="AT968" s="58"/>
      <c r="AU968" s="58"/>
      <c r="AV968" s="58"/>
      <c r="AW968" s="173"/>
      <c r="AX968" s="58"/>
      <c r="AY968" s="58"/>
      <c r="AZ968" s="58"/>
      <c r="BA968" s="58">
        <f t="shared" si="140"/>
        <v>1</v>
      </c>
      <c r="BB968" s="58">
        <f t="shared" si="141"/>
        <v>7.9815278160393716E-2</v>
      </c>
      <c r="BC968" s="58" t="e">
        <f t="shared" si="142"/>
        <v>#N/A</v>
      </c>
      <c r="BD968" s="58"/>
      <c r="BE968" s="58"/>
      <c r="BF968" s="58"/>
      <c r="BG968" s="58"/>
      <c r="BH968" s="58"/>
      <c r="BI968" s="58"/>
      <c r="BJ968" s="58"/>
      <c r="BK968" s="58"/>
      <c r="BL968" s="58"/>
      <c r="BM968" s="58"/>
      <c r="BN968" s="58"/>
      <c r="BO968" s="58"/>
      <c r="BP968" s="58"/>
      <c r="BQ968" s="58"/>
      <c r="BR968" s="58"/>
      <c r="BS968" s="58"/>
      <c r="BT968" s="58"/>
      <c r="BU968" s="58"/>
      <c r="BV968" s="58"/>
      <c r="BW968" s="58"/>
      <c r="BX968" s="58"/>
      <c r="BY968" s="58"/>
      <c r="BZ968" s="58"/>
      <c r="CA968" s="58"/>
      <c r="CB968" s="58"/>
      <c r="CC968" s="58"/>
      <c r="CD968" s="58"/>
      <c r="CE968" s="58"/>
      <c r="CF968" s="58"/>
      <c r="CG968" s="58"/>
      <c r="CH968" s="58"/>
      <c r="CI968" s="58"/>
      <c r="CJ968" s="58"/>
      <c r="CK968" s="58"/>
      <c r="CL968" s="58"/>
      <c r="CM968" s="58"/>
      <c r="CN968" s="58"/>
      <c r="CO968" s="58"/>
      <c r="CP968" s="58"/>
      <c r="CQ968" s="58"/>
      <c r="CR968" s="58"/>
      <c r="CS968" s="58"/>
      <c r="CT968" s="58"/>
      <c r="CU968" s="58"/>
      <c r="CV968" s="58"/>
      <c r="CW968" s="58"/>
      <c r="CX968" s="58"/>
      <c r="CY968" s="58"/>
      <c r="CZ968" s="58"/>
      <c r="DA968" s="58"/>
      <c r="DB968" s="58"/>
      <c r="DC968" s="58"/>
      <c r="DD968" s="58"/>
      <c r="DE968" s="58"/>
      <c r="DF968" s="58"/>
      <c r="DG968" s="58"/>
      <c r="DH968" s="58"/>
      <c r="DI968" s="58"/>
      <c r="DJ968" s="58"/>
      <c r="DK968" s="58"/>
      <c r="DL968" s="58"/>
      <c r="DM968" s="58"/>
      <c r="DN968" s="58"/>
      <c r="DO968" s="58"/>
      <c r="DP968" s="58"/>
      <c r="DQ968" s="58"/>
      <c r="DR968" s="58"/>
      <c r="DS968" s="58"/>
      <c r="DT968" s="58"/>
      <c r="DU968" s="58"/>
      <c r="DV968" s="58"/>
      <c r="DW968" s="58"/>
      <c r="DX968" s="58"/>
      <c r="DY968" s="58"/>
      <c r="DZ968" s="58"/>
      <c r="EA968" s="58"/>
      <c r="EB968" s="58"/>
      <c r="EC968" s="58"/>
      <c r="ED968" s="58"/>
      <c r="EE968" s="58"/>
      <c r="EF968" s="58"/>
      <c r="EG968" s="58"/>
      <c r="EH968" s="58"/>
      <c r="EI968" s="58"/>
      <c r="EJ968" s="58"/>
      <c r="EK968" s="58"/>
      <c r="EL968" s="58"/>
      <c r="EM968" s="58"/>
    </row>
    <row r="969" spans="1:143" outlineLevel="1" x14ac:dyDescent="0.2">
      <c r="A969" s="16">
        <v>670</v>
      </c>
      <c r="B969" s="16">
        <v>1</v>
      </c>
      <c r="C969" s="1">
        <v>0.9437538101583467</v>
      </c>
      <c r="D969" s="1">
        <f t="shared" si="134"/>
        <v>5.6246189841653305E-2</v>
      </c>
      <c r="E969" s="1">
        <f t="shared" si="135"/>
        <v>0.11577988234634995</v>
      </c>
      <c r="F969" s="1">
        <f t="shared" si="136"/>
        <v>0.34026443003398099</v>
      </c>
      <c r="G969" s="1">
        <f t="shared" si="137"/>
        <v>0.24412777625454721</v>
      </c>
      <c r="H969" s="1">
        <v>3.787329915781961E-3</v>
      </c>
      <c r="I969" s="1">
        <f t="shared" si="138"/>
        <v>2.8429774823765497E-5</v>
      </c>
      <c r="J969" s="1">
        <f t="shared" si="139"/>
        <v>0.2445913897791312</v>
      </c>
      <c r="AP969" s="58"/>
      <c r="AQ969" s="58"/>
      <c r="AR969" s="58"/>
      <c r="AS969" s="58"/>
      <c r="AT969" s="58"/>
      <c r="AU969" s="58"/>
      <c r="AV969" s="58"/>
      <c r="AW969" s="173"/>
      <c r="AX969" s="58"/>
      <c r="AY969" s="58"/>
      <c r="AZ969" s="58"/>
      <c r="BA969" s="58">
        <f t="shared" si="140"/>
        <v>0</v>
      </c>
      <c r="BB969" s="58" t="e">
        <f t="shared" si="141"/>
        <v>#N/A</v>
      </c>
      <c r="BC969" s="58">
        <f t="shared" si="142"/>
        <v>0.9437538101583467</v>
      </c>
      <c r="BD969" s="58"/>
      <c r="BE969" s="58"/>
      <c r="BF969" s="58"/>
      <c r="BG969" s="58"/>
      <c r="BH969" s="58"/>
      <c r="BI969" s="58"/>
      <c r="BJ969" s="58"/>
      <c r="BK969" s="58"/>
      <c r="BL969" s="58"/>
      <c r="BM969" s="58"/>
      <c r="BN969" s="58"/>
      <c r="BO969" s="58"/>
      <c r="BP969" s="58"/>
      <c r="BQ969" s="58"/>
      <c r="BR969" s="58"/>
      <c r="BS969" s="58"/>
      <c r="BT969" s="58"/>
      <c r="BU969" s="58"/>
      <c r="BV969" s="58"/>
      <c r="BW969" s="58"/>
      <c r="BX969" s="58"/>
      <c r="BY969" s="58"/>
      <c r="BZ969" s="58"/>
      <c r="CA969" s="58"/>
      <c r="CB969" s="58"/>
      <c r="CC969" s="58"/>
      <c r="CD969" s="58"/>
      <c r="CE969" s="58"/>
      <c r="CF969" s="58"/>
      <c r="CG969" s="58"/>
      <c r="CH969" s="58"/>
      <c r="CI969" s="58"/>
      <c r="CJ969" s="58"/>
      <c r="CK969" s="58"/>
      <c r="CL969" s="58"/>
      <c r="CM969" s="58"/>
      <c r="CN969" s="58"/>
      <c r="CO969" s="58"/>
      <c r="CP969" s="58"/>
      <c r="CQ969" s="58"/>
      <c r="CR969" s="58"/>
      <c r="CS969" s="58"/>
      <c r="CT969" s="58"/>
      <c r="CU969" s="58"/>
      <c r="CV969" s="58"/>
      <c r="CW969" s="58"/>
      <c r="CX969" s="58"/>
      <c r="CY969" s="58"/>
      <c r="CZ969" s="58"/>
      <c r="DA969" s="58"/>
      <c r="DB969" s="58"/>
      <c r="DC969" s="58"/>
      <c r="DD969" s="58"/>
      <c r="DE969" s="58"/>
      <c r="DF969" s="58"/>
      <c r="DG969" s="58"/>
      <c r="DH969" s="58"/>
      <c r="DI969" s="58"/>
      <c r="DJ969" s="58"/>
      <c r="DK969" s="58"/>
      <c r="DL969" s="58"/>
      <c r="DM969" s="58"/>
      <c r="DN969" s="58"/>
      <c r="DO969" s="58"/>
      <c r="DP969" s="58"/>
      <c r="DQ969" s="58"/>
      <c r="DR969" s="58"/>
      <c r="DS969" s="58"/>
      <c r="DT969" s="58"/>
      <c r="DU969" s="58"/>
      <c r="DV969" s="58"/>
      <c r="DW969" s="58"/>
      <c r="DX969" s="58"/>
      <c r="DY969" s="58"/>
      <c r="DZ969" s="58"/>
      <c r="EA969" s="58"/>
      <c r="EB969" s="58"/>
      <c r="EC969" s="58"/>
      <c r="ED969" s="58"/>
      <c r="EE969" s="58"/>
      <c r="EF969" s="58"/>
      <c r="EG969" s="58"/>
      <c r="EH969" s="58"/>
      <c r="EI969" s="58"/>
      <c r="EJ969" s="58"/>
      <c r="EK969" s="58"/>
      <c r="EL969" s="58"/>
      <c r="EM969" s="58"/>
    </row>
    <row r="970" spans="1:143" outlineLevel="1" x14ac:dyDescent="0.2">
      <c r="A970" s="16">
        <v>671</v>
      </c>
      <c r="B970" s="16">
        <v>1</v>
      </c>
      <c r="C970" s="1">
        <v>0.9289274567325092</v>
      </c>
      <c r="D970" s="1">
        <f t="shared" si="134"/>
        <v>7.1072543267490795E-2</v>
      </c>
      <c r="E970" s="1">
        <f t="shared" si="135"/>
        <v>0.14744926139149203</v>
      </c>
      <c r="F970" s="1">
        <f t="shared" si="136"/>
        <v>0.383991225669926</v>
      </c>
      <c r="G970" s="1">
        <f t="shared" si="137"/>
        <v>0.27660500136081606</v>
      </c>
      <c r="H970" s="1">
        <v>4.6325339525705063E-3</v>
      </c>
      <c r="I970" s="1">
        <f t="shared" si="138"/>
        <v>4.4717940910583041E-5</v>
      </c>
      <c r="J970" s="1">
        <f t="shared" si="139"/>
        <v>0.27724792703655199</v>
      </c>
      <c r="AP970" s="58"/>
      <c r="AQ970" s="58"/>
      <c r="AR970" s="58"/>
      <c r="AS970" s="58"/>
      <c r="AT970" s="58"/>
      <c r="AU970" s="58"/>
      <c r="AV970" s="58"/>
      <c r="AW970" s="173"/>
      <c r="AX970" s="58"/>
      <c r="AY970" s="58"/>
      <c r="AZ970" s="58"/>
      <c r="BA970" s="58">
        <f t="shared" si="140"/>
        <v>0</v>
      </c>
      <c r="BB970" s="58" t="e">
        <f t="shared" si="141"/>
        <v>#N/A</v>
      </c>
      <c r="BC970" s="58">
        <f t="shared" si="142"/>
        <v>0.9289274567325092</v>
      </c>
      <c r="BD970" s="58"/>
      <c r="BE970" s="58"/>
      <c r="BF970" s="58"/>
      <c r="BG970" s="58"/>
      <c r="BH970" s="58"/>
      <c r="BI970" s="58"/>
      <c r="BJ970" s="58"/>
      <c r="BK970" s="58"/>
      <c r="BL970" s="58"/>
      <c r="BM970" s="58"/>
      <c r="BN970" s="58"/>
      <c r="BO970" s="58"/>
      <c r="BP970" s="58"/>
      <c r="BQ970" s="58"/>
      <c r="BR970" s="58"/>
      <c r="BS970" s="58"/>
      <c r="BT970" s="58"/>
      <c r="BU970" s="58"/>
      <c r="BV970" s="58"/>
      <c r="BW970" s="58"/>
      <c r="BX970" s="58"/>
      <c r="BY970" s="58"/>
      <c r="BZ970" s="58"/>
      <c r="CA970" s="58"/>
      <c r="CB970" s="58"/>
      <c r="CC970" s="58"/>
      <c r="CD970" s="58"/>
      <c r="CE970" s="58"/>
      <c r="CF970" s="58"/>
      <c r="CG970" s="58"/>
      <c r="CH970" s="58"/>
      <c r="CI970" s="58"/>
      <c r="CJ970" s="58"/>
      <c r="CK970" s="58"/>
      <c r="CL970" s="58"/>
      <c r="CM970" s="58"/>
      <c r="CN970" s="58"/>
      <c r="CO970" s="58"/>
      <c r="CP970" s="58"/>
      <c r="CQ970" s="58"/>
      <c r="CR970" s="58"/>
      <c r="CS970" s="58"/>
      <c r="CT970" s="58"/>
      <c r="CU970" s="58"/>
      <c r="CV970" s="58"/>
      <c r="CW970" s="58"/>
      <c r="CX970" s="58"/>
      <c r="CY970" s="58"/>
      <c r="CZ970" s="58"/>
      <c r="DA970" s="58"/>
      <c r="DB970" s="58"/>
      <c r="DC970" s="58"/>
      <c r="DD970" s="58"/>
      <c r="DE970" s="58"/>
      <c r="DF970" s="58"/>
      <c r="DG970" s="58"/>
      <c r="DH970" s="58"/>
      <c r="DI970" s="58"/>
      <c r="DJ970" s="58"/>
      <c r="DK970" s="58"/>
      <c r="DL970" s="58"/>
      <c r="DM970" s="58"/>
      <c r="DN970" s="58"/>
      <c r="DO970" s="58"/>
      <c r="DP970" s="58"/>
      <c r="DQ970" s="58"/>
      <c r="DR970" s="58"/>
      <c r="DS970" s="58"/>
      <c r="DT970" s="58"/>
      <c r="DU970" s="58"/>
      <c r="DV970" s="58"/>
      <c r="DW970" s="58"/>
      <c r="DX970" s="58"/>
      <c r="DY970" s="58"/>
      <c r="DZ970" s="58"/>
      <c r="EA970" s="58"/>
      <c r="EB970" s="58"/>
      <c r="EC970" s="58"/>
      <c r="ED970" s="58"/>
      <c r="EE970" s="58"/>
      <c r="EF970" s="58"/>
      <c r="EG970" s="58"/>
      <c r="EH970" s="58"/>
      <c r="EI970" s="58"/>
      <c r="EJ970" s="58"/>
      <c r="EK970" s="58"/>
      <c r="EL970" s="58"/>
      <c r="EM970" s="58"/>
    </row>
    <row r="971" spans="1:143" outlineLevel="1" x14ac:dyDescent="0.2">
      <c r="A971" s="16">
        <v>672</v>
      </c>
      <c r="B971" s="16">
        <v>0</v>
      </c>
      <c r="C971" s="1">
        <v>0.42773339733740329</v>
      </c>
      <c r="D971" s="1">
        <f t="shared" si="134"/>
        <v>-0.42773339733740329</v>
      </c>
      <c r="E971" s="1">
        <f t="shared" si="135"/>
        <v>1.11630061523381</v>
      </c>
      <c r="F971" s="1">
        <f t="shared" si="136"/>
        <v>-1.056551283768947</v>
      </c>
      <c r="G971" s="1">
        <f t="shared" si="137"/>
        <v>-0.86454455507131456</v>
      </c>
      <c r="H971" s="1">
        <v>9.7588043942683587E-3</v>
      </c>
      <c r="I971" s="1">
        <f t="shared" si="138"/>
        <v>9.2982111999415464E-4</v>
      </c>
      <c r="J971" s="1">
        <f t="shared" si="139"/>
        <v>-0.86879414427351942</v>
      </c>
      <c r="AP971" s="58"/>
      <c r="AQ971" s="58"/>
      <c r="AR971" s="58"/>
      <c r="AS971" s="58"/>
      <c r="AT971" s="58"/>
      <c r="AU971" s="58"/>
      <c r="AV971" s="58"/>
      <c r="AW971" s="173"/>
      <c r="AX971" s="58"/>
      <c r="AY971" s="58"/>
      <c r="AZ971" s="58"/>
      <c r="BA971" s="58">
        <f t="shared" si="140"/>
        <v>1</v>
      </c>
      <c r="BB971" s="58">
        <f t="shared" si="141"/>
        <v>0.42773339733740329</v>
      </c>
      <c r="BC971" s="58" t="e">
        <f t="shared" si="142"/>
        <v>#N/A</v>
      </c>
      <c r="BD971" s="58"/>
      <c r="BE971" s="58"/>
      <c r="BF971" s="58"/>
      <c r="BG971" s="58"/>
      <c r="BH971" s="58"/>
      <c r="BI971" s="58"/>
      <c r="BJ971" s="58"/>
      <c r="BK971" s="58"/>
      <c r="BL971" s="58"/>
      <c r="BM971" s="58"/>
      <c r="BN971" s="58"/>
      <c r="BO971" s="58"/>
      <c r="BP971" s="58"/>
      <c r="BQ971" s="58"/>
      <c r="BR971" s="58"/>
      <c r="BS971" s="58"/>
      <c r="BT971" s="58"/>
      <c r="BU971" s="58"/>
      <c r="BV971" s="58"/>
      <c r="BW971" s="58"/>
      <c r="BX971" s="58"/>
      <c r="BY971" s="58"/>
      <c r="BZ971" s="58"/>
      <c r="CA971" s="58"/>
      <c r="CB971" s="58"/>
      <c r="CC971" s="58"/>
      <c r="CD971" s="58"/>
      <c r="CE971" s="58"/>
      <c r="CF971" s="58"/>
      <c r="CG971" s="58"/>
      <c r="CH971" s="58"/>
      <c r="CI971" s="58"/>
      <c r="CJ971" s="58"/>
      <c r="CK971" s="58"/>
      <c r="CL971" s="58"/>
      <c r="CM971" s="58"/>
      <c r="CN971" s="58"/>
      <c r="CO971" s="58"/>
      <c r="CP971" s="58"/>
      <c r="CQ971" s="58"/>
      <c r="CR971" s="58"/>
      <c r="CS971" s="58"/>
      <c r="CT971" s="58"/>
      <c r="CU971" s="58"/>
      <c r="CV971" s="58"/>
      <c r="CW971" s="58"/>
      <c r="CX971" s="58"/>
      <c r="CY971" s="58"/>
      <c r="CZ971" s="58"/>
      <c r="DA971" s="58"/>
      <c r="DB971" s="58"/>
      <c r="DC971" s="58"/>
      <c r="DD971" s="58"/>
      <c r="DE971" s="58"/>
      <c r="DF971" s="58"/>
      <c r="DG971" s="58"/>
      <c r="DH971" s="58"/>
      <c r="DI971" s="58"/>
      <c r="DJ971" s="58"/>
      <c r="DK971" s="58"/>
      <c r="DL971" s="58"/>
      <c r="DM971" s="58"/>
      <c r="DN971" s="58"/>
      <c r="DO971" s="58"/>
      <c r="DP971" s="58"/>
      <c r="DQ971" s="58"/>
      <c r="DR971" s="58"/>
      <c r="DS971" s="58"/>
      <c r="DT971" s="58"/>
      <c r="DU971" s="58"/>
      <c r="DV971" s="58"/>
      <c r="DW971" s="58"/>
      <c r="DX971" s="58"/>
      <c r="DY971" s="58"/>
      <c r="DZ971" s="58"/>
      <c r="EA971" s="58"/>
      <c r="EB971" s="58"/>
      <c r="EC971" s="58"/>
      <c r="ED971" s="58"/>
      <c r="EE971" s="58"/>
      <c r="EF971" s="58"/>
      <c r="EG971" s="58"/>
      <c r="EH971" s="58"/>
      <c r="EI971" s="58"/>
      <c r="EJ971" s="58"/>
      <c r="EK971" s="58"/>
      <c r="EL971" s="58"/>
      <c r="EM971" s="58"/>
    </row>
    <row r="972" spans="1:143" outlineLevel="1" x14ac:dyDescent="0.2">
      <c r="A972" s="16">
        <v>673</v>
      </c>
      <c r="B972" s="16">
        <v>0</v>
      </c>
      <c r="C972" s="1">
        <v>4.4024159901862259E-2</v>
      </c>
      <c r="D972" s="1">
        <f t="shared" si="134"/>
        <v>-4.4024159901862259E-2</v>
      </c>
      <c r="E972" s="1">
        <f t="shared" si="135"/>
        <v>9.0045276227894544E-2</v>
      </c>
      <c r="F972" s="1">
        <f t="shared" si="136"/>
        <v>-0.30007545089176246</v>
      </c>
      <c r="G972" s="1">
        <f t="shared" si="137"/>
        <v>-0.21459622614258633</v>
      </c>
      <c r="H972" s="1">
        <v>1.0404971714911258E-2</v>
      </c>
      <c r="I972" s="1">
        <f t="shared" si="138"/>
        <v>6.1161773204935387E-5</v>
      </c>
      <c r="J972" s="1">
        <f t="shared" si="139"/>
        <v>-0.21572144855836123</v>
      </c>
      <c r="AP972" s="58"/>
      <c r="AQ972" s="58"/>
      <c r="AR972" s="58"/>
      <c r="AS972" s="58"/>
      <c r="AT972" s="58"/>
      <c r="AU972" s="58"/>
      <c r="AV972" s="58"/>
      <c r="AW972" s="173"/>
      <c r="AX972" s="58"/>
      <c r="AY972" s="58"/>
      <c r="AZ972" s="58"/>
      <c r="BA972" s="58">
        <f t="shared" si="140"/>
        <v>1</v>
      </c>
      <c r="BB972" s="58">
        <f t="shared" si="141"/>
        <v>4.4024159901862259E-2</v>
      </c>
      <c r="BC972" s="58" t="e">
        <f t="shared" si="142"/>
        <v>#N/A</v>
      </c>
      <c r="BD972" s="58"/>
      <c r="BE972" s="58"/>
      <c r="BF972" s="58"/>
      <c r="BG972" s="58"/>
      <c r="BH972" s="58"/>
      <c r="BI972" s="58"/>
      <c r="BJ972" s="58"/>
      <c r="BK972" s="58"/>
      <c r="BL972" s="58"/>
      <c r="BM972" s="58"/>
      <c r="BN972" s="58"/>
      <c r="BO972" s="58"/>
      <c r="BP972" s="58"/>
      <c r="BQ972" s="58"/>
      <c r="BR972" s="58"/>
      <c r="BS972" s="58"/>
      <c r="BT972" s="58"/>
      <c r="BU972" s="58"/>
      <c r="BV972" s="58"/>
      <c r="BW972" s="58"/>
      <c r="BX972" s="58"/>
      <c r="BY972" s="58"/>
      <c r="BZ972" s="58"/>
      <c r="CA972" s="58"/>
      <c r="CB972" s="58"/>
      <c r="CC972" s="58"/>
      <c r="CD972" s="58"/>
      <c r="CE972" s="58"/>
      <c r="CF972" s="58"/>
      <c r="CG972" s="58"/>
      <c r="CH972" s="58"/>
      <c r="CI972" s="58"/>
      <c r="CJ972" s="58"/>
      <c r="CK972" s="58"/>
      <c r="CL972" s="58"/>
      <c r="CM972" s="58"/>
      <c r="CN972" s="58"/>
      <c r="CO972" s="58"/>
      <c r="CP972" s="58"/>
      <c r="CQ972" s="58"/>
      <c r="CR972" s="58"/>
      <c r="CS972" s="58"/>
      <c r="CT972" s="58"/>
      <c r="CU972" s="58"/>
      <c r="CV972" s="58"/>
      <c r="CW972" s="58"/>
      <c r="CX972" s="58"/>
      <c r="CY972" s="58"/>
      <c r="CZ972" s="58"/>
      <c r="DA972" s="58"/>
      <c r="DB972" s="58"/>
      <c r="DC972" s="58"/>
      <c r="DD972" s="58"/>
      <c r="DE972" s="58"/>
      <c r="DF972" s="58"/>
      <c r="DG972" s="58"/>
      <c r="DH972" s="58"/>
      <c r="DI972" s="58"/>
      <c r="DJ972" s="58"/>
      <c r="DK972" s="58"/>
      <c r="DL972" s="58"/>
      <c r="DM972" s="58"/>
      <c r="DN972" s="58"/>
      <c r="DO972" s="58"/>
      <c r="DP972" s="58"/>
      <c r="DQ972" s="58"/>
      <c r="DR972" s="58"/>
      <c r="DS972" s="58"/>
      <c r="DT972" s="58"/>
      <c r="DU972" s="58"/>
      <c r="DV972" s="58"/>
      <c r="DW972" s="58"/>
      <c r="DX972" s="58"/>
      <c r="DY972" s="58"/>
      <c r="DZ972" s="58"/>
      <c r="EA972" s="58"/>
      <c r="EB972" s="58"/>
      <c r="EC972" s="58"/>
      <c r="ED972" s="58"/>
      <c r="EE972" s="58"/>
      <c r="EF972" s="58"/>
      <c r="EG972" s="58"/>
      <c r="EH972" s="58"/>
      <c r="EI972" s="58"/>
      <c r="EJ972" s="58"/>
      <c r="EK972" s="58"/>
      <c r="EL972" s="58"/>
      <c r="EM972" s="58"/>
    </row>
    <row r="973" spans="1:143" outlineLevel="1" x14ac:dyDescent="0.2">
      <c r="A973" s="16">
        <v>674</v>
      </c>
      <c r="B973" s="16">
        <v>1</v>
      </c>
      <c r="C973" s="1">
        <v>0.10779837612815005</v>
      </c>
      <c r="D973" s="1">
        <f t="shared" si="134"/>
        <v>0.89220162387184998</v>
      </c>
      <c r="E973" s="1">
        <f t="shared" si="135"/>
        <v>4.4549853687339773</v>
      </c>
      <c r="F973" s="1">
        <f t="shared" si="136"/>
        <v>2.1106836259217006</v>
      </c>
      <c r="G973" s="1">
        <f t="shared" si="137"/>
        <v>2.8769041673086075</v>
      </c>
      <c r="H973" s="1">
        <v>1.0770430926786168E-2</v>
      </c>
      <c r="I973" s="1">
        <f t="shared" si="138"/>
        <v>1.1386747877949487E-2</v>
      </c>
      <c r="J973" s="1">
        <f t="shared" si="139"/>
        <v>2.8925231977374404</v>
      </c>
      <c r="AP973" s="58"/>
      <c r="AQ973" s="58"/>
      <c r="AR973" s="58"/>
      <c r="AS973" s="58"/>
      <c r="AT973" s="58"/>
      <c r="AU973" s="58"/>
      <c r="AV973" s="58"/>
      <c r="AW973" s="173"/>
      <c r="AX973" s="58"/>
      <c r="AY973" s="58"/>
      <c r="AZ973" s="58"/>
      <c r="BA973" s="58">
        <f t="shared" si="140"/>
        <v>0</v>
      </c>
      <c r="BB973" s="58" t="e">
        <f t="shared" si="141"/>
        <v>#N/A</v>
      </c>
      <c r="BC973" s="58">
        <f t="shared" si="142"/>
        <v>0.10779837612815005</v>
      </c>
      <c r="BD973" s="58"/>
      <c r="BE973" s="58"/>
      <c r="BF973" s="58"/>
      <c r="BG973" s="58"/>
      <c r="BH973" s="58"/>
      <c r="BI973" s="58"/>
      <c r="BJ973" s="58"/>
      <c r="BK973" s="58"/>
      <c r="BL973" s="58"/>
      <c r="BM973" s="58"/>
      <c r="BN973" s="58"/>
      <c r="BO973" s="58"/>
      <c r="BP973" s="58"/>
      <c r="BQ973" s="58"/>
      <c r="BR973" s="58"/>
      <c r="BS973" s="58"/>
      <c r="BT973" s="58"/>
      <c r="BU973" s="58"/>
      <c r="BV973" s="58"/>
      <c r="BW973" s="58"/>
      <c r="BX973" s="58"/>
      <c r="BY973" s="58"/>
      <c r="BZ973" s="58"/>
      <c r="CA973" s="58"/>
      <c r="CB973" s="58"/>
      <c r="CC973" s="58"/>
      <c r="CD973" s="58"/>
      <c r="CE973" s="58"/>
      <c r="CF973" s="58"/>
      <c r="CG973" s="58"/>
      <c r="CH973" s="58"/>
      <c r="CI973" s="58"/>
      <c r="CJ973" s="58"/>
      <c r="CK973" s="58"/>
      <c r="CL973" s="58"/>
      <c r="CM973" s="58"/>
      <c r="CN973" s="58"/>
      <c r="CO973" s="58"/>
      <c r="CP973" s="58"/>
      <c r="CQ973" s="58"/>
      <c r="CR973" s="58"/>
      <c r="CS973" s="58"/>
      <c r="CT973" s="58"/>
      <c r="CU973" s="58"/>
      <c r="CV973" s="58"/>
      <c r="CW973" s="58"/>
      <c r="CX973" s="58"/>
      <c r="CY973" s="58"/>
      <c r="CZ973" s="58"/>
      <c r="DA973" s="58"/>
      <c r="DB973" s="58"/>
      <c r="DC973" s="58"/>
      <c r="DD973" s="58"/>
      <c r="DE973" s="58"/>
      <c r="DF973" s="58"/>
      <c r="DG973" s="58"/>
      <c r="DH973" s="58"/>
      <c r="DI973" s="58"/>
      <c r="DJ973" s="58"/>
      <c r="DK973" s="58"/>
      <c r="DL973" s="58"/>
      <c r="DM973" s="58"/>
      <c r="DN973" s="58"/>
      <c r="DO973" s="58"/>
      <c r="DP973" s="58"/>
      <c r="DQ973" s="58"/>
      <c r="DR973" s="58"/>
      <c r="DS973" s="58"/>
      <c r="DT973" s="58"/>
      <c r="DU973" s="58"/>
      <c r="DV973" s="58"/>
      <c r="DW973" s="58"/>
      <c r="DX973" s="58"/>
      <c r="DY973" s="58"/>
      <c r="DZ973" s="58"/>
      <c r="EA973" s="58"/>
      <c r="EB973" s="58"/>
      <c r="EC973" s="58"/>
      <c r="ED973" s="58"/>
      <c r="EE973" s="58"/>
      <c r="EF973" s="58"/>
      <c r="EG973" s="58"/>
      <c r="EH973" s="58"/>
      <c r="EI973" s="58"/>
      <c r="EJ973" s="58"/>
      <c r="EK973" s="58"/>
      <c r="EL973" s="58"/>
      <c r="EM973" s="58"/>
    </row>
    <row r="974" spans="1:143" outlineLevel="1" x14ac:dyDescent="0.2">
      <c r="A974" s="16">
        <v>675</v>
      </c>
      <c r="B974" s="16">
        <v>0</v>
      </c>
      <c r="C974" s="1">
        <v>0.1104430150365832</v>
      </c>
      <c r="D974" s="1">
        <f t="shared" si="134"/>
        <v>-0.1104430150365832</v>
      </c>
      <c r="E974" s="1">
        <f t="shared" si="135"/>
        <v>0.2340634197768871</v>
      </c>
      <c r="F974" s="1">
        <f t="shared" si="136"/>
        <v>-0.48380101258356945</v>
      </c>
      <c r="G974" s="1">
        <f t="shared" si="137"/>
        <v>-0.352356461495197</v>
      </c>
      <c r="H974" s="1">
        <v>1.1000618113579112E-2</v>
      </c>
      <c r="I974" s="1">
        <f t="shared" si="138"/>
        <v>1.7454183642261821E-4</v>
      </c>
      <c r="J974" s="1">
        <f t="shared" si="139"/>
        <v>-0.35431066891091295</v>
      </c>
      <c r="AP974" s="58"/>
      <c r="AQ974" s="58"/>
      <c r="AR974" s="58"/>
      <c r="AS974" s="58"/>
      <c r="AT974" s="58"/>
      <c r="AU974" s="58"/>
      <c r="AV974" s="58"/>
      <c r="AW974" s="173"/>
      <c r="AX974" s="58"/>
      <c r="AY974" s="58"/>
      <c r="AZ974" s="58"/>
      <c r="BA974" s="58">
        <f t="shared" si="140"/>
        <v>1</v>
      </c>
      <c r="BB974" s="58">
        <f t="shared" si="141"/>
        <v>0.1104430150365832</v>
      </c>
      <c r="BC974" s="58" t="e">
        <f t="shared" si="142"/>
        <v>#N/A</v>
      </c>
      <c r="BD974" s="58"/>
      <c r="BE974" s="58"/>
      <c r="BF974" s="58"/>
      <c r="BG974" s="58"/>
      <c r="BH974" s="58"/>
      <c r="BI974" s="58"/>
      <c r="BJ974" s="58"/>
      <c r="BK974" s="58"/>
      <c r="BL974" s="58"/>
      <c r="BM974" s="58"/>
      <c r="BN974" s="58"/>
      <c r="BO974" s="58"/>
      <c r="BP974" s="58"/>
      <c r="BQ974" s="58"/>
      <c r="BR974" s="58"/>
      <c r="BS974" s="58"/>
      <c r="BT974" s="58"/>
      <c r="BU974" s="58"/>
      <c r="BV974" s="58"/>
      <c r="BW974" s="58"/>
      <c r="BX974" s="58"/>
      <c r="BY974" s="58"/>
      <c r="BZ974" s="58"/>
      <c r="CA974" s="58"/>
      <c r="CB974" s="58"/>
      <c r="CC974" s="58"/>
      <c r="CD974" s="58"/>
      <c r="CE974" s="58"/>
      <c r="CF974" s="58"/>
      <c r="CG974" s="58"/>
      <c r="CH974" s="58"/>
      <c r="CI974" s="58"/>
      <c r="CJ974" s="58"/>
      <c r="CK974" s="58"/>
      <c r="CL974" s="58"/>
      <c r="CM974" s="58"/>
      <c r="CN974" s="58"/>
      <c r="CO974" s="58"/>
      <c r="CP974" s="58"/>
      <c r="CQ974" s="58"/>
      <c r="CR974" s="58"/>
      <c r="CS974" s="58"/>
      <c r="CT974" s="58"/>
      <c r="CU974" s="58"/>
      <c r="CV974" s="58"/>
      <c r="CW974" s="58"/>
      <c r="CX974" s="58"/>
      <c r="CY974" s="58"/>
      <c r="CZ974" s="58"/>
      <c r="DA974" s="58"/>
      <c r="DB974" s="58"/>
      <c r="DC974" s="58"/>
      <c r="DD974" s="58"/>
      <c r="DE974" s="58"/>
      <c r="DF974" s="58"/>
      <c r="DG974" s="58"/>
      <c r="DH974" s="58"/>
      <c r="DI974" s="58"/>
      <c r="DJ974" s="58"/>
      <c r="DK974" s="58"/>
      <c r="DL974" s="58"/>
      <c r="DM974" s="58"/>
      <c r="DN974" s="58"/>
      <c r="DO974" s="58"/>
      <c r="DP974" s="58"/>
      <c r="DQ974" s="58"/>
      <c r="DR974" s="58"/>
      <c r="DS974" s="58"/>
      <c r="DT974" s="58"/>
      <c r="DU974" s="58"/>
      <c r="DV974" s="58"/>
      <c r="DW974" s="58"/>
      <c r="DX974" s="58"/>
      <c r="DY974" s="58"/>
      <c r="DZ974" s="58"/>
      <c r="EA974" s="58"/>
      <c r="EB974" s="58"/>
      <c r="EC974" s="58"/>
      <c r="ED974" s="58"/>
      <c r="EE974" s="58"/>
      <c r="EF974" s="58"/>
      <c r="EG974" s="58"/>
      <c r="EH974" s="58"/>
      <c r="EI974" s="58"/>
      <c r="EJ974" s="58"/>
      <c r="EK974" s="58"/>
      <c r="EL974" s="58"/>
      <c r="EM974" s="58"/>
    </row>
    <row r="975" spans="1:143" outlineLevel="1" x14ac:dyDescent="0.2">
      <c r="A975" s="16">
        <v>676</v>
      </c>
      <c r="B975" s="16">
        <v>0</v>
      </c>
      <c r="C975" s="1">
        <v>0.13864991059427775</v>
      </c>
      <c r="D975" s="1">
        <f t="shared" si="134"/>
        <v>-0.13864991059427775</v>
      </c>
      <c r="E975" s="1">
        <f t="shared" si="135"/>
        <v>0.29850849858511941</v>
      </c>
      <c r="F975" s="1">
        <f t="shared" si="136"/>
        <v>-0.54635931271016092</v>
      </c>
      <c r="G975" s="1">
        <f t="shared" si="137"/>
        <v>-0.40120833367863146</v>
      </c>
      <c r="H975" s="1">
        <v>4.7347078373583236E-3</v>
      </c>
      <c r="I975" s="1">
        <f t="shared" si="138"/>
        <v>9.6175703263973471E-5</v>
      </c>
      <c r="J975" s="1">
        <f t="shared" si="139"/>
        <v>-0.40216152193919275</v>
      </c>
      <c r="AP975" s="58"/>
      <c r="AQ975" s="58"/>
      <c r="AR975" s="58"/>
      <c r="AS975" s="58"/>
      <c r="AT975" s="58"/>
      <c r="AU975" s="58"/>
      <c r="AV975" s="58"/>
      <c r="AW975" s="173"/>
      <c r="AX975" s="58"/>
      <c r="AY975" s="58"/>
      <c r="AZ975" s="58"/>
      <c r="BA975" s="58">
        <f t="shared" si="140"/>
        <v>1</v>
      </c>
      <c r="BB975" s="58">
        <f t="shared" si="141"/>
        <v>0.13864991059427775</v>
      </c>
      <c r="BC975" s="58" t="e">
        <f t="shared" si="142"/>
        <v>#N/A</v>
      </c>
      <c r="BD975" s="58"/>
      <c r="BE975" s="58"/>
      <c r="BF975" s="58"/>
      <c r="BG975" s="58"/>
      <c r="BH975" s="58"/>
      <c r="BI975" s="58"/>
      <c r="BJ975" s="58"/>
      <c r="BK975" s="58"/>
      <c r="BL975" s="58"/>
      <c r="BM975" s="58"/>
      <c r="BN975" s="58"/>
      <c r="BO975" s="58"/>
      <c r="BP975" s="58"/>
      <c r="BQ975" s="58"/>
      <c r="BR975" s="58"/>
      <c r="BS975" s="58"/>
      <c r="BT975" s="58"/>
      <c r="BU975" s="58"/>
      <c r="BV975" s="58"/>
      <c r="BW975" s="58"/>
      <c r="BX975" s="58"/>
      <c r="BY975" s="58"/>
      <c r="BZ975" s="58"/>
      <c r="CA975" s="58"/>
      <c r="CB975" s="58"/>
      <c r="CC975" s="58"/>
      <c r="CD975" s="58"/>
      <c r="CE975" s="58"/>
      <c r="CF975" s="58"/>
      <c r="CG975" s="58"/>
      <c r="CH975" s="58"/>
      <c r="CI975" s="58"/>
      <c r="CJ975" s="58"/>
      <c r="CK975" s="58"/>
      <c r="CL975" s="58"/>
      <c r="CM975" s="58"/>
      <c r="CN975" s="58"/>
      <c r="CO975" s="58"/>
      <c r="CP975" s="58"/>
      <c r="CQ975" s="58"/>
      <c r="CR975" s="58"/>
      <c r="CS975" s="58"/>
      <c r="CT975" s="58"/>
      <c r="CU975" s="58"/>
      <c r="CV975" s="58"/>
      <c r="CW975" s="58"/>
      <c r="CX975" s="58"/>
      <c r="CY975" s="58"/>
      <c r="CZ975" s="58"/>
      <c r="DA975" s="58"/>
      <c r="DB975" s="58"/>
      <c r="DC975" s="58"/>
      <c r="DD975" s="58"/>
      <c r="DE975" s="58"/>
      <c r="DF975" s="58"/>
      <c r="DG975" s="58"/>
      <c r="DH975" s="58"/>
      <c r="DI975" s="58"/>
      <c r="DJ975" s="58"/>
      <c r="DK975" s="58"/>
      <c r="DL975" s="58"/>
      <c r="DM975" s="58"/>
      <c r="DN975" s="58"/>
      <c r="DO975" s="58"/>
      <c r="DP975" s="58"/>
      <c r="DQ975" s="58"/>
      <c r="DR975" s="58"/>
      <c r="DS975" s="58"/>
      <c r="DT975" s="58"/>
      <c r="DU975" s="58"/>
      <c r="DV975" s="58"/>
      <c r="DW975" s="58"/>
      <c r="DX975" s="58"/>
      <c r="DY975" s="58"/>
      <c r="DZ975" s="58"/>
      <c r="EA975" s="58"/>
      <c r="EB975" s="58"/>
      <c r="EC975" s="58"/>
      <c r="ED975" s="58"/>
      <c r="EE975" s="58"/>
      <c r="EF975" s="58"/>
      <c r="EG975" s="58"/>
      <c r="EH975" s="58"/>
      <c r="EI975" s="58"/>
      <c r="EJ975" s="58"/>
      <c r="EK975" s="58"/>
      <c r="EL975" s="58"/>
      <c r="EM975" s="58"/>
    </row>
    <row r="976" spans="1:143" outlineLevel="1" x14ac:dyDescent="0.2">
      <c r="A976" s="16">
        <v>677</v>
      </c>
      <c r="B976" s="16">
        <v>0</v>
      </c>
      <c r="C976" s="1">
        <v>0.12054177873107269</v>
      </c>
      <c r="D976" s="1">
        <f t="shared" si="134"/>
        <v>-0.12054177873107269</v>
      </c>
      <c r="E976" s="1">
        <f t="shared" si="135"/>
        <v>0.25689843750764541</v>
      </c>
      <c r="F976" s="1">
        <f t="shared" si="136"/>
        <v>-0.50685149453034606</v>
      </c>
      <c r="G976" s="1">
        <f t="shared" si="137"/>
        <v>-0.37022112083797931</v>
      </c>
      <c r="H976" s="1">
        <v>3.378485453538433E-3</v>
      </c>
      <c r="I976" s="1">
        <f t="shared" si="138"/>
        <v>5.8276563288721645E-5</v>
      </c>
      <c r="J976" s="1">
        <f t="shared" si="139"/>
        <v>-0.37084810331005957</v>
      </c>
      <c r="AP976" s="58"/>
      <c r="AQ976" s="58"/>
      <c r="AR976" s="58"/>
      <c r="AS976" s="58"/>
      <c r="AT976" s="58"/>
      <c r="AU976" s="58"/>
      <c r="AV976" s="58"/>
      <c r="AW976" s="173"/>
      <c r="AX976" s="58"/>
      <c r="AY976" s="58"/>
      <c r="AZ976" s="58"/>
      <c r="BA976" s="58">
        <f t="shared" si="140"/>
        <v>1</v>
      </c>
      <c r="BB976" s="58">
        <f t="shared" si="141"/>
        <v>0.12054177873107269</v>
      </c>
      <c r="BC976" s="58" t="e">
        <f t="shared" si="142"/>
        <v>#N/A</v>
      </c>
      <c r="BD976" s="58"/>
      <c r="BE976" s="58"/>
      <c r="BF976" s="58"/>
      <c r="BG976" s="58"/>
      <c r="BH976" s="58"/>
      <c r="BI976" s="58"/>
      <c r="BJ976" s="58"/>
      <c r="BK976" s="58"/>
      <c r="BL976" s="58"/>
      <c r="BM976" s="58"/>
      <c r="BN976" s="58"/>
      <c r="BO976" s="58"/>
      <c r="BP976" s="58"/>
      <c r="BQ976" s="58"/>
      <c r="BR976" s="58"/>
      <c r="BS976" s="58"/>
      <c r="BT976" s="58"/>
      <c r="BU976" s="58"/>
      <c r="BV976" s="58"/>
      <c r="BW976" s="58"/>
      <c r="BX976" s="58"/>
      <c r="BY976" s="58"/>
      <c r="BZ976" s="58"/>
      <c r="CA976" s="58"/>
      <c r="CB976" s="58"/>
      <c r="CC976" s="58"/>
      <c r="CD976" s="58"/>
      <c r="CE976" s="58"/>
      <c r="CF976" s="58"/>
      <c r="CG976" s="58"/>
      <c r="CH976" s="58"/>
      <c r="CI976" s="58"/>
      <c r="CJ976" s="58"/>
      <c r="CK976" s="58"/>
      <c r="CL976" s="58"/>
      <c r="CM976" s="58"/>
      <c r="CN976" s="58"/>
      <c r="CO976" s="58"/>
      <c r="CP976" s="58"/>
      <c r="CQ976" s="58"/>
      <c r="CR976" s="58"/>
      <c r="CS976" s="58"/>
      <c r="CT976" s="58"/>
      <c r="CU976" s="58"/>
      <c r="CV976" s="58"/>
      <c r="CW976" s="58"/>
      <c r="CX976" s="58"/>
      <c r="CY976" s="58"/>
      <c r="CZ976" s="58"/>
      <c r="DA976" s="58"/>
      <c r="DB976" s="58"/>
      <c r="DC976" s="58"/>
      <c r="DD976" s="58"/>
      <c r="DE976" s="58"/>
      <c r="DF976" s="58"/>
      <c r="DG976" s="58"/>
      <c r="DH976" s="58"/>
      <c r="DI976" s="58"/>
      <c r="DJ976" s="58"/>
      <c r="DK976" s="58"/>
      <c r="DL976" s="58"/>
      <c r="DM976" s="58"/>
      <c r="DN976" s="58"/>
      <c r="DO976" s="58"/>
      <c r="DP976" s="58"/>
      <c r="DQ976" s="58"/>
      <c r="DR976" s="58"/>
      <c r="DS976" s="58"/>
      <c r="DT976" s="58"/>
      <c r="DU976" s="58"/>
      <c r="DV976" s="58"/>
      <c r="DW976" s="58"/>
      <c r="DX976" s="58"/>
      <c r="DY976" s="58"/>
      <c r="DZ976" s="58"/>
      <c r="EA976" s="58"/>
      <c r="EB976" s="58"/>
      <c r="EC976" s="58"/>
      <c r="ED976" s="58"/>
      <c r="EE976" s="58"/>
      <c r="EF976" s="58"/>
      <c r="EG976" s="58"/>
      <c r="EH976" s="58"/>
      <c r="EI976" s="58"/>
      <c r="EJ976" s="58"/>
      <c r="EK976" s="58"/>
      <c r="EL976" s="58"/>
      <c r="EM976" s="58"/>
    </row>
    <row r="977" spans="1:143" outlineLevel="1" x14ac:dyDescent="0.2">
      <c r="A977" s="16">
        <v>678</v>
      </c>
      <c r="B977" s="16">
        <v>1</v>
      </c>
      <c r="C977" s="1">
        <v>0.51098706483977785</v>
      </c>
      <c r="D977" s="1">
        <f t="shared" si="134"/>
        <v>0.48901293516022215</v>
      </c>
      <c r="E977" s="1">
        <f t="shared" si="135"/>
        <v>1.3428220050478301</v>
      </c>
      <c r="F977" s="1">
        <f t="shared" si="136"/>
        <v>1.1588019697290086</v>
      </c>
      <c r="G977" s="1">
        <f t="shared" si="137"/>
        <v>0.97826208181448182</v>
      </c>
      <c r="H977" s="1">
        <v>1.6525656844734296E-2</v>
      </c>
      <c r="I977" s="1">
        <f t="shared" si="138"/>
        <v>2.0438692739608222E-3</v>
      </c>
      <c r="J977" s="1">
        <f t="shared" si="139"/>
        <v>0.98644687877737991</v>
      </c>
      <c r="AP977" s="58"/>
      <c r="AQ977" s="58"/>
      <c r="AR977" s="58"/>
      <c r="AS977" s="58"/>
      <c r="AT977" s="58"/>
      <c r="AU977" s="58"/>
      <c r="AV977" s="58"/>
      <c r="AW977" s="173"/>
      <c r="AX977" s="58"/>
      <c r="AY977" s="58"/>
      <c r="AZ977" s="58"/>
      <c r="BA977" s="58">
        <f t="shared" si="140"/>
        <v>0</v>
      </c>
      <c r="BB977" s="58" t="e">
        <f t="shared" si="141"/>
        <v>#N/A</v>
      </c>
      <c r="BC977" s="58">
        <f t="shared" si="142"/>
        <v>0.51098706483977785</v>
      </c>
      <c r="BD977" s="58"/>
      <c r="BE977" s="58"/>
      <c r="BF977" s="58"/>
      <c r="BG977" s="58"/>
      <c r="BH977" s="58"/>
      <c r="BI977" s="58"/>
      <c r="BJ977" s="58"/>
      <c r="BK977" s="58"/>
      <c r="BL977" s="58"/>
      <c r="BM977" s="58"/>
      <c r="BN977" s="58"/>
      <c r="BO977" s="58"/>
      <c r="BP977" s="58"/>
      <c r="BQ977" s="58"/>
      <c r="BR977" s="58"/>
      <c r="BS977" s="58"/>
      <c r="BT977" s="58"/>
      <c r="BU977" s="58"/>
      <c r="BV977" s="58"/>
      <c r="BW977" s="58"/>
      <c r="BX977" s="58"/>
      <c r="BY977" s="58"/>
      <c r="BZ977" s="58"/>
      <c r="CA977" s="58"/>
      <c r="CB977" s="58"/>
      <c r="CC977" s="58"/>
      <c r="CD977" s="58"/>
      <c r="CE977" s="58"/>
      <c r="CF977" s="58"/>
      <c r="CG977" s="58"/>
      <c r="CH977" s="58"/>
      <c r="CI977" s="58"/>
      <c r="CJ977" s="58"/>
      <c r="CK977" s="58"/>
      <c r="CL977" s="58"/>
      <c r="CM977" s="58"/>
      <c r="CN977" s="58"/>
      <c r="CO977" s="58"/>
      <c r="CP977" s="58"/>
      <c r="CQ977" s="58"/>
      <c r="CR977" s="58"/>
      <c r="CS977" s="58"/>
      <c r="CT977" s="58"/>
      <c r="CU977" s="58"/>
      <c r="CV977" s="58"/>
      <c r="CW977" s="58"/>
      <c r="CX977" s="58"/>
      <c r="CY977" s="58"/>
      <c r="CZ977" s="58"/>
      <c r="DA977" s="58"/>
      <c r="DB977" s="58"/>
      <c r="DC977" s="58"/>
      <c r="DD977" s="58"/>
      <c r="DE977" s="58"/>
      <c r="DF977" s="58"/>
      <c r="DG977" s="58"/>
      <c r="DH977" s="58"/>
      <c r="DI977" s="58"/>
      <c r="DJ977" s="58"/>
      <c r="DK977" s="58"/>
      <c r="DL977" s="58"/>
      <c r="DM977" s="58"/>
      <c r="DN977" s="58"/>
      <c r="DO977" s="58"/>
      <c r="DP977" s="58"/>
      <c r="DQ977" s="58"/>
      <c r="DR977" s="58"/>
      <c r="DS977" s="58"/>
      <c r="DT977" s="58"/>
      <c r="DU977" s="58"/>
      <c r="DV977" s="58"/>
      <c r="DW977" s="58"/>
      <c r="DX977" s="58"/>
      <c r="DY977" s="58"/>
      <c r="DZ977" s="58"/>
      <c r="EA977" s="58"/>
      <c r="EB977" s="58"/>
      <c r="EC977" s="58"/>
      <c r="ED977" s="58"/>
      <c r="EE977" s="58"/>
      <c r="EF977" s="58"/>
      <c r="EG977" s="58"/>
      <c r="EH977" s="58"/>
      <c r="EI977" s="58"/>
      <c r="EJ977" s="58"/>
      <c r="EK977" s="58"/>
      <c r="EL977" s="58"/>
      <c r="EM977" s="58"/>
    </row>
    <row r="978" spans="1:143" outlineLevel="1" x14ac:dyDescent="0.2">
      <c r="A978" s="16">
        <v>679</v>
      </c>
      <c r="B978" s="16">
        <v>0</v>
      </c>
      <c r="C978" s="1">
        <v>0.36023248100438116</v>
      </c>
      <c r="D978" s="1">
        <f t="shared" si="134"/>
        <v>-0.36023248100438116</v>
      </c>
      <c r="E978" s="1">
        <f t="shared" si="135"/>
        <v>0.89330084037919577</v>
      </c>
      <c r="F978" s="1">
        <f t="shared" si="136"/>
        <v>-0.94514593602215513</v>
      </c>
      <c r="G978" s="1">
        <f t="shared" si="137"/>
        <v>-0.75037842907866037</v>
      </c>
      <c r="H978" s="1">
        <v>2.0074335250581318E-2</v>
      </c>
      <c r="I978" s="1">
        <f t="shared" si="138"/>
        <v>1.4713825575000178E-3</v>
      </c>
      <c r="J978" s="1">
        <f t="shared" si="139"/>
        <v>-0.75802542904089265</v>
      </c>
      <c r="AP978" s="58"/>
      <c r="AQ978" s="58"/>
      <c r="AR978" s="58"/>
      <c r="AS978" s="58"/>
      <c r="AT978" s="58"/>
      <c r="AU978" s="58"/>
      <c r="AV978" s="58"/>
      <c r="AW978" s="173"/>
      <c r="AX978" s="58"/>
      <c r="AY978" s="58"/>
      <c r="AZ978" s="58"/>
      <c r="BA978" s="58">
        <f t="shared" si="140"/>
        <v>1</v>
      </c>
      <c r="BB978" s="58">
        <f t="shared" si="141"/>
        <v>0.36023248100438116</v>
      </c>
      <c r="BC978" s="58" t="e">
        <f t="shared" si="142"/>
        <v>#N/A</v>
      </c>
      <c r="BD978" s="58"/>
      <c r="BE978" s="58"/>
      <c r="BF978" s="58"/>
      <c r="BG978" s="58"/>
      <c r="BH978" s="58"/>
      <c r="BI978" s="58"/>
      <c r="BJ978" s="58"/>
      <c r="BK978" s="58"/>
      <c r="BL978" s="58"/>
      <c r="BM978" s="58"/>
      <c r="BN978" s="58"/>
      <c r="BO978" s="58"/>
      <c r="BP978" s="58"/>
      <c r="BQ978" s="58"/>
      <c r="BR978" s="58"/>
      <c r="BS978" s="58"/>
      <c r="BT978" s="58"/>
      <c r="BU978" s="58"/>
      <c r="BV978" s="58"/>
      <c r="BW978" s="58"/>
      <c r="BX978" s="58"/>
      <c r="BY978" s="58"/>
      <c r="BZ978" s="58"/>
      <c r="CA978" s="58"/>
      <c r="CB978" s="58"/>
      <c r="CC978" s="58"/>
      <c r="CD978" s="58"/>
      <c r="CE978" s="58"/>
      <c r="CF978" s="58"/>
      <c r="CG978" s="58"/>
      <c r="CH978" s="58"/>
      <c r="CI978" s="58"/>
      <c r="CJ978" s="58"/>
      <c r="CK978" s="58"/>
      <c r="CL978" s="58"/>
      <c r="CM978" s="58"/>
      <c r="CN978" s="58"/>
      <c r="CO978" s="58"/>
      <c r="CP978" s="58"/>
      <c r="CQ978" s="58"/>
      <c r="CR978" s="58"/>
      <c r="CS978" s="58"/>
      <c r="CT978" s="58"/>
      <c r="CU978" s="58"/>
      <c r="CV978" s="58"/>
      <c r="CW978" s="58"/>
      <c r="CX978" s="58"/>
      <c r="CY978" s="58"/>
      <c r="CZ978" s="58"/>
      <c r="DA978" s="58"/>
      <c r="DB978" s="58"/>
      <c r="DC978" s="58"/>
      <c r="DD978" s="58"/>
      <c r="DE978" s="58"/>
      <c r="DF978" s="58"/>
      <c r="DG978" s="58"/>
      <c r="DH978" s="58"/>
      <c r="DI978" s="58"/>
      <c r="DJ978" s="58"/>
      <c r="DK978" s="58"/>
      <c r="DL978" s="58"/>
      <c r="DM978" s="58"/>
      <c r="DN978" s="58"/>
      <c r="DO978" s="58"/>
      <c r="DP978" s="58"/>
      <c r="DQ978" s="58"/>
      <c r="DR978" s="58"/>
      <c r="DS978" s="58"/>
      <c r="DT978" s="58"/>
      <c r="DU978" s="58"/>
      <c r="DV978" s="58"/>
      <c r="DW978" s="58"/>
      <c r="DX978" s="58"/>
      <c r="DY978" s="58"/>
      <c r="DZ978" s="58"/>
      <c r="EA978" s="58"/>
      <c r="EB978" s="58"/>
      <c r="EC978" s="58"/>
      <c r="ED978" s="58"/>
      <c r="EE978" s="58"/>
      <c r="EF978" s="58"/>
      <c r="EG978" s="58"/>
      <c r="EH978" s="58"/>
      <c r="EI978" s="58"/>
      <c r="EJ978" s="58"/>
      <c r="EK978" s="58"/>
      <c r="EL978" s="58"/>
      <c r="EM978" s="58"/>
    </row>
    <row r="979" spans="1:143" outlineLevel="1" x14ac:dyDescent="0.2">
      <c r="A979" s="16">
        <v>680</v>
      </c>
      <c r="B979" s="16">
        <v>1</v>
      </c>
      <c r="C979" s="1">
        <v>0.39776963876252586</v>
      </c>
      <c r="D979" s="1">
        <f t="shared" si="134"/>
        <v>0.6022303612374742</v>
      </c>
      <c r="E979" s="1">
        <f t="shared" si="135"/>
        <v>1.8437644766889421</v>
      </c>
      <c r="F979" s="1">
        <f t="shared" si="136"/>
        <v>1.3578528921385196</v>
      </c>
      <c r="G979" s="1">
        <f t="shared" si="137"/>
        <v>1.2304543552279288</v>
      </c>
      <c r="H979" s="1">
        <v>8.4001045136670068E-3</v>
      </c>
      <c r="I979" s="1">
        <f t="shared" si="138"/>
        <v>1.6167868698049616E-3</v>
      </c>
      <c r="J979" s="1">
        <f t="shared" si="139"/>
        <v>1.2356551160531632</v>
      </c>
      <c r="AP979" s="58"/>
      <c r="AQ979" s="58"/>
      <c r="AR979" s="58"/>
      <c r="AS979" s="58"/>
      <c r="AT979" s="58"/>
      <c r="AU979" s="58"/>
      <c r="AV979" s="58"/>
      <c r="AW979" s="173"/>
      <c r="AX979" s="58"/>
      <c r="AY979" s="58"/>
      <c r="AZ979" s="58"/>
      <c r="BA979" s="58">
        <f t="shared" si="140"/>
        <v>0</v>
      </c>
      <c r="BB979" s="58" t="e">
        <f t="shared" si="141"/>
        <v>#N/A</v>
      </c>
      <c r="BC979" s="58">
        <f t="shared" si="142"/>
        <v>0.39776963876252586</v>
      </c>
      <c r="BD979" s="58"/>
      <c r="BE979" s="58"/>
      <c r="BF979" s="58"/>
      <c r="BG979" s="58"/>
      <c r="BH979" s="58"/>
      <c r="BI979" s="58"/>
      <c r="BJ979" s="58"/>
      <c r="BK979" s="58"/>
      <c r="BL979" s="58"/>
      <c r="BM979" s="58"/>
      <c r="BN979" s="58"/>
      <c r="BO979" s="58"/>
      <c r="BP979" s="58"/>
      <c r="BQ979" s="58"/>
      <c r="BR979" s="58"/>
      <c r="BS979" s="58"/>
      <c r="BT979" s="58"/>
      <c r="BU979" s="58"/>
      <c r="BV979" s="58"/>
      <c r="BW979" s="58"/>
      <c r="BX979" s="58"/>
      <c r="BY979" s="58"/>
      <c r="BZ979" s="58"/>
      <c r="CA979" s="58"/>
      <c r="CB979" s="58"/>
      <c r="CC979" s="58"/>
      <c r="CD979" s="58"/>
      <c r="CE979" s="58"/>
      <c r="CF979" s="58"/>
      <c r="CG979" s="58"/>
      <c r="CH979" s="58"/>
      <c r="CI979" s="58"/>
      <c r="CJ979" s="58"/>
      <c r="CK979" s="58"/>
      <c r="CL979" s="58"/>
      <c r="CM979" s="58"/>
      <c r="CN979" s="58"/>
      <c r="CO979" s="58"/>
      <c r="CP979" s="58"/>
      <c r="CQ979" s="58"/>
      <c r="CR979" s="58"/>
      <c r="CS979" s="58"/>
      <c r="CT979" s="58"/>
      <c r="CU979" s="58"/>
      <c r="CV979" s="58"/>
      <c r="CW979" s="58"/>
      <c r="CX979" s="58"/>
      <c r="CY979" s="58"/>
      <c r="CZ979" s="58"/>
      <c r="DA979" s="58"/>
      <c r="DB979" s="58"/>
      <c r="DC979" s="58"/>
      <c r="DD979" s="58"/>
      <c r="DE979" s="58"/>
      <c r="DF979" s="58"/>
      <c r="DG979" s="58"/>
      <c r="DH979" s="58"/>
      <c r="DI979" s="58"/>
      <c r="DJ979" s="58"/>
      <c r="DK979" s="58"/>
      <c r="DL979" s="58"/>
      <c r="DM979" s="58"/>
      <c r="DN979" s="58"/>
      <c r="DO979" s="58"/>
      <c r="DP979" s="58"/>
      <c r="DQ979" s="58"/>
      <c r="DR979" s="58"/>
      <c r="DS979" s="58"/>
      <c r="DT979" s="58"/>
      <c r="DU979" s="58"/>
      <c r="DV979" s="58"/>
      <c r="DW979" s="58"/>
      <c r="DX979" s="58"/>
      <c r="DY979" s="58"/>
      <c r="DZ979" s="58"/>
      <c r="EA979" s="58"/>
      <c r="EB979" s="58"/>
      <c r="EC979" s="58"/>
      <c r="ED979" s="58"/>
      <c r="EE979" s="58"/>
      <c r="EF979" s="58"/>
      <c r="EG979" s="58"/>
      <c r="EH979" s="58"/>
      <c r="EI979" s="58"/>
      <c r="EJ979" s="58"/>
      <c r="EK979" s="58"/>
      <c r="EL979" s="58"/>
      <c r="EM979" s="58"/>
    </row>
    <row r="980" spans="1:143" outlineLevel="1" x14ac:dyDescent="0.2">
      <c r="A980" s="16">
        <v>681</v>
      </c>
      <c r="B980" s="16">
        <v>0</v>
      </c>
      <c r="C980" s="1">
        <v>0.72375434318762599</v>
      </c>
      <c r="D980" s="1">
        <f t="shared" si="134"/>
        <v>-0.72375434318762599</v>
      </c>
      <c r="E980" s="1">
        <f t="shared" si="135"/>
        <v>2.5729294964398459</v>
      </c>
      <c r="F980" s="1">
        <f t="shared" si="136"/>
        <v>-1.60403537879931</v>
      </c>
      <c r="G980" s="1">
        <f t="shared" si="137"/>
        <v>-1.6186310312049237</v>
      </c>
      <c r="H980" s="1">
        <v>1.3883386951440457E-2</v>
      </c>
      <c r="I980" s="1">
        <f t="shared" si="138"/>
        <v>4.6756782128432057E-3</v>
      </c>
      <c r="J980" s="1">
        <f t="shared" si="139"/>
        <v>-1.6299854376291667</v>
      </c>
      <c r="AP980" s="58"/>
      <c r="AQ980" s="58"/>
      <c r="AR980" s="58"/>
      <c r="AS980" s="58"/>
      <c r="AT980" s="58"/>
      <c r="AU980" s="58"/>
      <c r="AV980" s="58"/>
      <c r="AW980" s="173"/>
      <c r="AX980" s="58"/>
      <c r="AY980" s="58"/>
      <c r="AZ980" s="58"/>
      <c r="BA980" s="58">
        <f t="shared" si="140"/>
        <v>1</v>
      </c>
      <c r="BB980" s="58">
        <f t="shared" si="141"/>
        <v>0.72375434318762599</v>
      </c>
      <c r="BC980" s="58" t="e">
        <f t="shared" si="142"/>
        <v>#N/A</v>
      </c>
      <c r="BD980" s="58"/>
      <c r="BE980" s="58"/>
      <c r="BF980" s="58"/>
      <c r="BG980" s="58"/>
      <c r="BH980" s="58"/>
      <c r="BI980" s="58"/>
      <c r="BJ980" s="58"/>
      <c r="BK980" s="58"/>
      <c r="BL980" s="58"/>
      <c r="BM980" s="58"/>
      <c r="BN980" s="58"/>
      <c r="BO980" s="58"/>
      <c r="BP980" s="58"/>
      <c r="BQ980" s="58"/>
      <c r="BR980" s="58"/>
      <c r="BS980" s="58"/>
      <c r="BT980" s="58"/>
      <c r="BU980" s="58"/>
      <c r="BV980" s="58"/>
      <c r="BW980" s="58"/>
      <c r="BX980" s="58"/>
      <c r="BY980" s="58"/>
      <c r="BZ980" s="58"/>
      <c r="CA980" s="58"/>
      <c r="CB980" s="58"/>
      <c r="CC980" s="58"/>
      <c r="CD980" s="58"/>
      <c r="CE980" s="58"/>
      <c r="CF980" s="58"/>
      <c r="CG980" s="58"/>
      <c r="CH980" s="58"/>
      <c r="CI980" s="58"/>
      <c r="CJ980" s="58"/>
      <c r="CK980" s="58"/>
      <c r="CL980" s="58"/>
      <c r="CM980" s="58"/>
      <c r="CN980" s="58"/>
      <c r="CO980" s="58"/>
      <c r="CP980" s="58"/>
      <c r="CQ980" s="58"/>
      <c r="CR980" s="58"/>
      <c r="CS980" s="58"/>
      <c r="CT980" s="58"/>
      <c r="CU980" s="58"/>
      <c r="CV980" s="58"/>
      <c r="CW980" s="58"/>
      <c r="CX980" s="58"/>
      <c r="CY980" s="58"/>
      <c r="CZ980" s="58"/>
      <c r="DA980" s="58"/>
      <c r="DB980" s="58"/>
      <c r="DC980" s="58"/>
      <c r="DD980" s="58"/>
      <c r="DE980" s="58"/>
      <c r="DF980" s="58"/>
      <c r="DG980" s="58"/>
      <c r="DH980" s="58"/>
      <c r="DI980" s="58"/>
      <c r="DJ980" s="58"/>
      <c r="DK980" s="58"/>
      <c r="DL980" s="58"/>
      <c r="DM980" s="58"/>
      <c r="DN980" s="58"/>
      <c r="DO980" s="58"/>
      <c r="DP980" s="58"/>
      <c r="DQ980" s="58"/>
      <c r="DR980" s="58"/>
      <c r="DS980" s="58"/>
      <c r="DT980" s="58"/>
      <c r="DU980" s="58"/>
      <c r="DV980" s="58"/>
      <c r="DW980" s="58"/>
      <c r="DX980" s="58"/>
      <c r="DY980" s="58"/>
      <c r="DZ980" s="58"/>
      <c r="EA980" s="58"/>
      <c r="EB980" s="58"/>
      <c r="EC980" s="58"/>
      <c r="ED980" s="58"/>
      <c r="EE980" s="58"/>
      <c r="EF980" s="58"/>
      <c r="EG980" s="58"/>
      <c r="EH980" s="58"/>
      <c r="EI980" s="58"/>
      <c r="EJ980" s="58"/>
      <c r="EK980" s="58"/>
      <c r="EL980" s="58"/>
      <c r="EM980" s="58"/>
    </row>
    <row r="981" spans="1:143" outlineLevel="1" x14ac:dyDescent="0.2">
      <c r="A981" s="16">
        <v>682</v>
      </c>
      <c r="B981" s="16">
        <v>1</v>
      </c>
      <c r="C981" s="1">
        <v>0.4521035212365408</v>
      </c>
      <c r="D981" s="1">
        <f t="shared" si="134"/>
        <v>0.54789647876345926</v>
      </c>
      <c r="E981" s="1">
        <f t="shared" si="135"/>
        <v>1.5876881921774526</v>
      </c>
      <c r="F981" s="1">
        <f t="shared" si="136"/>
        <v>1.2600349964098032</v>
      </c>
      <c r="G981" s="1">
        <f t="shared" si="137"/>
        <v>1.1008554830664148</v>
      </c>
      <c r="H981" s="1">
        <v>1.1595513265308902E-2</v>
      </c>
      <c r="I981" s="1">
        <f t="shared" si="138"/>
        <v>1.7980062353026131E-3</v>
      </c>
      <c r="J981" s="1">
        <f t="shared" si="139"/>
        <v>1.1072940233012143</v>
      </c>
      <c r="AP981" s="58"/>
      <c r="AQ981" s="58"/>
      <c r="AR981" s="58"/>
      <c r="AS981" s="58"/>
      <c r="AT981" s="58"/>
      <c r="AU981" s="58"/>
      <c r="AV981" s="58"/>
      <c r="AW981" s="173"/>
      <c r="AX981" s="58"/>
      <c r="AY981" s="58"/>
      <c r="AZ981" s="58"/>
      <c r="BA981" s="58">
        <f t="shared" si="140"/>
        <v>0</v>
      </c>
      <c r="BB981" s="58" t="e">
        <f t="shared" si="141"/>
        <v>#N/A</v>
      </c>
      <c r="BC981" s="58">
        <f t="shared" si="142"/>
        <v>0.4521035212365408</v>
      </c>
      <c r="BD981" s="58"/>
      <c r="BE981" s="58"/>
      <c r="BF981" s="58"/>
      <c r="BG981" s="58"/>
      <c r="BH981" s="58"/>
      <c r="BI981" s="58"/>
      <c r="BJ981" s="58"/>
      <c r="BK981" s="58"/>
      <c r="BL981" s="58"/>
      <c r="BM981" s="58"/>
      <c r="BN981" s="58"/>
      <c r="BO981" s="58"/>
      <c r="BP981" s="58"/>
      <c r="BQ981" s="58"/>
      <c r="BR981" s="58"/>
      <c r="BS981" s="58"/>
      <c r="BT981" s="58"/>
      <c r="BU981" s="58"/>
      <c r="BV981" s="58"/>
      <c r="BW981" s="58"/>
      <c r="BX981" s="58"/>
      <c r="BY981" s="58"/>
      <c r="BZ981" s="58"/>
      <c r="CA981" s="58"/>
      <c r="CB981" s="58"/>
      <c r="CC981" s="58"/>
      <c r="CD981" s="58"/>
      <c r="CE981" s="58"/>
      <c r="CF981" s="58"/>
      <c r="CG981" s="58"/>
      <c r="CH981" s="58"/>
      <c r="CI981" s="58"/>
      <c r="CJ981" s="58"/>
      <c r="CK981" s="58"/>
      <c r="CL981" s="58"/>
      <c r="CM981" s="58"/>
      <c r="CN981" s="58"/>
      <c r="CO981" s="58"/>
      <c r="CP981" s="58"/>
      <c r="CQ981" s="58"/>
      <c r="CR981" s="58"/>
      <c r="CS981" s="58"/>
      <c r="CT981" s="58"/>
      <c r="CU981" s="58"/>
      <c r="CV981" s="58"/>
      <c r="CW981" s="58"/>
      <c r="CX981" s="58"/>
      <c r="CY981" s="58"/>
      <c r="CZ981" s="58"/>
      <c r="DA981" s="58"/>
      <c r="DB981" s="58"/>
      <c r="DC981" s="58"/>
      <c r="DD981" s="58"/>
      <c r="DE981" s="58"/>
      <c r="DF981" s="58"/>
      <c r="DG981" s="58"/>
      <c r="DH981" s="58"/>
      <c r="DI981" s="58"/>
      <c r="DJ981" s="58"/>
      <c r="DK981" s="58"/>
      <c r="DL981" s="58"/>
      <c r="DM981" s="58"/>
      <c r="DN981" s="58"/>
      <c r="DO981" s="58"/>
      <c r="DP981" s="58"/>
      <c r="DQ981" s="58"/>
      <c r="DR981" s="58"/>
      <c r="DS981" s="58"/>
      <c r="DT981" s="58"/>
      <c r="DU981" s="58"/>
      <c r="DV981" s="58"/>
      <c r="DW981" s="58"/>
      <c r="DX981" s="58"/>
      <c r="DY981" s="58"/>
      <c r="DZ981" s="58"/>
      <c r="EA981" s="58"/>
      <c r="EB981" s="58"/>
      <c r="EC981" s="58"/>
      <c r="ED981" s="58"/>
      <c r="EE981" s="58"/>
      <c r="EF981" s="58"/>
      <c r="EG981" s="58"/>
      <c r="EH981" s="58"/>
      <c r="EI981" s="58"/>
      <c r="EJ981" s="58"/>
      <c r="EK981" s="58"/>
      <c r="EL981" s="58"/>
      <c r="EM981" s="58"/>
    </row>
    <row r="982" spans="1:143" outlineLevel="1" x14ac:dyDescent="0.2">
      <c r="A982" s="16">
        <v>683</v>
      </c>
      <c r="B982" s="16">
        <v>0</v>
      </c>
      <c r="C982" s="1">
        <v>0.13284741379748391</v>
      </c>
      <c r="D982" s="1">
        <f t="shared" si="134"/>
        <v>-0.13284741379748391</v>
      </c>
      <c r="E982" s="1">
        <f t="shared" si="135"/>
        <v>0.28508064874686828</v>
      </c>
      <c r="F982" s="1">
        <f t="shared" si="136"/>
        <v>-0.53392944173071055</v>
      </c>
      <c r="G982" s="1">
        <f t="shared" si="137"/>
        <v>-0.3914071819351182</v>
      </c>
      <c r="H982" s="1">
        <v>4.2021365318464258E-3</v>
      </c>
      <c r="I982" s="1">
        <f t="shared" si="138"/>
        <v>8.1151279608140104E-5</v>
      </c>
      <c r="J982" s="1">
        <f t="shared" si="139"/>
        <v>-0.39223215604690376</v>
      </c>
      <c r="AP982" s="58"/>
      <c r="AQ982" s="58"/>
      <c r="AR982" s="58"/>
      <c r="AS982" s="58"/>
      <c r="AT982" s="58"/>
      <c r="AU982" s="58"/>
      <c r="AV982" s="58"/>
      <c r="AW982" s="173"/>
      <c r="AX982" s="58"/>
      <c r="AY982" s="58"/>
      <c r="AZ982" s="58"/>
      <c r="BA982" s="58">
        <f t="shared" si="140"/>
        <v>1</v>
      </c>
      <c r="BB982" s="58">
        <f t="shared" si="141"/>
        <v>0.13284741379748391</v>
      </c>
      <c r="BC982" s="58" t="e">
        <f t="shared" si="142"/>
        <v>#N/A</v>
      </c>
      <c r="BD982" s="58"/>
      <c r="BE982" s="58"/>
      <c r="BF982" s="58"/>
      <c r="BG982" s="58"/>
      <c r="BH982" s="58"/>
      <c r="BI982" s="58"/>
      <c r="BJ982" s="58"/>
      <c r="BK982" s="58"/>
      <c r="BL982" s="58"/>
      <c r="BM982" s="58"/>
      <c r="BN982" s="58"/>
      <c r="BO982" s="58"/>
      <c r="BP982" s="58"/>
      <c r="BQ982" s="58"/>
      <c r="BR982" s="58"/>
      <c r="BS982" s="58"/>
      <c r="BT982" s="58"/>
      <c r="BU982" s="58"/>
      <c r="BV982" s="58"/>
      <c r="BW982" s="58"/>
      <c r="BX982" s="58"/>
      <c r="BY982" s="58"/>
      <c r="BZ982" s="58"/>
      <c r="CA982" s="58"/>
      <c r="CB982" s="58"/>
      <c r="CC982" s="58"/>
      <c r="CD982" s="58"/>
      <c r="CE982" s="58"/>
      <c r="CF982" s="58"/>
      <c r="CG982" s="58"/>
      <c r="CH982" s="58"/>
      <c r="CI982" s="58"/>
      <c r="CJ982" s="58"/>
      <c r="CK982" s="58"/>
      <c r="CL982" s="58"/>
      <c r="CM982" s="58"/>
      <c r="CN982" s="58"/>
      <c r="CO982" s="58"/>
      <c r="CP982" s="58"/>
      <c r="CQ982" s="58"/>
      <c r="CR982" s="58"/>
      <c r="CS982" s="58"/>
      <c r="CT982" s="58"/>
      <c r="CU982" s="58"/>
      <c r="CV982" s="58"/>
      <c r="CW982" s="58"/>
      <c r="CX982" s="58"/>
      <c r="CY982" s="58"/>
      <c r="CZ982" s="58"/>
      <c r="DA982" s="58"/>
      <c r="DB982" s="58"/>
      <c r="DC982" s="58"/>
      <c r="DD982" s="58"/>
      <c r="DE982" s="58"/>
      <c r="DF982" s="58"/>
      <c r="DG982" s="58"/>
      <c r="DH982" s="58"/>
      <c r="DI982" s="58"/>
      <c r="DJ982" s="58"/>
      <c r="DK982" s="58"/>
      <c r="DL982" s="58"/>
      <c r="DM982" s="58"/>
      <c r="DN982" s="58"/>
      <c r="DO982" s="58"/>
      <c r="DP982" s="58"/>
      <c r="DQ982" s="58"/>
      <c r="DR982" s="58"/>
      <c r="DS982" s="58"/>
      <c r="DT982" s="58"/>
      <c r="DU982" s="58"/>
      <c r="DV982" s="58"/>
      <c r="DW982" s="58"/>
      <c r="DX982" s="58"/>
      <c r="DY982" s="58"/>
      <c r="DZ982" s="58"/>
      <c r="EA982" s="58"/>
      <c r="EB982" s="58"/>
      <c r="EC982" s="58"/>
      <c r="ED982" s="58"/>
      <c r="EE982" s="58"/>
      <c r="EF982" s="58"/>
      <c r="EG982" s="58"/>
      <c r="EH982" s="58"/>
      <c r="EI982" s="58"/>
      <c r="EJ982" s="58"/>
      <c r="EK982" s="58"/>
      <c r="EL982" s="58"/>
      <c r="EM982" s="58"/>
    </row>
    <row r="983" spans="1:143" outlineLevel="1" x14ac:dyDescent="0.2">
      <c r="A983" s="16">
        <v>684</v>
      </c>
      <c r="B983" s="16">
        <v>0</v>
      </c>
      <c r="C983" s="1">
        <v>1.6554998569475787E-2</v>
      </c>
      <c r="D983" s="1">
        <f t="shared" si="134"/>
        <v>-1.6554998569475787E-2</v>
      </c>
      <c r="E983" s="1">
        <f t="shared" si="135"/>
        <v>3.3387127974227659E-2</v>
      </c>
      <c r="F983" s="1">
        <f t="shared" si="136"/>
        <v>-0.18272144913563831</v>
      </c>
      <c r="G983" s="1">
        <f t="shared" si="137"/>
        <v>-0.12974467279922411</v>
      </c>
      <c r="H983" s="1">
        <v>5.6333950523001835E-3</v>
      </c>
      <c r="I983" s="1">
        <f t="shared" si="138"/>
        <v>1.1988538172662258E-5</v>
      </c>
      <c r="J983" s="1">
        <f t="shared" si="139"/>
        <v>-0.1301116756320739</v>
      </c>
      <c r="AP983" s="58"/>
      <c r="AQ983" s="58"/>
      <c r="AR983" s="58"/>
      <c r="AS983" s="58"/>
      <c r="AT983" s="58"/>
      <c r="AU983" s="58"/>
      <c r="AV983" s="58"/>
      <c r="AW983" s="173"/>
      <c r="AX983" s="58"/>
      <c r="AY983" s="58"/>
      <c r="AZ983" s="58"/>
      <c r="BA983" s="58">
        <f t="shared" si="140"/>
        <v>1</v>
      </c>
      <c r="BB983" s="58">
        <f t="shared" si="141"/>
        <v>1.6554998569475787E-2</v>
      </c>
      <c r="BC983" s="58" t="e">
        <f t="shared" si="142"/>
        <v>#N/A</v>
      </c>
      <c r="BD983" s="58"/>
      <c r="BE983" s="58"/>
      <c r="BF983" s="58"/>
      <c r="BG983" s="58"/>
      <c r="BH983" s="58"/>
      <c r="BI983" s="58"/>
      <c r="BJ983" s="58"/>
      <c r="BK983" s="58"/>
      <c r="BL983" s="58"/>
      <c r="BM983" s="58"/>
      <c r="BN983" s="58"/>
      <c r="BO983" s="58"/>
      <c r="BP983" s="58"/>
      <c r="BQ983" s="58"/>
      <c r="BR983" s="58"/>
      <c r="BS983" s="58"/>
      <c r="BT983" s="58"/>
      <c r="BU983" s="58"/>
      <c r="BV983" s="58"/>
      <c r="BW983" s="58"/>
      <c r="BX983" s="58"/>
      <c r="BY983" s="58"/>
      <c r="BZ983" s="58"/>
      <c r="CA983" s="58"/>
      <c r="CB983" s="58"/>
      <c r="CC983" s="58"/>
      <c r="CD983" s="58"/>
      <c r="CE983" s="58"/>
      <c r="CF983" s="58"/>
      <c r="CG983" s="58"/>
      <c r="CH983" s="58"/>
      <c r="CI983" s="58"/>
      <c r="CJ983" s="58"/>
      <c r="CK983" s="58"/>
      <c r="CL983" s="58"/>
      <c r="CM983" s="58"/>
      <c r="CN983" s="58"/>
      <c r="CO983" s="58"/>
      <c r="CP983" s="58"/>
      <c r="CQ983" s="58"/>
      <c r="CR983" s="58"/>
      <c r="CS983" s="58"/>
      <c r="CT983" s="58"/>
      <c r="CU983" s="58"/>
      <c r="CV983" s="58"/>
      <c r="CW983" s="58"/>
      <c r="CX983" s="58"/>
      <c r="CY983" s="58"/>
      <c r="CZ983" s="58"/>
      <c r="DA983" s="58"/>
      <c r="DB983" s="58"/>
      <c r="DC983" s="58"/>
      <c r="DD983" s="58"/>
      <c r="DE983" s="58"/>
      <c r="DF983" s="58"/>
      <c r="DG983" s="58"/>
      <c r="DH983" s="58"/>
      <c r="DI983" s="58"/>
      <c r="DJ983" s="58"/>
      <c r="DK983" s="58"/>
      <c r="DL983" s="58"/>
      <c r="DM983" s="58"/>
      <c r="DN983" s="58"/>
      <c r="DO983" s="58"/>
      <c r="DP983" s="58"/>
      <c r="DQ983" s="58"/>
      <c r="DR983" s="58"/>
      <c r="DS983" s="58"/>
      <c r="DT983" s="58"/>
      <c r="DU983" s="58"/>
      <c r="DV983" s="58"/>
      <c r="DW983" s="58"/>
      <c r="DX983" s="58"/>
      <c r="DY983" s="58"/>
      <c r="DZ983" s="58"/>
      <c r="EA983" s="58"/>
      <c r="EB983" s="58"/>
      <c r="EC983" s="58"/>
      <c r="ED983" s="58"/>
      <c r="EE983" s="58"/>
      <c r="EF983" s="58"/>
      <c r="EG983" s="58"/>
      <c r="EH983" s="58"/>
      <c r="EI983" s="58"/>
      <c r="EJ983" s="58"/>
      <c r="EK983" s="58"/>
      <c r="EL983" s="58"/>
      <c r="EM983" s="58"/>
    </row>
    <row r="984" spans="1:143" outlineLevel="1" x14ac:dyDescent="0.2">
      <c r="A984" s="16">
        <v>685</v>
      </c>
      <c r="B984" s="16">
        <v>0</v>
      </c>
      <c r="C984" s="1">
        <v>5.5689162353639868E-2</v>
      </c>
      <c r="D984" s="1">
        <f t="shared" si="134"/>
        <v>-5.5689162353639868E-2</v>
      </c>
      <c r="E984" s="1">
        <f t="shared" si="135"/>
        <v>0.11459977973742211</v>
      </c>
      <c r="F984" s="1">
        <f t="shared" si="136"/>
        <v>-0.33852589227032859</v>
      </c>
      <c r="G984" s="1">
        <f t="shared" si="137"/>
        <v>-0.24284426729241401</v>
      </c>
      <c r="H984" s="1">
        <v>9.8635198689241907E-3</v>
      </c>
      <c r="I984" s="1">
        <f t="shared" si="138"/>
        <v>7.4166455615838115E-5</v>
      </c>
      <c r="J984" s="1">
        <f t="shared" si="139"/>
        <v>-0.24405085015882969</v>
      </c>
      <c r="AP984" s="58"/>
      <c r="AQ984" s="58"/>
      <c r="AR984" s="58"/>
      <c r="AS984" s="58"/>
      <c r="AT984" s="58"/>
      <c r="AU984" s="58"/>
      <c r="AV984" s="58"/>
      <c r="AW984" s="173"/>
      <c r="AX984" s="58"/>
      <c r="AY984" s="58"/>
      <c r="AZ984" s="58"/>
      <c r="BA984" s="58">
        <f t="shared" si="140"/>
        <v>1</v>
      </c>
      <c r="BB984" s="58">
        <f t="shared" si="141"/>
        <v>5.5689162353639868E-2</v>
      </c>
      <c r="BC984" s="58" t="e">
        <f t="shared" si="142"/>
        <v>#N/A</v>
      </c>
      <c r="BD984" s="58"/>
      <c r="BE984" s="58"/>
      <c r="BF984" s="58"/>
      <c r="BG984" s="58"/>
      <c r="BH984" s="58"/>
      <c r="BI984" s="58"/>
      <c r="BJ984" s="58"/>
      <c r="BK984" s="58"/>
      <c r="BL984" s="58"/>
      <c r="BM984" s="58"/>
      <c r="BN984" s="58"/>
      <c r="BO984" s="58"/>
      <c r="BP984" s="58"/>
      <c r="BQ984" s="58"/>
      <c r="BR984" s="58"/>
      <c r="BS984" s="58"/>
      <c r="BT984" s="58"/>
      <c r="BU984" s="58"/>
      <c r="BV984" s="58"/>
      <c r="BW984" s="58"/>
      <c r="BX984" s="58"/>
      <c r="BY984" s="58"/>
      <c r="BZ984" s="58"/>
      <c r="CA984" s="58"/>
      <c r="CB984" s="58"/>
      <c r="CC984" s="58"/>
      <c r="CD984" s="58"/>
      <c r="CE984" s="58"/>
      <c r="CF984" s="58"/>
      <c r="CG984" s="58"/>
      <c r="CH984" s="58"/>
      <c r="CI984" s="58"/>
      <c r="CJ984" s="58"/>
      <c r="CK984" s="58"/>
      <c r="CL984" s="58"/>
      <c r="CM984" s="58"/>
      <c r="CN984" s="58"/>
      <c r="CO984" s="58"/>
      <c r="CP984" s="58"/>
      <c r="CQ984" s="58"/>
      <c r="CR984" s="58"/>
      <c r="CS984" s="58"/>
      <c r="CT984" s="58"/>
      <c r="CU984" s="58"/>
      <c r="CV984" s="58"/>
      <c r="CW984" s="58"/>
      <c r="CX984" s="58"/>
      <c r="CY984" s="58"/>
      <c r="CZ984" s="58"/>
      <c r="DA984" s="58"/>
      <c r="DB984" s="58"/>
      <c r="DC984" s="58"/>
      <c r="DD984" s="58"/>
      <c r="DE984" s="58"/>
      <c r="DF984" s="58"/>
      <c r="DG984" s="58"/>
      <c r="DH984" s="58"/>
      <c r="DI984" s="58"/>
      <c r="DJ984" s="58"/>
      <c r="DK984" s="58"/>
      <c r="DL984" s="58"/>
      <c r="DM984" s="58"/>
      <c r="DN984" s="58"/>
      <c r="DO984" s="58"/>
      <c r="DP984" s="58"/>
      <c r="DQ984" s="58"/>
      <c r="DR984" s="58"/>
      <c r="DS984" s="58"/>
      <c r="DT984" s="58"/>
      <c r="DU984" s="58"/>
      <c r="DV984" s="58"/>
      <c r="DW984" s="58"/>
      <c r="DX984" s="58"/>
      <c r="DY984" s="58"/>
      <c r="DZ984" s="58"/>
      <c r="EA984" s="58"/>
      <c r="EB984" s="58"/>
      <c r="EC984" s="58"/>
      <c r="ED984" s="58"/>
      <c r="EE984" s="58"/>
      <c r="EF984" s="58"/>
      <c r="EG984" s="58"/>
      <c r="EH984" s="58"/>
      <c r="EI984" s="58"/>
      <c r="EJ984" s="58"/>
      <c r="EK984" s="58"/>
      <c r="EL984" s="58"/>
      <c r="EM984" s="58"/>
    </row>
    <row r="985" spans="1:143" outlineLevel="1" x14ac:dyDescent="0.2">
      <c r="A985" s="16">
        <v>686</v>
      </c>
      <c r="B985" s="16">
        <v>0</v>
      </c>
      <c r="C985" s="1">
        <v>0.12292317662590169</v>
      </c>
      <c r="D985" s="1">
        <f t="shared" si="134"/>
        <v>-0.12292317662590169</v>
      </c>
      <c r="E985" s="1">
        <f t="shared" si="135"/>
        <v>0.26232138505682717</v>
      </c>
      <c r="F985" s="1">
        <f t="shared" si="136"/>
        <v>-0.51217319829997665</v>
      </c>
      <c r="G985" s="1">
        <f t="shared" si="137"/>
        <v>-0.37436744027231089</v>
      </c>
      <c r="H985" s="1">
        <v>1.2338525012609992E-2</v>
      </c>
      <c r="I985" s="1">
        <f t="shared" si="138"/>
        <v>2.2159153759229291E-4</v>
      </c>
      <c r="J985" s="1">
        <f t="shared" si="139"/>
        <v>-0.3766986059636368</v>
      </c>
      <c r="AP985" s="58"/>
      <c r="AQ985" s="58"/>
      <c r="AR985" s="58"/>
      <c r="AS985" s="58"/>
      <c r="AT985" s="58"/>
      <c r="AU985" s="58"/>
      <c r="AV985" s="58"/>
      <c r="AW985" s="173"/>
      <c r="AX985" s="58"/>
      <c r="AY985" s="58"/>
      <c r="AZ985" s="58"/>
      <c r="BA985" s="58">
        <f t="shared" si="140"/>
        <v>1</v>
      </c>
      <c r="BB985" s="58">
        <f t="shared" si="141"/>
        <v>0.12292317662590169</v>
      </c>
      <c r="BC985" s="58" t="e">
        <f t="shared" si="142"/>
        <v>#N/A</v>
      </c>
      <c r="BD985" s="58"/>
      <c r="BE985" s="58"/>
      <c r="BF985" s="58"/>
      <c r="BG985" s="58"/>
      <c r="BH985" s="58"/>
      <c r="BI985" s="58"/>
      <c r="BJ985" s="58"/>
      <c r="BK985" s="58"/>
      <c r="BL985" s="58"/>
      <c r="BM985" s="58"/>
      <c r="BN985" s="58"/>
      <c r="BO985" s="58"/>
      <c r="BP985" s="58"/>
      <c r="BQ985" s="58"/>
      <c r="BR985" s="58"/>
      <c r="BS985" s="58"/>
      <c r="BT985" s="58"/>
      <c r="BU985" s="58"/>
      <c r="BV985" s="58"/>
      <c r="BW985" s="58"/>
      <c r="BX985" s="58"/>
      <c r="BY985" s="58"/>
      <c r="BZ985" s="58"/>
      <c r="CA985" s="58"/>
      <c r="CB985" s="58"/>
      <c r="CC985" s="58"/>
      <c r="CD985" s="58"/>
      <c r="CE985" s="58"/>
      <c r="CF985" s="58"/>
      <c r="CG985" s="58"/>
      <c r="CH985" s="58"/>
      <c r="CI985" s="58"/>
      <c r="CJ985" s="58"/>
      <c r="CK985" s="58"/>
      <c r="CL985" s="58"/>
      <c r="CM985" s="58"/>
      <c r="CN985" s="58"/>
      <c r="CO985" s="58"/>
      <c r="CP985" s="58"/>
      <c r="CQ985" s="58"/>
      <c r="CR985" s="58"/>
      <c r="CS985" s="58"/>
      <c r="CT985" s="58"/>
      <c r="CU985" s="58"/>
      <c r="CV985" s="58"/>
      <c r="CW985" s="58"/>
      <c r="CX985" s="58"/>
      <c r="CY985" s="58"/>
      <c r="CZ985" s="58"/>
      <c r="DA985" s="58"/>
      <c r="DB985" s="58"/>
      <c r="DC985" s="58"/>
      <c r="DD985" s="58"/>
      <c r="DE985" s="58"/>
      <c r="DF985" s="58"/>
      <c r="DG985" s="58"/>
      <c r="DH985" s="58"/>
      <c r="DI985" s="58"/>
      <c r="DJ985" s="58"/>
      <c r="DK985" s="58"/>
      <c r="DL985" s="58"/>
      <c r="DM985" s="58"/>
      <c r="DN985" s="58"/>
      <c r="DO985" s="58"/>
      <c r="DP985" s="58"/>
      <c r="DQ985" s="58"/>
      <c r="DR985" s="58"/>
      <c r="DS985" s="58"/>
      <c r="DT985" s="58"/>
      <c r="DU985" s="58"/>
      <c r="DV985" s="58"/>
      <c r="DW985" s="58"/>
      <c r="DX985" s="58"/>
      <c r="DY985" s="58"/>
      <c r="DZ985" s="58"/>
      <c r="EA985" s="58"/>
      <c r="EB985" s="58"/>
      <c r="EC985" s="58"/>
      <c r="ED985" s="58"/>
      <c r="EE985" s="58"/>
      <c r="EF985" s="58"/>
      <c r="EG985" s="58"/>
      <c r="EH985" s="58"/>
      <c r="EI985" s="58"/>
      <c r="EJ985" s="58"/>
      <c r="EK985" s="58"/>
      <c r="EL985" s="58"/>
      <c r="EM985" s="58"/>
    </row>
    <row r="986" spans="1:143" outlineLevel="1" x14ac:dyDescent="0.2">
      <c r="A986" s="16">
        <v>687</v>
      </c>
      <c r="B986" s="16">
        <v>0</v>
      </c>
      <c r="C986" s="1">
        <v>1.6554998569475787E-2</v>
      </c>
      <c r="D986" s="1">
        <f t="shared" si="134"/>
        <v>-1.6554998569475787E-2</v>
      </c>
      <c r="E986" s="1">
        <f t="shared" si="135"/>
        <v>3.3387127974227659E-2</v>
      </c>
      <c r="F986" s="1">
        <f t="shared" si="136"/>
        <v>-0.18272144913563831</v>
      </c>
      <c r="G986" s="1">
        <f t="shared" si="137"/>
        <v>-0.12974467279922411</v>
      </c>
      <c r="H986" s="1">
        <v>5.6333950523001835E-3</v>
      </c>
      <c r="I986" s="1">
        <f t="shared" si="138"/>
        <v>1.1988538172662258E-5</v>
      </c>
      <c r="J986" s="1">
        <f t="shared" si="139"/>
        <v>-0.1301116756320739</v>
      </c>
      <c r="AP986" s="58"/>
      <c r="AQ986" s="58"/>
      <c r="AR986" s="58"/>
      <c r="AS986" s="58"/>
      <c r="AT986" s="58"/>
      <c r="AU986" s="58"/>
      <c r="AV986" s="58"/>
      <c r="AW986" s="173"/>
      <c r="AX986" s="58"/>
      <c r="AY986" s="58"/>
      <c r="AZ986" s="58"/>
      <c r="BA986" s="58">
        <f t="shared" si="140"/>
        <v>1</v>
      </c>
      <c r="BB986" s="58">
        <f t="shared" si="141"/>
        <v>1.6554998569475787E-2</v>
      </c>
      <c r="BC986" s="58" t="e">
        <f t="shared" si="142"/>
        <v>#N/A</v>
      </c>
      <c r="BD986" s="58"/>
      <c r="BE986" s="58"/>
      <c r="BF986" s="58"/>
      <c r="BG986" s="58"/>
      <c r="BH986" s="58"/>
      <c r="BI986" s="58"/>
      <c r="BJ986" s="58"/>
      <c r="BK986" s="58"/>
      <c r="BL986" s="58"/>
      <c r="BM986" s="58"/>
      <c r="BN986" s="58"/>
      <c r="BO986" s="58"/>
      <c r="BP986" s="58"/>
      <c r="BQ986" s="58"/>
      <c r="BR986" s="58"/>
      <c r="BS986" s="58"/>
      <c r="BT986" s="58"/>
      <c r="BU986" s="58"/>
      <c r="BV986" s="58"/>
      <c r="BW986" s="58"/>
      <c r="BX986" s="58"/>
      <c r="BY986" s="58"/>
      <c r="BZ986" s="58"/>
      <c r="CA986" s="58"/>
      <c r="CB986" s="58"/>
      <c r="CC986" s="58"/>
      <c r="CD986" s="58"/>
      <c r="CE986" s="58"/>
      <c r="CF986" s="58"/>
      <c r="CG986" s="58"/>
      <c r="CH986" s="58"/>
      <c r="CI986" s="58"/>
      <c r="CJ986" s="58"/>
      <c r="CK986" s="58"/>
      <c r="CL986" s="58"/>
      <c r="CM986" s="58"/>
      <c r="CN986" s="58"/>
      <c r="CO986" s="58"/>
      <c r="CP986" s="58"/>
      <c r="CQ986" s="58"/>
      <c r="CR986" s="58"/>
      <c r="CS986" s="58"/>
      <c r="CT986" s="58"/>
      <c r="CU986" s="58"/>
      <c r="CV986" s="58"/>
      <c r="CW986" s="58"/>
      <c r="CX986" s="58"/>
      <c r="CY986" s="58"/>
      <c r="CZ986" s="58"/>
      <c r="DA986" s="58"/>
      <c r="DB986" s="58"/>
      <c r="DC986" s="58"/>
      <c r="DD986" s="58"/>
      <c r="DE986" s="58"/>
      <c r="DF986" s="58"/>
      <c r="DG986" s="58"/>
      <c r="DH986" s="58"/>
      <c r="DI986" s="58"/>
      <c r="DJ986" s="58"/>
      <c r="DK986" s="58"/>
      <c r="DL986" s="58"/>
      <c r="DM986" s="58"/>
      <c r="DN986" s="58"/>
      <c r="DO986" s="58"/>
      <c r="DP986" s="58"/>
      <c r="DQ986" s="58"/>
      <c r="DR986" s="58"/>
      <c r="DS986" s="58"/>
      <c r="DT986" s="58"/>
      <c r="DU986" s="58"/>
      <c r="DV986" s="58"/>
      <c r="DW986" s="58"/>
      <c r="DX986" s="58"/>
      <c r="DY986" s="58"/>
      <c r="DZ986" s="58"/>
      <c r="EA986" s="58"/>
      <c r="EB986" s="58"/>
      <c r="EC986" s="58"/>
      <c r="ED986" s="58"/>
      <c r="EE986" s="58"/>
      <c r="EF986" s="58"/>
      <c r="EG986" s="58"/>
      <c r="EH986" s="58"/>
      <c r="EI986" s="58"/>
      <c r="EJ986" s="58"/>
      <c r="EK986" s="58"/>
      <c r="EL986" s="58"/>
      <c r="EM986" s="58"/>
    </row>
    <row r="987" spans="1:143" outlineLevel="1" x14ac:dyDescent="0.2">
      <c r="A987" s="16">
        <v>688</v>
      </c>
      <c r="B987" s="16">
        <v>0</v>
      </c>
      <c r="C987" s="1">
        <v>0.13572252483280206</v>
      </c>
      <c r="D987" s="1">
        <f t="shared" si="134"/>
        <v>-0.13572252483280206</v>
      </c>
      <c r="E987" s="1">
        <f t="shared" si="135"/>
        <v>0.29172281984480053</v>
      </c>
      <c r="F987" s="1">
        <f t="shared" si="136"/>
        <v>-0.5401137101063076</v>
      </c>
      <c r="G987" s="1">
        <f t="shared" si="137"/>
        <v>-0.39627745741341092</v>
      </c>
      <c r="H987" s="1">
        <v>4.4545614904485048E-3</v>
      </c>
      <c r="I987" s="1">
        <f t="shared" si="138"/>
        <v>8.8224972835463826E-5</v>
      </c>
      <c r="J987" s="1">
        <f t="shared" si="139"/>
        <v>-0.39716303832077515</v>
      </c>
      <c r="AP987" s="58"/>
      <c r="AQ987" s="58"/>
      <c r="AR987" s="58"/>
      <c r="AS987" s="58"/>
      <c r="AT987" s="58"/>
      <c r="AU987" s="58"/>
      <c r="AV987" s="58"/>
      <c r="AW987" s="173"/>
      <c r="AX987" s="58"/>
      <c r="AY987" s="58"/>
      <c r="AZ987" s="58"/>
      <c r="BA987" s="58">
        <f t="shared" si="140"/>
        <v>1</v>
      </c>
      <c r="BB987" s="58">
        <f t="shared" si="141"/>
        <v>0.13572252483280206</v>
      </c>
      <c r="BC987" s="58" t="e">
        <f t="shared" si="142"/>
        <v>#N/A</v>
      </c>
      <c r="BD987" s="58"/>
      <c r="BE987" s="58"/>
      <c r="BF987" s="58"/>
      <c r="BG987" s="58"/>
      <c r="BH987" s="58"/>
      <c r="BI987" s="58"/>
      <c r="BJ987" s="58"/>
      <c r="BK987" s="58"/>
      <c r="BL987" s="58"/>
      <c r="BM987" s="58"/>
      <c r="BN987" s="58"/>
      <c r="BO987" s="58"/>
      <c r="BP987" s="58"/>
      <c r="BQ987" s="58"/>
      <c r="BR987" s="58"/>
      <c r="BS987" s="58"/>
      <c r="BT987" s="58"/>
      <c r="BU987" s="58"/>
      <c r="BV987" s="58"/>
      <c r="BW987" s="58"/>
      <c r="BX987" s="58"/>
      <c r="BY987" s="58"/>
      <c r="BZ987" s="58"/>
      <c r="CA987" s="58"/>
      <c r="CB987" s="58"/>
      <c r="CC987" s="58"/>
      <c r="CD987" s="58"/>
      <c r="CE987" s="58"/>
      <c r="CF987" s="58"/>
      <c r="CG987" s="58"/>
      <c r="CH987" s="58"/>
      <c r="CI987" s="58"/>
      <c r="CJ987" s="58"/>
      <c r="CK987" s="58"/>
      <c r="CL987" s="58"/>
      <c r="CM987" s="58"/>
      <c r="CN987" s="58"/>
      <c r="CO987" s="58"/>
      <c r="CP987" s="58"/>
      <c r="CQ987" s="58"/>
      <c r="CR987" s="58"/>
      <c r="CS987" s="58"/>
      <c r="CT987" s="58"/>
      <c r="CU987" s="58"/>
      <c r="CV987" s="58"/>
      <c r="CW987" s="58"/>
      <c r="CX987" s="58"/>
      <c r="CY987" s="58"/>
      <c r="CZ987" s="58"/>
      <c r="DA987" s="58"/>
      <c r="DB987" s="58"/>
      <c r="DC987" s="58"/>
      <c r="DD987" s="58"/>
      <c r="DE987" s="58"/>
      <c r="DF987" s="58"/>
      <c r="DG987" s="58"/>
      <c r="DH987" s="58"/>
      <c r="DI987" s="58"/>
      <c r="DJ987" s="58"/>
      <c r="DK987" s="58"/>
      <c r="DL987" s="58"/>
      <c r="DM987" s="58"/>
      <c r="DN987" s="58"/>
      <c r="DO987" s="58"/>
      <c r="DP987" s="58"/>
      <c r="DQ987" s="58"/>
      <c r="DR987" s="58"/>
      <c r="DS987" s="58"/>
      <c r="DT987" s="58"/>
      <c r="DU987" s="58"/>
      <c r="DV987" s="58"/>
      <c r="DW987" s="58"/>
      <c r="DX987" s="58"/>
      <c r="DY987" s="58"/>
      <c r="DZ987" s="58"/>
      <c r="EA987" s="58"/>
      <c r="EB987" s="58"/>
      <c r="EC987" s="58"/>
      <c r="ED987" s="58"/>
      <c r="EE987" s="58"/>
      <c r="EF987" s="58"/>
      <c r="EG987" s="58"/>
      <c r="EH987" s="58"/>
      <c r="EI987" s="58"/>
      <c r="EJ987" s="58"/>
      <c r="EK987" s="58"/>
      <c r="EL987" s="58"/>
      <c r="EM987" s="58"/>
    </row>
    <row r="988" spans="1:143" outlineLevel="1" x14ac:dyDescent="0.2">
      <c r="A988" s="16">
        <v>689</v>
      </c>
      <c r="B988" s="16">
        <v>0</v>
      </c>
      <c r="C988" s="1">
        <v>0.13864991059427775</v>
      </c>
      <c r="D988" s="1">
        <f t="shared" si="134"/>
        <v>-0.13864991059427775</v>
      </c>
      <c r="E988" s="1">
        <f t="shared" si="135"/>
        <v>0.29850849858511941</v>
      </c>
      <c r="F988" s="1">
        <f t="shared" si="136"/>
        <v>-0.54635931271016092</v>
      </c>
      <c r="G988" s="1">
        <f t="shared" si="137"/>
        <v>-0.40120833367863146</v>
      </c>
      <c r="H988" s="1">
        <v>4.7347078373583236E-3</v>
      </c>
      <c r="I988" s="1">
        <f t="shared" si="138"/>
        <v>9.6175703263973471E-5</v>
      </c>
      <c r="J988" s="1">
        <f t="shared" si="139"/>
        <v>-0.40216152193919275</v>
      </c>
      <c r="AP988" s="58"/>
      <c r="AQ988" s="58"/>
      <c r="AR988" s="58"/>
      <c r="AS988" s="58"/>
      <c r="AT988" s="58"/>
      <c r="AU988" s="58"/>
      <c r="AV988" s="58"/>
      <c r="AW988" s="173"/>
      <c r="AX988" s="58"/>
      <c r="AY988" s="58"/>
      <c r="AZ988" s="58"/>
      <c r="BA988" s="58">
        <f t="shared" si="140"/>
        <v>1</v>
      </c>
      <c r="BB988" s="58">
        <f t="shared" si="141"/>
        <v>0.13864991059427775</v>
      </c>
      <c r="BC988" s="58" t="e">
        <f t="shared" si="142"/>
        <v>#N/A</v>
      </c>
      <c r="BD988" s="58"/>
      <c r="BE988" s="58"/>
      <c r="BF988" s="58"/>
      <c r="BG988" s="58"/>
      <c r="BH988" s="58"/>
      <c r="BI988" s="58"/>
      <c r="BJ988" s="58"/>
      <c r="BK988" s="58"/>
      <c r="BL988" s="58"/>
      <c r="BM988" s="58"/>
      <c r="BN988" s="58"/>
      <c r="BO988" s="58"/>
      <c r="BP988" s="58"/>
      <c r="BQ988" s="58"/>
      <c r="BR988" s="58"/>
      <c r="BS988" s="58"/>
      <c r="BT988" s="58"/>
      <c r="BU988" s="58"/>
      <c r="BV988" s="58"/>
      <c r="BW988" s="58"/>
      <c r="BX988" s="58"/>
      <c r="BY988" s="58"/>
      <c r="BZ988" s="58"/>
      <c r="CA988" s="58"/>
      <c r="CB988" s="58"/>
      <c r="CC988" s="58"/>
      <c r="CD988" s="58"/>
      <c r="CE988" s="58"/>
      <c r="CF988" s="58"/>
      <c r="CG988" s="58"/>
      <c r="CH988" s="58"/>
      <c r="CI988" s="58"/>
      <c r="CJ988" s="58"/>
      <c r="CK988" s="58"/>
      <c r="CL988" s="58"/>
      <c r="CM988" s="58"/>
      <c r="CN988" s="58"/>
      <c r="CO988" s="58"/>
      <c r="CP988" s="58"/>
      <c r="CQ988" s="58"/>
      <c r="CR988" s="58"/>
      <c r="CS988" s="58"/>
      <c r="CT988" s="58"/>
      <c r="CU988" s="58"/>
      <c r="CV988" s="58"/>
      <c r="CW988" s="58"/>
      <c r="CX988" s="58"/>
      <c r="CY988" s="58"/>
      <c r="CZ988" s="58"/>
      <c r="DA988" s="58"/>
      <c r="DB988" s="58"/>
      <c r="DC988" s="58"/>
      <c r="DD988" s="58"/>
      <c r="DE988" s="58"/>
      <c r="DF988" s="58"/>
      <c r="DG988" s="58"/>
      <c r="DH988" s="58"/>
      <c r="DI988" s="58"/>
      <c r="DJ988" s="58"/>
      <c r="DK988" s="58"/>
      <c r="DL988" s="58"/>
      <c r="DM988" s="58"/>
      <c r="DN988" s="58"/>
      <c r="DO988" s="58"/>
      <c r="DP988" s="58"/>
      <c r="DQ988" s="58"/>
      <c r="DR988" s="58"/>
      <c r="DS988" s="58"/>
      <c r="DT988" s="58"/>
      <c r="DU988" s="58"/>
      <c r="DV988" s="58"/>
      <c r="DW988" s="58"/>
      <c r="DX988" s="58"/>
      <c r="DY988" s="58"/>
      <c r="DZ988" s="58"/>
      <c r="EA988" s="58"/>
      <c r="EB988" s="58"/>
      <c r="EC988" s="58"/>
      <c r="ED988" s="58"/>
      <c r="EE988" s="58"/>
      <c r="EF988" s="58"/>
      <c r="EG988" s="58"/>
      <c r="EH988" s="58"/>
      <c r="EI988" s="58"/>
      <c r="EJ988" s="58"/>
      <c r="EK988" s="58"/>
      <c r="EL988" s="58"/>
      <c r="EM988" s="58"/>
    </row>
    <row r="989" spans="1:143" outlineLevel="1" x14ac:dyDescent="0.2">
      <c r="A989" s="16">
        <v>690</v>
      </c>
      <c r="B989" s="16">
        <v>1</v>
      </c>
      <c r="C989" s="1">
        <v>0.96040454078545445</v>
      </c>
      <c r="D989" s="1">
        <f t="shared" si="134"/>
        <v>3.9595459214545548E-2</v>
      </c>
      <c r="E989" s="1">
        <f t="shared" si="135"/>
        <v>8.0801373262747583E-2</v>
      </c>
      <c r="F989" s="1">
        <f t="shared" si="136"/>
        <v>0.28425582362151808</v>
      </c>
      <c r="G989" s="1">
        <f t="shared" si="137"/>
        <v>0.20304653830470942</v>
      </c>
      <c r="H989" s="1">
        <v>4.000073731475878E-3</v>
      </c>
      <c r="I989" s="1">
        <f t="shared" si="138"/>
        <v>2.0780240827799381E-5</v>
      </c>
      <c r="J989" s="1">
        <f t="shared" si="139"/>
        <v>0.20345386126634332</v>
      </c>
      <c r="AP989" s="58"/>
      <c r="AQ989" s="58"/>
      <c r="AR989" s="58"/>
      <c r="AS989" s="58"/>
      <c r="AT989" s="58"/>
      <c r="AU989" s="58"/>
      <c r="AV989" s="58"/>
      <c r="AW989" s="173"/>
      <c r="AX989" s="58"/>
      <c r="AY989" s="58"/>
      <c r="AZ989" s="58"/>
      <c r="BA989" s="58">
        <f t="shared" si="140"/>
        <v>0</v>
      </c>
      <c r="BB989" s="58" t="e">
        <f t="shared" si="141"/>
        <v>#N/A</v>
      </c>
      <c r="BC989" s="58">
        <f t="shared" si="142"/>
        <v>0.96040454078545445</v>
      </c>
      <c r="BD989" s="58"/>
      <c r="BE989" s="58"/>
      <c r="BF989" s="58"/>
      <c r="BG989" s="58"/>
      <c r="BH989" s="58"/>
      <c r="BI989" s="58"/>
      <c r="BJ989" s="58"/>
      <c r="BK989" s="58"/>
      <c r="BL989" s="58"/>
      <c r="BM989" s="58"/>
      <c r="BN989" s="58"/>
      <c r="BO989" s="58"/>
      <c r="BP989" s="58"/>
      <c r="BQ989" s="58"/>
      <c r="BR989" s="58"/>
      <c r="BS989" s="58"/>
      <c r="BT989" s="58"/>
      <c r="BU989" s="58"/>
      <c r="BV989" s="58"/>
      <c r="BW989" s="58"/>
      <c r="BX989" s="58"/>
      <c r="BY989" s="58"/>
      <c r="BZ989" s="58"/>
      <c r="CA989" s="58"/>
      <c r="CB989" s="58"/>
      <c r="CC989" s="58"/>
      <c r="CD989" s="58"/>
      <c r="CE989" s="58"/>
      <c r="CF989" s="58"/>
      <c r="CG989" s="58"/>
      <c r="CH989" s="58"/>
      <c r="CI989" s="58"/>
      <c r="CJ989" s="58"/>
      <c r="CK989" s="58"/>
      <c r="CL989" s="58"/>
      <c r="CM989" s="58"/>
      <c r="CN989" s="58"/>
      <c r="CO989" s="58"/>
      <c r="CP989" s="58"/>
      <c r="CQ989" s="58"/>
      <c r="CR989" s="58"/>
      <c r="CS989" s="58"/>
      <c r="CT989" s="58"/>
      <c r="CU989" s="58"/>
      <c r="CV989" s="58"/>
      <c r="CW989" s="58"/>
      <c r="CX989" s="58"/>
      <c r="CY989" s="58"/>
      <c r="CZ989" s="58"/>
      <c r="DA989" s="58"/>
      <c r="DB989" s="58"/>
      <c r="DC989" s="58"/>
      <c r="DD989" s="58"/>
      <c r="DE989" s="58"/>
      <c r="DF989" s="58"/>
      <c r="DG989" s="58"/>
      <c r="DH989" s="58"/>
      <c r="DI989" s="58"/>
      <c r="DJ989" s="58"/>
      <c r="DK989" s="58"/>
      <c r="DL989" s="58"/>
      <c r="DM989" s="58"/>
      <c r="DN989" s="58"/>
      <c r="DO989" s="58"/>
      <c r="DP989" s="58"/>
      <c r="DQ989" s="58"/>
      <c r="DR989" s="58"/>
      <c r="DS989" s="58"/>
      <c r="DT989" s="58"/>
      <c r="DU989" s="58"/>
      <c r="DV989" s="58"/>
      <c r="DW989" s="58"/>
      <c r="DX989" s="58"/>
      <c r="DY989" s="58"/>
      <c r="DZ989" s="58"/>
      <c r="EA989" s="58"/>
      <c r="EB989" s="58"/>
      <c r="EC989" s="58"/>
      <c r="ED989" s="58"/>
      <c r="EE989" s="58"/>
      <c r="EF989" s="58"/>
      <c r="EG989" s="58"/>
      <c r="EH989" s="58"/>
      <c r="EI989" s="58"/>
      <c r="EJ989" s="58"/>
      <c r="EK989" s="58"/>
      <c r="EL989" s="58"/>
      <c r="EM989" s="58"/>
    </row>
    <row r="990" spans="1:143" outlineLevel="1" x14ac:dyDescent="0.2">
      <c r="A990" s="16">
        <v>691</v>
      </c>
      <c r="B990" s="16">
        <v>1</v>
      </c>
      <c r="C990" s="1">
        <v>0.42773339733740329</v>
      </c>
      <c r="D990" s="1">
        <f t="shared" si="134"/>
        <v>0.57226660266259666</v>
      </c>
      <c r="E990" s="1">
        <f t="shared" si="135"/>
        <v>1.6985103618051152</v>
      </c>
      <c r="F990" s="1">
        <f t="shared" si="136"/>
        <v>1.3032691056743098</v>
      </c>
      <c r="G990" s="1">
        <f t="shared" si="137"/>
        <v>1.1566783853233706</v>
      </c>
      <c r="H990" s="1">
        <v>9.7588043942683587E-3</v>
      </c>
      <c r="I990" s="1">
        <f t="shared" si="138"/>
        <v>1.6643700294473622E-3</v>
      </c>
      <c r="J990" s="1">
        <f t="shared" si="139"/>
        <v>1.1623639314850587</v>
      </c>
      <c r="AP990" s="58"/>
      <c r="AQ990" s="58"/>
      <c r="AR990" s="58"/>
      <c r="AS990" s="58"/>
      <c r="AT990" s="58"/>
      <c r="AU990" s="58"/>
      <c r="AV990" s="58"/>
      <c r="AW990" s="173"/>
      <c r="AX990" s="58"/>
      <c r="AY990" s="58"/>
      <c r="AZ990" s="58"/>
      <c r="BA990" s="58">
        <f t="shared" si="140"/>
        <v>0</v>
      </c>
      <c r="BB990" s="58" t="e">
        <f t="shared" si="141"/>
        <v>#N/A</v>
      </c>
      <c r="BC990" s="58">
        <f t="shared" si="142"/>
        <v>0.42773339733740329</v>
      </c>
      <c r="BD990" s="58"/>
      <c r="BE990" s="58"/>
      <c r="BF990" s="58"/>
      <c r="BG990" s="58"/>
      <c r="BH990" s="58"/>
      <c r="BI990" s="58"/>
      <c r="BJ990" s="58"/>
      <c r="BK990" s="58"/>
      <c r="BL990" s="58"/>
      <c r="BM990" s="58"/>
      <c r="BN990" s="58"/>
      <c r="BO990" s="58"/>
      <c r="BP990" s="58"/>
      <c r="BQ990" s="58"/>
      <c r="BR990" s="58"/>
      <c r="BS990" s="58"/>
      <c r="BT990" s="58"/>
      <c r="BU990" s="58"/>
      <c r="BV990" s="58"/>
      <c r="BW990" s="58"/>
      <c r="BX990" s="58"/>
      <c r="BY990" s="58"/>
      <c r="BZ990" s="58"/>
      <c r="CA990" s="58"/>
      <c r="CB990" s="58"/>
      <c r="CC990" s="58"/>
      <c r="CD990" s="58"/>
      <c r="CE990" s="58"/>
      <c r="CF990" s="58"/>
      <c r="CG990" s="58"/>
      <c r="CH990" s="58"/>
      <c r="CI990" s="58"/>
      <c r="CJ990" s="58"/>
      <c r="CK990" s="58"/>
      <c r="CL990" s="58"/>
      <c r="CM990" s="58"/>
      <c r="CN990" s="58"/>
      <c r="CO990" s="58"/>
      <c r="CP990" s="58"/>
      <c r="CQ990" s="58"/>
      <c r="CR990" s="58"/>
      <c r="CS990" s="58"/>
      <c r="CT990" s="58"/>
      <c r="CU990" s="58"/>
      <c r="CV990" s="58"/>
      <c r="CW990" s="58"/>
      <c r="CX990" s="58"/>
      <c r="CY990" s="58"/>
      <c r="CZ990" s="58"/>
      <c r="DA990" s="58"/>
      <c r="DB990" s="58"/>
      <c r="DC990" s="58"/>
      <c r="DD990" s="58"/>
      <c r="DE990" s="58"/>
      <c r="DF990" s="58"/>
      <c r="DG990" s="58"/>
      <c r="DH990" s="58"/>
      <c r="DI990" s="58"/>
      <c r="DJ990" s="58"/>
      <c r="DK990" s="58"/>
      <c r="DL990" s="58"/>
      <c r="DM990" s="58"/>
      <c r="DN990" s="58"/>
      <c r="DO990" s="58"/>
      <c r="DP990" s="58"/>
      <c r="DQ990" s="58"/>
      <c r="DR990" s="58"/>
      <c r="DS990" s="58"/>
      <c r="DT990" s="58"/>
      <c r="DU990" s="58"/>
      <c r="DV990" s="58"/>
      <c r="DW990" s="58"/>
      <c r="DX990" s="58"/>
      <c r="DY990" s="58"/>
      <c r="DZ990" s="58"/>
      <c r="EA990" s="58"/>
      <c r="EB990" s="58"/>
      <c r="EC990" s="58"/>
      <c r="ED990" s="58"/>
      <c r="EE990" s="58"/>
      <c r="EF990" s="58"/>
      <c r="EG990" s="58"/>
      <c r="EH990" s="58"/>
      <c r="EI990" s="58"/>
      <c r="EJ990" s="58"/>
      <c r="EK990" s="58"/>
      <c r="EL990" s="58"/>
      <c r="EM990" s="58"/>
    </row>
    <row r="991" spans="1:143" outlineLevel="1" x14ac:dyDescent="0.2">
      <c r="A991" s="16">
        <v>692</v>
      </c>
      <c r="B991" s="16">
        <v>1</v>
      </c>
      <c r="C991" s="1">
        <v>0.83253923579724065</v>
      </c>
      <c r="D991" s="1">
        <f t="shared" si="134"/>
        <v>0.16746076420275935</v>
      </c>
      <c r="E991" s="1">
        <f t="shared" si="135"/>
        <v>0.36654985630270037</v>
      </c>
      <c r="F991" s="1">
        <f t="shared" si="136"/>
        <v>0.60543361015283947</v>
      </c>
      <c r="G991" s="1">
        <f t="shared" si="137"/>
        <v>0.44849146162707515</v>
      </c>
      <c r="H991" s="1">
        <v>1.4533839825355699E-2</v>
      </c>
      <c r="I991" s="1">
        <f t="shared" si="138"/>
        <v>3.7628361700082417E-4</v>
      </c>
      <c r="J991" s="1">
        <f t="shared" si="139"/>
        <v>0.45178657496859032</v>
      </c>
      <c r="AP991" s="58"/>
      <c r="AQ991" s="58"/>
      <c r="AR991" s="58"/>
      <c r="AS991" s="58"/>
      <c r="AT991" s="58"/>
      <c r="AU991" s="58"/>
      <c r="AV991" s="58"/>
      <c r="AW991" s="173"/>
      <c r="AX991" s="58"/>
      <c r="AY991" s="58"/>
      <c r="AZ991" s="58"/>
      <c r="BA991" s="58">
        <f t="shared" si="140"/>
        <v>0</v>
      </c>
      <c r="BB991" s="58" t="e">
        <f t="shared" si="141"/>
        <v>#N/A</v>
      </c>
      <c r="BC991" s="58">
        <f t="shared" si="142"/>
        <v>0.83253923579724065</v>
      </c>
      <c r="BD991" s="58"/>
      <c r="BE991" s="58"/>
      <c r="BF991" s="58"/>
      <c r="BG991" s="58"/>
      <c r="BH991" s="58"/>
      <c r="BI991" s="58"/>
      <c r="BJ991" s="58"/>
      <c r="BK991" s="58"/>
      <c r="BL991" s="58"/>
      <c r="BM991" s="58"/>
      <c r="BN991" s="58"/>
      <c r="BO991" s="58"/>
      <c r="BP991" s="58"/>
      <c r="BQ991" s="58"/>
      <c r="BR991" s="58"/>
      <c r="BS991" s="58"/>
      <c r="BT991" s="58"/>
      <c r="BU991" s="58"/>
      <c r="BV991" s="58"/>
      <c r="BW991" s="58"/>
      <c r="BX991" s="58"/>
      <c r="BY991" s="58"/>
      <c r="BZ991" s="58"/>
      <c r="CA991" s="58"/>
      <c r="CB991" s="58"/>
      <c r="CC991" s="58"/>
      <c r="CD991" s="58"/>
      <c r="CE991" s="58"/>
      <c r="CF991" s="58"/>
      <c r="CG991" s="58"/>
      <c r="CH991" s="58"/>
      <c r="CI991" s="58"/>
      <c r="CJ991" s="58"/>
      <c r="CK991" s="58"/>
      <c r="CL991" s="58"/>
      <c r="CM991" s="58"/>
      <c r="CN991" s="58"/>
      <c r="CO991" s="58"/>
      <c r="CP991" s="58"/>
      <c r="CQ991" s="58"/>
      <c r="CR991" s="58"/>
      <c r="CS991" s="58"/>
      <c r="CT991" s="58"/>
      <c r="CU991" s="58"/>
      <c r="CV991" s="58"/>
      <c r="CW991" s="58"/>
      <c r="CX991" s="58"/>
      <c r="CY991" s="58"/>
      <c r="CZ991" s="58"/>
      <c r="DA991" s="58"/>
      <c r="DB991" s="58"/>
      <c r="DC991" s="58"/>
      <c r="DD991" s="58"/>
      <c r="DE991" s="58"/>
      <c r="DF991" s="58"/>
      <c r="DG991" s="58"/>
      <c r="DH991" s="58"/>
      <c r="DI991" s="58"/>
      <c r="DJ991" s="58"/>
      <c r="DK991" s="58"/>
      <c r="DL991" s="58"/>
      <c r="DM991" s="58"/>
      <c r="DN991" s="58"/>
      <c r="DO991" s="58"/>
      <c r="DP991" s="58"/>
      <c r="DQ991" s="58"/>
      <c r="DR991" s="58"/>
      <c r="DS991" s="58"/>
      <c r="DT991" s="58"/>
      <c r="DU991" s="58"/>
      <c r="DV991" s="58"/>
      <c r="DW991" s="58"/>
      <c r="DX991" s="58"/>
      <c r="DY991" s="58"/>
      <c r="DZ991" s="58"/>
      <c r="EA991" s="58"/>
      <c r="EB991" s="58"/>
      <c r="EC991" s="58"/>
      <c r="ED991" s="58"/>
      <c r="EE991" s="58"/>
      <c r="EF991" s="58"/>
      <c r="EG991" s="58"/>
      <c r="EH991" s="58"/>
      <c r="EI991" s="58"/>
      <c r="EJ991" s="58"/>
      <c r="EK991" s="58"/>
      <c r="EL991" s="58"/>
      <c r="EM991" s="58"/>
    </row>
    <row r="992" spans="1:143" outlineLevel="1" x14ac:dyDescent="0.2">
      <c r="A992" s="16">
        <v>693</v>
      </c>
      <c r="B992" s="16">
        <v>1</v>
      </c>
      <c r="C992" s="1">
        <v>0.10708535727923606</v>
      </c>
      <c r="D992" s="1">
        <f t="shared" si="134"/>
        <v>0.89291464272076393</v>
      </c>
      <c r="E992" s="1">
        <f t="shared" si="135"/>
        <v>4.4682580619146117</v>
      </c>
      <c r="F992" s="1">
        <f t="shared" si="136"/>
        <v>2.1138254568233896</v>
      </c>
      <c r="G992" s="1">
        <f t="shared" si="137"/>
        <v>2.887619244269652</v>
      </c>
      <c r="H992" s="1">
        <v>2.9589996513966067E-3</v>
      </c>
      <c r="I992" s="1">
        <f t="shared" si="138"/>
        <v>3.1024782563493654E-3</v>
      </c>
      <c r="J992" s="1">
        <f t="shared" si="139"/>
        <v>2.8919009810279812</v>
      </c>
      <c r="AP992" s="58"/>
      <c r="AQ992" s="58"/>
      <c r="AR992" s="58"/>
      <c r="AS992" s="58"/>
      <c r="AT992" s="58"/>
      <c r="AU992" s="58"/>
      <c r="AV992" s="58"/>
      <c r="AW992" s="173"/>
      <c r="AX992" s="58"/>
      <c r="AY992" s="58"/>
      <c r="AZ992" s="58"/>
      <c r="BA992" s="58">
        <f t="shared" si="140"/>
        <v>0</v>
      </c>
      <c r="BB992" s="58" t="e">
        <f t="shared" si="141"/>
        <v>#N/A</v>
      </c>
      <c r="BC992" s="58">
        <f t="shared" si="142"/>
        <v>0.10708535727923606</v>
      </c>
      <c r="BD992" s="58"/>
      <c r="BE992" s="58"/>
      <c r="BF992" s="58"/>
      <c r="BG992" s="58"/>
      <c r="BH992" s="58"/>
      <c r="BI992" s="58"/>
      <c r="BJ992" s="58"/>
      <c r="BK992" s="58"/>
      <c r="BL992" s="58"/>
      <c r="BM992" s="58"/>
      <c r="BN992" s="58"/>
      <c r="BO992" s="58"/>
      <c r="BP992" s="58"/>
      <c r="BQ992" s="58"/>
      <c r="BR992" s="58"/>
      <c r="BS992" s="58"/>
      <c r="BT992" s="58"/>
      <c r="BU992" s="58"/>
      <c r="BV992" s="58"/>
      <c r="BW992" s="58"/>
      <c r="BX992" s="58"/>
      <c r="BY992" s="58"/>
      <c r="BZ992" s="58"/>
      <c r="CA992" s="58"/>
      <c r="CB992" s="58"/>
      <c r="CC992" s="58"/>
      <c r="CD992" s="58"/>
      <c r="CE992" s="58"/>
      <c r="CF992" s="58"/>
      <c r="CG992" s="58"/>
      <c r="CH992" s="58"/>
      <c r="CI992" s="58"/>
      <c r="CJ992" s="58"/>
      <c r="CK992" s="58"/>
      <c r="CL992" s="58"/>
      <c r="CM992" s="58"/>
      <c r="CN992" s="58"/>
      <c r="CO992" s="58"/>
      <c r="CP992" s="58"/>
      <c r="CQ992" s="58"/>
      <c r="CR992" s="58"/>
      <c r="CS992" s="58"/>
      <c r="CT992" s="58"/>
      <c r="CU992" s="58"/>
      <c r="CV992" s="58"/>
      <c r="CW992" s="58"/>
      <c r="CX992" s="58"/>
      <c r="CY992" s="58"/>
      <c r="CZ992" s="58"/>
      <c r="DA992" s="58"/>
      <c r="DB992" s="58"/>
      <c r="DC992" s="58"/>
      <c r="DD992" s="58"/>
      <c r="DE992" s="58"/>
      <c r="DF992" s="58"/>
      <c r="DG992" s="58"/>
      <c r="DH992" s="58"/>
      <c r="DI992" s="58"/>
      <c r="DJ992" s="58"/>
      <c r="DK992" s="58"/>
      <c r="DL992" s="58"/>
      <c r="DM992" s="58"/>
      <c r="DN992" s="58"/>
      <c r="DO992" s="58"/>
      <c r="DP992" s="58"/>
      <c r="DQ992" s="58"/>
      <c r="DR992" s="58"/>
      <c r="DS992" s="58"/>
      <c r="DT992" s="58"/>
      <c r="DU992" s="58"/>
      <c r="DV992" s="58"/>
      <c r="DW992" s="58"/>
      <c r="DX992" s="58"/>
      <c r="DY992" s="58"/>
      <c r="DZ992" s="58"/>
      <c r="EA992" s="58"/>
      <c r="EB992" s="58"/>
      <c r="EC992" s="58"/>
      <c r="ED992" s="58"/>
      <c r="EE992" s="58"/>
      <c r="EF992" s="58"/>
      <c r="EG992" s="58"/>
      <c r="EH992" s="58"/>
      <c r="EI992" s="58"/>
      <c r="EJ992" s="58"/>
      <c r="EK992" s="58"/>
      <c r="EL992" s="58"/>
      <c r="EM992" s="58"/>
    </row>
    <row r="993" spans="1:143" outlineLevel="1" x14ac:dyDescent="0.2">
      <c r="A993" s="16">
        <v>694</v>
      </c>
      <c r="B993" s="16">
        <v>0</v>
      </c>
      <c r="C993" s="1">
        <v>0.11923695803177538</v>
      </c>
      <c r="D993" s="1">
        <f t="shared" si="134"/>
        <v>-0.11923695803177538</v>
      </c>
      <c r="E993" s="1">
        <f t="shared" si="135"/>
        <v>0.25393330814453968</v>
      </c>
      <c r="F993" s="1">
        <f t="shared" si="136"/>
        <v>-0.50391795775159642</v>
      </c>
      <c r="G993" s="1">
        <f t="shared" si="137"/>
        <v>-0.36793906680172583</v>
      </c>
      <c r="H993" s="1">
        <v>3.3157254693043439E-3</v>
      </c>
      <c r="I993" s="1">
        <f t="shared" si="138"/>
        <v>5.6483964461993641E-5</v>
      </c>
      <c r="J993" s="1">
        <f t="shared" si="139"/>
        <v>-0.36855058039849053</v>
      </c>
      <c r="AP993" s="58"/>
      <c r="AQ993" s="58"/>
      <c r="AR993" s="58"/>
      <c r="AS993" s="58"/>
      <c r="AT993" s="58"/>
      <c r="AU993" s="58"/>
      <c r="AV993" s="58"/>
      <c r="AW993" s="173"/>
      <c r="AX993" s="58"/>
      <c r="AY993" s="58"/>
      <c r="AZ993" s="58"/>
      <c r="BA993" s="58">
        <f t="shared" si="140"/>
        <v>1</v>
      </c>
      <c r="BB993" s="58">
        <f t="shared" si="141"/>
        <v>0.11923695803177538</v>
      </c>
      <c r="BC993" s="58" t="e">
        <f t="shared" si="142"/>
        <v>#N/A</v>
      </c>
      <c r="BD993" s="58"/>
      <c r="BE993" s="58"/>
      <c r="BF993" s="58"/>
      <c r="BG993" s="58"/>
      <c r="BH993" s="58"/>
      <c r="BI993" s="58"/>
      <c r="BJ993" s="58"/>
      <c r="BK993" s="58"/>
      <c r="BL993" s="58"/>
      <c r="BM993" s="58"/>
      <c r="BN993" s="58"/>
      <c r="BO993" s="58"/>
      <c r="BP993" s="58"/>
      <c r="BQ993" s="58"/>
      <c r="BR993" s="58"/>
      <c r="BS993" s="58"/>
      <c r="BT993" s="58"/>
      <c r="BU993" s="58"/>
      <c r="BV993" s="58"/>
      <c r="BW993" s="58"/>
      <c r="BX993" s="58"/>
      <c r="BY993" s="58"/>
      <c r="BZ993" s="58"/>
      <c r="CA993" s="58"/>
      <c r="CB993" s="58"/>
      <c r="CC993" s="58"/>
      <c r="CD993" s="58"/>
      <c r="CE993" s="58"/>
      <c r="CF993" s="58"/>
      <c r="CG993" s="58"/>
      <c r="CH993" s="58"/>
      <c r="CI993" s="58"/>
      <c r="CJ993" s="58"/>
      <c r="CK993" s="58"/>
      <c r="CL993" s="58"/>
      <c r="CM993" s="58"/>
      <c r="CN993" s="58"/>
      <c r="CO993" s="58"/>
      <c r="CP993" s="58"/>
      <c r="CQ993" s="58"/>
      <c r="CR993" s="58"/>
      <c r="CS993" s="58"/>
      <c r="CT993" s="58"/>
      <c r="CU993" s="58"/>
      <c r="CV993" s="58"/>
      <c r="CW993" s="58"/>
      <c r="CX993" s="58"/>
      <c r="CY993" s="58"/>
      <c r="CZ993" s="58"/>
      <c r="DA993" s="58"/>
      <c r="DB993" s="58"/>
      <c r="DC993" s="58"/>
      <c r="DD993" s="58"/>
      <c r="DE993" s="58"/>
      <c r="DF993" s="58"/>
      <c r="DG993" s="58"/>
      <c r="DH993" s="58"/>
      <c r="DI993" s="58"/>
      <c r="DJ993" s="58"/>
      <c r="DK993" s="58"/>
      <c r="DL993" s="58"/>
      <c r="DM993" s="58"/>
      <c r="DN993" s="58"/>
      <c r="DO993" s="58"/>
      <c r="DP993" s="58"/>
      <c r="DQ993" s="58"/>
      <c r="DR993" s="58"/>
      <c r="DS993" s="58"/>
      <c r="DT993" s="58"/>
      <c r="DU993" s="58"/>
      <c r="DV993" s="58"/>
      <c r="DW993" s="58"/>
      <c r="DX993" s="58"/>
      <c r="DY993" s="58"/>
      <c r="DZ993" s="58"/>
      <c r="EA993" s="58"/>
      <c r="EB993" s="58"/>
      <c r="EC993" s="58"/>
      <c r="ED993" s="58"/>
      <c r="EE993" s="58"/>
      <c r="EF993" s="58"/>
      <c r="EG993" s="58"/>
      <c r="EH993" s="58"/>
      <c r="EI993" s="58"/>
      <c r="EJ993" s="58"/>
      <c r="EK993" s="58"/>
      <c r="EL993" s="58"/>
      <c r="EM993" s="58"/>
    </row>
    <row r="994" spans="1:143" outlineLevel="1" x14ac:dyDescent="0.2">
      <c r="A994" s="16">
        <v>695</v>
      </c>
      <c r="B994" s="16">
        <v>0</v>
      </c>
      <c r="C994" s="1">
        <v>0.26730383086303044</v>
      </c>
      <c r="D994" s="1">
        <f t="shared" si="134"/>
        <v>-0.26730383086303044</v>
      </c>
      <c r="E994" s="1">
        <f t="shared" si="135"/>
        <v>0.62204833249894553</v>
      </c>
      <c r="F994" s="1">
        <f t="shared" si="136"/>
        <v>-0.78870040731506252</v>
      </c>
      <c r="G994" s="1">
        <f t="shared" si="137"/>
        <v>-0.6040051352608562</v>
      </c>
      <c r="H994" s="1">
        <v>1.4100124585766734E-2</v>
      </c>
      <c r="I994" s="1">
        <f t="shared" si="138"/>
        <v>6.6152856452265148E-4</v>
      </c>
      <c r="J994" s="1">
        <f t="shared" si="139"/>
        <v>-0.60830897647186821</v>
      </c>
      <c r="AP994" s="58"/>
      <c r="AQ994" s="58"/>
      <c r="AR994" s="58"/>
      <c r="AS994" s="58"/>
      <c r="AT994" s="58"/>
      <c r="AU994" s="58"/>
      <c r="AV994" s="58"/>
      <c r="AW994" s="173"/>
      <c r="AX994" s="58"/>
      <c r="AY994" s="58"/>
      <c r="AZ994" s="58"/>
      <c r="BA994" s="58">
        <f t="shared" si="140"/>
        <v>1</v>
      </c>
      <c r="BB994" s="58">
        <f t="shared" si="141"/>
        <v>0.26730383086303044</v>
      </c>
      <c r="BC994" s="58" t="e">
        <f t="shared" si="142"/>
        <v>#N/A</v>
      </c>
      <c r="BD994" s="58"/>
      <c r="BE994" s="58"/>
      <c r="BF994" s="58"/>
      <c r="BG994" s="58"/>
      <c r="BH994" s="58"/>
      <c r="BI994" s="58"/>
      <c r="BJ994" s="58"/>
      <c r="BK994" s="58"/>
      <c r="BL994" s="58"/>
      <c r="BM994" s="58"/>
      <c r="BN994" s="58"/>
      <c r="BO994" s="58"/>
      <c r="BP994" s="58"/>
      <c r="BQ994" s="58"/>
      <c r="BR994" s="58"/>
      <c r="BS994" s="58"/>
      <c r="BT994" s="58"/>
      <c r="BU994" s="58"/>
      <c r="BV994" s="58"/>
      <c r="BW994" s="58"/>
      <c r="BX994" s="58"/>
      <c r="BY994" s="58"/>
      <c r="BZ994" s="58"/>
      <c r="CA994" s="58"/>
      <c r="CB994" s="58"/>
      <c r="CC994" s="58"/>
      <c r="CD994" s="58"/>
      <c r="CE994" s="58"/>
      <c r="CF994" s="58"/>
      <c r="CG994" s="58"/>
      <c r="CH994" s="58"/>
      <c r="CI994" s="58"/>
      <c r="CJ994" s="58"/>
      <c r="CK994" s="58"/>
      <c r="CL994" s="58"/>
      <c r="CM994" s="58"/>
      <c r="CN994" s="58"/>
      <c r="CO994" s="58"/>
      <c r="CP994" s="58"/>
      <c r="CQ994" s="58"/>
      <c r="CR994" s="58"/>
      <c r="CS994" s="58"/>
      <c r="CT994" s="58"/>
      <c r="CU994" s="58"/>
      <c r="CV994" s="58"/>
      <c r="CW994" s="58"/>
      <c r="CX994" s="58"/>
      <c r="CY994" s="58"/>
      <c r="CZ994" s="58"/>
      <c r="DA994" s="58"/>
      <c r="DB994" s="58"/>
      <c r="DC994" s="58"/>
      <c r="DD994" s="58"/>
      <c r="DE994" s="58"/>
      <c r="DF994" s="58"/>
      <c r="DG994" s="58"/>
      <c r="DH994" s="58"/>
      <c r="DI994" s="58"/>
      <c r="DJ994" s="58"/>
      <c r="DK994" s="58"/>
      <c r="DL994" s="58"/>
      <c r="DM994" s="58"/>
      <c r="DN994" s="58"/>
      <c r="DO994" s="58"/>
      <c r="DP994" s="58"/>
      <c r="DQ994" s="58"/>
      <c r="DR994" s="58"/>
      <c r="DS994" s="58"/>
      <c r="DT994" s="58"/>
      <c r="DU994" s="58"/>
      <c r="DV994" s="58"/>
      <c r="DW994" s="58"/>
      <c r="DX994" s="58"/>
      <c r="DY994" s="58"/>
      <c r="DZ994" s="58"/>
      <c r="EA994" s="58"/>
      <c r="EB994" s="58"/>
      <c r="EC994" s="58"/>
      <c r="ED994" s="58"/>
      <c r="EE994" s="58"/>
      <c r="EF994" s="58"/>
      <c r="EG994" s="58"/>
      <c r="EH994" s="58"/>
      <c r="EI994" s="58"/>
      <c r="EJ994" s="58"/>
      <c r="EK994" s="58"/>
      <c r="EL994" s="58"/>
      <c r="EM994" s="58"/>
    </row>
    <row r="995" spans="1:143" outlineLevel="1" x14ac:dyDescent="0.2">
      <c r="A995" s="16">
        <v>696</v>
      </c>
      <c r="B995" s="16">
        <v>0</v>
      </c>
      <c r="C995" s="1">
        <v>6.7056415549615001E-2</v>
      </c>
      <c r="D995" s="1">
        <f t="shared" si="134"/>
        <v>-6.7056415549615001E-2</v>
      </c>
      <c r="E995" s="1">
        <f t="shared" si="135"/>
        <v>0.13882109358002229</v>
      </c>
      <c r="F995" s="1">
        <f t="shared" si="136"/>
        <v>-0.37258702819612799</v>
      </c>
      <c r="G995" s="1">
        <f t="shared" si="137"/>
        <v>-0.26809732216425464</v>
      </c>
      <c r="H995" s="1">
        <v>9.5239009133185771E-3</v>
      </c>
      <c r="I995" s="1">
        <f t="shared" si="138"/>
        <v>8.7221154988698047E-5</v>
      </c>
      <c r="J995" s="1">
        <f t="shared" si="139"/>
        <v>-0.26938318044460841</v>
      </c>
      <c r="AP995" s="58"/>
      <c r="AQ995" s="58"/>
      <c r="AR995" s="58"/>
      <c r="AS995" s="58"/>
      <c r="AT995" s="58"/>
      <c r="AU995" s="58"/>
      <c r="AV995" s="58"/>
      <c r="AW995" s="173"/>
      <c r="AX995" s="58"/>
      <c r="AY995" s="58"/>
      <c r="AZ995" s="58"/>
      <c r="BA995" s="58">
        <f t="shared" si="140"/>
        <v>1</v>
      </c>
      <c r="BB995" s="58">
        <f t="shared" si="141"/>
        <v>6.7056415549615001E-2</v>
      </c>
      <c r="BC995" s="58" t="e">
        <f t="shared" si="142"/>
        <v>#N/A</v>
      </c>
      <c r="BD995" s="58"/>
      <c r="BE995" s="58"/>
      <c r="BF995" s="58"/>
      <c r="BG995" s="58"/>
      <c r="BH995" s="58"/>
      <c r="BI995" s="58"/>
      <c r="BJ995" s="58"/>
      <c r="BK995" s="58"/>
      <c r="BL995" s="58"/>
      <c r="BM995" s="58"/>
      <c r="BN995" s="58"/>
      <c r="BO995" s="58"/>
      <c r="BP995" s="58"/>
      <c r="BQ995" s="58"/>
      <c r="BR995" s="58"/>
      <c r="BS995" s="58"/>
      <c r="BT995" s="58"/>
      <c r="BU995" s="58"/>
      <c r="BV995" s="58"/>
      <c r="BW995" s="58"/>
      <c r="BX995" s="58"/>
      <c r="BY995" s="58"/>
      <c r="BZ995" s="58"/>
      <c r="CA995" s="58"/>
      <c r="CB995" s="58"/>
      <c r="CC995" s="58"/>
      <c r="CD995" s="58"/>
      <c r="CE995" s="58"/>
      <c r="CF995" s="58"/>
      <c r="CG995" s="58"/>
      <c r="CH995" s="58"/>
      <c r="CI995" s="58"/>
      <c r="CJ995" s="58"/>
      <c r="CK995" s="58"/>
      <c r="CL995" s="58"/>
      <c r="CM995" s="58"/>
      <c r="CN995" s="58"/>
      <c r="CO995" s="58"/>
      <c r="CP995" s="58"/>
      <c r="CQ995" s="58"/>
      <c r="CR995" s="58"/>
      <c r="CS995" s="58"/>
      <c r="CT995" s="58"/>
      <c r="CU995" s="58"/>
      <c r="CV995" s="58"/>
      <c r="CW995" s="58"/>
      <c r="CX995" s="58"/>
      <c r="CY995" s="58"/>
      <c r="CZ995" s="58"/>
      <c r="DA995" s="58"/>
      <c r="DB995" s="58"/>
      <c r="DC995" s="58"/>
      <c r="DD995" s="58"/>
      <c r="DE995" s="58"/>
      <c r="DF995" s="58"/>
      <c r="DG995" s="58"/>
      <c r="DH995" s="58"/>
      <c r="DI995" s="58"/>
      <c r="DJ995" s="58"/>
      <c r="DK995" s="58"/>
      <c r="DL995" s="58"/>
      <c r="DM995" s="58"/>
      <c r="DN995" s="58"/>
      <c r="DO995" s="58"/>
      <c r="DP995" s="58"/>
      <c r="DQ995" s="58"/>
      <c r="DR995" s="58"/>
      <c r="DS995" s="58"/>
      <c r="DT995" s="58"/>
      <c r="DU995" s="58"/>
      <c r="DV995" s="58"/>
      <c r="DW995" s="58"/>
      <c r="DX995" s="58"/>
      <c r="DY995" s="58"/>
      <c r="DZ995" s="58"/>
      <c r="EA995" s="58"/>
      <c r="EB995" s="58"/>
      <c r="EC995" s="58"/>
      <c r="ED995" s="58"/>
      <c r="EE995" s="58"/>
      <c r="EF995" s="58"/>
      <c r="EG995" s="58"/>
      <c r="EH995" s="58"/>
      <c r="EI995" s="58"/>
      <c r="EJ995" s="58"/>
      <c r="EK995" s="58"/>
      <c r="EL995" s="58"/>
      <c r="EM995" s="58"/>
    </row>
    <row r="996" spans="1:143" outlineLevel="1" x14ac:dyDescent="0.2">
      <c r="A996" s="16">
        <v>697</v>
      </c>
      <c r="B996" s="16">
        <v>0</v>
      </c>
      <c r="C996" s="1">
        <v>7.8017583876146587E-2</v>
      </c>
      <c r="D996" s="1">
        <f t="shared" si="134"/>
        <v>-7.8017583876146587E-2</v>
      </c>
      <c r="E996" s="1">
        <f t="shared" si="135"/>
        <v>0.16245825411317674</v>
      </c>
      <c r="F996" s="1">
        <f t="shared" si="136"/>
        <v>-0.40306110468907408</v>
      </c>
      <c r="G996" s="1">
        <f t="shared" si="137"/>
        <v>-0.29089411088061179</v>
      </c>
      <c r="H996" s="1">
        <v>3.7568606595928585E-3</v>
      </c>
      <c r="I996" s="1">
        <f t="shared" si="138"/>
        <v>4.0038174817661586E-5</v>
      </c>
      <c r="J996" s="1">
        <f t="shared" si="139"/>
        <v>-0.29144207966731939</v>
      </c>
      <c r="AP996" s="58"/>
      <c r="AQ996" s="58"/>
      <c r="AR996" s="58"/>
      <c r="AS996" s="58"/>
      <c r="AT996" s="58"/>
      <c r="AU996" s="58"/>
      <c r="AV996" s="58"/>
      <c r="AW996" s="173"/>
      <c r="AX996" s="58"/>
      <c r="AY996" s="58"/>
      <c r="AZ996" s="58"/>
      <c r="BA996" s="58">
        <f t="shared" si="140"/>
        <v>1</v>
      </c>
      <c r="BB996" s="58">
        <f t="shared" si="141"/>
        <v>7.8017583876146587E-2</v>
      </c>
      <c r="BC996" s="58" t="e">
        <f t="shared" si="142"/>
        <v>#N/A</v>
      </c>
      <c r="BD996" s="58"/>
      <c r="BE996" s="58"/>
      <c r="BF996" s="58"/>
      <c r="BG996" s="58"/>
      <c r="BH996" s="58"/>
      <c r="BI996" s="58"/>
      <c r="BJ996" s="58"/>
      <c r="BK996" s="58"/>
      <c r="BL996" s="58"/>
      <c r="BM996" s="58"/>
      <c r="BN996" s="58"/>
      <c r="BO996" s="58"/>
      <c r="BP996" s="58"/>
      <c r="BQ996" s="58"/>
      <c r="BR996" s="58"/>
      <c r="BS996" s="58"/>
      <c r="BT996" s="58"/>
      <c r="BU996" s="58"/>
      <c r="BV996" s="58"/>
      <c r="BW996" s="58"/>
      <c r="BX996" s="58"/>
      <c r="BY996" s="58"/>
      <c r="BZ996" s="58"/>
      <c r="CA996" s="58"/>
      <c r="CB996" s="58"/>
      <c r="CC996" s="58"/>
      <c r="CD996" s="58"/>
      <c r="CE996" s="58"/>
      <c r="CF996" s="58"/>
      <c r="CG996" s="58"/>
      <c r="CH996" s="58"/>
      <c r="CI996" s="58"/>
      <c r="CJ996" s="58"/>
      <c r="CK996" s="58"/>
      <c r="CL996" s="58"/>
      <c r="CM996" s="58"/>
      <c r="CN996" s="58"/>
      <c r="CO996" s="58"/>
      <c r="CP996" s="58"/>
      <c r="CQ996" s="58"/>
      <c r="CR996" s="58"/>
      <c r="CS996" s="58"/>
      <c r="CT996" s="58"/>
      <c r="CU996" s="58"/>
      <c r="CV996" s="58"/>
      <c r="CW996" s="58"/>
      <c r="CX996" s="58"/>
      <c r="CY996" s="58"/>
      <c r="CZ996" s="58"/>
      <c r="DA996" s="58"/>
      <c r="DB996" s="58"/>
      <c r="DC996" s="58"/>
      <c r="DD996" s="58"/>
      <c r="DE996" s="58"/>
      <c r="DF996" s="58"/>
      <c r="DG996" s="58"/>
      <c r="DH996" s="58"/>
      <c r="DI996" s="58"/>
      <c r="DJ996" s="58"/>
      <c r="DK996" s="58"/>
      <c r="DL996" s="58"/>
      <c r="DM996" s="58"/>
      <c r="DN996" s="58"/>
      <c r="DO996" s="58"/>
      <c r="DP996" s="58"/>
      <c r="DQ996" s="58"/>
      <c r="DR996" s="58"/>
      <c r="DS996" s="58"/>
      <c r="DT996" s="58"/>
      <c r="DU996" s="58"/>
      <c r="DV996" s="58"/>
      <c r="DW996" s="58"/>
      <c r="DX996" s="58"/>
      <c r="DY996" s="58"/>
      <c r="DZ996" s="58"/>
      <c r="EA996" s="58"/>
      <c r="EB996" s="58"/>
      <c r="EC996" s="58"/>
      <c r="ED996" s="58"/>
      <c r="EE996" s="58"/>
      <c r="EF996" s="58"/>
      <c r="EG996" s="58"/>
      <c r="EH996" s="58"/>
      <c r="EI996" s="58"/>
      <c r="EJ996" s="58"/>
      <c r="EK996" s="58"/>
      <c r="EL996" s="58"/>
      <c r="EM996" s="58"/>
    </row>
    <row r="997" spans="1:143" outlineLevel="1" x14ac:dyDescent="0.2">
      <c r="A997" s="16">
        <v>698</v>
      </c>
      <c r="B997" s="16">
        <v>1</v>
      </c>
      <c r="C997" s="1">
        <v>0.72375434318762599</v>
      </c>
      <c r="D997" s="1">
        <f t="shared" si="134"/>
        <v>0.27624565681237401</v>
      </c>
      <c r="E997" s="1">
        <f t="shared" si="135"/>
        <v>0.64660649832569983</v>
      </c>
      <c r="F997" s="1">
        <f t="shared" si="136"/>
        <v>0.80411846038111812</v>
      </c>
      <c r="G997" s="1">
        <f t="shared" si="137"/>
        <v>0.61780602294248055</v>
      </c>
      <c r="H997" s="1">
        <v>1.3883386951440457E-2</v>
      </c>
      <c r="I997" s="1">
        <f t="shared" si="138"/>
        <v>6.8116631996408027E-4</v>
      </c>
      <c r="J997" s="1">
        <f t="shared" si="139"/>
        <v>0.62213982140587232</v>
      </c>
      <c r="AP997" s="58"/>
      <c r="AQ997" s="58"/>
      <c r="AR997" s="58"/>
      <c r="AS997" s="58"/>
      <c r="AT997" s="58"/>
      <c r="AU997" s="58"/>
      <c r="AV997" s="58"/>
      <c r="AW997" s="173"/>
      <c r="AX997" s="58"/>
      <c r="AY997" s="58"/>
      <c r="AZ997" s="58"/>
      <c r="BA997" s="58">
        <f t="shared" si="140"/>
        <v>0</v>
      </c>
      <c r="BB997" s="58" t="e">
        <f t="shared" si="141"/>
        <v>#N/A</v>
      </c>
      <c r="BC997" s="58">
        <f t="shared" si="142"/>
        <v>0.72375434318762599</v>
      </c>
      <c r="BD997" s="58"/>
      <c r="BE997" s="58"/>
      <c r="BF997" s="58"/>
      <c r="BG997" s="58"/>
      <c r="BH997" s="58"/>
      <c r="BI997" s="58"/>
      <c r="BJ997" s="58"/>
      <c r="BK997" s="58"/>
      <c r="BL997" s="58"/>
      <c r="BM997" s="58"/>
      <c r="BN997" s="58"/>
      <c r="BO997" s="58"/>
      <c r="BP997" s="58"/>
      <c r="BQ997" s="58"/>
      <c r="BR997" s="58"/>
      <c r="BS997" s="58"/>
      <c r="BT997" s="58"/>
      <c r="BU997" s="58"/>
      <c r="BV997" s="58"/>
      <c r="BW997" s="58"/>
      <c r="BX997" s="58"/>
      <c r="BY997" s="58"/>
      <c r="BZ997" s="58"/>
      <c r="CA997" s="58"/>
      <c r="CB997" s="58"/>
      <c r="CC997" s="58"/>
      <c r="CD997" s="58"/>
      <c r="CE997" s="58"/>
      <c r="CF997" s="58"/>
      <c r="CG997" s="58"/>
      <c r="CH997" s="58"/>
      <c r="CI997" s="58"/>
      <c r="CJ997" s="58"/>
      <c r="CK997" s="58"/>
      <c r="CL997" s="58"/>
      <c r="CM997" s="58"/>
      <c r="CN997" s="58"/>
      <c r="CO997" s="58"/>
      <c r="CP997" s="58"/>
      <c r="CQ997" s="58"/>
      <c r="CR997" s="58"/>
      <c r="CS997" s="58"/>
      <c r="CT997" s="58"/>
      <c r="CU997" s="58"/>
      <c r="CV997" s="58"/>
      <c r="CW997" s="58"/>
      <c r="CX997" s="58"/>
      <c r="CY997" s="58"/>
      <c r="CZ997" s="58"/>
      <c r="DA997" s="58"/>
      <c r="DB997" s="58"/>
      <c r="DC997" s="58"/>
      <c r="DD997" s="58"/>
      <c r="DE997" s="58"/>
      <c r="DF997" s="58"/>
      <c r="DG997" s="58"/>
      <c r="DH997" s="58"/>
      <c r="DI997" s="58"/>
      <c r="DJ997" s="58"/>
      <c r="DK997" s="58"/>
      <c r="DL997" s="58"/>
      <c r="DM997" s="58"/>
      <c r="DN997" s="58"/>
      <c r="DO997" s="58"/>
      <c r="DP997" s="58"/>
      <c r="DQ997" s="58"/>
      <c r="DR997" s="58"/>
      <c r="DS997" s="58"/>
      <c r="DT997" s="58"/>
      <c r="DU997" s="58"/>
      <c r="DV997" s="58"/>
      <c r="DW997" s="58"/>
      <c r="DX997" s="58"/>
      <c r="DY997" s="58"/>
      <c r="DZ997" s="58"/>
      <c r="EA997" s="58"/>
      <c r="EB997" s="58"/>
      <c r="EC997" s="58"/>
      <c r="ED997" s="58"/>
      <c r="EE997" s="58"/>
      <c r="EF997" s="58"/>
      <c r="EG997" s="58"/>
      <c r="EH997" s="58"/>
      <c r="EI997" s="58"/>
      <c r="EJ997" s="58"/>
      <c r="EK997" s="58"/>
      <c r="EL997" s="58"/>
      <c r="EM997" s="58"/>
    </row>
    <row r="998" spans="1:143" outlineLevel="1" x14ac:dyDescent="0.2">
      <c r="A998" s="16">
        <v>699</v>
      </c>
      <c r="B998" s="16">
        <v>0</v>
      </c>
      <c r="C998" s="1">
        <v>0.32381627957565301</v>
      </c>
      <c r="D998" s="1">
        <f t="shared" si="134"/>
        <v>-0.32381627957565301</v>
      </c>
      <c r="E998" s="1">
        <f t="shared" si="135"/>
        <v>0.78258092817571556</v>
      </c>
      <c r="F998" s="1">
        <f t="shared" si="136"/>
        <v>-0.88463604277449359</v>
      </c>
      <c r="G998" s="1">
        <f t="shared" si="137"/>
        <v>-0.69201735158234234</v>
      </c>
      <c r="H998" s="1">
        <v>9.3596447707075085E-3</v>
      </c>
      <c r="I998" s="1">
        <f t="shared" si="138"/>
        <v>5.7091481901940736E-4</v>
      </c>
      <c r="J998" s="1">
        <f t="shared" si="139"/>
        <v>-0.69527878219027484</v>
      </c>
      <c r="AP998" s="58"/>
      <c r="AQ998" s="58"/>
      <c r="AR998" s="58"/>
      <c r="AS998" s="58"/>
      <c r="AT998" s="58"/>
      <c r="AU998" s="58"/>
      <c r="AV998" s="58"/>
      <c r="AW998" s="173"/>
      <c r="AX998" s="58"/>
      <c r="AY998" s="58"/>
      <c r="AZ998" s="58"/>
      <c r="BA998" s="58">
        <f t="shared" si="140"/>
        <v>1</v>
      </c>
      <c r="BB998" s="58">
        <f t="shared" si="141"/>
        <v>0.32381627957565301</v>
      </c>
      <c r="BC998" s="58" t="e">
        <f t="shared" si="142"/>
        <v>#N/A</v>
      </c>
      <c r="BD998" s="58"/>
      <c r="BE998" s="58"/>
      <c r="BF998" s="58"/>
      <c r="BG998" s="58"/>
      <c r="BH998" s="58"/>
      <c r="BI998" s="58"/>
      <c r="BJ998" s="58"/>
      <c r="BK998" s="58"/>
      <c r="BL998" s="58"/>
      <c r="BM998" s="58"/>
      <c r="BN998" s="58"/>
      <c r="BO998" s="58"/>
      <c r="BP998" s="58"/>
      <c r="BQ998" s="58"/>
      <c r="BR998" s="58"/>
      <c r="BS998" s="58"/>
      <c r="BT998" s="58"/>
      <c r="BU998" s="58"/>
      <c r="BV998" s="58"/>
      <c r="BW998" s="58"/>
      <c r="BX998" s="58"/>
      <c r="BY998" s="58"/>
      <c r="BZ998" s="58"/>
      <c r="CA998" s="58"/>
      <c r="CB998" s="58"/>
      <c r="CC998" s="58"/>
      <c r="CD998" s="58"/>
      <c r="CE998" s="58"/>
      <c r="CF998" s="58"/>
      <c r="CG998" s="58"/>
      <c r="CH998" s="58"/>
      <c r="CI998" s="58"/>
      <c r="CJ998" s="58"/>
      <c r="CK998" s="58"/>
      <c r="CL998" s="58"/>
      <c r="CM998" s="58"/>
      <c r="CN998" s="58"/>
      <c r="CO998" s="58"/>
      <c r="CP998" s="58"/>
      <c r="CQ998" s="58"/>
      <c r="CR998" s="58"/>
      <c r="CS998" s="58"/>
      <c r="CT998" s="58"/>
      <c r="CU998" s="58"/>
      <c r="CV998" s="58"/>
      <c r="CW998" s="58"/>
      <c r="CX998" s="58"/>
      <c r="CY998" s="58"/>
      <c r="CZ998" s="58"/>
      <c r="DA998" s="58"/>
      <c r="DB998" s="58"/>
      <c r="DC998" s="58"/>
      <c r="DD998" s="58"/>
      <c r="DE998" s="58"/>
      <c r="DF998" s="58"/>
      <c r="DG998" s="58"/>
      <c r="DH998" s="58"/>
      <c r="DI998" s="58"/>
      <c r="DJ998" s="58"/>
      <c r="DK998" s="58"/>
      <c r="DL998" s="58"/>
      <c r="DM998" s="58"/>
      <c r="DN998" s="58"/>
      <c r="DO998" s="58"/>
      <c r="DP998" s="58"/>
      <c r="DQ998" s="58"/>
      <c r="DR998" s="58"/>
      <c r="DS998" s="58"/>
      <c r="DT998" s="58"/>
      <c r="DU998" s="58"/>
      <c r="DV998" s="58"/>
      <c r="DW998" s="58"/>
      <c r="DX998" s="58"/>
      <c r="DY998" s="58"/>
      <c r="DZ998" s="58"/>
      <c r="EA998" s="58"/>
      <c r="EB998" s="58"/>
      <c r="EC998" s="58"/>
      <c r="ED998" s="58"/>
      <c r="EE998" s="58"/>
      <c r="EF998" s="58"/>
      <c r="EG998" s="58"/>
      <c r="EH998" s="58"/>
      <c r="EI998" s="58"/>
      <c r="EJ998" s="58"/>
      <c r="EK998" s="58"/>
      <c r="EL998" s="58"/>
      <c r="EM998" s="58"/>
    </row>
    <row r="999" spans="1:143" outlineLevel="1" x14ac:dyDescent="0.2">
      <c r="A999" s="16">
        <v>700</v>
      </c>
      <c r="B999" s="16">
        <v>0</v>
      </c>
      <c r="C999" s="1">
        <v>8.1650726819328598E-2</v>
      </c>
      <c r="D999" s="1">
        <f t="shared" si="134"/>
        <v>-8.1650726819328598E-2</v>
      </c>
      <c r="E999" s="1">
        <f t="shared" si="135"/>
        <v>0.17035497769669383</v>
      </c>
      <c r="F999" s="1">
        <f t="shared" si="136"/>
        <v>-0.41274081176531818</v>
      </c>
      <c r="G999" s="1">
        <f t="shared" si="137"/>
        <v>-0.29817833420001894</v>
      </c>
      <c r="H999" s="1">
        <v>3.5335857642563862E-3</v>
      </c>
      <c r="I999" s="1">
        <f t="shared" si="138"/>
        <v>3.9550546341070318E-5</v>
      </c>
      <c r="J999" s="1">
        <f t="shared" si="139"/>
        <v>-0.29870655385352124</v>
      </c>
      <c r="AP999" s="58"/>
      <c r="AQ999" s="58"/>
      <c r="AR999" s="58"/>
      <c r="AS999" s="58"/>
      <c r="AT999" s="58"/>
      <c r="AU999" s="58"/>
      <c r="AV999" s="58"/>
      <c r="AW999" s="173"/>
      <c r="AX999" s="58"/>
      <c r="AY999" s="58"/>
      <c r="AZ999" s="58"/>
      <c r="BA999" s="58">
        <f t="shared" si="140"/>
        <v>1</v>
      </c>
      <c r="BB999" s="58">
        <f t="shared" si="141"/>
        <v>8.1650726819328598E-2</v>
      </c>
      <c r="BC999" s="58" t="e">
        <f t="shared" si="142"/>
        <v>#N/A</v>
      </c>
      <c r="BD999" s="58"/>
      <c r="BE999" s="58"/>
      <c r="BF999" s="58"/>
      <c r="BG999" s="58"/>
      <c r="BH999" s="58"/>
      <c r="BI999" s="58"/>
      <c r="BJ999" s="58"/>
      <c r="BK999" s="58"/>
      <c r="BL999" s="58"/>
      <c r="BM999" s="58"/>
      <c r="BN999" s="58"/>
      <c r="BO999" s="58"/>
      <c r="BP999" s="58"/>
      <c r="BQ999" s="58"/>
      <c r="BR999" s="58"/>
      <c r="BS999" s="58"/>
      <c r="BT999" s="58"/>
      <c r="BU999" s="58"/>
      <c r="BV999" s="58"/>
      <c r="BW999" s="58"/>
      <c r="BX999" s="58"/>
      <c r="BY999" s="58"/>
      <c r="BZ999" s="58"/>
      <c r="CA999" s="58"/>
      <c r="CB999" s="58"/>
      <c r="CC999" s="58"/>
      <c r="CD999" s="58"/>
      <c r="CE999" s="58"/>
      <c r="CF999" s="58"/>
      <c r="CG999" s="58"/>
      <c r="CH999" s="58"/>
      <c r="CI999" s="58"/>
      <c r="CJ999" s="58"/>
      <c r="CK999" s="58"/>
      <c r="CL999" s="58"/>
      <c r="CM999" s="58"/>
      <c r="CN999" s="58"/>
      <c r="CO999" s="58"/>
      <c r="CP999" s="58"/>
      <c r="CQ999" s="58"/>
      <c r="CR999" s="58"/>
      <c r="CS999" s="58"/>
      <c r="CT999" s="58"/>
      <c r="CU999" s="58"/>
      <c r="CV999" s="58"/>
      <c r="CW999" s="58"/>
      <c r="CX999" s="58"/>
      <c r="CY999" s="58"/>
      <c r="CZ999" s="58"/>
      <c r="DA999" s="58"/>
      <c r="DB999" s="58"/>
      <c r="DC999" s="58"/>
      <c r="DD999" s="58"/>
      <c r="DE999" s="58"/>
      <c r="DF999" s="58"/>
      <c r="DG999" s="58"/>
      <c r="DH999" s="58"/>
      <c r="DI999" s="58"/>
      <c r="DJ999" s="58"/>
      <c r="DK999" s="58"/>
      <c r="DL999" s="58"/>
      <c r="DM999" s="58"/>
      <c r="DN999" s="58"/>
      <c r="DO999" s="58"/>
      <c r="DP999" s="58"/>
      <c r="DQ999" s="58"/>
      <c r="DR999" s="58"/>
      <c r="DS999" s="58"/>
      <c r="DT999" s="58"/>
      <c r="DU999" s="58"/>
      <c r="DV999" s="58"/>
      <c r="DW999" s="58"/>
      <c r="DX999" s="58"/>
      <c r="DY999" s="58"/>
      <c r="DZ999" s="58"/>
      <c r="EA999" s="58"/>
      <c r="EB999" s="58"/>
      <c r="EC999" s="58"/>
      <c r="ED999" s="58"/>
      <c r="EE999" s="58"/>
      <c r="EF999" s="58"/>
      <c r="EG999" s="58"/>
      <c r="EH999" s="58"/>
      <c r="EI999" s="58"/>
      <c r="EJ999" s="58"/>
      <c r="EK999" s="58"/>
      <c r="EL999" s="58"/>
      <c r="EM999" s="58"/>
    </row>
    <row r="1000" spans="1:143" outlineLevel="1" x14ac:dyDescent="0.2">
      <c r="A1000" s="16">
        <v>701</v>
      </c>
      <c r="B1000" s="16">
        <v>1</v>
      </c>
      <c r="C1000" s="1">
        <v>0.95748458379810197</v>
      </c>
      <c r="D1000" s="1">
        <f t="shared" si="134"/>
        <v>4.2515416201898026E-2</v>
      </c>
      <c r="E1000" s="1">
        <f t="shared" si="135"/>
        <v>8.68913170578125E-2</v>
      </c>
      <c r="F1000" s="1">
        <f t="shared" si="136"/>
        <v>0.29477333165978992</v>
      </c>
      <c r="G1000" s="1">
        <f t="shared" si="137"/>
        <v>0.21072075920884364</v>
      </c>
      <c r="H1000" s="1">
        <v>3.8794040475281489E-3</v>
      </c>
      <c r="I1000" s="1">
        <f t="shared" si="138"/>
        <v>2.1700304743281959E-5</v>
      </c>
      <c r="J1000" s="1">
        <f t="shared" si="139"/>
        <v>0.21113068778720276</v>
      </c>
      <c r="AP1000" s="58"/>
      <c r="AQ1000" s="58"/>
      <c r="AR1000" s="58"/>
      <c r="AS1000" s="58"/>
      <c r="AT1000" s="58"/>
      <c r="AU1000" s="58"/>
      <c r="AV1000" s="58"/>
      <c r="AW1000" s="173"/>
      <c r="AX1000" s="58"/>
      <c r="AY1000" s="58"/>
      <c r="AZ1000" s="58"/>
      <c r="BA1000" s="58">
        <f t="shared" si="140"/>
        <v>0</v>
      </c>
      <c r="BB1000" s="58" t="e">
        <f t="shared" si="141"/>
        <v>#N/A</v>
      </c>
      <c r="BC1000" s="58">
        <f t="shared" si="142"/>
        <v>0.95748458379810197</v>
      </c>
      <c r="BD1000" s="58"/>
      <c r="BE1000" s="58"/>
      <c r="BF1000" s="58"/>
      <c r="BG1000" s="58"/>
      <c r="BH1000" s="58"/>
      <c r="BI1000" s="58"/>
      <c r="BJ1000" s="58"/>
      <c r="BK1000" s="58"/>
      <c r="BL1000" s="58"/>
      <c r="BM1000" s="58"/>
      <c r="BN1000" s="58"/>
      <c r="BO1000" s="58"/>
      <c r="BP1000" s="58"/>
      <c r="BQ1000" s="58"/>
      <c r="BR1000" s="58"/>
      <c r="BS1000" s="58"/>
      <c r="BT1000" s="58"/>
      <c r="BU1000" s="58"/>
      <c r="BV1000" s="58"/>
      <c r="BW1000" s="58"/>
      <c r="BX1000" s="58"/>
      <c r="BY1000" s="58"/>
      <c r="BZ1000" s="58"/>
      <c r="CA1000" s="58"/>
      <c r="CB1000" s="58"/>
      <c r="CC1000" s="58"/>
      <c r="CD1000" s="58"/>
      <c r="CE1000" s="58"/>
      <c r="CF1000" s="58"/>
      <c r="CG1000" s="58"/>
      <c r="CH1000" s="58"/>
      <c r="CI1000" s="58"/>
      <c r="CJ1000" s="58"/>
      <c r="CK1000" s="58"/>
      <c r="CL1000" s="58"/>
      <c r="CM1000" s="58"/>
      <c r="CN1000" s="58"/>
      <c r="CO1000" s="58"/>
      <c r="CP1000" s="58"/>
      <c r="CQ1000" s="58"/>
      <c r="CR1000" s="58"/>
      <c r="CS1000" s="58"/>
      <c r="CT1000" s="58"/>
      <c r="CU1000" s="58"/>
      <c r="CV1000" s="58"/>
      <c r="CW1000" s="58"/>
      <c r="CX1000" s="58"/>
      <c r="CY1000" s="58"/>
      <c r="CZ1000" s="58"/>
      <c r="DA1000" s="58"/>
      <c r="DB1000" s="58"/>
      <c r="DC1000" s="58"/>
      <c r="DD1000" s="58"/>
      <c r="DE1000" s="58"/>
      <c r="DF1000" s="58"/>
      <c r="DG1000" s="58"/>
      <c r="DH1000" s="58"/>
      <c r="DI1000" s="58"/>
      <c r="DJ1000" s="58"/>
      <c r="DK1000" s="58"/>
      <c r="DL1000" s="58"/>
      <c r="DM1000" s="58"/>
      <c r="DN1000" s="58"/>
      <c r="DO1000" s="58"/>
      <c r="DP1000" s="58"/>
      <c r="DQ1000" s="58"/>
      <c r="DR1000" s="58"/>
      <c r="DS1000" s="58"/>
      <c r="DT1000" s="58"/>
      <c r="DU1000" s="58"/>
      <c r="DV1000" s="58"/>
      <c r="DW1000" s="58"/>
      <c r="DX1000" s="58"/>
      <c r="DY1000" s="58"/>
      <c r="DZ1000" s="58"/>
      <c r="EA1000" s="58"/>
      <c r="EB1000" s="58"/>
      <c r="EC1000" s="58"/>
      <c r="ED1000" s="58"/>
      <c r="EE1000" s="58"/>
      <c r="EF1000" s="58"/>
      <c r="EG1000" s="58"/>
      <c r="EH1000" s="58"/>
      <c r="EI1000" s="58"/>
      <c r="EJ1000" s="58"/>
      <c r="EK1000" s="58"/>
      <c r="EL1000" s="58"/>
      <c r="EM1000" s="58"/>
    </row>
    <row r="1001" spans="1:143" outlineLevel="1" x14ac:dyDescent="0.2">
      <c r="A1001" s="16">
        <v>702</v>
      </c>
      <c r="B1001" s="16">
        <v>1</v>
      </c>
      <c r="C1001" s="1">
        <v>0.4037089792541545</v>
      </c>
      <c r="D1001" s="1">
        <f t="shared" si="134"/>
        <v>0.5962910207458455</v>
      </c>
      <c r="E1001" s="1">
        <f t="shared" si="135"/>
        <v>1.8141220179547033</v>
      </c>
      <c r="F1001" s="1">
        <f t="shared" si="136"/>
        <v>1.3468934694157155</v>
      </c>
      <c r="G1001" s="1">
        <f t="shared" si="137"/>
        <v>1.2153319919410024</v>
      </c>
      <c r="H1001" s="1">
        <v>8.589656575419418E-3</v>
      </c>
      <c r="I1001" s="1">
        <f t="shared" si="138"/>
        <v>1.6134993058036062E-3</v>
      </c>
      <c r="J1001" s="1">
        <f t="shared" si="139"/>
        <v>1.2205855028806221</v>
      </c>
      <c r="AP1001" s="58"/>
      <c r="AQ1001" s="58"/>
      <c r="AR1001" s="58"/>
      <c r="AS1001" s="58"/>
      <c r="AT1001" s="58"/>
      <c r="AU1001" s="58"/>
      <c r="AV1001" s="58"/>
      <c r="AW1001" s="173"/>
      <c r="AX1001" s="58"/>
      <c r="AY1001" s="58"/>
      <c r="AZ1001" s="58"/>
      <c r="BA1001" s="58">
        <f t="shared" si="140"/>
        <v>0</v>
      </c>
      <c r="BB1001" s="58" t="e">
        <f t="shared" si="141"/>
        <v>#N/A</v>
      </c>
      <c r="BC1001" s="58">
        <f t="shared" si="142"/>
        <v>0.4037089792541545</v>
      </c>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row>
    <row r="1002" spans="1:143" outlineLevel="1" x14ac:dyDescent="0.2">
      <c r="A1002" s="16">
        <v>703</v>
      </c>
      <c r="B1002" s="16">
        <v>0</v>
      </c>
      <c r="C1002" s="1">
        <v>0.77859154025657007</v>
      </c>
      <c r="D1002" s="1">
        <f t="shared" si="134"/>
        <v>-0.77859154025657007</v>
      </c>
      <c r="E1002" s="1">
        <f t="shared" si="135"/>
        <v>3.0154920984286635</v>
      </c>
      <c r="F1002" s="1">
        <f t="shared" si="136"/>
        <v>-1.7365172324018738</v>
      </c>
      <c r="G1002" s="1">
        <f t="shared" si="137"/>
        <v>-1.8752437857013882</v>
      </c>
      <c r="H1002" s="1">
        <v>1.2252563296716848E-2</v>
      </c>
      <c r="I1002" s="1">
        <f t="shared" si="138"/>
        <v>5.5202737514693885E-3</v>
      </c>
      <c r="J1002" s="1">
        <f t="shared" si="139"/>
        <v>-1.8868387174835555</v>
      </c>
      <c r="AP1002" s="58"/>
      <c r="AQ1002" s="58"/>
      <c r="AR1002" s="58"/>
      <c r="AS1002" s="58"/>
      <c r="AT1002" s="58"/>
      <c r="AU1002" s="58"/>
      <c r="AV1002" s="58"/>
      <c r="AW1002" s="173"/>
      <c r="AX1002" s="58"/>
      <c r="AY1002" s="58"/>
      <c r="AZ1002" s="58"/>
      <c r="BA1002" s="58">
        <f t="shared" si="140"/>
        <v>1</v>
      </c>
      <c r="BB1002" s="58">
        <f t="shared" si="141"/>
        <v>0.77859154025657007</v>
      </c>
      <c r="BC1002" s="58" t="e">
        <f t="shared" si="142"/>
        <v>#N/A</v>
      </c>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row>
    <row r="1003" spans="1:143" outlineLevel="1" x14ac:dyDescent="0.2">
      <c r="A1003" s="16">
        <v>704</v>
      </c>
      <c r="B1003" s="16">
        <v>0</v>
      </c>
      <c r="C1003" s="1">
        <v>0.11923695803177538</v>
      </c>
      <c r="D1003" s="1">
        <f t="shared" si="134"/>
        <v>-0.11923695803177538</v>
      </c>
      <c r="E1003" s="1">
        <f t="shared" si="135"/>
        <v>0.25393330814453968</v>
      </c>
      <c r="F1003" s="1">
        <f t="shared" si="136"/>
        <v>-0.50391795775159642</v>
      </c>
      <c r="G1003" s="1">
        <f t="shared" si="137"/>
        <v>-0.36793906680172583</v>
      </c>
      <c r="H1003" s="1">
        <v>3.3157254693043439E-3</v>
      </c>
      <c r="I1003" s="1">
        <f t="shared" si="138"/>
        <v>5.6483964461993641E-5</v>
      </c>
      <c r="J1003" s="1">
        <f t="shared" si="139"/>
        <v>-0.36855058039849053</v>
      </c>
      <c r="AP1003" s="58"/>
      <c r="AQ1003" s="58"/>
      <c r="AR1003" s="58"/>
      <c r="AS1003" s="58"/>
      <c r="AT1003" s="58"/>
      <c r="AU1003" s="58"/>
      <c r="AV1003" s="58"/>
      <c r="AW1003" s="173"/>
      <c r="AX1003" s="58"/>
      <c r="AY1003" s="58"/>
      <c r="AZ1003" s="58"/>
      <c r="BA1003" s="58">
        <f t="shared" si="140"/>
        <v>1</v>
      </c>
      <c r="BB1003" s="58">
        <f t="shared" si="141"/>
        <v>0.11923695803177538</v>
      </c>
      <c r="BC1003" s="58" t="e">
        <f t="shared" si="142"/>
        <v>#N/A</v>
      </c>
      <c r="BD1003" s="58"/>
      <c r="BE1003" s="58"/>
      <c r="BF1003" s="58"/>
      <c r="BG1003" s="58"/>
      <c r="BH1003" s="58"/>
      <c r="BI1003" s="58"/>
      <c r="BJ1003" s="58"/>
      <c r="BK1003" s="58"/>
      <c r="BL1003" s="58"/>
      <c r="BM1003" s="58"/>
      <c r="BN1003" s="58"/>
      <c r="BO1003" s="58"/>
      <c r="BP1003" s="58"/>
      <c r="BQ1003" s="58"/>
      <c r="BR1003" s="58"/>
      <c r="BS1003" s="58"/>
      <c r="BT1003" s="58"/>
      <c r="BU1003" s="58"/>
      <c r="BV1003" s="58"/>
      <c r="BW1003" s="58"/>
      <c r="BX1003" s="58"/>
      <c r="BY1003" s="58"/>
      <c r="BZ1003" s="58"/>
      <c r="CA1003" s="58"/>
      <c r="CB1003" s="58"/>
      <c r="CC1003" s="58"/>
      <c r="CD1003" s="58"/>
      <c r="CE1003" s="58"/>
      <c r="CF1003" s="58"/>
      <c r="CG1003" s="58"/>
      <c r="CH1003" s="58"/>
      <c r="CI1003" s="58"/>
      <c r="CJ1003" s="58"/>
      <c r="CK1003" s="58"/>
      <c r="CL1003" s="58"/>
      <c r="CM1003" s="58"/>
      <c r="CN1003" s="58"/>
      <c r="CO1003" s="58"/>
      <c r="CP1003" s="58"/>
      <c r="CQ1003" s="58"/>
      <c r="CR1003" s="58"/>
      <c r="CS1003" s="58"/>
      <c r="CT1003" s="58"/>
      <c r="CU1003" s="58"/>
      <c r="CV1003" s="58"/>
      <c r="CW1003" s="58"/>
      <c r="CX1003" s="58"/>
      <c r="CY1003" s="58"/>
      <c r="CZ1003" s="58"/>
      <c r="DA1003" s="58"/>
      <c r="DB1003" s="58"/>
      <c r="DC1003" s="58"/>
      <c r="DD1003" s="58"/>
      <c r="DE1003" s="58"/>
      <c r="DF1003" s="58"/>
      <c r="DG1003" s="58"/>
      <c r="DH1003" s="58"/>
      <c r="DI1003" s="58"/>
      <c r="DJ1003" s="58"/>
      <c r="DK1003" s="58"/>
      <c r="DL1003" s="58"/>
      <c r="DM1003" s="58"/>
      <c r="DN1003" s="58"/>
      <c r="DO1003" s="58"/>
      <c r="DP1003" s="58"/>
      <c r="DQ1003" s="58"/>
      <c r="DR1003" s="58"/>
      <c r="DS1003" s="58"/>
      <c r="DT1003" s="58"/>
      <c r="DU1003" s="58"/>
      <c r="DV1003" s="58"/>
      <c r="DW1003" s="58"/>
      <c r="DX1003" s="58"/>
      <c r="DY1003" s="58"/>
      <c r="DZ1003" s="58"/>
      <c r="EA1003" s="58"/>
      <c r="EB1003" s="58"/>
      <c r="EC1003" s="58"/>
      <c r="ED1003" s="58"/>
      <c r="EE1003" s="58"/>
      <c r="EF1003" s="58"/>
      <c r="EG1003" s="58"/>
      <c r="EH1003" s="58"/>
      <c r="EI1003" s="58"/>
      <c r="EJ1003" s="58"/>
      <c r="EK1003" s="58"/>
      <c r="EL1003" s="58"/>
      <c r="EM1003" s="58"/>
    </row>
    <row r="1004" spans="1:143" outlineLevel="1" x14ac:dyDescent="0.2">
      <c r="A1004" s="16">
        <v>705</v>
      </c>
      <c r="B1004" s="16">
        <v>0</v>
      </c>
      <c r="C1004" s="1">
        <v>0.11666393295561504</v>
      </c>
      <c r="D1004" s="1">
        <f t="shared" si="134"/>
        <v>-0.11666393295561504</v>
      </c>
      <c r="E1004" s="1">
        <f t="shared" si="135"/>
        <v>0.24809910781507877</v>
      </c>
      <c r="F1004" s="1">
        <f t="shared" si="136"/>
        <v>-0.49809548062101383</v>
      </c>
      <c r="G1004" s="1">
        <f t="shared" si="137"/>
        <v>-0.36341707196950174</v>
      </c>
      <c r="H1004" s="1">
        <v>3.2058443874934369E-3</v>
      </c>
      <c r="I1004" s="1">
        <f t="shared" si="138"/>
        <v>5.3266251435255111E-5</v>
      </c>
      <c r="J1004" s="1">
        <f t="shared" si="139"/>
        <v>-0.36400100563578441</v>
      </c>
      <c r="AP1004" s="58"/>
      <c r="AQ1004" s="58"/>
      <c r="AR1004" s="58"/>
      <c r="AS1004" s="58"/>
      <c r="AT1004" s="58"/>
      <c r="AU1004" s="58"/>
      <c r="AV1004" s="58"/>
      <c r="AW1004" s="173"/>
      <c r="AX1004" s="58"/>
      <c r="AY1004" s="58"/>
      <c r="AZ1004" s="58"/>
      <c r="BA1004" s="58">
        <f t="shared" si="140"/>
        <v>1</v>
      </c>
      <c r="BB1004" s="58">
        <f t="shared" si="141"/>
        <v>0.11666393295561504</v>
      </c>
      <c r="BC1004" s="58" t="e">
        <f t="shared" si="142"/>
        <v>#N/A</v>
      </c>
      <c r="BD1004" s="58"/>
      <c r="BE1004" s="58"/>
      <c r="BF1004" s="58"/>
      <c r="BG1004" s="58"/>
      <c r="BH1004" s="58"/>
      <c r="BI1004" s="58"/>
      <c r="BJ1004" s="58"/>
      <c r="BK1004" s="58"/>
      <c r="BL1004" s="58"/>
      <c r="BM1004" s="58"/>
      <c r="BN1004" s="58"/>
      <c r="BO1004" s="58"/>
      <c r="BP1004" s="58"/>
      <c r="BQ1004" s="58"/>
      <c r="BR1004" s="58"/>
      <c r="BS1004" s="58"/>
      <c r="BT1004" s="58"/>
      <c r="BU1004" s="58"/>
      <c r="BV1004" s="58"/>
      <c r="BW1004" s="58"/>
      <c r="BX1004" s="58"/>
      <c r="BY1004" s="58"/>
      <c r="BZ1004" s="58"/>
      <c r="CA1004" s="58"/>
      <c r="CB1004" s="58"/>
      <c r="CC1004" s="58"/>
      <c r="CD1004" s="58"/>
      <c r="CE1004" s="58"/>
      <c r="CF1004" s="58"/>
      <c r="CG1004" s="58"/>
      <c r="CH1004" s="58"/>
      <c r="CI1004" s="58"/>
      <c r="CJ1004" s="58"/>
      <c r="CK1004" s="58"/>
      <c r="CL1004" s="58"/>
      <c r="CM1004" s="58"/>
      <c r="CN1004" s="58"/>
      <c r="CO1004" s="58"/>
      <c r="CP1004" s="58"/>
      <c r="CQ1004" s="58"/>
      <c r="CR1004" s="58"/>
      <c r="CS1004" s="58"/>
      <c r="CT1004" s="58"/>
      <c r="CU1004" s="58"/>
      <c r="CV1004" s="58"/>
      <c r="CW1004" s="58"/>
      <c r="CX1004" s="58"/>
      <c r="CY1004" s="58"/>
      <c r="CZ1004" s="58"/>
      <c r="DA1004" s="58"/>
      <c r="DB1004" s="58"/>
      <c r="DC1004" s="58"/>
      <c r="DD1004" s="58"/>
      <c r="DE1004" s="58"/>
      <c r="DF1004" s="58"/>
      <c r="DG1004" s="58"/>
      <c r="DH1004" s="58"/>
      <c r="DI1004" s="58"/>
      <c r="DJ1004" s="58"/>
      <c r="DK1004" s="58"/>
      <c r="DL1004" s="58"/>
      <c r="DM1004" s="58"/>
      <c r="DN1004" s="58"/>
      <c r="DO1004" s="58"/>
      <c r="DP1004" s="58"/>
      <c r="DQ1004" s="58"/>
      <c r="DR1004" s="58"/>
      <c r="DS1004" s="58"/>
      <c r="DT1004" s="58"/>
      <c r="DU1004" s="58"/>
      <c r="DV1004" s="58"/>
      <c r="DW1004" s="58"/>
      <c r="DX1004" s="58"/>
      <c r="DY1004" s="58"/>
      <c r="DZ1004" s="58"/>
      <c r="EA1004" s="58"/>
      <c r="EB1004" s="58"/>
      <c r="EC1004" s="58"/>
      <c r="ED1004" s="58"/>
      <c r="EE1004" s="58"/>
      <c r="EF1004" s="58"/>
      <c r="EG1004" s="58"/>
      <c r="EH1004" s="58"/>
      <c r="EI1004" s="58"/>
      <c r="EJ1004" s="58"/>
      <c r="EK1004" s="58"/>
      <c r="EL1004" s="58"/>
      <c r="EM1004" s="58"/>
    </row>
    <row r="1005" spans="1:143" outlineLevel="1" x14ac:dyDescent="0.2">
      <c r="A1005" s="16">
        <v>706</v>
      </c>
      <c r="B1005" s="16">
        <v>0</v>
      </c>
      <c r="C1005" s="1">
        <v>9.019232165417064E-2</v>
      </c>
      <c r="D1005" s="1">
        <f t="shared" ref="D1005:D1068" si="143">B1005 - C1005</f>
        <v>-9.019232165417064E-2</v>
      </c>
      <c r="E1005" s="1">
        <f t="shared" ref="E1005:E1068" si="144">2*IF(B1005=1,LN(1/C1005),LN(1/(1-C1005)))</f>
        <v>0.18904408856864072</v>
      </c>
      <c r="F1005" s="1">
        <f t="shared" ref="F1005:F1068" si="145">SQRT(E1005)*SIGN(D1005)</f>
        <v>-0.43479200610020502</v>
      </c>
      <c r="G1005" s="1">
        <f t="shared" ref="G1005:G1068" si="146">D1005/(SQRT(C1005*(1-C1005)))</f>
        <v>-0.31485455765311626</v>
      </c>
      <c r="H1005" s="1">
        <v>9.7120809802978599E-3</v>
      </c>
      <c r="I1005" s="1">
        <f t="shared" ref="I1005:I1068" si="147">(G1005^2/8)*H1005/(1-H1005)^2</f>
        <v>1.2272112127110306E-4</v>
      </c>
      <c r="J1005" s="1">
        <f t="shared" ref="J1005:J1068" si="148">G1005/SQRT(1-H1005)</f>
        <v>-0.31639473198105894</v>
      </c>
      <c r="AP1005" s="58"/>
      <c r="AQ1005" s="58"/>
      <c r="AR1005" s="58"/>
      <c r="AS1005" s="58"/>
      <c r="AT1005" s="58"/>
      <c r="AU1005" s="58"/>
      <c r="AV1005" s="58"/>
      <c r="AW1005" s="173"/>
      <c r="AX1005" s="58"/>
      <c r="AY1005" s="58"/>
      <c r="AZ1005" s="58"/>
      <c r="BA1005" s="58">
        <f t="shared" ref="BA1005:BA1068" si="149">1-B1005</f>
        <v>1</v>
      </c>
      <c r="BB1005" s="58">
        <f t="shared" ref="BB1005:BB1068" si="150">IF(B1005=0,C1005,NA())</f>
        <v>9.019232165417064E-2</v>
      </c>
      <c r="BC1005" s="58" t="e">
        <f t="shared" ref="BC1005:BC1068" si="151">IF(B1005=1,C1005,NA())</f>
        <v>#N/A</v>
      </c>
      <c r="BD1005" s="58"/>
      <c r="BE1005" s="58"/>
      <c r="BF1005" s="58"/>
      <c r="BG1005" s="58"/>
      <c r="BH1005" s="58"/>
      <c r="BI1005" s="58"/>
      <c r="BJ1005" s="58"/>
      <c r="BK1005" s="58"/>
      <c r="BL1005" s="58"/>
      <c r="BM1005" s="58"/>
      <c r="BN1005" s="58"/>
      <c r="BO1005" s="58"/>
      <c r="BP1005" s="58"/>
      <c r="BQ1005" s="58"/>
      <c r="BR1005" s="58"/>
      <c r="BS1005" s="58"/>
      <c r="BT1005" s="58"/>
      <c r="BU1005" s="58"/>
      <c r="BV1005" s="58"/>
      <c r="BW1005" s="58"/>
      <c r="BX1005" s="58"/>
      <c r="BY1005" s="58"/>
      <c r="BZ1005" s="58"/>
      <c r="CA1005" s="58"/>
      <c r="CB1005" s="58"/>
      <c r="CC1005" s="58"/>
      <c r="CD1005" s="58"/>
      <c r="CE1005" s="58"/>
      <c r="CF1005" s="58"/>
      <c r="CG1005" s="58"/>
      <c r="CH1005" s="58"/>
      <c r="CI1005" s="58"/>
      <c r="CJ1005" s="58"/>
      <c r="CK1005" s="58"/>
      <c r="CL1005" s="58"/>
      <c r="CM1005" s="58"/>
      <c r="CN1005" s="58"/>
      <c r="CO1005" s="58"/>
      <c r="CP1005" s="58"/>
      <c r="CQ1005" s="58"/>
      <c r="CR1005" s="58"/>
      <c r="CS1005" s="58"/>
      <c r="CT1005" s="58"/>
      <c r="CU1005" s="58"/>
      <c r="CV1005" s="58"/>
      <c r="CW1005" s="58"/>
      <c r="CX1005" s="58"/>
      <c r="CY1005" s="58"/>
      <c r="CZ1005" s="58"/>
      <c r="DA1005" s="58"/>
      <c r="DB1005" s="58"/>
      <c r="DC1005" s="58"/>
      <c r="DD1005" s="58"/>
      <c r="DE1005" s="58"/>
      <c r="DF1005" s="58"/>
      <c r="DG1005" s="58"/>
      <c r="DH1005" s="58"/>
      <c r="DI1005" s="58"/>
      <c r="DJ1005" s="58"/>
      <c r="DK1005" s="58"/>
      <c r="DL1005" s="58"/>
      <c r="DM1005" s="58"/>
      <c r="DN1005" s="58"/>
      <c r="DO1005" s="58"/>
      <c r="DP1005" s="58"/>
      <c r="DQ1005" s="58"/>
      <c r="DR1005" s="58"/>
      <c r="DS1005" s="58"/>
      <c r="DT1005" s="58"/>
      <c r="DU1005" s="58"/>
      <c r="DV1005" s="58"/>
      <c r="DW1005" s="58"/>
      <c r="DX1005" s="58"/>
      <c r="DY1005" s="58"/>
      <c r="DZ1005" s="58"/>
      <c r="EA1005" s="58"/>
      <c r="EB1005" s="58"/>
      <c r="EC1005" s="58"/>
      <c r="ED1005" s="58"/>
      <c r="EE1005" s="58"/>
      <c r="EF1005" s="58"/>
      <c r="EG1005" s="58"/>
      <c r="EH1005" s="58"/>
      <c r="EI1005" s="58"/>
      <c r="EJ1005" s="58"/>
      <c r="EK1005" s="58"/>
      <c r="EL1005" s="58"/>
      <c r="EM1005" s="58"/>
    </row>
    <row r="1006" spans="1:143" outlineLevel="1" x14ac:dyDescent="0.2">
      <c r="A1006" s="16">
        <v>707</v>
      </c>
      <c r="B1006" s="16">
        <v>1</v>
      </c>
      <c r="C1006" s="1">
        <v>0.92031740523374839</v>
      </c>
      <c r="D1006" s="1">
        <f t="shared" si="143"/>
        <v>7.9682594766251613E-2</v>
      </c>
      <c r="E1006" s="1">
        <f t="shared" si="144"/>
        <v>0.16607332550194337</v>
      </c>
      <c r="F1006" s="1">
        <f t="shared" si="145"/>
        <v>0.40752095099754487</v>
      </c>
      <c r="G1006" s="1">
        <f t="shared" si="146"/>
        <v>0.29424759113752447</v>
      </c>
      <c r="H1006" s="1">
        <v>5.5798443835481451E-3</v>
      </c>
      <c r="I1006" s="1">
        <f t="shared" si="147"/>
        <v>6.106861854541681E-5</v>
      </c>
      <c r="J1006" s="1">
        <f t="shared" si="148"/>
        <v>0.29507197056225704</v>
      </c>
      <c r="AP1006" s="58"/>
      <c r="AQ1006" s="58"/>
      <c r="AR1006" s="58"/>
      <c r="AS1006" s="58"/>
      <c r="AT1006" s="58"/>
      <c r="AU1006" s="58"/>
      <c r="AV1006" s="58"/>
      <c r="AW1006" s="173"/>
      <c r="AX1006" s="58"/>
      <c r="AY1006" s="58"/>
      <c r="AZ1006" s="58"/>
      <c r="BA1006" s="58">
        <f t="shared" si="149"/>
        <v>0</v>
      </c>
      <c r="BB1006" s="58" t="e">
        <f t="shared" si="150"/>
        <v>#N/A</v>
      </c>
      <c r="BC1006" s="58">
        <f t="shared" si="151"/>
        <v>0.92031740523374839</v>
      </c>
      <c r="BD1006" s="58"/>
      <c r="BE1006" s="58"/>
      <c r="BF1006" s="58"/>
      <c r="BG1006" s="58"/>
      <c r="BH1006" s="58"/>
      <c r="BI1006" s="58"/>
      <c r="BJ1006" s="58"/>
      <c r="BK1006" s="58"/>
      <c r="BL1006" s="58"/>
      <c r="BM1006" s="58"/>
      <c r="BN1006" s="58"/>
      <c r="BO1006" s="58"/>
      <c r="BP1006" s="58"/>
      <c r="BQ1006" s="58"/>
      <c r="BR1006" s="58"/>
      <c r="BS1006" s="58"/>
      <c r="BT1006" s="58"/>
      <c r="BU1006" s="58"/>
      <c r="BV1006" s="58"/>
      <c r="BW1006" s="58"/>
      <c r="BX1006" s="58"/>
      <c r="BY1006" s="58"/>
      <c r="BZ1006" s="58"/>
      <c r="CA1006" s="58"/>
      <c r="CB1006" s="58"/>
      <c r="CC1006" s="58"/>
      <c r="CD1006" s="58"/>
      <c r="CE1006" s="58"/>
      <c r="CF1006" s="58"/>
      <c r="CG1006" s="58"/>
      <c r="CH1006" s="58"/>
      <c r="CI1006" s="58"/>
      <c r="CJ1006" s="58"/>
      <c r="CK1006" s="58"/>
      <c r="CL1006" s="58"/>
      <c r="CM1006" s="58"/>
      <c r="CN1006" s="58"/>
      <c r="CO1006" s="58"/>
      <c r="CP1006" s="58"/>
      <c r="CQ1006" s="58"/>
      <c r="CR1006" s="58"/>
      <c r="CS1006" s="58"/>
      <c r="CT1006" s="58"/>
      <c r="CU1006" s="58"/>
      <c r="CV1006" s="58"/>
      <c r="CW1006" s="58"/>
      <c r="CX1006" s="58"/>
      <c r="CY1006" s="58"/>
      <c r="CZ1006" s="58"/>
      <c r="DA1006" s="58"/>
      <c r="DB1006" s="58"/>
      <c r="DC1006" s="58"/>
      <c r="DD1006" s="58"/>
      <c r="DE1006" s="58"/>
      <c r="DF1006" s="58"/>
      <c r="DG1006" s="58"/>
      <c r="DH1006" s="58"/>
      <c r="DI1006" s="58"/>
      <c r="DJ1006" s="58"/>
      <c r="DK1006" s="58"/>
      <c r="DL1006" s="58"/>
      <c r="DM1006" s="58"/>
      <c r="DN1006" s="58"/>
      <c r="DO1006" s="58"/>
      <c r="DP1006" s="58"/>
      <c r="DQ1006" s="58"/>
      <c r="DR1006" s="58"/>
      <c r="DS1006" s="58"/>
      <c r="DT1006" s="58"/>
      <c r="DU1006" s="58"/>
      <c r="DV1006" s="58"/>
      <c r="DW1006" s="58"/>
      <c r="DX1006" s="58"/>
      <c r="DY1006" s="58"/>
      <c r="DZ1006" s="58"/>
      <c r="EA1006" s="58"/>
      <c r="EB1006" s="58"/>
      <c r="EC1006" s="58"/>
      <c r="ED1006" s="58"/>
      <c r="EE1006" s="58"/>
      <c r="EF1006" s="58"/>
      <c r="EG1006" s="58"/>
      <c r="EH1006" s="58"/>
      <c r="EI1006" s="58"/>
      <c r="EJ1006" s="58"/>
      <c r="EK1006" s="58"/>
      <c r="EL1006" s="58"/>
      <c r="EM1006" s="58"/>
    </row>
    <row r="1007" spans="1:143" outlineLevel="1" x14ac:dyDescent="0.2">
      <c r="A1007" s="16">
        <v>708</v>
      </c>
      <c r="B1007" s="16">
        <v>1</v>
      </c>
      <c r="C1007" s="1">
        <v>0.3628162580348368</v>
      </c>
      <c r="D1007" s="1">
        <f t="shared" si="143"/>
        <v>0.63718374196516314</v>
      </c>
      <c r="E1007" s="1">
        <f t="shared" si="144"/>
        <v>2.0277174981605648</v>
      </c>
      <c r="F1007" s="1">
        <f t="shared" si="145"/>
        <v>1.4239794584756358</v>
      </c>
      <c r="G1007" s="1">
        <f t="shared" si="146"/>
        <v>1.3252230256259767</v>
      </c>
      <c r="H1007" s="1">
        <v>8.089381822692962E-3</v>
      </c>
      <c r="I1007" s="1">
        <f t="shared" si="147"/>
        <v>1.8049210726254707E-3</v>
      </c>
      <c r="J1007" s="1">
        <f t="shared" si="148"/>
        <v>1.3306158839667221</v>
      </c>
      <c r="AP1007" s="58"/>
      <c r="AQ1007" s="58"/>
      <c r="AR1007" s="58"/>
      <c r="AS1007" s="58"/>
      <c r="AT1007" s="58"/>
      <c r="AU1007" s="58"/>
      <c r="AV1007" s="58"/>
      <c r="AW1007" s="173"/>
      <c r="AX1007" s="58"/>
      <c r="AY1007" s="58"/>
      <c r="AZ1007" s="58"/>
      <c r="BA1007" s="58">
        <f t="shared" si="149"/>
        <v>0</v>
      </c>
      <c r="BB1007" s="58" t="e">
        <f t="shared" si="150"/>
        <v>#N/A</v>
      </c>
      <c r="BC1007" s="58">
        <f t="shared" si="151"/>
        <v>0.3628162580348368</v>
      </c>
      <c r="BD1007" s="58"/>
      <c r="BE1007" s="58"/>
      <c r="BF1007" s="58"/>
      <c r="BG1007" s="58"/>
      <c r="BH1007" s="58"/>
      <c r="BI1007" s="58"/>
      <c r="BJ1007" s="58"/>
      <c r="BK1007" s="58"/>
      <c r="BL1007" s="58"/>
      <c r="BM1007" s="58"/>
      <c r="BN1007" s="58"/>
      <c r="BO1007" s="58"/>
      <c r="BP1007" s="58"/>
      <c r="BQ1007" s="58"/>
      <c r="BR1007" s="58"/>
      <c r="BS1007" s="58"/>
      <c r="BT1007" s="58"/>
      <c r="BU1007" s="58"/>
      <c r="BV1007" s="58"/>
      <c r="BW1007" s="58"/>
      <c r="BX1007" s="58"/>
      <c r="BY1007" s="58"/>
      <c r="BZ1007" s="58"/>
      <c r="CA1007" s="58"/>
      <c r="CB1007" s="58"/>
      <c r="CC1007" s="58"/>
      <c r="CD1007" s="58"/>
      <c r="CE1007" s="58"/>
      <c r="CF1007" s="58"/>
      <c r="CG1007" s="58"/>
      <c r="CH1007" s="58"/>
      <c r="CI1007" s="58"/>
      <c r="CJ1007" s="58"/>
      <c r="CK1007" s="58"/>
      <c r="CL1007" s="58"/>
      <c r="CM1007" s="58"/>
      <c r="CN1007" s="58"/>
      <c r="CO1007" s="58"/>
      <c r="CP1007" s="58"/>
      <c r="CQ1007" s="58"/>
      <c r="CR1007" s="58"/>
      <c r="CS1007" s="58"/>
      <c r="CT1007" s="58"/>
      <c r="CU1007" s="58"/>
      <c r="CV1007" s="58"/>
      <c r="CW1007" s="58"/>
      <c r="CX1007" s="58"/>
      <c r="CY1007" s="58"/>
      <c r="CZ1007" s="58"/>
      <c r="DA1007" s="58"/>
      <c r="DB1007" s="58"/>
      <c r="DC1007" s="58"/>
      <c r="DD1007" s="58"/>
      <c r="DE1007" s="58"/>
      <c r="DF1007" s="58"/>
      <c r="DG1007" s="58"/>
      <c r="DH1007" s="58"/>
      <c r="DI1007" s="58"/>
      <c r="DJ1007" s="58"/>
      <c r="DK1007" s="58"/>
      <c r="DL1007" s="58"/>
      <c r="DM1007" s="58"/>
      <c r="DN1007" s="58"/>
      <c r="DO1007" s="58"/>
      <c r="DP1007" s="58"/>
      <c r="DQ1007" s="58"/>
      <c r="DR1007" s="58"/>
      <c r="DS1007" s="58"/>
      <c r="DT1007" s="58"/>
      <c r="DU1007" s="58"/>
      <c r="DV1007" s="58"/>
      <c r="DW1007" s="58"/>
      <c r="DX1007" s="58"/>
      <c r="DY1007" s="58"/>
      <c r="DZ1007" s="58"/>
      <c r="EA1007" s="58"/>
      <c r="EB1007" s="58"/>
      <c r="EC1007" s="58"/>
      <c r="ED1007" s="58"/>
      <c r="EE1007" s="58"/>
      <c r="EF1007" s="58"/>
      <c r="EG1007" s="58"/>
      <c r="EH1007" s="58"/>
      <c r="EI1007" s="58"/>
      <c r="EJ1007" s="58"/>
      <c r="EK1007" s="58"/>
      <c r="EL1007" s="58"/>
      <c r="EM1007" s="58"/>
    </row>
    <row r="1008" spans="1:143" outlineLevel="1" x14ac:dyDescent="0.2">
      <c r="A1008" s="16">
        <v>709</v>
      </c>
      <c r="B1008" s="16">
        <v>1</v>
      </c>
      <c r="C1008" s="1">
        <v>0.95327006053974062</v>
      </c>
      <c r="D1008" s="1">
        <f t="shared" si="143"/>
        <v>4.6729939460259384E-2</v>
      </c>
      <c r="E1008" s="1">
        <f t="shared" si="144"/>
        <v>9.5714072204295494E-2</v>
      </c>
      <c r="F1008" s="1">
        <f t="shared" si="145"/>
        <v>0.30937690961721026</v>
      </c>
      <c r="G1008" s="1">
        <f t="shared" si="146"/>
        <v>0.22140612574947369</v>
      </c>
      <c r="H1008" s="1">
        <v>3.7652703947243008E-3</v>
      </c>
      <c r="I1008" s="1">
        <f t="shared" si="147"/>
        <v>2.3246741833310384E-5</v>
      </c>
      <c r="J1008" s="1">
        <f t="shared" si="148"/>
        <v>0.22182413352002042</v>
      </c>
      <c r="AP1008" s="58"/>
      <c r="AQ1008" s="58"/>
      <c r="AR1008" s="58"/>
      <c r="AS1008" s="58"/>
      <c r="AT1008" s="58"/>
      <c r="AU1008" s="58"/>
      <c r="AV1008" s="58"/>
      <c r="AW1008" s="173"/>
      <c r="AX1008" s="58"/>
      <c r="AY1008" s="58"/>
      <c r="AZ1008" s="58"/>
      <c r="BA1008" s="58">
        <f t="shared" si="149"/>
        <v>0</v>
      </c>
      <c r="BB1008" s="58" t="e">
        <f t="shared" si="150"/>
        <v>#N/A</v>
      </c>
      <c r="BC1008" s="58">
        <f t="shared" si="151"/>
        <v>0.95327006053974062</v>
      </c>
      <c r="BD1008" s="58"/>
      <c r="BE1008" s="58"/>
      <c r="BF1008" s="58"/>
      <c r="BG1008" s="58"/>
      <c r="BH1008" s="58"/>
      <c r="BI1008" s="58"/>
      <c r="BJ1008" s="58"/>
      <c r="BK1008" s="58"/>
      <c r="BL1008" s="58"/>
      <c r="BM1008" s="58"/>
      <c r="BN1008" s="58"/>
      <c r="BO1008" s="58"/>
      <c r="BP1008" s="58"/>
      <c r="BQ1008" s="58"/>
      <c r="BR1008" s="58"/>
      <c r="BS1008" s="58"/>
      <c r="BT1008" s="58"/>
      <c r="BU1008" s="58"/>
      <c r="BV1008" s="58"/>
      <c r="BW1008" s="58"/>
      <c r="BX1008" s="58"/>
      <c r="BY1008" s="58"/>
      <c r="BZ1008" s="58"/>
      <c r="CA1008" s="58"/>
      <c r="CB1008" s="58"/>
      <c r="CC1008" s="58"/>
      <c r="CD1008" s="58"/>
      <c r="CE1008" s="58"/>
      <c r="CF1008" s="58"/>
      <c r="CG1008" s="58"/>
      <c r="CH1008" s="58"/>
      <c r="CI1008" s="58"/>
      <c r="CJ1008" s="58"/>
      <c r="CK1008" s="58"/>
      <c r="CL1008" s="58"/>
      <c r="CM1008" s="58"/>
      <c r="CN1008" s="58"/>
      <c r="CO1008" s="58"/>
      <c r="CP1008" s="58"/>
      <c r="CQ1008" s="58"/>
      <c r="CR1008" s="58"/>
      <c r="CS1008" s="58"/>
      <c r="CT1008" s="58"/>
      <c r="CU1008" s="58"/>
      <c r="CV1008" s="58"/>
      <c r="CW1008" s="58"/>
      <c r="CX1008" s="58"/>
      <c r="CY1008" s="58"/>
      <c r="CZ1008" s="58"/>
      <c r="DA1008" s="58"/>
      <c r="DB1008" s="58"/>
      <c r="DC1008" s="58"/>
      <c r="DD1008" s="58"/>
      <c r="DE1008" s="58"/>
      <c r="DF1008" s="58"/>
      <c r="DG1008" s="58"/>
      <c r="DH1008" s="58"/>
      <c r="DI1008" s="58"/>
      <c r="DJ1008" s="58"/>
      <c r="DK1008" s="58"/>
      <c r="DL1008" s="58"/>
      <c r="DM1008" s="58"/>
      <c r="DN1008" s="58"/>
      <c r="DO1008" s="58"/>
      <c r="DP1008" s="58"/>
      <c r="DQ1008" s="58"/>
      <c r="DR1008" s="58"/>
      <c r="DS1008" s="58"/>
      <c r="DT1008" s="58"/>
      <c r="DU1008" s="58"/>
      <c r="DV1008" s="58"/>
      <c r="DW1008" s="58"/>
      <c r="DX1008" s="58"/>
      <c r="DY1008" s="58"/>
      <c r="DZ1008" s="58"/>
      <c r="EA1008" s="58"/>
      <c r="EB1008" s="58"/>
      <c r="EC1008" s="58"/>
      <c r="ED1008" s="58"/>
      <c r="EE1008" s="58"/>
      <c r="EF1008" s="58"/>
      <c r="EG1008" s="58"/>
      <c r="EH1008" s="58"/>
      <c r="EI1008" s="58"/>
      <c r="EJ1008" s="58"/>
      <c r="EK1008" s="58"/>
      <c r="EL1008" s="58"/>
      <c r="EM1008" s="58"/>
    </row>
    <row r="1009" spans="1:143" outlineLevel="1" x14ac:dyDescent="0.2">
      <c r="A1009" s="16">
        <v>710</v>
      </c>
      <c r="B1009" s="16">
        <v>1</v>
      </c>
      <c r="C1009" s="1">
        <v>0.10708535727923606</v>
      </c>
      <c r="D1009" s="1">
        <f t="shared" si="143"/>
        <v>0.89291464272076393</v>
      </c>
      <c r="E1009" s="1">
        <f t="shared" si="144"/>
        <v>4.4682580619146117</v>
      </c>
      <c r="F1009" s="1">
        <f t="shared" si="145"/>
        <v>2.1138254568233896</v>
      </c>
      <c r="G1009" s="1">
        <f t="shared" si="146"/>
        <v>2.887619244269652</v>
      </c>
      <c r="H1009" s="1">
        <v>2.9589996513966067E-3</v>
      </c>
      <c r="I1009" s="1">
        <f t="shared" si="147"/>
        <v>3.1024782563493654E-3</v>
      </c>
      <c r="J1009" s="1">
        <f t="shared" si="148"/>
        <v>2.8919009810279812</v>
      </c>
      <c r="AP1009" s="58"/>
      <c r="AQ1009" s="58"/>
      <c r="AR1009" s="58"/>
      <c r="AS1009" s="58"/>
      <c r="AT1009" s="58"/>
      <c r="AU1009" s="58"/>
      <c r="AV1009" s="58"/>
      <c r="AW1009" s="173"/>
      <c r="AX1009" s="58"/>
      <c r="AY1009" s="58"/>
      <c r="AZ1009" s="58"/>
      <c r="BA1009" s="58">
        <f t="shared" si="149"/>
        <v>0</v>
      </c>
      <c r="BB1009" s="58" t="e">
        <f t="shared" si="150"/>
        <v>#N/A</v>
      </c>
      <c r="BC1009" s="58">
        <f t="shared" si="151"/>
        <v>0.10708535727923606</v>
      </c>
      <c r="BD1009" s="58"/>
      <c r="BE1009" s="58"/>
      <c r="BF1009" s="58"/>
      <c r="BG1009" s="58"/>
      <c r="BH1009" s="58"/>
      <c r="BI1009" s="58"/>
      <c r="BJ1009" s="58"/>
      <c r="BK1009" s="58"/>
      <c r="BL1009" s="58"/>
      <c r="BM1009" s="58"/>
      <c r="BN1009" s="58"/>
      <c r="BO1009" s="58"/>
      <c r="BP1009" s="58"/>
      <c r="BQ1009" s="58"/>
      <c r="BR1009" s="58"/>
      <c r="BS1009" s="58"/>
      <c r="BT1009" s="58"/>
      <c r="BU1009" s="58"/>
      <c r="BV1009" s="58"/>
      <c r="BW1009" s="58"/>
      <c r="BX1009" s="58"/>
      <c r="BY1009" s="58"/>
      <c r="BZ1009" s="58"/>
      <c r="CA1009" s="58"/>
      <c r="CB1009" s="58"/>
      <c r="CC1009" s="58"/>
      <c r="CD1009" s="58"/>
      <c r="CE1009" s="58"/>
      <c r="CF1009" s="58"/>
      <c r="CG1009" s="58"/>
      <c r="CH1009" s="58"/>
      <c r="CI1009" s="58"/>
      <c r="CJ1009" s="58"/>
      <c r="CK1009" s="58"/>
      <c r="CL1009" s="58"/>
      <c r="CM1009" s="58"/>
      <c r="CN1009" s="58"/>
      <c r="CO1009" s="58"/>
      <c r="CP1009" s="58"/>
      <c r="CQ1009" s="58"/>
      <c r="CR1009" s="58"/>
      <c r="CS1009" s="58"/>
      <c r="CT1009" s="58"/>
      <c r="CU1009" s="58"/>
      <c r="CV1009" s="58"/>
      <c r="CW1009" s="58"/>
      <c r="CX1009" s="58"/>
      <c r="CY1009" s="58"/>
      <c r="CZ1009" s="58"/>
      <c r="DA1009" s="58"/>
      <c r="DB1009" s="58"/>
      <c r="DC1009" s="58"/>
      <c r="DD1009" s="58"/>
      <c r="DE1009" s="58"/>
      <c r="DF1009" s="58"/>
      <c r="DG1009" s="58"/>
      <c r="DH1009" s="58"/>
      <c r="DI1009" s="58"/>
      <c r="DJ1009" s="58"/>
      <c r="DK1009" s="58"/>
      <c r="DL1009" s="58"/>
      <c r="DM1009" s="58"/>
      <c r="DN1009" s="58"/>
      <c r="DO1009" s="58"/>
      <c r="DP1009" s="58"/>
      <c r="DQ1009" s="58"/>
      <c r="DR1009" s="58"/>
      <c r="DS1009" s="58"/>
      <c r="DT1009" s="58"/>
      <c r="DU1009" s="58"/>
      <c r="DV1009" s="58"/>
      <c r="DW1009" s="58"/>
      <c r="DX1009" s="58"/>
      <c r="DY1009" s="58"/>
      <c r="DZ1009" s="58"/>
      <c r="EA1009" s="58"/>
      <c r="EB1009" s="58"/>
      <c r="EC1009" s="58"/>
      <c r="ED1009" s="58"/>
      <c r="EE1009" s="58"/>
      <c r="EF1009" s="58"/>
      <c r="EG1009" s="58"/>
      <c r="EH1009" s="58"/>
      <c r="EI1009" s="58"/>
      <c r="EJ1009" s="58"/>
      <c r="EK1009" s="58"/>
      <c r="EL1009" s="58"/>
      <c r="EM1009" s="58"/>
    </row>
    <row r="1010" spans="1:143" outlineLevel="1" x14ac:dyDescent="0.2">
      <c r="A1010" s="16">
        <v>711</v>
      </c>
      <c r="B1010" s="16">
        <v>1</v>
      </c>
      <c r="C1010" s="1">
        <v>0.95101651996714143</v>
      </c>
      <c r="D1010" s="1">
        <f t="shared" si="143"/>
        <v>4.8983480032858573E-2</v>
      </c>
      <c r="E1010" s="1">
        <f t="shared" si="144"/>
        <v>0.10044769086790417</v>
      </c>
      <c r="F1010" s="1">
        <f t="shared" si="145"/>
        <v>0.31693483694271313</v>
      </c>
      <c r="G1010" s="1">
        <f t="shared" si="146"/>
        <v>0.22695031383689007</v>
      </c>
      <c r="H1010" s="1">
        <v>3.7347486459064516E-3</v>
      </c>
      <c r="I1010" s="1">
        <f t="shared" si="147"/>
        <v>2.4226071856322441E-5</v>
      </c>
      <c r="J1010" s="1">
        <f t="shared" si="148"/>
        <v>0.22737530582541499</v>
      </c>
      <c r="AP1010" s="58"/>
      <c r="AQ1010" s="58"/>
      <c r="AR1010" s="58"/>
      <c r="AS1010" s="58"/>
      <c r="AT1010" s="58"/>
      <c r="AU1010" s="58"/>
      <c r="AV1010" s="58"/>
      <c r="AW1010" s="173"/>
      <c r="AX1010" s="58"/>
      <c r="AY1010" s="58"/>
      <c r="AZ1010" s="58"/>
      <c r="BA1010" s="58">
        <f t="shared" si="149"/>
        <v>0</v>
      </c>
      <c r="BB1010" s="58" t="e">
        <f t="shared" si="150"/>
        <v>#N/A</v>
      </c>
      <c r="BC1010" s="58">
        <f t="shared" si="151"/>
        <v>0.95101651996714143</v>
      </c>
      <c r="BD1010" s="58"/>
      <c r="BE1010" s="58"/>
      <c r="BF1010" s="58"/>
      <c r="BG1010" s="58"/>
      <c r="BH1010" s="58"/>
      <c r="BI1010" s="58"/>
      <c r="BJ1010" s="58"/>
      <c r="BK1010" s="58"/>
      <c r="BL1010" s="58"/>
      <c r="BM1010" s="58"/>
      <c r="BN1010" s="58"/>
      <c r="BO1010" s="58"/>
      <c r="BP1010" s="58"/>
      <c r="BQ1010" s="58"/>
      <c r="BR1010" s="58"/>
      <c r="BS1010" s="58"/>
      <c r="BT1010" s="58"/>
      <c r="BU1010" s="58"/>
      <c r="BV1010" s="58"/>
      <c r="BW1010" s="58"/>
      <c r="BX1010" s="58"/>
      <c r="BY1010" s="58"/>
      <c r="BZ1010" s="58"/>
      <c r="CA1010" s="58"/>
      <c r="CB1010" s="58"/>
      <c r="CC1010" s="58"/>
      <c r="CD1010" s="58"/>
      <c r="CE1010" s="58"/>
      <c r="CF1010" s="58"/>
      <c r="CG1010" s="58"/>
      <c r="CH1010" s="58"/>
      <c r="CI1010" s="58"/>
      <c r="CJ1010" s="58"/>
      <c r="CK1010" s="58"/>
      <c r="CL1010" s="58"/>
      <c r="CM1010" s="58"/>
      <c r="CN1010" s="58"/>
      <c r="CO1010" s="58"/>
      <c r="CP1010" s="58"/>
      <c r="CQ1010" s="58"/>
      <c r="CR1010" s="58"/>
      <c r="CS1010" s="58"/>
      <c r="CT1010" s="58"/>
      <c r="CU1010" s="58"/>
      <c r="CV1010" s="58"/>
      <c r="CW1010" s="58"/>
      <c r="CX1010" s="58"/>
      <c r="CY1010" s="58"/>
      <c r="CZ1010" s="58"/>
      <c r="DA1010" s="58"/>
      <c r="DB1010" s="58"/>
      <c r="DC1010" s="58"/>
      <c r="DD1010" s="58"/>
      <c r="DE1010" s="58"/>
      <c r="DF1010" s="58"/>
      <c r="DG1010" s="58"/>
      <c r="DH1010" s="58"/>
      <c r="DI1010" s="58"/>
      <c r="DJ1010" s="58"/>
      <c r="DK1010" s="58"/>
      <c r="DL1010" s="58"/>
      <c r="DM1010" s="58"/>
      <c r="DN1010" s="58"/>
      <c r="DO1010" s="58"/>
      <c r="DP1010" s="58"/>
      <c r="DQ1010" s="58"/>
      <c r="DR1010" s="58"/>
      <c r="DS1010" s="58"/>
      <c r="DT1010" s="58"/>
      <c r="DU1010" s="58"/>
      <c r="DV1010" s="58"/>
      <c r="DW1010" s="58"/>
      <c r="DX1010" s="58"/>
      <c r="DY1010" s="58"/>
      <c r="DZ1010" s="58"/>
      <c r="EA1010" s="58"/>
      <c r="EB1010" s="58"/>
      <c r="EC1010" s="58"/>
      <c r="ED1010" s="58"/>
      <c r="EE1010" s="58"/>
      <c r="EF1010" s="58"/>
      <c r="EG1010" s="58"/>
      <c r="EH1010" s="58"/>
      <c r="EI1010" s="58"/>
      <c r="EJ1010" s="58"/>
      <c r="EK1010" s="58"/>
      <c r="EL1010" s="58"/>
      <c r="EM1010" s="58"/>
    </row>
    <row r="1011" spans="1:143" outlineLevel="1" x14ac:dyDescent="0.2">
      <c r="A1011" s="16">
        <v>712</v>
      </c>
      <c r="B1011" s="16">
        <v>0</v>
      </c>
      <c r="C1011" s="1">
        <v>0.43440543939947485</v>
      </c>
      <c r="D1011" s="1">
        <f t="shared" si="143"/>
        <v>-0.43440543939947485</v>
      </c>
      <c r="E1011" s="1">
        <f t="shared" si="144"/>
        <v>1.1397555629778737</v>
      </c>
      <c r="F1011" s="1">
        <f t="shared" si="145"/>
        <v>-1.0675933509430797</v>
      </c>
      <c r="G1011" s="1">
        <f t="shared" si="146"/>
        <v>-0.87638516057361082</v>
      </c>
      <c r="H1011" s="1">
        <v>1.0197090056300826E-2</v>
      </c>
      <c r="I1011" s="1">
        <f t="shared" si="147"/>
        <v>9.9926078842281279E-4</v>
      </c>
      <c r="J1011" s="1">
        <f t="shared" si="148"/>
        <v>-0.8808879154370447</v>
      </c>
      <c r="AP1011" s="58"/>
      <c r="AQ1011" s="58"/>
      <c r="AR1011" s="58"/>
      <c r="AS1011" s="58"/>
      <c r="AT1011" s="58"/>
      <c r="AU1011" s="58"/>
      <c r="AV1011" s="58"/>
      <c r="AW1011" s="173"/>
      <c r="AX1011" s="58"/>
      <c r="AY1011" s="58"/>
      <c r="AZ1011" s="58"/>
      <c r="BA1011" s="58">
        <f t="shared" si="149"/>
        <v>1</v>
      </c>
      <c r="BB1011" s="58">
        <f t="shared" si="150"/>
        <v>0.43440543939947485</v>
      </c>
      <c r="BC1011" s="58" t="e">
        <f t="shared" si="151"/>
        <v>#N/A</v>
      </c>
      <c r="BD1011" s="58"/>
      <c r="BE1011" s="58"/>
      <c r="BF1011" s="58"/>
      <c r="BG1011" s="58"/>
      <c r="BH1011" s="58"/>
      <c r="BI1011" s="58"/>
      <c r="BJ1011" s="58"/>
      <c r="BK1011" s="58"/>
      <c r="BL1011" s="58"/>
      <c r="BM1011" s="58"/>
      <c r="BN1011" s="58"/>
      <c r="BO1011" s="58"/>
      <c r="BP1011" s="58"/>
      <c r="BQ1011" s="58"/>
      <c r="BR1011" s="58"/>
      <c r="BS1011" s="58"/>
      <c r="BT1011" s="58"/>
      <c r="BU1011" s="58"/>
      <c r="BV1011" s="58"/>
      <c r="BW1011" s="58"/>
      <c r="BX1011" s="58"/>
      <c r="BY1011" s="58"/>
      <c r="BZ1011" s="58"/>
      <c r="CA1011" s="58"/>
      <c r="CB1011" s="58"/>
      <c r="CC1011" s="58"/>
      <c r="CD1011" s="58"/>
      <c r="CE1011" s="58"/>
      <c r="CF1011" s="58"/>
      <c r="CG1011" s="58"/>
      <c r="CH1011" s="58"/>
      <c r="CI1011" s="58"/>
      <c r="CJ1011" s="58"/>
      <c r="CK1011" s="58"/>
      <c r="CL1011" s="58"/>
      <c r="CM1011" s="58"/>
      <c r="CN1011" s="58"/>
      <c r="CO1011" s="58"/>
      <c r="CP1011" s="58"/>
      <c r="CQ1011" s="58"/>
      <c r="CR1011" s="58"/>
      <c r="CS1011" s="58"/>
      <c r="CT1011" s="58"/>
      <c r="CU1011" s="58"/>
      <c r="CV1011" s="58"/>
      <c r="CW1011" s="58"/>
      <c r="CX1011" s="58"/>
      <c r="CY1011" s="58"/>
      <c r="CZ1011" s="58"/>
      <c r="DA1011" s="58"/>
      <c r="DB1011" s="58"/>
      <c r="DC1011" s="58"/>
      <c r="DD1011" s="58"/>
      <c r="DE1011" s="58"/>
      <c r="DF1011" s="58"/>
      <c r="DG1011" s="58"/>
      <c r="DH1011" s="58"/>
      <c r="DI1011" s="58"/>
      <c r="DJ1011" s="58"/>
      <c r="DK1011" s="58"/>
      <c r="DL1011" s="58"/>
      <c r="DM1011" s="58"/>
      <c r="DN1011" s="58"/>
      <c r="DO1011" s="58"/>
      <c r="DP1011" s="58"/>
      <c r="DQ1011" s="58"/>
      <c r="DR1011" s="58"/>
      <c r="DS1011" s="58"/>
      <c r="DT1011" s="58"/>
      <c r="DU1011" s="58"/>
      <c r="DV1011" s="58"/>
      <c r="DW1011" s="58"/>
      <c r="DX1011" s="58"/>
      <c r="DY1011" s="58"/>
      <c r="DZ1011" s="58"/>
      <c r="EA1011" s="58"/>
      <c r="EB1011" s="58"/>
      <c r="EC1011" s="58"/>
      <c r="ED1011" s="58"/>
      <c r="EE1011" s="58"/>
      <c r="EF1011" s="58"/>
      <c r="EG1011" s="58"/>
      <c r="EH1011" s="58"/>
      <c r="EI1011" s="58"/>
      <c r="EJ1011" s="58"/>
      <c r="EK1011" s="58"/>
      <c r="EL1011" s="58"/>
      <c r="EM1011" s="58"/>
    </row>
    <row r="1012" spans="1:143" outlineLevel="1" x14ac:dyDescent="0.2">
      <c r="A1012" s="16">
        <v>713</v>
      </c>
      <c r="B1012" s="16">
        <v>1</v>
      </c>
      <c r="C1012" s="1">
        <v>0.32925509578841738</v>
      </c>
      <c r="D1012" s="1">
        <f t="shared" si="143"/>
        <v>0.67074490421158262</v>
      </c>
      <c r="E1012" s="1">
        <f t="shared" si="144"/>
        <v>2.221844923041052</v>
      </c>
      <c r="F1012" s="1">
        <f t="shared" si="145"/>
        <v>1.4905854296353001</v>
      </c>
      <c r="G1012" s="1">
        <f t="shared" si="146"/>
        <v>1.427290707849092</v>
      </c>
      <c r="H1012" s="1">
        <v>9.0814689951481224E-3</v>
      </c>
      <c r="I1012" s="1">
        <f t="shared" si="147"/>
        <v>2.3551311358542514E-3</v>
      </c>
      <c r="J1012" s="1">
        <f t="shared" si="148"/>
        <v>1.4338161351428844</v>
      </c>
      <c r="AP1012" s="58"/>
      <c r="AQ1012" s="58"/>
      <c r="AR1012" s="58"/>
      <c r="AS1012" s="58"/>
      <c r="AT1012" s="58"/>
      <c r="AU1012" s="58"/>
      <c r="AV1012" s="58"/>
      <c r="AW1012" s="173"/>
      <c r="AX1012" s="58"/>
      <c r="AY1012" s="58"/>
      <c r="AZ1012" s="58"/>
      <c r="BA1012" s="58">
        <f t="shared" si="149"/>
        <v>0</v>
      </c>
      <c r="BB1012" s="58" t="e">
        <f t="shared" si="150"/>
        <v>#N/A</v>
      </c>
      <c r="BC1012" s="58">
        <f t="shared" si="151"/>
        <v>0.32925509578841738</v>
      </c>
      <c r="BD1012" s="58"/>
      <c r="BE1012" s="58"/>
      <c r="BF1012" s="58"/>
      <c r="BG1012" s="58"/>
      <c r="BH1012" s="58"/>
      <c r="BI1012" s="58"/>
      <c r="BJ1012" s="58"/>
      <c r="BK1012" s="58"/>
      <c r="BL1012" s="58"/>
      <c r="BM1012" s="58"/>
      <c r="BN1012" s="58"/>
      <c r="BO1012" s="58"/>
      <c r="BP1012" s="58"/>
      <c r="BQ1012" s="58"/>
      <c r="BR1012" s="58"/>
      <c r="BS1012" s="58"/>
      <c r="BT1012" s="58"/>
      <c r="BU1012" s="58"/>
      <c r="BV1012" s="58"/>
      <c r="BW1012" s="58"/>
      <c r="BX1012" s="58"/>
      <c r="BY1012" s="58"/>
      <c r="BZ1012" s="58"/>
      <c r="CA1012" s="58"/>
      <c r="CB1012" s="58"/>
      <c r="CC1012" s="58"/>
      <c r="CD1012" s="58"/>
      <c r="CE1012" s="58"/>
      <c r="CF1012" s="58"/>
      <c r="CG1012" s="58"/>
      <c r="CH1012" s="58"/>
      <c r="CI1012" s="58"/>
      <c r="CJ1012" s="58"/>
      <c r="CK1012" s="58"/>
      <c r="CL1012" s="58"/>
      <c r="CM1012" s="58"/>
      <c r="CN1012" s="58"/>
      <c r="CO1012" s="58"/>
      <c r="CP1012" s="58"/>
      <c r="CQ1012" s="58"/>
      <c r="CR1012" s="58"/>
      <c r="CS1012" s="58"/>
      <c r="CT1012" s="58"/>
      <c r="CU1012" s="58"/>
      <c r="CV1012" s="58"/>
      <c r="CW1012" s="58"/>
      <c r="CX1012" s="58"/>
      <c r="CY1012" s="58"/>
      <c r="CZ1012" s="58"/>
      <c r="DA1012" s="58"/>
      <c r="DB1012" s="58"/>
      <c r="DC1012" s="58"/>
      <c r="DD1012" s="58"/>
      <c r="DE1012" s="58"/>
      <c r="DF1012" s="58"/>
      <c r="DG1012" s="58"/>
      <c r="DH1012" s="58"/>
      <c r="DI1012" s="58"/>
      <c r="DJ1012" s="58"/>
      <c r="DK1012" s="58"/>
      <c r="DL1012" s="58"/>
      <c r="DM1012" s="58"/>
      <c r="DN1012" s="58"/>
      <c r="DO1012" s="58"/>
      <c r="DP1012" s="58"/>
      <c r="DQ1012" s="58"/>
      <c r="DR1012" s="58"/>
      <c r="DS1012" s="58"/>
      <c r="DT1012" s="58"/>
      <c r="DU1012" s="58"/>
      <c r="DV1012" s="58"/>
      <c r="DW1012" s="58"/>
      <c r="DX1012" s="58"/>
      <c r="DY1012" s="58"/>
      <c r="DZ1012" s="58"/>
      <c r="EA1012" s="58"/>
      <c r="EB1012" s="58"/>
      <c r="EC1012" s="58"/>
      <c r="ED1012" s="58"/>
      <c r="EE1012" s="58"/>
      <c r="EF1012" s="58"/>
      <c r="EG1012" s="58"/>
      <c r="EH1012" s="58"/>
      <c r="EI1012" s="58"/>
      <c r="EJ1012" s="58"/>
      <c r="EK1012" s="58"/>
      <c r="EL1012" s="58"/>
      <c r="EM1012" s="58"/>
    </row>
    <row r="1013" spans="1:143" outlineLevel="1" x14ac:dyDescent="0.2">
      <c r="A1013" s="16">
        <v>714</v>
      </c>
      <c r="B1013" s="16">
        <v>0</v>
      </c>
      <c r="C1013" s="1">
        <v>0.10923242706388152</v>
      </c>
      <c r="D1013" s="1">
        <f t="shared" si="143"/>
        <v>-0.10923242706388152</v>
      </c>
      <c r="E1013" s="1">
        <f t="shared" si="144"/>
        <v>0.23134349288734979</v>
      </c>
      <c r="F1013" s="1">
        <f t="shared" si="145"/>
        <v>-0.48098180099391474</v>
      </c>
      <c r="G1013" s="1">
        <f t="shared" si="146"/>
        <v>-0.35018181740275289</v>
      </c>
      <c r="H1013" s="1">
        <v>2.9920812116591682E-3</v>
      </c>
      <c r="I1013" s="1">
        <f t="shared" si="147"/>
        <v>4.6139550503153818E-5</v>
      </c>
      <c r="J1013" s="1">
        <f t="shared" si="148"/>
        <v>-0.35070688219261226</v>
      </c>
      <c r="AP1013" s="58"/>
      <c r="AQ1013" s="58"/>
      <c r="AR1013" s="58"/>
      <c r="AS1013" s="58"/>
      <c r="AT1013" s="58"/>
      <c r="AU1013" s="58"/>
      <c r="AV1013" s="58"/>
      <c r="AW1013" s="173"/>
      <c r="AX1013" s="58"/>
      <c r="AY1013" s="58"/>
      <c r="AZ1013" s="58"/>
      <c r="BA1013" s="58">
        <f t="shared" si="149"/>
        <v>1</v>
      </c>
      <c r="BB1013" s="58">
        <f t="shared" si="150"/>
        <v>0.10923242706388152</v>
      </c>
      <c r="BC1013" s="58" t="e">
        <f t="shared" si="151"/>
        <v>#N/A</v>
      </c>
      <c r="BD1013" s="58"/>
      <c r="BE1013" s="58"/>
      <c r="BF1013" s="58"/>
      <c r="BG1013" s="58"/>
      <c r="BH1013" s="58"/>
      <c r="BI1013" s="58"/>
      <c r="BJ1013" s="58"/>
      <c r="BK1013" s="58"/>
      <c r="BL1013" s="58"/>
      <c r="BM1013" s="58"/>
      <c r="BN1013" s="58"/>
      <c r="BO1013" s="58"/>
      <c r="BP1013" s="58"/>
      <c r="BQ1013" s="58"/>
      <c r="BR1013" s="58"/>
      <c r="BS1013" s="58"/>
      <c r="BT1013" s="58"/>
      <c r="BU1013" s="58"/>
      <c r="BV1013" s="58"/>
      <c r="BW1013" s="58"/>
      <c r="BX1013" s="58"/>
      <c r="BY1013" s="58"/>
      <c r="BZ1013" s="58"/>
      <c r="CA1013" s="58"/>
      <c r="CB1013" s="58"/>
      <c r="CC1013" s="58"/>
      <c r="CD1013" s="58"/>
      <c r="CE1013" s="58"/>
      <c r="CF1013" s="58"/>
      <c r="CG1013" s="58"/>
      <c r="CH1013" s="58"/>
      <c r="CI1013" s="58"/>
      <c r="CJ1013" s="58"/>
      <c r="CK1013" s="58"/>
      <c r="CL1013" s="58"/>
      <c r="CM1013" s="58"/>
      <c r="CN1013" s="58"/>
      <c r="CO1013" s="58"/>
      <c r="CP1013" s="58"/>
      <c r="CQ1013" s="58"/>
      <c r="CR1013" s="58"/>
      <c r="CS1013" s="58"/>
      <c r="CT1013" s="58"/>
      <c r="CU1013" s="58"/>
      <c r="CV1013" s="58"/>
      <c r="CW1013" s="58"/>
      <c r="CX1013" s="58"/>
      <c r="CY1013" s="58"/>
      <c r="CZ1013" s="58"/>
      <c r="DA1013" s="58"/>
      <c r="DB1013" s="58"/>
      <c r="DC1013" s="58"/>
      <c r="DD1013" s="58"/>
      <c r="DE1013" s="58"/>
      <c r="DF1013" s="58"/>
      <c r="DG1013" s="58"/>
      <c r="DH1013" s="58"/>
      <c r="DI1013" s="58"/>
      <c r="DJ1013" s="58"/>
      <c r="DK1013" s="58"/>
      <c r="DL1013" s="58"/>
      <c r="DM1013" s="58"/>
      <c r="DN1013" s="58"/>
      <c r="DO1013" s="58"/>
      <c r="DP1013" s="58"/>
      <c r="DQ1013" s="58"/>
      <c r="DR1013" s="58"/>
      <c r="DS1013" s="58"/>
      <c r="DT1013" s="58"/>
      <c r="DU1013" s="58"/>
      <c r="DV1013" s="58"/>
      <c r="DW1013" s="58"/>
      <c r="DX1013" s="58"/>
      <c r="DY1013" s="58"/>
      <c r="DZ1013" s="58"/>
      <c r="EA1013" s="58"/>
      <c r="EB1013" s="58"/>
      <c r="EC1013" s="58"/>
      <c r="ED1013" s="58"/>
      <c r="EE1013" s="58"/>
      <c r="EF1013" s="58"/>
      <c r="EG1013" s="58"/>
      <c r="EH1013" s="58"/>
      <c r="EI1013" s="58"/>
      <c r="EJ1013" s="58"/>
      <c r="EK1013" s="58"/>
      <c r="EL1013" s="58"/>
      <c r="EM1013" s="58"/>
    </row>
    <row r="1014" spans="1:143" outlineLevel="1" x14ac:dyDescent="0.2">
      <c r="A1014" s="16">
        <v>715</v>
      </c>
      <c r="B1014" s="16">
        <v>0</v>
      </c>
      <c r="C1014" s="1">
        <v>6.7056415549615001E-2</v>
      </c>
      <c r="D1014" s="1">
        <f t="shared" si="143"/>
        <v>-6.7056415549615001E-2</v>
      </c>
      <c r="E1014" s="1">
        <f t="shared" si="144"/>
        <v>0.13882109358002229</v>
      </c>
      <c r="F1014" s="1">
        <f t="shared" si="145"/>
        <v>-0.37258702819612799</v>
      </c>
      <c r="G1014" s="1">
        <f t="shared" si="146"/>
        <v>-0.26809732216425464</v>
      </c>
      <c r="H1014" s="1">
        <v>9.5239009133185771E-3</v>
      </c>
      <c r="I1014" s="1">
        <f t="shared" si="147"/>
        <v>8.7221154988698047E-5</v>
      </c>
      <c r="J1014" s="1">
        <f t="shared" si="148"/>
        <v>-0.26938318044460841</v>
      </c>
      <c r="AP1014" s="58"/>
      <c r="AQ1014" s="58"/>
      <c r="AR1014" s="58"/>
      <c r="AS1014" s="58"/>
      <c r="AT1014" s="58"/>
      <c r="AU1014" s="58"/>
      <c r="AV1014" s="58"/>
      <c r="AW1014" s="173"/>
      <c r="AX1014" s="58"/>
      <c r="AY1014" s="58"/>
      <c r="AZ1014" s="58"/>
      <c r="BA1014" s="58">
        <f t="shared" si="149"/>
        <v>1</v>
      </c>
      <c r="BB1014" s="58">
        <f t="shared" si="150"/>
        <v>6.7056415549615001E-2</v>
      </c>
      <c r="BC1014" s="58" t="e">
        <f t="shared" si="151"/>
        <v>#N/A</v>
      </c>
      <c r="BD1014" s="58"/>
      <c r="BE1014" s="58"/>
      <c r="BF1014" s="58"/>
      <c r="BG1014" s="58"/>
      <c r="BH1014" s="58"/>
      <c r="BI1014" s="58"/>
      <c r="BJ1014" s="58"/>
      <c r="BK1014" s="58"/>
      <c r="BL1014" s="58"/>
      <c r="BM1014" s="58"/>
      <c r="BN1014" s="58"/>
      <c r="BO1014" s="58"/>
      <c r="BP1014" s="58"/>
      <c r="BQ1014" s="58"/>
      <c r="BR1014" s="58"/>
      <c r="BS1014" s="58"/>
      <c r="BT1014" s="58"/>
      <c r="BU1014" s="58"/>
      <c r="BV1014" s="58"/>
      <c r="BW1014" s="58"/>
      <c r="BX1014" s="58"/>
      <c r="BY1014" s="58"/>
      <c r="BZ1014" s="58"/>
      <c r="CA1014" s="58"/>
      <c r="CB1014" s="58"/>
      <c r="CC1014" s="58"/>
      <c r="CD1014" s="58"/>
      <c r="CE1014" s="58"/>
      <c r="CF1014" s="58"/>
      <c r="CG1014" s="58"/>
      <c r="CH1014" s="58"/>
      <c r="CI1014" s="58"/>
      <c r="CJ1014" s="58"/>
      <c r="CK1014" s="58"/>
      <c r="CL1014" s="58"/>
      <c r="CM1014" s="58"/>
      <c r="CN1014" s="58"/>
      <c r="CO1014" s="58"/>
      <c r="CP1014" s="58"/>
      <c r="CQ1014" s="58"/>
      <c r="CR1014" s="58"/>
      <c r="CS1014" s="58"/>
      <c r="CT1014" s="58"/>
      <c r="CU1014" s="58"/>
      <c r="CV1014" s="58"/>
      <c r="CW1014" s="58"/>
      <c r="CX1014" s="58"/>
      <c r="CY1014" s="58"/>
      <c r="CZ1014" s="58"/>
      <c r="DA1014" s="58"/>
      <c r="DB1014" s="58"/>
      <c r="DC1014" s="58"/>
      <c r="DD1014" s="58"/>
      <c r="DE1014" s="58"/>
      <c r="DF1014" s="58"/>
      <c r="DG1014" s="58"/>
      <c r="DH1014" s="58"/>
      <c r="DI1014" s="58"/>
      <c r="DJ1014" s="58"/>
      <c r="DK1014" s="58"/>
      <c r="DL1014" s="58"/>
      <c r="DM1014" s="58"/>
      <c r="DN1014" s="58"/>
      <c r="DO1014" s="58"/>
      <c r="DP1014" s="58"/>
      <c r="DQ1014" s="58"/>
      <c r="DR1014" s="58"/>
      <c r="DS1014" s="58"/>
      <c r="DT1014" s="58"/>
      <c r="DU1014" s="58"/>
      <c r="DV1014" s="58"/>
      <c r="DW1014" s="58"/>
      <c r="DX1014" s="58"/>
      <c r="DY1014" s="58"/>
      <c r="DZ1014" s="58"/>
      <c r="EA1014" s="58"/>
      <c r="EB1014" s="58"/>
      <c r="EC1014" s="58"/>
      <c r="ED1014" s="58"/>
      <c r="EE1014" s="58"/>
      <c r="EF1014" s="58"/>
      <c r="EG1014" s="58"/>
      <c r="EH1014" s="58"/>
      <c r="EI1014" s="58"/>
      <c r="EJ1014" s="58"/>
      <c r="EK1014" s="58"/>
      <c r="EL1014" s="58"/>
      <c r="EM1014" s="58"/>
    </row>
    <row r="1015" spans="1:143" outlineLevel="1" x14ac:dyDescent="0.2">
      <c r="A1015" s="16">
        <v>716</v>
      </c>
      <c r="B1015" s="16">
        <v>0</v>
      </c>
      <c r="C1015" s="1">
        <v>0.13572252483280206</v>
      </c>
      <c r="D1015" s="1">
        <f t="shared" si="143"/>
        <v>-0.13572252483280206</v>
      </c>
      <c r="E1015" s="1">
        <f t="shared" si="144"/>
        <v>0.29172281984480053</v>
      </c>
      <c r="F1015" s="1">
        <f t="shared" si="145"/>
        <v>-0.5401137101063076</v>
      </c>
      <c r="G1015" s="1">
        <f t="shared" si="146"/>
        <v>-0.39627745741341092</v>
      </c>
      <c r="H1015" s="1">
        <v>4.4545614904485048E-3</v>
      </c>
      <c r="I1015" s="1">
        <f t="shared" si="147"/>
        <v>8.8224972835463826E-5</v>
      </c>
      <c r="J1015" s="1">
        <f t="shared" si="148"/>
        <v>-0.39716303832077515</v>
      </c>
      <c r="AP1015" s="58"/>
      <c r="AQ1015" s="58"/>
      <c r="AR1015" s="58"/>
      <c r="AS1015" s="58"/>
      <c r="AT1015" s="58"/>
      <c r="AU1015" s="58"/>
      <c r="AV1015" s="58"/>
      <c r="AW1015" s="173"/>
      <c r="AX1015" s="58"/>
      <c r="AY1015" s="58"/>
      <c r="AZ1015" s="58"/>
      <c r="BA1015" s="58">
        <f t="shared" si="149"/>
        <v>1</v>
      </c>
      <c r="BB1015" s="58">
        <f t="shared" si="150"/>
        <v>0.13572252483280206</v>
      </c>
      <c r="BC1015" s="58" t="e">
        <f t="shared" si="151"/>
        <v>#N/A</v>
      </c>
      <c r="BD1015" s="58"/>
      <c r="BE1015" s="58"/>
      <c r="BF1015" s="58"/>
      <c r="BG1015" s="58"/>
      <c r="BH1015" s="58"/>
      <c r="BI1015" s="58"/>
      <c r="BJ1015" s="58"/>
      <c r="BK1015" s="58"/>
      <c r="BL1015" s="58"/>
      <c r="BM1015" s="58"/>
      <c r="BN1015" s="58"/>
      <c r="BO1015" s="58"/>
      <c r="BP1015" s="58"/>
      <c r="BQ1015" s="58"/>
      <c r="BR1015" s="58"/>
      <c r="BS1015" s="58"/>
      <c r="BT1015" s="58"/>
      <c r="BU1015" s="58"/>
      <c r="BV1015" s="58"/>
      <c r="BW1015" s="58"/>
      <c r="BX1015" s="58"/>
      <c r="BY1015" s="58"/>
      <c r="BZ1015" s="58"/>
      <c r="CA1015" s="58"/>
      <c r="CB1015" s="58"/>
      <c r="CC1015" s="58"/>
      <c r="CD1015" s="58"/>
      <c r="CE1015" s="58"/>
      <c r="CF1015" s="58"/>
      <c r="CG1015" s="58"/>
      <c r="CH1015" s="58"/>
      <c r="CI1015" s="58"/>
      <c r="CJ1015" s="58"/>
      <c r="CK1015" s="58"/>
      <c r="CL1015" s="58"/>
      <c r="CM1015" s="58"/>
      <c r="CN1015" s="58"/>
      <c r="CO1015" s="58"/>
      <c r="CP1015" s="58"/>
      <c r="CQ1015" s="58"/>
      <c r="CR1015" s="58"/>
      <c r="CS1015" s="58"/>
      <c r="CT1015" s="58"/>
      <c r="CU1015" s="58"/>
      <c r="CV1015" s="58"/>
      <c r="CW1015" s="58"/>
      <c r="CX1015" s="58"/>
      <c r="CY1015" s="58"/>
      <c r="CZ1015" s="58"/>
      <c r="DA1015" s="58"/>
      <c r="DB1015" s="58"/>
      <c r="DC1015" s="58"/>
      <c r="DD1015" s="58"/>
      <c r="DE1015" s="58"/>
      <c r="DF1015" s="58"/>
      <c r="DG1015" s="58"/>
      <c r="DH1015" s="58"/>
      <c r="DI1015" s="58"/>
      <c r="DJ1015" s="58"/>
      <c r="DK1015" s="58"/>
      <c r="DL1015" s="58"/>
      <c r="DM1015" s="58"/>
      <c r="DN1015" s="58"/>
      <c r="DO1015" s="58"/>
      <c r="DP1015" s="58"/>
      <c r="DQ1015" s="58"/>
      <c r="DR1015" s="58"/>
      <c r="DS1015" s="58"/>
      <c r="DT1015" s="58"/>
      <c r="DU1015" s="58"/>
      <c r="DV1015" s="58"/>
      <c r="DW1015" s="58"/>
      <c r="DX1015" s="58"/>
      <c r="DY1015" s="58"/>
      <c r="DZ1015" s="58"/>
      <c r="EA1015" s="58"/>
      <c r="EB1015" s="58"/>
      <c r="EC1015" s="58"/>
      <c r="ED1015" s="58"/>
      <c r="EE1015" s="58"/>
      <c r="EF1015" s="58"/>
      <c r="EG1015" s="58"/>
      <c r="EH1015" s="58"/>
      <c r="EI1015" s="58"/>
      <c r="EJ1015" s="58"/>
      <c r="EK1015" s="58"/>
      <c r="EL1015" s="58"/>
      <c r="EM1015" s="58"/>
    </row>
    <row r="1016" spans="1:143" outlineLevel="1" x14ac:dyDescent="0.2">
      <c r="A1016" s="16">
        <v>717</v>
      </c>
      <c r="B1016" s="16">
        <v>1</v>
      </c>
      <c r="C1016" s="1">
        <v>0.93212469987578206</v>
      </c>
      <c r="D1016" s="1">
        <f t="shared" si="143"/>
        <v>6.7875300124217941E-2</v>
      </c>
      <c r="E1016" s="1">
        <f t="shared" si="144"/>
        <v>0.14057735019347833</v>
      </c>
      <c r="F1016" s="1">
        <f t="shared" si="145"/>
        <v>0.37493646154179022</v>
      </c>
      <c r="G1016" s="1">
        <f t="shared" si="146"/>
        <v>0.26984779478313925</v>
      </c>
      <c r="H1016" s="1">
        <v>4.3658333279141632E-3</v>
      </c>
      <c r="I1016" s="1">
        <f t="shared" si="147"/>
        <v>4.0088086627442375E-5</v>
      </c>
      <c r="J1016" s="1">
        <f t="shared" si="148"/>
        <v>0.27043878586309616</v>
      </c>
      <c r="AP1016" s="58"/>
      <c r="AQ1016" s="58"/>
      <c r="AR1016" s="58"/>
      <c r="AS1016" s="58"/>
      <c r="AT1016" s="58"/>
      <c r="AU1016" s="58"/>
      <c r="AV1016" s="58"/>
      <c r="AW1016" s="173"/>
      <c r="AX1016" s="58"/>
      <c r="AY1016" s="58"/>
      <c r="AZ1016" s="58"/>
      <c r="BA1016" s="58">
        <f t="shared" si="149"/>
        <v>0</v>
      </c>
      <c r="BB1016" s="58" t="e">
        <f t="shared" si="150"/>
        <v>#N/A</v>
      </c>
      <c r="BC1016" s="58">
        <f t="shared" si="151"/>
        <v>0.93212469987578206</v>
      </c>
      <c r="BD1016" s="58"/>
      <c r="BE1016" s="58"/>
      <c r="BF1016" s="58"/>
      <c r="BG1016" s="58"/>
      <c r="BH1016" s="58"/>
      <c r="BI1016" s="58"/>
      <c r="BJ1016" s="58"/>
      <c r="BK1016" s="58"/>
      <c r="BL1016" s="58"/>
      <c r="BM1016" s="58"/>
      <c r="BN1016" s="58"/>
      <c r="BO1016" s="58"/>
      <c r="BP1016" s="58"/>
      <c r="BQ1016" s="58"/>
      <c r="BR1016" s="58"/>
      <c r="BS1016" s="58"/>
      <c r="BT1016" s="58"/>
      <c r="BU1016" s="58"/>
      <c r="BV1016" s="58"/>
      <c r="BW1016" s="58"/>
      <c r="BX1016" s="58"/>
      <c r="BY1016" s="58"/>
      <c r="BZ1016" s="58"/>
      <c r="CA1016" s="58"/>
      <c r="CB1016" s="58"/>
      <c r="CC1016" s="58"/>
      <c r="CD1016" s="58"/>
      <c r="CE1016" s="58"/>
      <c r="CF1016" s="58"/>
      <c r="CG1016" s="58"/>
      <c r="CH1016" s="58"/>
      <c r="CI1016" s="58"/>
      <c r="CJ1016" s="58"/>
      <c r="CK1016" s="58"/>
      <c r="CL1016" s="58"/>
      <c r="CM1016" s="58"/>
      <c r="CN1016" s="58"/>
      <c r="CO1016" s="58"/>
      <c r="CP1016" s="58"/>
      <c r="CQ1016" s="58"/>
      <c r="CR1016" s="58"/>
      <c r="CS1016" s="58"/>
      <c r="CT1016" s="58"/>
      <c r="CU1016" s="58"/>
      <c r="CV1016" s="58"/>
      <c r="CW1016" s="58"/>
      <c r="CX1016" s="58"/>
      <c r="CY1016" s="58"/>
      <c r="CZ1016" s="58"/>
      <c r="DA1016" s="58"/>
      <c r="DB1016" s="58"/>
      <c r="DC1016" s="58"/>
      <c r="DD1016" s="58"/>
      <c r="DE1016" s="58"/>
      <c r="DF1016" s="58"/>
      <c r="DG1016" s="58"/>
      <c r="DH1016" s="58"/>
      <c r="DI1016" s="58"/>
      <c r="DJ1016" s="58"/>
      <c r="DK1016" s="58"/>
      <c r="DL1016" s="58"/>
      <c r="DM1016" s="58"/>
      <c r="DN1016" s="58"/>
      <c r="DO1016" s="58"/>
      <c r="DP1016" s="58"/>
      <c r="DQ1016" s="58"/>
      <c r="DR1016" s="58"/>
      <c r="DS1016" s="58"/>
      <c r="DT1016" s="58"/>
      <c r="DU1016" s="58"/>
      <c r="DV1016" s="58"/>
      <c r="DW1016" s="58"/>
      <c r="DX1016" s="58"/>
      <c r="DY1016" s="58"/>
      <c r="DZ1016" s="58"/>
      <c r="EA1016" s="58"/>
      <c r="EB1016" s="58"/>
      <c r="EC1016" s="58"/>
      <c r="ED1016" s="58"/>
      <c r="EE1016" s="58"/>
      <c r="EF1016" s="58"/>
      <c r="EG1016" s="58"/>
      <c r="EH1016" s="58"/>
      <c r="EI1016" s="58"/>
      <c r="EJ1016" s="58"/>
      <c r="EK1016" s="58"/>
      <c r="EL1016" s="58"/>
      <c r="EM1016" s="58"/>
    </row>
    <row r="1017" spans="1:143" outlineLevel="1" x14ac:dyDescent="0.2">
      <c r="A1017" s="16">
        <v>718</v>
      </c>
      <c r="B1017" s="16">
        <v>1</v>
      </c>
      <c r="C1017" s="1">
        <v>0.94744213265432586</v>
      </c>
      <c r="D1017" s="1">
        <f t="shared" si="143"/>
        <v>5.2557867345674136E-2</v>
      </c>
      <c r="E1017" s="1">
        <f t="shared" si="144"/>
        <v>0.10797883521276423</v>
      </c>
      <c r="F1017" s="1">
        <f t="shared" si="145"/>
        <v>0.32860133172700962</v>
      </c>
      <c r="G1017" s="1">
        <f t="shared" si="146"/>
        <v>0.23552798700082847</v>
      </c>
      <c r="H1017" s="1">
        <v>3.7314571645386757E-3</v>
      </c>
      <c r="I1017" s="1">
        <f t="shared" si="147"/>
        <v>2.6068778301283748E-5</v>
      </c>
      <c r="J1017" s="1">
        <f t="shared" si="148"/>
        <v>0.2359686519240134</v>
      </c>
      <c r="AP1017" s="58"/>
      <c r="AQ1017" s="58"/>
      <c r="AR1017" s="58"/>
      <c r="AS1017" s="58"/>
      <c r="AT1017" s="58"/>
      <c r="AU1017" s="58"/>
      <c r="AV1017" s="58"/>
      <c r="AW1017" s="173"/>
      <c r="AX1017" s="58"/>
      <c r="AY1017" s="58"/>
      <c r="AZ1017" s="58"/>
      <c r="BA1017" s="58">
        <f t="shared" si="149"/>
        <v>0</v>
      </c>
      <c r="BB1017" s="58" t="e">
        <f t="shared" si="150"/>
        <v>#N/A</v>
      </c>
      <c r="BC1017" s="58">
        <f t="shared" si="151"/>
        <v>0.94744213265432586</v>
      </c>
      <c r="BD1017" s="58"/>
      <c r="BE1017" s="58"/>
      <c r="BF1017" s="58"/>
      <c r="BG1017" s="58"/>
      <c r="BH1017" s="58"/>
      <c r="BI1017" s="58"/>
      <c r="BJ1017" s="58"/>
      <c r="BK1017" s="58"/>
      <c r="BL1017" s="58"/>
      <c r="BM1017" s="58"/>
      <c r="BN1017" s="58"/>
      <c r="BO1017" s="58"/>
      <c r="BP1017" s="58"/>
      <c r="BQ1017" s="58"/>
      <c r="BR1017" s="58"/>
      <c r="BS1017" s="58"/>
      <c r="BT1017" s="58"/>
      <c r="BU1017" s="58"/>
      <c r="BV1017" s="58"/>
      <c r="BW1017" s="58"/>
      <c r="BX1017" s="58"/>
      <c r="BY1017" s="58"/>
      <c r="BZ1017" s="58"/>
      <c r="CA1017" s="58"/>
      <c r="CB1017" s="58"/>
      <c r="CC1017" s="58"/>
      <c r="CD1017" s="58"/>
      <c r="CE1017" s="58"/>
      <c r="CF1017" s="58"/>
      <c r="CG1017" s="58"/>
      <c r="CH1017" s="58"/>
      <c r="CI1017" s="58"/>
      <c r="CJ1017" s="58"/>
      <c r="CK1017" s="58"/>
      <c r="CL1017" s="58"/>
      <c r="CM1017" s="58"/>
      <c r="CN1017" s="58"/>
      <c r="CO1017" s="58"/>
      <c r="CP1017" s="58"/>
      <c r="CQ1017" s="58"/>
      <c r="CR1017" s="58"/>
      <c r="CS1017" s="58"/>
      <c r="CT1017" s="58"/>
      <c r="CU1017" s="58"/>
      <c r="CV1017" s="58"/>
      <c r="CW1017" s="58"/>
      <c r="CX1017" s="58"/>
      <c r="CY1017" s="58"/>
      <c r="CZ1017" s="58"/>
      <c r="DA1017" s="58"/>
      <c r="DB1017" s="58"/>
      <c r="DC1017" s="58"/>
      <c r="DD1017" s="58"/>
      <c r="DE1017" s="58"/>
      <c r="DF1017" s="58"/>
      <c r="DG1017" s="58"/>
      <c r="DH1017" s="58"/>
      <c r="DI1017" s="58"/>
      <c r="DJ1017" s="58"/>
      <c r="DK1017" s="58"/>
      <c r="DL1017" s="58"/>
      <c r="DM1017" s="58"/>
      <c r="DN1017" s="58"/>
      <c r="DO1017" s="58"/>
      <c r="DP1017" s="58"/>
      <c r="DQ1017" s="58"/>
      <c r="DR1017" s="58"/>
      <c r="DS1017" s="58"/>
      <c r="DT1017" s="58"/>
      <c r="DU1017" s="58"/>
      <c r="DV1017" s="58"/>
      <c r="DW1017" s="58"/>
      <c r="DX1017" s="58"/>
      <c r="DY1017" s="58"/>
      <c r="DZ1017" s="58"/>
      <c r="EA1017" s="58"/>
      <c r="EB1017" s="58"/>
      <c r="EC1017" s="58"/>
      <c r="ED1017" s="58"/>
      <c r="EE1017" s="58"/>
      <c r="EF1017" s="58"/>
      <c r="EG1017" s="58"/>
      <c r="EH1017" s="58"/>
      <c r="EI1017" s="58"/>
      <c r="EJ1017" s="58"/>
      <c r="EK1017" s="58"/>
      <c r="EL1017" s="58"/>
      <c r="EM1017" s="58"/>
    </row>
    <row r="1018" spans="1:143" outlineLevel="1" x14ac:dyDescent="0.2">
      <c r="A1018" s="16">
        <v>719</v>
      </c>
      <c r="B1018" s="16">
        <v>0</v>
      </c>
      <c r="C1018" s="1">
        <v>0.10708535727923606</v>
      </c>
      <c r="D1018" s="1">
        <f t="shared" si="143"/>
        <v>-0.10708535727923606</v>
      </c>
      <c r="E1018" s="1">
        <f t="shared" si="144"/>
        <v>0.22652857506665758</v>
      </c>
      <c r="F1018" s="1">
        <f t="shared" si="145"/>
        <v>-0.47595018128650562</v>
      </c>
      <c r="G1018" s="1">
        <f t="shared" si="146"/>
        <v>-0.34630604501769208</v>
      </c>
      <c r="H1018" s="1">
        <v>2.9589996513966067E-3</v>
      </c>
      <c r="I1018" s="1">
        <f t="shared" si="147"/>
        <v>4.4622000483173256E-5</v>
      </c>
      <c r="J1018" s="1">
        <f t="shared" si="148"/>
        <v>-0.34681954461620262</v>
      </c>
      <c r="AP1018" s="58"/>
      <c r="AQ1018" s="58"/>
      <c r="AR1018" s="58"/>
      <c r="AS1018" s="58"/>
      <c r="AT1018" s="58"/>
      <c r="AU1018" s="58"/>
      <c r="AV1018" s="58"/>
      <c r="AW1018" s="173"/>
      <c r="AX1018" s="58"/>
      <c r="AY1018" s="58"/>
      <c r="AZ1018" s="58"/>
      <c r="BA1018" s="58">
        <f t="shared" si="149"/>
        <v>1</v>
      </c>
      <c r="BB1018" s="58">
        <f t="shared" si="150"/>
        <v>0.10708535727923606</v>
      </c>
      <c r="BC1018" s="58" t="e">
        <f t="shared" si="151"/>
        <v>#N/A</v>
      </c>
      <c r="BD1018" s="58"/>
      <c r="BE1018" s="58"/>
      <c r="BF1018" s="58"/>
      <c r="BG1018" s="58"/>
      <c r="BH1018" s="58"/>
      <c r="BI1018" s="58"/>
      <c r="BJ1018" s="58"/>
      <c r="BK1018" s="58"/>
      <c r="BL1018" s="58"/>
      <c r="BM1018" s="58"/>
      <c r="BN1018" s="58"/>
      <c r="BO1018" s="58"/>
      <c r="BP1018" s="58"/>
      <c r="BQ1018" s="58"/>
      <c r="BR1018" s="58"/>
      <c r="BS1018" s="58"/>
      <c r="BT1018" s="58"/>
      <c r="BU1018" s="58"/>
      <c r="BV1018" s="58"/>
      <c r="BW1018" s="58"/>
      <c r="BX1018" s="58"/>
      <c r="BY1018" s="58"/>
      <c r="BZ1018" s="58"/>
      <c r="CA1018" s="58"/>
      <c r="CB1018" s="58"/>
      <c r="CC1018" s="58"/>
      <c r="CD1018" s="58"/>
      <c r="CE1018" s="58"/>
      <c r="CF1018" s="58"/>
      <c r="CG1018" s="58"/>
      <c r="CH1018" s="58"/>
      <c r="CI1018" s="58"/>
      <c r="CJ1018" s="58"/>
      <c r="CK1018" s="58"/>
      <c r="CL1018" s="58"/>
      <c r="CM1018" s="58"/>
      <c r="CN1018" s="58"/>
      <c r="CO1018" s="58"/>
      <c r="CP1018" s="58"/>
      <c r="CQ1018" s="58"/>
      <c r="CR1018" s="58"/>
      <c r="CS1018" s="58"/>
      <c r="CT1018" s="58"/>
      <c r="CU1018" s="58"/>
      <c r="CV1018" s="58"/>
      <c r="CW1018" s="58"/>
      <c r="CX1018" s="58"/>
      <c r="CY1018" s="58"/>
      <c r="CZ1018" s="58"/>
      <c r="DA1018" s="58"/>
      <c r="DB1018" s="58"/>
      <c r="DC1018" s="58"/>
      <c r="DD1018" s="58"/>
      <c r="DE1018" s="58"/>
      <c r="DF1018" s="58"/>
      <c r="DG1018" s="58"/>
      <c r="DH1018" s="58"/>
      <c r="DI1018" s="58"/>
      <c r="DJ1018" s="58"/>
      <c r="DK1018" s="58"/>
      <c r="DL1018" s="58"/>
      <c r="DM1018" s="58"/>
      <c r="DN1018" s="58"/>
      <c r="DO1018" s="58"/>
      <c r="DP1018" s="58"/>
      <c r="DQ1018" s="58"/>
      <c r="DR1018" s="58"/>
      <c r="DS1018" s="58"/>
      <c r="DT1018" s="58"/>
      <c r="DU1018" s="58"/>
      <c r="DV1018" s="58"/>
      <c r="DW1018" s="58"/>
      <c r="DX1018" s="58"/>
      <c r="DY1018" s="58"/>
      <c r="DZ1018" s="58"/>
      <c r="EA1018" s="58"/>
      <c r="EB1018" s="58"/>
      <c r="EC1018" s="58"/>
      <c r="ED1018" s="58"/>
      <c r="EE1018" s="58"/>
      <c r="EF1018" s="58"/>
      <c r="EG1018" s="58"/>
      <c r="EH1018" s="58"/>
      <c r="EI1018" s="58"/>
      <c r="EJ1018" s="58"/>
      <c r="EK1018" s="58"/>
      <c r="EL1018" s="58"/>
      <c r="EM1018" s="58"/>
    </row>
    <row r="1019" spans="1:143" outlineLevel="1" x14ac:dyDescent="0.2">
      <c r="A1019" s="16">
        <v>720</v>
      </c>
      <c r="B1019" s="16">
        <v>0</v>
      </c>
      <c r="C1019" s="1">
        <v>9.9972042339326647E-2</v>
      </c>
      <c r="D1019" s="1">
        <f t="shared" si="143"/>
        <v>-9.9972042339326647E-2</v>
      </c>
      <c r="E1019" s="1">
        <f t="shared" si="144"/>
        <v>0.21065890414577906</v>
      </c>
      <c r="F1019" s="1">
        <f t="shared" si="145"/>
        <v>-0.45897592981089874</v>
      </c>
      <c r="G1019" s="1">
        <f t="shared" si="146"/>
        <v>-0.33328155747477656</v>
      </c>
      <c r="H1019" s="1">
        <v>2.9410772820285041E-3</v>
      </c>
      <c r="I1019" s="1">
        <f t="shared" si="147"/>
        <v>4.1076872033829523E-5</v>
      </c>
      <c r="J1019" s="1">
        <f t="shared" si="148"/>
        <v>-0.33377274461381978</v>
      </c>
      <c r="AP1019" s="58"/>
      <c r="AQ1019" s="58"/>
      <c r="AR1019" s="58"/>
      <c r="AS1019" s="58"/>
      <c r="AT1019" s="58"/>
      <c r="AU1019" s="58"/>
      <c r="AV1019" s="58"/>
      <c r="AW1019" s="173"/>
      <c r="AX1019" s="58"/>
      <c r="AY1019" s="58"/>
      <c r="AZ1019" s="58"/>
      <c r="BA1019" s="58">
        <f t="shared" si="149"/>
        <v>1</v>
      </c>
      <c r="BB1019" s="58">
        <f t="shared" si="150"/>
        <v>9.9972042339326647E-2</v>
      </c>
      <c r="BC1019" s="58" t="e">
        <f t="shared" si="151"/>
        <v>#N/A</v>
      </c>
      <c r="BD1019" s="58"/>
      <c r="BE1019" s="58"/>
      <c r="BF1019" s="58"/>
      <c r="BG1019" s="58"/>
      <c r="BH1019" s="58"/>
      <c r="BI1019" s="58"/>
      <c r="BJ1019" s="58"/>
      <c r="BK1019" s="58"/>
      <c r="BL1019" s="58"/>
      <c r="BM1019" s="58"/>
      <c r="BN1019" s="58"/>
      <c r="BO1019" s="58"/>
      <c r="BP1019" s="58"/>
      <c r="BQ1019" s="58"/>
      <c r="BR1019" s="58"/>
      <c r="BS1019" s="58"/>
      <c r="BT1019" s="58"/>
      <c r="BU1019" s="58"/>
      <c r="BV1019" s="58"/>
      <c r="BW1019" s="58"/>
      <c r="BX1019" s="58"/>
      <c r="BY1019" s="58"/>
      <c r="BZ1019" s="58"/>
      <c r="CA1019" s="58"/>
      <c r="CB1019" s="58"/>
      <c r="CC1019" s="58"/>
      <c r="CD1019" s="58"/>
      <c r="CE1019" s="58"/>
      <c r="CF1019" s="58"/>
      <c r="CG1019" s="58"/>
      <c r="CH1019" s="58"/>
      <c r="CI1019" s="58"/>
      <c r="CJ1019" s="58"/>
      <c r="CK1019" s="58"/>
      <c r="CL1019" s="58"/>
      <c r="CM1019" s="58"/>
      <c r="CN1019" s="58"/>
      <c r="CO1019" s="58"/>
      <c r="CP1019" s="58"/>
      <c r="CQ1019" s="58"/>
      <c r="CR1019" s="58"/>
      <c r="CS1019" s="58"/>
      <c r="CT1019" s="58"/>
      <c r="CU1019" s="58"/>
      <c r="CV1019" s="58"/>
      <c r="CW1019" s="58"/>
      <c r="CX1019" s="58"/>
      <c r="CY1019" s="58"/>
      <c r="CZ1019" s="58"/>
      <c r="DA1019" s="58"/>
      <c r="DB1019" s="58"/>
      <c r="DC1019" s="58"/>
      <c r="DD1019" s="58"/>
      <c r="DE1019" s="58"/>
      <c r="DF1019" s="58"/>
      <c r="DG1019" s="58"/>
      <c r="DH1019" s="58"/>
      <c r="DI1019" s="58"/>
      <c r="DJ1019" s="58"/>
      <c r="DK1019" s="58"/>
      <c r="DL1019" s="58"/>
      <c r="DM1019" s="58"/>
      <c r="DN1019" s="58"/>
      <c r="DO1019" s="58"/>
      <c r="DP1019" s="58"/>
      <c r="DQ1019" s="58"/>
      <c r="DR1019" s="58"/>
      <c r="DS1019" s="58"/>
      <c r="DT1019" s="58"/>
      <c r="DU1019" s="58"/>
      <c r="DV1019" s="58"/>
      <c r="DW1019" s="58"/>
      <c r="DX1019" s="58"/>
      <c r="DY1019" s="58"/>
      <c r="DZ1019" s="58"/>
      <c r="EA1019" s="58"/>
      <c r="EB1019" s="58"/>
      <c r="EC1019" s="58"/>
      <c r="ED1019" s="58"/>
      <c r="EE1019" s="58"/>
      <c r="EF1019" s="58"/>
      <c r="EG1019" s="58"/>
      <c r="EH1019" s="58"/>
      <c r="EI1019" s="58"/>
      <c r="EJ1019" s="58"/>
      <c r="EK1019" s="58"/>
      <c r="EL1019" s="58"/>
      <c r="EM1019" s="58"/>
    </row>
    <row r="1020" spans="1:143" outlineLevel="1" x14ac:dyDescent="0.2">
      <c r="A1020" s="16">
        <v>721</v>
      </c>
      <c r="B1020" s="16">
        <v>1</v>
      </c>
      <c r="C1020" s="1">
        <v>0.96805372371030762</v>
      </c>
      <c r="D1020" s="1">
        <f t="shared" si="143"/>
        <v>3.1946276289692377E-2</v>
      </c>
      <c r="E1020" s="1">
        <f t="shared" si="144"/>
        <v>6.4935387089760682E-2</v>
      </c>
      <c r="F1020" s="1">
        <f t="shared" si="145"/>
        <v>0.25482422783118697</v>
      </c>
      <c r="G1020" s="1">
        <f t="shared" si="146"/>
        <v>0.18166045254802524</v>
      </c>
      <c r="H1020" s="1">
        <v>4.4583961676393641E-3</v>
      </c>
      <c r="I1020" s="1">
        <f t="shared" si="147"/>
        <v>1.8556267534072834E-5</v>
      </c>
      <c r="J1020" s="1">
        <f t="shared" si="148"/>
        <v>0.18206676882586079</v>
      </c>
      <c r="AP1020" s="58"/>
      <c r="AQ1020" s="58"/>
      <c r="AR1020" s="58"/>
      <c r="AS1020" s="58"/>
      <c r="AT1020" s="58"/>
      <c r="AU1020" s="58"/>
      <c r="AV1020" s="58"/>
      <c r="AW1020" s="173"/>
      <c r="AX1020" s="58"/>
      <c r="AY1020" s="58"/>
      <c r="AZ1020" s="58"/>
      <c r="BA1020" s="58">
        <f t="shared" si="149"/>
        <v>0</v>
      </c>
      <c r="BB1020" s="58" t="e">
        <f t="shared" si="150"/>
        <v>#N/A</v>
      </c>
      <c r="BC1020" s="58">
        <f t="shared" si="151"/>
        <v>0.96805372371030762</v>
      </c>
      <c r="BD1020" s="58"/>
      <c r="BE1020" s="58"/>
      <c r="BF1020" s="58"/>
      <c r="BG1020" s="58"/>
      <c r="BH1020" s="58"/>
      <c r="BI1020" s="58"/>
      <c r="BJ1020" s="58"/>
      <c r="BK1020" s="58"/>
      <c r="BL1020" s="58"/>
      <c r="BM1020" s="58"/>
      <c r="BN1020" s="58"/>
      <c r="BO1020" s="58"/>
      <c r="BP1020" s="58"/>
      <c r="BQ1020" s="58"/>
      <c r="BR1020" s="58"/>
      <c r="BS1020" s="58"/>
      <c r="BT1020" s="58"/>
      <c r="BU1020" s="58"/>
      <c r="BV1020" s="58"/>
      <c r="BW1020" s="58"/>
      <c r="BX1020" s="58"/>
      <c r="BY1020" s="58"/>
      <c r="BZ1020" s="58"/>
      <c r="CA1020" s="58"/>
      <c r="CB1020" s="58"/>
      <c r="CC1020" s="58"/>
      <c r="CD1020" s="58"/>
      <c r="CE1020" s="58"/>
      <c r="CF1020" s="58"/>
      <c r="CG1020" s="58"/>
      <c r="CH1020" s="58"/>
      <c r="CI1020" s="58"/>
      <c r="CJ1020" s="58"/>
      <c r="CK1020" s="58"/>
      <c r="CL1020" s="58"/>
      <c r="CM1020" s="58"/>
      <c r="CN1020" s="58"/>
      <c r="CO1020" s="58"/>
      <c r="CP1020" s="58"/>
      <c r="CQ1020" s="58"/>
      <c r="CR1020" s="58"/>
      <c r="CS1020" s="58"/>
      <c r="CT1020" s="58"/>
      <c r="CU1020" s="58"/>
      <c r="CV1020" s="58"/>
      <c r="CW1020" s="58"/>
      <c r="CX1020" s="58"/>
      <c r="CY1020" s="58"/>
      <c r="CZ1020" s="58"/>
      <c r="DA1020" s="58"/>
      <c r="DB1020" s="58"/>
      <c r="DC1020" s="58"/>
      <c r="DD1020" s="58"/>
      <c r="DE1020" s="58"/>
      <c r="DF1020" s="58"/>
      <c r="DG1020" s="58"/>
      <c r="DH1020" s="58"/>
      <c r="DI1020" s="58"/>
      <c r="DJ1020" s="58"/>
      <c r="DK1020" s="58"/>
      <c r="DL1020" s="58"/>
      <c r="DM1020" s="58"/>
      <c r="DN1020" s="58"/>
      <c r="DO1020" s="58"/>
      <c r="DP1020" s="58"/>
      <c r="DQ1020" s="58"/>
      <c r="DR1020" s="58"/>
      <c r="DS1020" s="58"/>
      <c r="DT1020" s="58"/>
      <c r="DU1020" s="58"/>
      <c r="DV1020" s="58"/>
      <c r="DW1020" s="58"/>
      <c r="DX1020" s="58"/>
      <c r="DY1020" s="58"/>
      <c r="DZ1020" s="58"/>
      <c r="EA1020" s="58"/>
      <c r="EB1020" s="58"/>
      <c r="EC1020" s="58"/>
      <c r="ED1020" s="58"/>
      <c r="EE1020" s="58"/>
      <c r="EF1020" s="58"/>
      <c r="EG1020" s="58"/>
      <c r="EH1020" s="58"/>
      <c r="EI1020" s="58"/>
      <c r="EJ1020" s="58"/>
      <c r="EK1020" s="58"/>
      <c r="EL1020" s="58"/>
      <c r="EM1020" s="58"/>
    </row>
    <row r="1021" spans="1:143" outlineLevel="1" x14ac:dyDescent="0.2">
      <c r="A1021" s="16">
        <v>722</v>
      </c>
      <c r="B1021" s="16">
        <v>0</v>
      </c>
      <c r="C1021" s="1">
        <v>0.14163008994913323</v>
      </c>
      <c r="D1021" s="1">
        <f t="shared" si="143"/>
        <v>-0.14163008994913323</v>
      </c>
      <c r="E1021" s="1">
        <f t="shared" si="144"/>
        <v>0.30544028361770137</v>
      </c>
      <c r="F1021" s="1">
        <f t="shared" si="145"/>
        <v>-0.55266652116597526</v>
      </c>
      <c r="G1021" s="1">
        <f t="shared" si="146"/>
        <v>-0.40620056478573879</v>
      </c>
      <c r="H1021" s="1">
        <v>5.0437576584473065E-3</v>
      </c>
      <c r="I1021" s="1">
        <f t="shared" si="147"/>
        <v>1.0508417236295275E-4</v>
      </c>
      <c r="J1021" s="1">
        <f t="shared" si="148"/>
        <v>-0.40722884482605565</v>
      </c>
      <c r="AP1021" s="58"/>
      <c r="AQ1021" s="58"/>
      <c r="AR1021" s="58"/>
      <c r="AS1021" s="58"/>
      <c r="AT1021" s="58"/>
      <c r="AU1021" s="58"/>
      <c r="AV1021" s="58"/>
      <c r="AW1021" s="173"/>
      <c r="AX1021" s="58"/>
      <c r="AY1021" s="58"/>
      <c r="AZ1021" s="58"/>
      <c r="BA1021" s="58">
        <f t="shared" si="149"/>
        <v>1</v>
      </c>
      <c r="BB1021" s="58">
        <f t="shared" si="150"/>
        <v>0.14163008994913323</v>
      </c>
      <c r="BC1021" s="58" t="e">
        <f t="shared" si="151"/>
        <v>#N/A</v>
      </c>
      <c r="BD1021" s="58"/>
      <c r="BE1021" s="58"/>
      <c r="BF1021" s="58"/>
      <c r="BG1021" s="58"/>
      <c r="BH1021" s="58"/>
      <c r="BI1021" s="58"/>
      <c r="BJ1021" s="58"/>
      <c r="BK1021" s="58"/>
      <c r="BL1021" s="58"/>
      <c r="BM1021" s="58"/>
      <c r="BN1021" s="58"/>
      <c r="BO1021" s="58"/>
      <c r="BP1021" s="58"/>
      <c r="BQ1021" s="58"/>
      <c r="BR1021" s="58"/>
      <c r="BS1021" s="58"/>
      <c r="BT1021" s="58"/>
      <c r="BU1021" s="58"/>
      <c r="BV1021" s="58"/>
      <c r="BW1021" s="58"/>
      <c r="BX1021" s="58"/>
      <c r="BY1021" s="58"/>
      <c r="BZ1021" s="58"/>
      <c r="CA1021" s="58"/>
      <c r="CB1021" s="58"/>
      <c r="CC1021" s="58"/>
      <c r="CD1021" s="58"/>
      <c r="CE1021" s="58"/>
      <c r="CF1021" s="58"/>
      <c r="CG1021" s="58"/>
      <c r="CH1021" s="58"/>
      <c r="CI1021" s="58"/>
      <c r="CJ1021" s="58"/>
      <c r="CK1021" s="58"/>
      <c r="CL1021" s="58"/>
      <c r="CM1021" s="58"/>
      <c r="CN1021" s="58"/>
      <c r="CO1021" s="58"/>
      <c r="CP1021" s="58"/>
      <c r="CQ1021" s="58"/>
      <c r="CR1021" s="58"/>
      <c r="CS1021" s="58"/>
      <c r="CT1021" s="58"/>
      <c r="CU1021" s="58"/>
      <c r="CV1021" s="58"/>
      <c r="CW1021" s="58"/>
      <c r="CX1021" s="58"/>
      <c r="CY1021" s="58"/>
      <c r="CZ1021" s="58"/>
      <c r="DA1021" s="58"/>
      <c r="DB1021" s="58"/>
      <c r="DC1021" s="58"/>
      <c r="DD1021" s="58"/>
      <c r="DE1021" s="58"/>
      <c r="DF1021" s="58"/>
      <c r="DG1021" s="58"/>
      <c r="DH1021" s="58"/>
      <c r="DI1021" s="58"/>
      <c r="DJ1021" s="58"/>
      <c r="DK1021" s="58"/>
      <c r="DL1021" s="58"/>
      <c r="DM1021" s="58"/>
      <c r="DN1021" s="58"/>
      <c r="DO1021" s="58"/>
      <c r="DP1021" s="58"/>
      <c r="DQ1021" s="58"/>
      <c r="DR1021" s="58"/>
      <c r="DS1021" s="58"/>
      <c r="DT1021" s="58"/>
      <c r="DU1021" s="58"/>
      <c r="DV1021" s="58"/>
      <c r="DW1021" s="58"/>
      <c r="DX1021" s="58"/>
      <c r="DY1021" s="58"/>
      <c r="DZ1021" s="58"/>
      <c r="EA1021" s="58"/>
      <c r="EB1021" s="58"/>
      <c r="EC1021" s="58"/>
      <c r="ED1021" s="58"/>
      <c r="EE1021" s="58"/>
      <c r="EF1021" s="58"/>
      <c r="EG1021" s="58"/>
      <c r="EH1021" s="58"/>
      <c r="EI1021" s="58"/>
      <c r="EJ1021" s="58"/>
      <c r="EK1021" s="58"/>
      <c r="EL1021" s="58"/>
      <c r="EM1021" s="58"/>
    </row>
    <row r="1022" spans="1:143" outlineLevel="1" x14ac:dyDescent="0.2">
      <c r="A1022" s="16">
        <v>723</v>
      </c>
      <c r="B1022" s="16">
        <v>0</v>
      </c>
      <c r="C1022" s="1">
        <v>0.1008671205606768</v>
      </c>
      <c r="D1022" s="1">
        <f t="shared" si="143"/>
        <v>-0.1008671205606768</v>
      </c>
      <c r="E1022" s="1">
        <f t="shared" si="144"/>
        <v>0.21264889476082197</v>
      </c>
      <c r="F1022" s="1">
        <f t="shared" si="145"/>
        <v>-0.46113869362787369</v>
      </c>
      <c r="G1022" s="1">
        <f t="shared" si="146"/>
        <v>-0.33493680407914872</v>
      </c>
      <c r="H1022" s="1">
        <v>1.0255695870293235E-2</v>
      </c>
      <c r="I1022" s="1">
        <f t="shared" si="147"/>
        <v>1.468097395904133E-4</v>
      </c>
      <c r="J1022" s="1">
        <f t="shared" si="148"/>
        <v>-0.3366676336613858</v>
      </c>
      <c r="AP1022" s="58"/>
      <c r="AQ1022" s="58"/>
      <c r="AR1022" s="58"/>
      <c r="AS1022" s="58"/>
      <c r="AT1022" s="58"/>
      <c r="AU1022" s="58"/>
      <c r="AV1022" s="58"/>
      <c r="AW1022" s="173"/>
      <c r="AX1022" s="58"/>
      <c r="AY1022" s="58"/>
      <c r="AZ1022" s="58"/>
      <c r="BA1022" s="58">
        <f t="shared" si="149"/>
        <v>1</v>
      </c>
      <c r="BB1022" s="58">
        <f t="shared" si="150"/>
        <v>0.1008671205606768</v>
      </c>
      <c r="BC1022" s="58" t="e">
        <f t="shared" si="151"/>
        <v>#N/A</v>
      </c>
      <c r="BD1022" s="58"/>
      <c r="BE1022" s="58"/>
      <c r="BF1022" s="58"/>
      <c r="BG1022" s="58"/>
      <c r="BH1022" s="58"/>
      <c r="BI1022" s="58"/>
      <c r="BJ1022" s="58"/>
      <c r="BK1022" s="58"/>
      <c r="BL1022" s="58"/>
      <c r="BM1022" s="58"/>
      <c r="BN1022" s="58"/>
      <c r="BO1022" s="58"/>
      <c r="BP1022" s="58"/>
      <c r="BQ1022" s="58"/>
      <c r="BR1022" s="58"/>
      <c r="BS1022" s="58"/>
      <c r="BT1022" s="58"/>
      <c r="BU1022" s="58"/>
      <c r="BV1022" s="58"/>
      <c r="BW1022" s="58"/>
      <c r="BX1022" s="58"/>
      <c r="BY1022" s="58"/>
      <c r="BZ1022" s="58"/>
      <c r="CA1022" s="58"/>
      <c r="CB1022" s="58"/>
      <c r="CC1022" s="58"/>
      <c r="CD1022" s="58"/>
      <c r="CE1022" s="58"/>
      <c r="CF1022" s="58"/>
      <c r="CG1022" s="58"/>
      <c r="CH1022" s="58"/>
      <c r="CI1022" s="58"/>
      <c r="CJ1022" s="58"/>
      <c r="CK1022" s="58"/>
      <c r="CL1022" s="58"/>
      <c r="CM1022" s="58"/>
      <c r="CN1022" s="58"/>
      <c r="CO1022" s="58"/>
      <c r="CP1022" s="58"/>
      <c r="CQ1022" s="58"/>
      <c r="CR1022" s="58"/>
      <c r="CS1022" s="58"/>
      <c r="CT1022" s="58"/>
      <c r="CU1022" s="58"/>
      <c r="CV1022" s="58"/>
      <c r="CW1022" s="58"/>
      <c r="CX1022" s="58"/>
      <c r="CY1022" s="58"/>
      <c r="CZ1022" s="58"/>
      <c r="DA1022" s="58"/>
      <c r="DB1022" s="58"/>
      <c r="DC1022" s="58"/>
      <c r="DD1022" s="58"/>
      <c r="DE1022" s="58"/>
      <c r="DF1022" s="58"/>
      <c r="DG1022" s="58"/>
      <c r="DH1022" s="58"/>
      <c r="DI1022" s="58"/>
      <c r="DJ1022" s="58"/>
      <c r="DK1022" s="58"/>
      <c r="DL1022" s="58"/>
      <c r="DM1022" s="58"/>
      <c r="DN1022" s="58"/>
      <c r="DO1022" s="58"/>
      <c r="DP1022" s="58"/>
      <c r="DQ1022" s="58"/>
      <c r="DR1022" s="58"/>
      <c r="DS1022" s="58"/>
      <c r="DT1022" s="58"/>
      <c r="DU1022" s="58"/>
      <c r="DV1022" s="58"/>
      <c r="DW1022" s="58"/>
      <c r="DX1022" s="58"/>
      <c r="DY1022" s="58"/>
      <c r="DZ1022" s="58"/>
      <c r="EA1022" s="58"/>
      <c r="EB1022" s="58"/>
      <c r="EC1022" s="58"/>
      <c r="ED1022" s="58"/>
      <c r="EE1022" s="58"/>
      <c r="EF1022" s="58"/>
      <c r="EG1022" s="58"/>
      <c r="EH1022" s="58"/>
      <c r="EI1022" s="58"/>
      <c r="EJ1022" s="58"/>
      <c r="EK1022" s="58"/>
      <c r="EL1022" s="58"/>
      <c r="EM1022" s="58"/>
    </row>
    <row r="1023" spans="1:143" outlineLevel="1" x14ac:dyDescent="0.2">
      <c r="A1023" s="16">
        <v>724</v>
      </c>
      <c r="B1023" s="16">
        <v>0</v>
      </c>
      <c r="C1023" s="1">
        <v>7.021799117917342E-2</v>
      </c>
      <c r="D1023" s="1">
        <f t="shared" si="143"/>
        <v>-7.021799117917342E-2</v>
      </c>
      <c r="E1023" s="1">
        <f t="shared" si="144"/>
        <v>0.14561023885598562</v>
      </c>
      <c r="F1023" s="1">
        <f t="shared" si="145"/>
        <v>-0.38158909687776144</v>
      </c>
      <c r="G1023" s="1">
        <f t="shared" si="146"/>
        <v>-0.27481069549473425</v>
      </c>
      <c r="H1023" s="1">
        <v>9.4750702588118664E-3</v>
      </c>
      <c r="I1023" s="1">
        <f t="shared" si="147"/>
        <v>9.1165158974230277E-5</v>
      </c>
      <c r="J1023" s="1">
        <f t="shared" si="148"/>
        <v>-0.27612194635668114</v>
      </c>
      <c r="AP1023" s="58"/>
      <c r="AQ1023" s="58"/>
      <c r="AR1023" s="58"/>
      <c r="AS1023" s="58"/>
      <c r="AT1023" s="58"/>
      <c r="AU1023" s="58"/>
      <c r="AV1023" s="58"/>
      <c r="AW1023" s="173"/>
      <c r="AX1023" s="58"/>
      <c r="AY1023" s="58"/>
      <c r="AZ1023" s="58"/>
      <c r="BA1023" s="58">
        <f t="shared" si="149"/>
        <v>1</v>
      </c>
      <c r="BB1023" s="58">
        <f t="shared" si="150"/>
        <v>7.021799117917342E-2</v>
      </c>
      <c r="BC1023" s="58" t="e">
        <f t="shared" si="151"/>
        <v>#N/A</v>
      </c>
      <c r="BD1023" s="58"/>
      <c r="BE1023" s="58"/>
      <c r="BF1023" s="58"/>
      <c r="BG1023" s="58"/>
      <c r="BH1023" s="58"/>
      <c r="BI1023" s="58"/>
      <c r="BJ1023" s="58"/>
      <c r="BK1023" s="58"/>
      <c r="BL1023" s="58"/>
      <c r="BM1023" s="58"/>
      <c r="BN1023" s="58"/>
      <c r="BO1023" s="58"/>
      <c r="BP1023" s="58"/>
      <c r="BQ1023" s="58"/>
      <c r="BR1023" s="58"/>
      <c r="BS1023" s="58"/>
      <c r="BT1023" s="58"/>
      <c r="BU1023" s="58"/>
      <c r="BV1023" s="58"/>
      <c r="BW1023" s="58"/>
      <c r="BX1023" s="58"/>
      <c r="BY1023" s="58"/>
      <c r="BZ1023" s="58"/>
      <c r="CA1023" s="58"/>
      <c r="CB1023" s="58"/>
      <c r="CC1023" s="58"/>
      <c r="CD1023" s="58"/>
      <c r="CE1023" s="58"/>
      <c r="CF1023" s="58"/>
      <c r="CG1023" s="58"/>
      <c r="CH1023" s="58"/>
      <c r="CI1023" s="58"/>
      <c r="CJ1023" s="58"/>
      <c r="CK1023" s="58"/>
      <c r="CL1023" s="58"/>
      <c r="CM1023" s="58"/>
      <c r="CN1023" s="58"/>
      <c r="CO1023" s="58"/>
      <c r="CP1023" s="58"/>
      <c r="CQ1023" s="58"/>
      <c r="CR1023" s="58"/>
      <c r="CS1023" s="58"/>
      <c r="CT1023" s="58"/>
      <c r="CU1023" s="58"/>
      <c r="CV1023" s="58"/>
      <c r="CW1023" s="58"/>
      <c r="CX1023" s="58"/>
      <c r="CY1023" s="58"/>
      <c r="CZ1023" s="58"/>
      <c r="DA1023" s="58"/>
      <c r="DB1023" s="58"/>
      <c r="DC1023" s="58"/>
      <c r="DD1023" s="58"/>
      <c r="DE1023" s="58"/>
      <c r="DF1023" s="58"/>
      <c r="DG1023" s="58"/>
      <c r="DH1023" s="58"/>
      <c r="DI1023" s="58"/>
      <c r="DJ1023" s="58"/>
      <c r="DK1023" s="58"/>
      <c r="DL1023" s="58"/>
      <c r="DM1023" s="58"/>
      <c r="DN1023" s="58"/>
      <c r="DO1023" s="58"/>
      <c r="DP1023" s="58"/>
      <c r="DQ1023" s="58"/>
      <c r="DR1023" s="58"/>
      <c r="DS1023" s="58"/>
      <c r="DT1023" s="58"/>
      <c r="DU1023" s="58"/>
      <c r="DV1023" s="58"/>
      <c r="DW1023" s="58"/>
      <c r="DX1023" s="58"/>
      <c r="DY1023" s="58"/>
      <c r="DZ1023" s="58"/>
      <c r="EA1023" s="58"/>
      <c r="EB1023" s="58"/>
      <c r="EC1023" s="58"/>
      <c r="ED1023" s="58"/>
      <c r="EE1023" s="58"/>
      <c r="EF1023" s="58"/>
      <c r="EG1023" s="58"/>
      <c r="EH1023" s="58"/>
      <c r="EI1023" s="58"/>
      <c r="EJ1023" s="58"/>
      <c r="EK1023" s="58"/>
      <c r="EL1023" s="58"/>
      <c r="EM1023" s="58"/>
    </row>
    <row r="1024" spans="1:143" outlineLevel="1" x14ac:dyDescent="0.2">
      <c r="A1024" s="16">
        <v>725</v>
      </c>
      <c r="B1024" s="16">
        <v>1</v>
      </c>
      <c r="C1024" s="1">
        <v>0.4521035212365408</v>
      </c>
      <c r="D1024" s="1">
        <f t="shared" si="143"/>
        <v>0.54789647876345926</v>
      </c>
      <c r="E1024" s="1">
        <f t="shared" si="144"/>
        <v>1.5876881921774526</v>
      </c>
      <c r="F1024" s="1">
        <f t="shared" si="145"/>
        <v>1.2600349964098032</v>
      </c>
      <c r="G1024" s="1">
        <f t="shared" si="146"/>
        <v>1.1008554830664148</v>
      </c>
      <c r="H1024" s="1">
        <v>1.1595513265308902E-2</v>
      </c>
      <c r="I1024" s="1">
        <f t="shared" si="147"/>
        <v>1.7980062353026131E-3</v>
      </c>
      <c r="J1024" s="1">
        <f t="shared" si="148"/>
        <v>1.1072940233012143</v>
      </c>
      <c r="AP1024" s="58"/>
      <c r="AQ1024" s="58"/>
      <c r="AR1024" s="58"/>
      <c r="AS1024" s="58"/>
      <c r="AT1024" s="58"/>
      <c r="AU1024" s="58"/>
      <c r="AV1024" s="58"/>
      <c r="AW1024" s="173"/>
      <c r="AX1024" s="58"/>
      <c r="AY1024" s="58"/>
      <c r="AZ1024" s="58"/>
      <c r="BA1024" s="58">
        <f t="shared" si="149"/>
        <v>0</v>
      </c>
      <c r="BB1024" s="58" t="e">
        <f t="shared" si="150"/>
        <v>#N/A</v>
      </c>
      <c r="BC1024" s="58">
        <f t="shared" si="151"/>
        <v>0.4521035212365408</v>
      </c>
      <c r="BD1024" s="58"/>
      <c r="BE1024" s="58"/>
      <c r="BF1024" s="58"/>
      <c r="BG1024" s="58"/>
      <c r="BH1024" s="58"/>
      <c r="BI1024" s="58"/>
      <c r="BJ1024" s="58"/>
      <c r="BK1024" s="58"/>
      <c r="BL1024" s="58"/>
      <c r="BM1024" s="58"/>
      <c r="BN1024" s="58"/>
      <c r="BO1024" s="58"/>
      <c r="BP1024" s="58"/>
      <c r="BQ1024" s="58"/>
      <c r="BR1024" s="58"/>
      <c r="BS1024" s="58"/>
      <c r="BT1024" s="58"/>
      <c r="BU1024" s="58"/>
      <c r="BV1024" s="58"/>
      <c r="BW1024" s="58"/>
      <c r="BX1024" s="58"/>
      <c r="BY1024" s="58"/>
      <c r="BZ1024" s="58"/>
      <c r="CA1024" s="58"/>
      <c r="CB1024" s="58"/>
      <c r="CC1024" s="58"/>
      <c r="CD1024" s="58"/>
      <c r="CE1024" s="58"/>
      <c r="CF1024" s="58"/>
      <c r="CG1024" s="58"/>
      <c r="CH1024" s="58"/>
      <c r="CI1024" s="58"/>
      <c r="CJ1024" s="58"/>
      <c r="CK1024" s="58"/>
      <c r="CL1024" s="58"/>
      <c r="CM1024" s="58"/>
      <c r="CN1024" s="58"/>
      <c r="CO1024" s="58"/>
      <c r="CP1024" s="58"/>
      <c r="CQ1024" s="58"/>
      <c r="CR1024" s="58"/>
      <c r="CS1024" s="58"/>
      <c r="CT1024" s="58"/>
      <c r="CU1024" s="58"/>
      <c r="CV1024" s="58"/>
      <c r="CW1024" s="58"/>
      <c r="CX1024" s="58"/>
      <c r="CY1024" s="58"/>
      <c r="CZ1024" s="58"/>
      <c r="DA1024" s="58"/>
      <c r="DB1024" s="58"/>
      <c r="DC1024" s="58"/>
      <c r="DD1024" s="58"/>
      <c r="DE1024" s="58"/>
      <c r="DF1024" s="58"/>
      <c r="DG1024" s="58"/>
      <c r="DH1024" s="58"/>
      <c r="DI1024" s="58"/>
      <c r="DJ1024" s="58"/>
      <c r="DK1024" s="58"/>
      <c r="DL1024" s="58"/>
      <c r="DM1024" s="58"/>
      <c r="DN1024" s="58"/>
      <c r="DO1024" s="58"/>
      <c r="DP1024" s="58"/>
      <c r="DQ1024" s="58"/>
      <c r="DR1024" s="58"/>
      <c r="DS1024" s="58"/>
      <c r="DT1024" s="58"/>
      <c r="DU1024" s="58"/>
      <c r="DV1024" s="58"/>
      <c r="DW1024" s="58"/>
      <c r="DX1024" s="58"/>
      <c r="DY1024" s="58"/>
      <c r="DZ1024" s="58"/>
      <c r="EA1024" s="58"/>
      <c r="EB1024" s="58"/>
      <c r="EC1024" s="58"/>
      <c r="ED1024" s="58"/>
      <c r="EE1024" s="58"/>
      <c r="EF1024" s="58"/>
      <c r="EG1024" s="58"/>
      <c r="EH1024" s="58"/>
      <c r="EI1024" s="58"/>
      <c r="EJ1024" s="58"/>
      <c r="EK1024" s="58"/>
      <c r="EL1024" s="58"/>
      <c r="EM1024" s="58"/>
    </row>
    <row r="1025" spans="1:143" outlineLevel="1" x14ac:dyDescent="0.2">
      <c r="A1025" s="16">
        <v>726</v>
      </c>
      <c r="B1025" s="16">
        <v>0</v>
      </c>
      <c r="C1025" s="1">
        <v>0.13284741379748391</v>
      </c>
      <c r="D1025" s="1">
        <f t="shared" si="143"/>
        <v>-0.13284741379748391</v>
      </c>
      <c r="E1025" s="1">
        <f t="shared" si="144"/>
        <v>0.28508064874686828</v>
      </c>
      <c r="F1025" s="1">
        <f t="shared" si="145"/>
        <v>-0.53392944173071055</v>
      </c>
      <c r="G1025" s="1">
        <f t="shared" si="146"/>
        <v>-0.3914071819351182</v>
      </c>
      <c r="H1025" s="1">
        <v>4.2021365318464258E-3</v>
      </c>
      <c r="I1025" s="1">
        <f t="shared" si="147"/>
        <v>8.1151279608140104E-5</v>
      </c>
      <c r="J1025" s="1">
        <f t="shared" si="148"/>
        <v>-0.39223215604690376</v>
      </c>
      <c r="AP1025" s="58"/>
      <c r="AQ1025" s="58"/>
      <c r="AR1025" s="58"/>
      <c r="AS1025" s="58"/>
      <c r="AT1025" s="58"/>
      <c r="AU1025" s="58"/>
      <c r="AV1025" s="58"/>
      <c r="AW1025" s="173"/>
      <c r="AX1025" s="58"/>
      <c r="AY1025" s="58"/>
      <c r="AZ1025" s="58"/>
      <c r="BA1025" s="58">
        <f t="shared" si="149"/>
        <v>1</v>
      </c>
      <c r="BB1025" s="58">
        <f t="shared" si="150"/>
        <v>0.13284741379748391</v>
      </c>
      <c r="BC1025" s="58" t="e">
        <f t="shared" si="151"/>
        <v>#N/A</v>
      </c>
      <c r="BD1025" s="58"/>
      <c r="BE1025" s="58"/>
      <c r="BF1025" s="58"/>
      <c r="BG1025" s="58"/>
      <c r="BH1025" s="58"/>
      <c r="BI1025" s="58"/>
      <c r="BJ1025" s="58"/>
      <c r="BK1025" s="58"/>
      <c r="BL1025" s="58"/>
      <c r="BM1025" s="58"/>
      <c r="BN1025" s="58"/>
      <c r="BO1025" s="58"/>
      <c r="BP1025" s="58"/>
      <c r="BQ1025" s="58"/>
      <c r="BR1025" s="58"/>
      <c r="BS1025" s="58"/>
      <c r="BT1025" s="58"/>
      <c r="BU1025" s="58"/>
      <c r="BV1025" s="58"/>
      <c r="BW1025" s="58"/>
      <c r="BX1025" s="58"/>
      <c r="BY1025" s="58"/>
      <c r="BZ1025" s="58"/>
      <c r="CA1025" s="58"/>
      <c r="CB1025" s="58"/>
      <c r="CC1025" s="58"/>
      <c r="CD1025" s="58"/>
      <c r="CE1025" s="58"/>
      <c r="CF1025" s="58"/>
      <c r="CG1025" s="58"/>
      <c r="CH1025" s="58"/>
      <c r="CI1025" s="58"/>
      <c r="CJ1025" s="58"/>
      <c r="CK1025" s="58"/>
      <c r="CL1025" s="58"/>
      <c r="CM1025" s="58"/>
      <c r="CN1025" s="58"/>
      <c r="CO1025" s="58"/>
      <c r="CP1025" s="58"/>
      <c r="CQ1025" s="58"/>
      <c r="CR1025" s="58"/>
      <c r="CS1025" s="58"/>
      <c r="CT1025" s="58"/>
      <c r="CU1025" s="58"/>
      <c r="CV1025" s="58"/>
      <c r="CW1025" s="58"/>
      <c r="CX1025" s="58"/>
      <c r="CY1025" s="58"/>
      <c r="CZ1025" s="58"/>
      <c r="DA1025" s="58"/>
      <c r="DB1025" s="58"/>
      <c r="DC1025" s="58"/>
      <c r="DD1025" s="58"/>
      <c r="DE1025" s="58"/>
      <c r="DF1025" s="58"/>
      <c r="DG1025" s="58"/>
      <c r="DH1025" s="58"/>
      <c r="DI1025" s="58"/>
      <c r="DJ1025" s="58"/>
      <c r="DK1025" s="58"/>
      <c r="DL1025" s="58"/>
      <c r="DM1025" s="58"/>
      <c r="DN1025" s="58"/>
      <c r="DO1025" s="58"/>
      <c r="DP1025" s="58"/>
      <c r="DQ1025" s="58"/>
      <c r="DR1025" s="58"/>
      <c r="DS1025" s="58"/>
      <c r="DT1025" s="58"/>
      <c r="DU1025" s="58"/>
      <c r="DV1025" s="58"/>
      <c r="DW1025" s="58"/>
      <c r="DX1025" s="58"/>
      <c r="DY1025" s="58"/>
      <c r="DZ1025" s="58"/>
      <c r="EA1025" s="58"/>
      <c r="EB1025" s="58"/>
      <c r="EC1025" s="58"/>
      <c r="ED1025" s="58"/>
      <c r="EE1025" s="58"/>
      <c r="EF1025" s="58"/>
      <c r="EG1025" s="58"/>
      <c r="EH1025" s="58"/>
      <c r="EI1025" s="58"/>
      <c r="EJ1025" s="58"/>
      <c r="EK1025" s="58"/>
      <c r="EL1025" s="58"/>
      <c r="EM1025" s="58"/>
    </row>
    <row r="1026" spans="1:143" outlineLevel="1" x14ac:dyDescent="0.2">
      <c r="A1026" s="16">
        <v>727</v>
      </c>
      <c r="B1026" s="16">
        <v>1</v>
      </c>
      <c r="C1026" s="1">
        <v>0.6132275101028698</v>
      </c>
      <c r="D1026" s="1">
        <f t="shared" si="143"/>
        <v>0.3867724898971302</v>
      </c>
      <c r="E1026" s="1">
        <f t="shared" si="144"/>
        <v>0.97803853961868548</v>
      </c>
      <c r="F1026" s="1">
        <f t="shared" si="145"/>
        <v>0.98895831035422599</v>
      </c>
      <c r="G1026" s="1">
        <f t="shared" si="146"/>
        <v>0.79417639281708297</v>
      </c>
      <c r="H1026" s="1">
        <v>8.5951776672787666E-2</v>
      </c>
      <c r="I1026" s="1">
        <f t="shared" si="147"/>
        <v>8.1107422508810128E-3</v>
      </c>
      <c r="J1026" s="1">
        <f t="shared" si="148"/>
        <v>0.83067744598142035</v>
      </c>
      <c r="AP1026" s="58"/>
      <c r="AQ1026" s="58"/>
      <c r="AR1026" s="58"/>
      <c r="AS1026" s="58"/>
      <c r="AT1026" s="58"/>
      <c r="AU1026" s="58"/>
      <c r="AV1026" s="58"/>
      <c r="AW1026" s="173"/>
      <c r="AX1026" s="58"/>
      <c r="AY1026" s="58"/>
      <c r="AZ1026" s="58"/>
      <c r="BA1026" s="58">
        <f t="shared" si="149"/>
        <v>0</v>
      </c>
      <c r="BB1026" s="58" t="e">
        <f t="shared" si="150"/>
        <v>#N/A</v>
      </c>
      <c r="BC1026" s="58">
        <f t="shared" si="151"/>
        <v>0.6132275101028698</v>
      </c>
      <c r="BD1026" s="58"/>
      <c r="BE1026" s="58"/>
      <c r="BF1026" s="58"/>
      <c r="BG1026" s="58"/>
      <c r="BH1026" s="58"/>
      <c r="BI1026" s="58"/>
      <c r="BJ1026" s="58"/>
      <c r="BK1026" s="58"/>
      <c r="BL1026" s="58"/>
      <c r="BM1026" s="58"/>
      <c r="BN1026" s="58"/>
      <c r="BO1026" s="58"/>
      <c r="BP1026" s="58"/>
      <c r="BQ1026" s="58"/>
      <c r="BR1026" s="58"/>
      <c r="BS1026" s="58"/>
      <c r="BT1026" s="58"/>
      <c r="BU1026" s="58"/>
      <c r="BV1026" s="58"/>
      <c r="BW1026" s="58"/>
      <c r="BX1026" s="58"/>
      <c r="BY1026" s="58"/>
      <c r="BZ1026" s="58"/>
      <c r="CA1026" s="58"/>
      <c r="CB1026" s="58"/>
      <c r="CC1026" s="58"/>
      <c r="CD1026" s="58"/>
      <c r="CE1026" s="58"/>
      <c r="CF1026" s="58"/>
      <c r="CG1026" s="58"/>
      <c r="CH1026" s="58"/>
      <c r="CI1026" s="58"/>
      <c r="CJ1026" s="58"/>
      <c r="CK1026" s="58"/>
      <c r="CL1026" s="58"/>
      <c r="CM1026" s="58"/>
      <c r="CN1026" s="58"/>
      <c r="CO1026" s="58"/>
      <c r="CP1026" s="58"/>
      <c r="CQ1026" s="58"/>
      <c r="CR1026" s="58"/>
      <c r="CS1026" s="58"/>
      <c r="CT1026" s="58"/>
      <c r="CU1026" s="58"/>
      <c r="CV1026" s="58"/>
      <c r="CW1026" s="58"/>
      <c r="CX1026" s="58"/>
      <c r="CY1026" s="58"/>
      <c r="CZ1026" s="58"/>
      <c r="DA1026" s="58"/>
      <c r="DB1026" s="58"/>
      <c r="DC1026" s="58"/>
      <c r="DD1026" s="58"/>
      <c r="DE1026" s="58"/>
      <c r="DF1026" s="58"/>
      <c r="DG1026" s="58"/>
      <c r="DH1026" s="58"/>
      <c r="DI1026" s="58"/>
      <c r="DJ1026" s="58"/>
      <c r="DK1026" s="58"/>
      <c r="DL1026" s="58"/>
      <c r="DM1026" s="58"/>
      <c r="DN1026" s="58"/>
      <c r="DO1026" s="58"/>
      <c r="DP1026" s="58"/>
      <c r="DQ1026" s="58"/>
      <c r="DR1026" s="58"/>
      <c r="DS1026" s="58"/>
      <c r="DT1026" s="58"/>
      <c r="DU1026" s="58"/>
      <c r="DV1026" s="58"/>
      <c r="DW1026" s="58"/>
      <c r="DX1026" s="58"/>
      <c r="DY1026" s="58"/>
      <c r="DZ1026" s="58"/>
      <c r="EA1026" s="58"/>
      <c r="EB1026" s="58"/>
      <c r="EC1026" s="58"/>
      <c r="ED1026" s="58"/>
      <c r="EE1026" s="58"/>
      <c r="EF1026" s="58"/>
      <c r="EG1026" s="58"/>
      <c r="EH1026" s="58"/>
      <c r="EI1026" s="58"/>
      <c r="EJ1026" s="58"/>
      <c r="EK1026" s="58"/>
      <c r="EL1026" s="58"/>
      <c r="EM1026" s="58"/>
    </row>
    <row r="1027" spans="1:143" outlineLevel="1" x14ac:dyDescent="0.2">
      <c r="A1027" s="16">
        <v>728</v>
      </c>
      <c r="B1027" s="16">
        <v>1</v>
      </c>
      <c r="C1027" s="1">
        <v>0.72375434318762599</v>
      </c>
      <c r="D1027" s="1">
        <f t="shared" si="143"/>
        <v>0.27624565681237401</v>
      </c>
      <c r="E1027" s="1">
        <f t="shared" si="144"/>
        <v>0.64660649832569983</v>
      </c>
      <c r="F1027" s="1">
        <f t="shared" si="145"/>
        <v>0.80411846038111812</v>
      </c>
      <c r="G1027" s="1">
        <f t="shared" si="146"/>
        <v>0.61780602294248055</v>
      </c>
      <c r="H1027" s="1">
        <v>1.3883386951440457E-2</v>
      </c>
      <c r="I1027" s="1">
        <f t="shared" si="147"/>
        <v>6.8116631996408027E-4</v>
      </c>
      <c r="J1027" s="1">
        <f t="shared" si="148"/>
        <v>0.62213982140587232</v>
      </c>
      <c r="AP1027" s="58"/>
      <c r="AQ1027" s="58"/>
      <c r="AR1027" s="58"/>
      <c r="AS1027" s="58"/>
      <c r="AT1027" s="58"/>
      <c r="AU1027" s="58"/>
      <c r="AV1027" s="58"/>
      <c r="AW1027" s="173"/>
      <c r="AX1027" s="58"/>
      <c r="AY1027" s="58"/>
      <c r="AZ1027" s="58"/>
      <c r="BA1027" s="58">
        <f t="shared" si="149"/>
        <v>0</v>
      </c>
      <c r="BB1027" s="58" t="e">
        <f t="shared" si="150"/>
        <v>#N/A</v>
      </c>
      <c r="BC1027" s="58">
        <f t="shared" si="151"/>
        <v>0.72375434318762599</v>
      </c>
      <c r="BD1027" s="58"/>
      <c r="BE1027" s="58"/>
      <c r="BF1027" s="58"/>
      <c r="BG1027" s="58"/>
      <c r="BH1027" s="58"/>
      <c r="BI1027" s="58"/>
      <c r="BJ1027" s="58"/>
      <c r="BK1027" s="58"/>
      <c r="BL1027" s="58"/>
      <c r="BM1027" s="58"/>
      <c r="BN1027" s="58"/>
      <c r="BO1027" s="58"/>
      <c r="BP1027" s="58"/>
      <c r="BQ1027" s="58"/>
      <c r="BR1027" s="58"/>
      <c r="BS1027" s="58"/>
      <c r="BT1027" s="58"/>
      <c r="BU1027" s="58"/>
      <c r="BV1027" s="58"/>
      <c r="BW1027" s="58"/>
      <c r="BX1027" s="58"/>
      <c r="BY1027" s="58"/>
      <c r="BZ1027" s="58"/>
      <c r="CA1027" s="58"/>
      <c r="CB1027" s="58"/>
      <c r="CC1027" s="58"/>
      <c r="CD1027" s="58"/>
      <c r="CE1027" s="58"/>
      <c r="CF1027" s="58"/>
      <c r="CG1027" s="58"/>
      <c r="CH1027" s="58"/>
      <c r="CI1027" s="58"/>
      <c r="CJ1027" s="58"/>
      <c r="CK1027" s="58"/>
      <c r="CL1027" s="58"/>
      <c r="CM1027" s="58"/>
      <c r="CN1027" s="58"/>
      <c r="CO1027" s="58"/>
      <c r="CP1027" s="58"/>
      <c r="CQ1027" s="58"/>
      <c r="CR1027" s="58"/>
      <c r="CS1027" s="58"/>
      <c r="CT1027" s="58"/>
      <c r="CU1027" s="58"/>
      <c r="CV1027" s="58"/>
      <c r="CW1027" s="58"/>
      <c r="CX1027" s="58"/>
      <c r="CY1027" s="58"/>
      <c r="CZ1027" s="58"/>
      <c r="DA1027" s="58"/>
      <c r="DB1027" s="58"/>
      <c r="DC1027" s="58"/>
      <c r="DD1027" s="58"/>
      <c r="DE1027" s="58"/>
      <c r="DF1027" s="58"/>
      <c r="DG1027" s="58"/>
      <c r="DH1027" s="58"/>
      <c r="DI1027" s="58"/>
      <c r="DJ1027" s="58"/>
      <c r="DK1027" s="58"/>
      <c r="DL1027" s="58"/>
      <c r="DM1027" s="58"/>
      <c r="DN1027" s="58"/>
      <c r="DO1027" s="58"/>
      <c r="DP1027" s="58"/>
      <c r="DQ1027" s="58"/>
      <c r="DR1027" s="58"/>
      <c r="DS1027" s="58"/>
      <c r="DT1027" s="58"/>
      <c r="DU1027" s="58"/>
      <c r="DV1027" s="58"/>
      <c r="DW1027" s="58"/>
      <c r="DX1027" s="58"/>
      <c r="DY1027" s="58"/>
      <c r="DZ1027" s="58"/>
      <c r="EA1027" s="58"/>
      <c r="EB1027" s="58"/>
      <c r="EC1027" s="58"/>
      <c r="ED1027" s="58"/>
      <c r="EE1027" s="58"/>
      <c r="EF1027" s="58"/>
      <c r="EG1027" s="58"/>
      <c r="EH1027" s="58"/>
      <c r="EI1027" s="58"/>
      <c r="EJ1027" s="58"/>
      <c r="EK1027" s="58"/>
      <c r="EL1027" s="58"/>
      <c r="EM1027" s="58"/>
    </row>
    <row r="1028" spans="1:143" outlineLevel="1" x14ac:dyDescent="0.2">
      <c r="A1028" s="16">
        <v>729</v>
      </c>
      <c r="B1028" s="16">
        <v>0</v>
      </c>
      <c r="C1028" s="1">
        <v>0.12292317662590169</v>
      </c>
      <c r="D1028" s="1">
        <f t="shared" si="143"/>
        <v>-0.12292317662590169</v>
      </c>
      <c r="E1028" s="1">
        <f t="shared" si="144"/>
        <v>0.26232138505682717</v>
      </c>
      <c r="F1028" s="1">
        <f t="shared" si="145"/>
        <v>-0.51217319829997665</v>
      </c>
      <c r="G1028" s="1">
        <f t="shared" si="146"/>
        <v>-0.37436744027231089</v>
      </c>
      <c r="H1028" s="1">
        <v>1.2338525012609992E-2</v>
      </c>
      <c r="I1028" s="1">
        <f t="shared" si="147"/>
        <v>2.2159153759229291E-4</v>
      </c>
      <c r="J1028" s="1">
        <f t="shared" si="148"/>
        <v>-0.3766986059636368</v>
      </c>
      <c r="AP1028" s="58"/>
      <c r="AQ1028" s="58"/>
      <c r="AR1028" s="58"/>
      <c r="AS1028" s="58"/>
      <c r="AT1028" s="58"/>
      <c r="AU1028" s="58"/>
      <c r="AV1028" s="58"/>
      <c r="AW1028" s="173"/>
      <c r="AX1028" s="58"/>
      <c r="AY1028" s="58"/>
      <c r="AZ1028" s="58"/>
      <c r="BA1028" s="58">
        <f t="shared" si="149"/>
        <v>1</v>
      </c>
      <c r="BB1028" s="58">
        <f t="shared" si="150"/>
        <v>0.12292317662590169</v>
      </c>
      <c r="BC1028" s="58" t="e">
        <f t="shared" si="151"/>
        <v>#N/A</v>
      </c>
      <c r="BD1028" s="58"/>
      <c r="BE1028" s="58"/>
      <c r="BF1028" s="58"/>
      <c r="BG1028" s="58"/>
      <c r="BH1028" s="58"/>
      <c r="BI1028" s="58"/>
      <c r="BJ1028" s="58"/>
      <c r="BK1028" s="58"/>
      <c r="BL1028" s="58"/>
      <c r="BM1028" s="58"/>
      <c r="BN1028" s="58"/>
      <c r="BO1028" s="58"/>
      <c r="BP1028" s="58"/>
      <c r="BQ1028" s="58"/>
      <c r="BR1028" s="58"/>
      <c r="BS1028" s="58"/>
      <c r="BT1028" s="58"/>
      <c r="BU1028" s="58"/>
      <c r="BV1028" s="58"/>
      <c r="BW1028" s="58"/>
      <c r="BX1028" s="58"/>
      <c r="BY1028" s="58"/>
      <c r="BZ1028" s="58"/>
      <c r="CA1028" s="58"/>
      <c r="CB1028" s="58"/>
      <c r="CC1028" s="58"/>
      <c r="CD1028" s="58"/>
      <c r="CE1028" s="58"/>
      <c r="CF1028" s="58"/>
      <c r="CG1028" s="58"/>
      <c r="CH1028" s="58"/>
      <c r="CI1028" s="58"/>
      <c r="CJ1028" s="58"/>
      <c r="CK1028" s="58"/>
      <c r="CL1028" s="58"/>
      <c r="CM1028" s="58"/>
      <c r="CN1028" s="58"/>
      <c r="CO1028" s="58"/>
      <c r="CP1028" s="58"/>
      <c r="CQ1028" s="58"/>
      <c r="CR1028" s="58"/>
      <c r="CS1028" s="58"/>
      <c r="CT1028" s="58"/>
      <c r="CU1028" s="58"/>
      <c r="CV1028" s="58"/>
      <c r="CW1028" s="58"/>
      <c r="CX1028" s="58"/>
      <c r="CY1028" s="58"/>
      <c r="CZ1028" s="58"/>
      <c r="DA1028" s="58"/>
      <c r="DB1028" s="58"/>
      <c r="DC1028" s="58"/>
      <c r="DD1028" s="58"/>
      <c r="DE1028" s="58"/>
      <c r="DF1028" s="58"/>
      <c r="DG1028" s="58"/>
      <c r="DH1028" s="58"/>
      <c r="DI1028" s="58"/>
      <c r="DJ1028" s="58"/>
      <c r="DK1028" s="58"/>
      <c r="DL1028" s="58"/>
      <c r="DM1028" s="58"/>
      <c r="DN1028" s="58"/>
      <c r="DO1028" s="58"/>
      <c r="DP1028" s="58"/>
      <c r="DQ1028" s="58"/>
      <c r="DR1028" s="58"/>
      <c r="DS1028" s="58"/>
      <c r="DT1028" s="58"/>
      <c r="DU1028" s="58"/>
      <c r="DV1028" s="58"/>
      <c r="DW1028" s="58"/>
      <c r="DX1028" s="58"/>
      <c r="DY1028" s="58"/>
      <c r="DZ1028" s="58"/>
      <c r="EA1028" s="58"/>
      <c r="EB1028" s="58"/>
      <c r="EC1028" s="58"/>
      <c r="ED1028" s="58"/>
      <c r="EE1028" s="58"/>
      <c r="EF1028" s="58"/>
      <c r="EG1028" s="58"/>
      <c r="EH1028" s="58"/>
      <c r="EI1028" s="58"/>
      <c r="EJ1028" s="58"/>
      <c r="EK1028" s="58"/>
      <c r="EL1028" s="58"/>
      <c r="EM1028" s="58"/>
    </row>
    <row r="1029" spans="1:143" outlineLevel="1" x14ac:dyDescent="0.2">
      <c r="A1029" s="16">
        <v>730</v>
      </c>
      <c r="B1029" s="16">
        <v>0</v>
      </c>
      <c r="C1029" s="1">
        <v>0.46775191908532021</v>
      </c>
      <c r="D1029" s="1">
        <f t="shared" si="143"/>
        <v>-0.46775191908532021</v>
      </c>
      <c r="E1029" s="1">
        <f t="shared" si="144"/>
        <v>1.2612911616478337</v>
      </c>
      <c r="F1029" s="1">
        <f t="shared" si="145"/>
        <v>-1.1230721978785843</v>
      </c>
      <c r="G1029" s="1">
        <f t="shared" si="146"/>
        <v>-0.93745566295346006</v>
      </c>
      <c r="H1029" s="1">
        <v>1.5223474425546595E-2</v>
      </c>
      <c r="I1029" s="1">
        <f t="shared" si="147"/>
        <v>1.7244471683982971E-3</v>
      </c>
      <c r="J1029" s="1">
        <f t="shared" si="148"/>
        <v>-0.94467384886624617</v>
      </c>
      <c r="AP1029" s="58"/>
      <c r="AQ1029" s="58"/>
      <c r="AR1029" s="58"/>
      <c r="AS1029" s="58"/>
      <c r="AT1029" s="58"/>
      <c r="AU1029" s="58"/>
      <c r="AV1029" s="58"/>
      <c r="AW1029" s="173"/>
      <c r="AX1029" s="58"/>
      <c r="AY1029" s="58"/>
      <c r="AZ1029" s="58"/>
      <c r="BA1029" s="58">
        <f t="shared" si="149"/>
        <v>1</v>
      </c>
      <c r="BB1029" s="58">
        <f t="shared" si="150"/>
        <v>0.46775191908532021</v>
      </c>
      <c r="BC1029" s="58" t="e">
        <f t="shared" si="151"/>
        <v>#N/A</v>
      </c>
      <c r="BD1029" s="58"/>
      <c r="BE1029" s="58"/>
      <c r="BF1029" s="58"/>
      <c r="BG1029" s="58"/>
      <c r="BH1029" s="58"/>
      <c r="BI1029" s="58"/>
      <c r="BJ1029" s="58"/>
      <c r="BK1029" s="58"/>
      <c r="BL1029" s="58"/>
      <c r="BM1029" s="58"/>
      <c r="BN1029" s="58"/>
      <c r="BO1029" s="58"/>
      <c r="BP1029" s="58"/>
      <c r="BQ1029" s="58"/>
      <c r="BR1029" s="58"/>
      <c r="BS1029" s="58"/>
      <c r="BT1029" s="58"/>
      <c r="BU1029" s="58"/>
      <c r="BV1029" s="58"/>
      <c r="BW1029" s="58"/>
      <c r="BX1029" s="58"/>
      <c r="BY1029" s="58"/>
      <c r="BZ1029" s="58"/>
      <c r="CA1029" s="58"/>
      <c r="CB1029" s="58"/>
      <c r="CC1029" s="58"/>
      <c r="CD1029" s="58"/>
      <c r="CE1029" s="58"/>
      <c r="CF1029" s="58"/>
      <c r="CG1029" s="58"/>
      <c r="CH1029" s="58"/>
      <c r="CI1029" s="58"/>
      <c r="CJ1029" s="58"/>
      <c r="CK1029" s="58"/>
      <c r="CL1029" s="58"/>
      <c r="CM1029" s="58"/>
      <c r="CN1029" s="58"/>
      <c r="CO1029" s="58"/>
      <c r="CP1029" s="58"/>
      <c r="CQ1029" s="58"/>
      <c r="CR1029" s="58"/>
      <c r="CS1029" s="58"/>
      <c r="CT1029" s="58"/>
      <c r="CU1029" s="58"/>
      <c r="CV1029" s="58"/>
      <c r="CW1029" s="58"/>
      <c r="CX1029" s="58"/>
      <c r="CY1029" s="58"/>
      <c r="CZ1029" s="58"/>
      <c r="DA1029" s="58"/>
      <c r="DB1029" s="58"/>
      <c r="DC1029" s="58"/>
      <c r="DD1029" s="58"/>
      <c r="DE1029" s="58"/>
      <c r="DF1029" s="58"/>
      <c r="DG1029" s="58"/>
      <c r="DH1029" s="58"/>
      <c r="DI1029" s="58"/>
      <c r="DJ1029" s="58"/>
      <c r="DK1029" s="58"/>
      <c r="DL1029" s="58"/>
      <c r="DM1029" s="58"/>
      <c r="DN1029" s="58"/>
      <c r="DO1029" s="58"/>
      <c r="DP1029" s="58"/>
      <c r="DQ1029" s="58"/>
      <c r="DR1029" s="58"/>
      <c r="DS1029" s="58"/>
      <c r="DT1029" s="58"/>
      <c r="DU1029" s="58"/>
      <c r="DV1029" s="58"/>
      <c r="DW1029" s="58"/>
      <c r="DX1029" s="58"/>
      <c r="DY1029" s="58"/>
      <c r="DZ1029" s="58"/>
      <c r="EA1029" s="58"/>
      <c r="EB1029" s="58"/>
      <c r="EC1029" s="58"/>
      <c r="ED1029" s="58"/>
      <c r="EE1029" s="58"/>
      <c r="EF1029" s="58"/>
      <c r="EG1029" s="58"/>
      <c r="EH1029" s="58"/>
      <c r="EI1029" s="58"/>
      <c r="EJ1029" s="58"/>
      <c r="EK1029" s="58"/>
      <c r="EL1029" s="58"/>
      <c r="EM1029" s="58"/>
    </row>
    <row r="1030" spans="1:143" outlineLevel="1" x14ac:dyDescent="0.2">
      <c r="A1030" s="16">
        <v>731</v>
      </c>
      <c r="B1030" s="16">
        <v>1</v>
      </c>
      <c r="C1030" s="1">
        <v>0.94492377960004104</v>
      </c>
      <c r="D1030" s="1">
        <f t="shared" si="143"/>
        <v>5.5076220399958964E-2</v>
      </c>
      <c r="E1030" s="1">
        <f t="shared" si="144"/>
        <v>0.11330202249839673</v>
      </c>
      <c r="F1030" s="1">
        <f t="shared" si="145"/>
        <v>0.33660365788029806</v>
      </c>
      <c r="G1030" s="1">
        <f t="shared" si="146"/>
        <v>0.24142579789184582</v>
      </c>
      <c r="H1030" s="1">
        <v>3.7630203381230649E-3</v>
      </c>
      <c r="I1030" s="1">
        <f t="shared" si="147"/>
        <v>2.7624130213775264E-5</v>
      </c>
      <c r="J1030" s="1">
        <f t="shared" si="148"/>
        <v>0.24188132901924042</v>
      </c>
      <c r="AP1030" s="58"/>
      <c r="AQ1030" s="58"/>
      <c r="AR1030" s="58"/>
      <c r="AS1030" s="58"/>
      <c r="AT1030" s="58"/>
      <c r="AU1030" s="58"/>
      <c r="AV1030" s="58"/>
      <c r="AW1030" s="173"/>
      <c r="AX1030" s="58"/>
      <c r="AY1030" s="58"/>
      <c r="AZ1030" s="58"/>
      <c r="BA1030" s="58">
        <f t="shared" si="149"/>
        <v>0</v>
      </c>
      <c r="BB1030" s="58" t="e">
        <f t="shared" si="150"/>
        <v>#N/A</v>
      </c>
      <c r="BC1030" s="58">
        <f t="shared" si="151"/>
        <v>0.94492377960004104</v>
      </c>
      <c r="BD1030" s="58"/>
      <c r="BE1030" s="58"/>
      <c r="BF1030" s="58"/>
      <c r="BG1030" s="58"/>
      <c r="BH1030" s="58"/>
      <c r="BI1030" s="58"/>
      <c r="BJ1030" s="58"/>
      <c r="BK1030" s="58"/>
      <c r="BL1030" s="58"/>
      <c r="BM1030" s="58"/>
      <c r="BN1030" s="58"/>
      <c r="BO1030" s="58"/>
      <c r="BP1030" s="58"/>
      <c r="BQ1030" s="58"/>
      <c r="BR1030" s="58"/>
      <c r="BS1030" s="58"/>
      <c r="BT1030" s="58"/>
      <c r="BU1030" s="58"/>
      <c r="BV1030" s="58"/>
      <c r="BW1030" s="58"/>
      <c r="BX1030" s="58"/>
      <c r="BY1030" s="58"/>
      <c r="BZ1030" s="58"/>
      <c r="CA1030" s="58"/>
      <c r="CB1030" s="58"/>
      <c r="CC1030" s="58"/>
      <c r="CD1030" s="58"/>
      <c r="CE1030" s="58"/>
      <c r="CF1030" s="58"/>
      <c r="CG1030" s="58"/>
      <c r="CH1030" s="58"/>
      <c r="CI1030" s="58"/>
      <c r="CJ1030" s="58"/>
      <c r="CK1030" s="58"/>
      <c r="CL1030" s="58"/>
      <c r="CM1030" s="58"/>
      <c r="CN1030" s="58"/>
      <c r="CO1030" s="58"/>
      <c r="CP1030" s="58"/>
      <c r="CQ1030" s="58"/>
      <c r="CR1030" s="58"/>
      <c r="CS1030" s="58"/>
      <c r="CT1030" s="58"/>
      <c r="CU1030" s="58"/>
      <c r="CV1030" s="58"/>
      <c r="CW1030" s="58"/>
      <c r="CX1030" s="58"/>
      <c r="CY1030" s="58"/>
      <c r="CZ1030" s="58"/>
      <c r="DA1030" s="58"/>
      <c r="DB1030" s="58"/>
      <c r="DC1030" s="58"/>
      <c r="DD1030" s="58"/>
      <c r="DE1030" s="58"/>
      <c r="DF1030" s="58"/>
      <c r="DG1030" s="58"/>
      <c r="DH1030" s="58"/>
      <c r="DI1030" s="58"/>
      <c r="DJ1030" s="58"/>
      <c r="DK1030" s="58"/>
      <c r="DL1030" s="58"/>
      <c r="DM1030" s="58"/>
      <c r="DN1030" s="58"/>
      <c r="DO1030" s="58"/>
      <c r="DP1030" s="58"/>
      <c r="DQ1030" s="58"/>
      <c r="DR1030" s="58"/>
      <c r="DS1030" s="58"/>
      <c r="DT1030" s="58"/>
      <c r="DU1030" s="58"/>
      <c r="DV1030" s="58"/>
      <c r="DW1030" s="58"/>
      <c r="DX1030" s="58"/>
      <c r="DY1030" s="58"/>
      <c r="DZ1030" s="58"/>
      <c r="EA1030" s="58"/>
      <c r="EB1030" s="58"/>
      <c r="EC1030" s="58"/>
      <c r="ED1030" s="58"/>
      <c r="EE1030" s="58"/>
      <c r="EF1030" s="58"/>
      <c r="EG1030" s="58"/>
      <c r="EH1030" s="58"/>
      <c r="EI1030" s="58"/>
      <c r="EJ1030" s="58"/>
      <c r="EK1030" s="58"/>
      <c r="EL1030" s="58"/>
      <c r="EM1030" s="58"/>
    </row>
    <row r="1031" spans="1:143" outlineLevel="1" x14ac:dyDescent="0.2">
      <c r="A1031" s="16">
        <v>732</v>
      </c>
      <c r="B1031" s="16">
        <v>0</v>
      </c>
      <c r="C1031" s="1">
        <v>0.16064700114893907</v>
      </c>
      <c r="D1031" s="1">
        <f t="shared" si="143"/>
        <v>-0.16064700114893907</v>
      </c>
      <c r="E1031" s="1">
        <f t="shared" si="144"/>
        <v>0.35024784678924686</v>
      </c>
      <c r="F1031" s="1">
        <f t="shared" si="145"/>
        <v>-0.5918174100085658</v>
      </c>
      <c r="G1031" s="1">
        <f t="shared" si="146"/>
        <v>-0.43748582723868845</v>
      </c>
      <c r="H1031" s="1">
        <v>7.5730405745920281E-3</v>
      </c>
      <c r="I1031" s="1">
        <f t="shared" si="147"/>
        <v>1.8395481767229395E-4</v>
      </c>
      <c r="J1031" s="1">
        <f t="shared" si="148"/>
        <v>-0.43915184480736608</v>
      </c>
      <c r="AP1031" s="58"/>
      <c r="AQ1031" s="58"/>
      <c r="AR1031" s="58"/>
      <c r="AS1031" s="58"/>
      <c r="AT1031" s="58"/>
      <c r="AU1031" s="58"/>
      <c r="AV1031" s="58"/>
      <c r="AW1031" s="173"/>
      <c r="AX1031" s="58"/>
      <c r="AY1031" s="58"/>
      <c r="AZ1031" s="58"/>
      <c r="BA1031" s="58">
        <f t="shared" si="149"/>
        <v>1</v>
      </c>
      <c r="BB1031" s="58">
        <f t="shared" si="150"/>
        <v>0.16064700114893907</v>
      </c>
      <c r="BC1031" s="58" t="e">
        <f t="shared" si="151"/>
        <v>#N/A</v>
      </c>
      <c r="BD1031" s="58"/>
      <c r="BE1031" s="58"/>
      <c r="BF1031" s="58"/>
      <c r="BG1031" s="58"/>
      <c r="BH1031" s="58"/>
      <c r="BI1031" s="58"/>
      <c r="BJ1031" s="58"/>
      <c r="BK1031" s="58"/>
      <c r="BL1031" s="58"/>
      <c r="BM1031" s="58"/>
      <c r="BN1031" s="58"/>
      <c r="BO1031" s="58"/>
      <c r="BP1031" s="58"/>
      <c r="BQ1031" s="58"/>
      <c r="BR1031" s="58"/>
      <c r="BS1031" s="58"/>
      <c r="BT1031" s="58"/>
      <c r="BU1031" s="58"/>
      <c r="BV1031" s="58"/>
      <c r="BW1031" s="58"/>
      <c r="BX1031" s="58"/>
      <c r="BY1031" s="58"/>
      <c r="BZ1031" s="58"/>
      <c r="CA1031" s="58"/>
      <c r="CB1031" s="58"/>
      <c r="CC1031" s="58"/>
      <c r="CD1031" s="58"/>
      <c r="CE1031" s="58"/>
      <c r="CF1031" s="58"/>
      <c r="CG1031" s="58"/>
      <c r="CH1031" s="58"/>
      <c r="CI1031" s="58"/>
      <c r="CJ1031" s="58"/>
      <c r="CK1031" s="58"/>
      <c r="CL1031" s="58"/>
      <c r="CM1031" s="58"/>
      <c r="CN1031" s="58"/>
      <c r="CO1031" s="58"/>
      <c r="CP1031" s="58"/>
      <c r="CQ1031" s="58"/>
      <c r="CR1031" s="58"/>
      <c r="CS1031" s="58"/>
      <c r="CT1031" s="58"/>
      <c r="CU1031" s="58"/>
      <c r="CV1031" s="58"/>
      <c r="CW1031" s="58"/>
      <c r="CX1031" s="58"/>
      <c r="CY1031" s="58"/>
      <c r="CZ1031" s="58"/>
      <c r="DA1031" s="58"/>
      <c r="DB1031" s="58"/>
      <c r="DC1031" s="58"/>
      <c r="DD1031" s="58"/>
      <c r="DE1031" s="58"/>
      <c r="DF1031" s="58"/>
      <c r="DG1031" s="58"/>
      <c r="DH1031" s="58"/>
      <c r="DI1031" s="58"/>
      <c r="DJ1031" s="58"/>
      <c r="DK1031" s="58"/>
      <c r="DL1031" s="58"/>
      <c r="DM1031" s="58"/>
      <c r="DN1031" s="58"/>
      <c r="DO1031" s="58"/>
      <c r="DP1031" s="58"/>
      <c r="DQ1031" s="58"/>
      <c r="DR1031" s="58"/>
      <c r="DS1031" s="58"/>
      <c r="DT1031" s="58"/>
      <c r="DU1031" s="58"/>
      <c r="DV1031" s="58"/>
      <c r="DW1031" s="58"/>
      <c r="DX1031" s="58"/>
      <c r="DY1031" s="58"/>
      <c r="DZ1031" s="58"/>
      <c r="EA1031" s="58"/>
      <c r="EB1031" s="58"/>
      <c r="EC1031" s="58"/>
      <c r="ED1031" s="58"/>
      <c r="EE1031" s="58"/>
      <c r="EF1031" s="58"/>
      <c r="EG1031" s="58"/>
      <c r="EH1031" s="58"/>
      <c r="EI1031" s="58"/>
      <c r="EJ1031" s="58"/>
      <c r="EK1031" s="58"/>
      <c r="EL1031" s="58"/>
      <c r="EM1031" s="58"/>
    </row>
    <row r="1032" spans="1:143" outlineLevel="1" x14ac:dyDescent="0.2">
      <c r="A1032" s="16">
        <v>733</v>
      </c>
      <c r="B1032" s="16">
        <v>0</v>
      </c>
      <c r="C1032" s="1">
        <v>0.1104430150365832</v>
      </c>
      <c r="D1032" s="1">
        <f t="shared" si="143"/>
        <v>-0.1104430150365832</v>
      </c>
      <c r="E1032" s="1">
        <f t="shared" si="144"/>
        <v>0.2340634197768871</v>
      </c>
      <c r="F1032" s="1">
        <f t="shared" si="145"/>
        <v>-0.48380101258356945</v>
      </c>
      <c r="G1032" s="1">
        <f t="shared" si="146"/>
        <v>-0.352356461495197</v>
      </c>
      <c r="H1032" s="1">
        <v>1.1000618113579112E-2</v>
      </c>
      <c r="I1032" s="1">
        <f t="shared" si="147"/>
        <v>1.7454183642261821E-4</v>
      </c>
      <c r="J1032" s="1">
        <f t="shared" si="148"/>
        <v>-0.35431066891091295</v>
      </c>
      <c r="AP1032" s="58"/>
      <c r="AQ1032" s="58"/>
      <c r="AR1032" s="58"/>
      <c r="AS1032" s="58"/>
      <c r="AT1032" s="58"/>
      <c r="AU1032" s="58"/>
      <c r="AV1032" s="58"/>
      <c r="AW1032" s="173"/>
      <c r="AX1032" s="58"/>
      <c r="AY1032" s="58"/>
      <c r="AZ1032" s="58"/>
      <c r="BA1032" s="58">
        <f t="shared" si="149"/>
        <v>1</v>
      </c>
      <c r="BB1032" s="58">
        <f t="shared" si="150"/>
        <v>0.1104430150365832</v>
      </c>
      <c r="BC1032" s="58" t="e">
        <f t="shared" si="151"/>
        <v>#N/A</v>
      </c>
      <c r="BD1032" s="58"/>
      <c r="BE1032" s="58"/>
      <c r="BF1032" s="58"/>
      <c r="BG1032" s="58"/>
      <c r="BH1032" s="58"/>
      <c r="BI1032" s="58"/>
      <c r="BJ1032" s="58"/>
      <c r="BK1032" s="58"/>
      <c r="BL1032" s="58"/>
      <c r="BM1032" s="58"/>
      <c r="BN1032" s="58"/>
      <c r="BO1032" s="58"/>
      <c r="BP1032" s="58"/>
      <c r="BQ1032" s="58"/>
      <c r="BR1032" s="58"/>
      <c r="BS1032" s="58"/>
      <c r="BT1032" s="58"/>
      <c r="BU1032" s="58"/>
      <c r="BV1032" s="58"/>
      <c r="BW1032" s="58"/>
      <c r="BX1032" s="58"/>
      <c r="BY1032" s="58"/>
      <c r="BZ1032" s="58"/>
      <c r="CA1032" s="58"/>
      <c r="CB1032" s="58"/>
      <c r="CC1032" s="58"/>
      <c r="CD1032" s="58"/>
      <c r="CE1032" s="58"/>
      <c r="CF1032" s="58"/>
      <c r="CG1032" s="58"/>
      <c r="CH1032" s="58"/>
      <c r="CI1032" s="58"/>
      <c r="CJ1032" s="58"/>
      <c r="CK1032" s="58"/>
      <c r="CL1032" s="58"/>
      <c r="CM1032" s="58"/>
      <c r="CN1032" s="58"/>
      <c r="CO1032" s="58"/>
      <c r="CP1032" s="58"/>
      <c r="CQ1032" s="58"/>
      <c r="CR1032" s="58"/>
      <c r="CS1032" s="58"/>
      <c r="CT1032" s="58"/>
      <c r="CU1032" s="58"/>
      <c r="CV1032" s="58"/>
      <c r="CW1032" s="58"/>
      <c r="CX1032" s="58"/>
      <c r="CY1032" s="58"/>
      <c r="CZ1032" s="58"/>
      <c r="DA1032" s="58"/>
      <c r="DB1032" s="58"/>
      <c r="DC1032" s="58"/>
      <c r="DD1032" s="58"/>
      <c r="DE1032" s="58"/>
      <c r="DF1032" s="58"/>
      <c r="DG1032" s="58"/>
      <c r="DH1032" s="58"/>
      <c r="DI1032" s="58"/>
      <c r="DJ1032" s="58"/>
      <c r="DK1032" s="58"/>
      <c r="DL1032" s="58"/>
      <c r="DM1032" s="58"/>
      <c r="DN1032" s="58"/>
      <c r="DO1032" s="58"/>
      <c r="DP1032" s="58"/>
      <c r="DQ1032" s="58"/>
      <c r="DR1032" s="58"/>
      <c r="DS1032" s="58"/>
      <c r="DT1032" s="58"/>
      <c r="DU1032" s="58"/>
      <c r="DV1032" s="58"/>
      <c r="DW1032" s="58"/>
      <c r="DX1032" s="58"/>
      <c r="DY1032" s="58"/>
      <c r="DZ1032" s="58"/>
      <c r="EA1032" s="58"/>
      <c r="EB1032" s="58"/>
      <c r="EC1032" s="58"/>
      <c r="ED1032" s="58"/>
      <c r="EE1032" s="58"/>
      <c r="EF1032" s="58"/>
      <c r="EG1032" s="58"/>
      <c r="EH1032" s="58"/>
      <c r="EI1032" s="58"/>
      <c r="EJ1032" s="58"/>
      <c r="EK1032" s="58"/>
      <c r="EL1032" s="58"/>
      <c r="EM1032" s="58"/>
    </row>
    <row r="1033" spans="1:143" outlineLevel="1" x14ac:dyDescent="0.2">
      <c r="A1033" s="16">
        <v>734</v>
      </c>
      <c r="B1033" s="16">
        <v>0</v>
      </c>
      <c r="C1033" s="1">
        <v>0.12835636596228808</v>
      </c>
      <c r="D1033" s="1">
        <f t="shared" si="143"/>
        <v>-0.12835636596228808</v>
      </c>
      <c r="E1033" s="1">
        <f t="shared" si="144"/>
        <v>0.2747492303328789</v>
      </c>
      <c r="F1033" s="1">
        <f t="shared" si="145"/>
        <v>-0.52416527005599955</v>
      </c>
      <c r="G1033" s="1">
        <f t="shared" si="146"/>
        <v>-0.383741903131676</v>
      </c>
      <c r="H1033" s="1">
        <v>1.3050043344436792E-2</v>
      </c>
      <c r="I1033" s="1">
        <f t="shared" si="147"/>
        <v>2.4660969874690518E-4</v>
      </c>
      <c r="J1033" s="1">
        <f t="shared" si="148"/>
        <v>-0.3862706042025893</v>
      </c>
      <c r="AP1033" s="58"/>
      <c r="AQ1033" s="58"/>
      <c r="AR1033" s="58"/>
      <c r="AS1033" s="58"/>
      <c r="AT1033" s="58"/>
      <c r="AU1033" s="58"/>
      <c r="AV1033" s="58"/>
      <c r="AW1033" s="173"/>
      <c r="AX1033" s="58"/>
      <c r="AY1033" s="58"/>
      <c r="AZ1033" s="58"/>
      <c r="BA1033" s="58">
        <f t="shared" si="149"/>
        <v>1</v>
      </c>
      <c r="BB1033" s="58">
        <f t="shared" si="150"/>
        <v>0.12835636596228808</v>
      </c>
      <c r="BC1033" s="58" t="e">
        <f t="shared" si="151"/>
        <v>#N/A</v>
      </c>
      <c r="BD1033" s="58"/>
      <c r="BE1033" s="58"/>
      <c r="BF1033" s="58"/>
      <c r="BG1033" s="58"/>
      <c r="BH1033" s="58"/>
      <c r="BI1033" s="58"/>
      <c r="BJ1033" s="58"/>
      <c r="BK1033" s="58"/>
      <c r="BL1033" s="58"/>
      <c r="BM1033" s="58"/>
      <c r="BN1033" s="58"/>
      <c r="BO1033" s="58"/>
      <c r="BP1033" s="58"/>
      <c r="BQ1033" s="58"/>
      <c r="BR1033" s="58"/>
      <c r="BS1033" s="58"/>
      <c r="BT1033" s="58"/>
      <c r="BU1033" s="58"/>
      <c r="BV1033" s="58"/>
      <c r="BW1033" s="58"/>
      <c r="BX1033" s="58"/>
      <c r="BY1033" s="58"/>
      <c r="BZ1033" s="58"/>
      <c r="CA1033" s="58"/>
      <c r="CB1033" s="58"/>
      <c r="CC1033" s="58"/>
      <c r="CD1033" s="58"/>
      <c r="CE1033" s="58"/>
      <c r="CF1033" s="58"/>
      <c r="CG1033" s="58"/>
      <c r="CH1033" s="58"/>
      <c r="CI1033" s="58"/>
      <c r="CJ1033" s="58"/>
      <c r="CK1033" s="58"/>
      <c r="CL1033" s="58"/>
      <c r="CM1033" s="58"/>
      <c r="CN1033" s="58"/>
      <c r="CO1033" s="58"/>
      <c r="CP1033" s="58"/>
      <c r="CQ1033" s="58"/>
      <c r="CR1033" s="58"/>
      <c r="CS1033" s="58"/>
      <c r="CT1033" s="58"/>
      <c r="CU1033" s="58"/>
      <c r="CV1033" s="58"/>
      <c r="CW1033" s="58"/>
      <c r="CX1033" s="58"/>
      <c r="CY1033" s="58"/>
      <c r="CZ1033" s="58"/>
      <c r="DA1033" s="58"/>
      <c r="DB1033" s="58"/>
      <c r="DC1033" s="58"/>
      <c r="DD1033" s="58"/>
      <c r="DE1033" s="58"/>
      <c r="DF1033" s="58"/>
      <c r="DG1033" s="58"/>
      <c r="DH1033" s="58"/>
      <c r="DI1033" s="58"/>
      <c r="DJ1033" s="58"/>
      <c r="DK1033" s="58"/>
      <c r="DL1033" s="58"/>
      <c r="DM1033" s="58"/>
      <c r="DN1033" s="58"/>
      <c r="DO1033" s="58"/>
      <c r="DP1033" s="58"/>
      <c r="DQ1033" s="58"/>
      <c r="DR1033" s="58"/>
      <c r="DS1033" s="58"/>
      <c r="DT1033" s="58"/>
      <c r="DU1033" s="58"/>
      <c r="DV1033" s="58"/>
      <c r="DW1033" s="58"/>
      <c r="DX1033" s="58"/>
      <c r="DY1033" s="58"/>
      <c r="DZ1033" s="58"/>
      <c r="EA1033" s="58"/>
      <c r="EB1033" s="58"/>
      <c r="EC1033" s="58"/>
      <c r="ED1033" s="58"/>
      <c r="EE1033" s="58"/>
      <c r="EF1033" s="58"/>
      <c r="EG1033" s="58"/>
      <c r="EH1033" s="58"/>
      <c r="EI1033" s="58"/>
      <c r="EJ1033" s="58"/>
      <c r="EK1033" s="58"/>
      <c r="EL1033" s="58"/>
      <c r="EM1033" s="58"/>
    </row>
    <row r="1034" spans="1:143" outlineLevel="1" x14ac:dyDescent="0.2">
      <c r="A1034" s="16">
        <v>735</v>
      </c>
      <c r="B1034" s="16">
        <v>0</v>
      </c>
      <c r="C1034" s="1">
        <v>0.12835636596228808</v>
      </c>
      <c r="D1034" s="1">
        <f t="shared" si="143"/>
        <v>-0.12835636596228808</v>
      </c>
      <c r="E1034" s="1">
        <f t="shared" si="144"/>
        <v>0.2747492303328789</v>
      </c>
      <c r="F1034" s="1">
        <f t="shared" si="145"/>
        <v>-0.52416527005599955</v>
      </c>
      <c r="G1034" s="1">
        <f t="shared" si="146"/>
        <v>-0.383741903131676</v>
      </c>
      <c r="H1034" s="1">
        <v>1.3050043344436792E-2</v>
      </c>
      <c r="I1034" s="1">
        <f t="shared" si="147"/>
        <v>2.4660969874690518E-4</v>
      </c>
      <c r="J1034" s="1">
        <f t="shared" si="148"/>
        <v>-0.3862706042025893</v>
      </c>
      <c r="AP1034" s="58"/>
      <c r="AQ1034" s="58"/>
      <c r="AR1034" s="58"/>
      <c r="AS1034" s="58"/>
      <c r="AT1034" s="58"/>
      <c r="AU1034" s="58"/>
      <c r="AV1034" s="58"/>
      <c r="AW1034" s="173"/>
      <c r="AX1034" s="58"/>
      <c r="AY1034" s="58"/>
      <c r="AZ1034" s="58"/>
      <c r="BA1034" s="58">
        <f t="shared" si="149"/>
        <v>1</v>
      </c>
      <c r="BB1034" s="58">
        <f t="shared" si="150"/>
        <v>0.12835636596228808</v>
      </c>
      <c r="BC1034" s="58" t="e">
        <f t="shared" si="151"/>
        <v>#N/A</v>
      </c>
      <c r="BD1034" s="58"/>
      <c r="BE1034" s="58"/>
      <c r="BF1034" s="58"/>
      <c r="BG1034" s="58"/>
      <c r="BH1034" s="58"/>
      <c r="BI1034" s="58"/>
      <c r="BJ1034" s="58"/>
      <c r="BK1034" s="58"/>
      <c r="BL1034" s="58"/>
      <c r="BM1034" s="58"/>
      <c r="BN1034" s="58"/>
      <c r="BO1034" s="58"/>
      <c r="BP1034" s="58"/>
      <c r="BQ1034" s="58"/>
      <c r="BR1034" s="58"/>
      <c r="BS1034" s="58"/>
      <c r="BT1034" s="58"/>
      <c r="BU1034" s="58"/>
      <c r="BV1034" s="58"/>
      <c r="BW1034" s="58"/>
      <c r="BX1034" s="58"/>
      <c r="BY1034" s="58"/>
      <c r="BZ1034" s="58"/>
      <c r="CA1034" s="58"/>
      <c r="CB1034" s="58"/>
      <c r="CC1034" s="58"/>
      <c r="CD1034" s="58"/>
      <c r="CE1034" s="58"/>
      <c r="CF1034" s="58"/>
      <c r="CG1034" s="58"/>
      <c r="CH1034" s="58"/>
      <c r="CI1034" s="58"/>
      <c r="CJ1034" s="58"/>
      <c r="CK1034" s="58"/>
      <c r="CL1034" s="58"/>
      <c r="CM1034" s="58"/>
      <c r="CN1034" s="58"/>
      <c r="CO1034" s="58"/>
      <c r="CP1034" s="58"/>
      <c r="CQ1034" s="58"/>
      <c r="CR1034" s="58"/>
      <c r="CS1034" s="58"/>
      <c r="CT1034" s="58"/>
      <c r="CU1034" s="58"/>
      <c r="CV1034" s="58"/>
      <c r="CW1034" s="58"/>
      <c r="CX1034" s="58"/>
      <c r="CY1034" s="58"/>
      <c r="CZ1034" s="58"/>
      <c r="DA1034" s="58"/>
      <c r="DB1034" s="58"/>
      <c r="DC1034" s="58"/>
      <c r="DD1034" s="58"/>
      <c r="DE1034" s="58"/>
      <c r="DF1034" s="58"/>
      <c r="DG1034" s="58"/>
      <c r="DH1034" s="58"/>
      <c r="DI1034" s="58"/>
      <c r="DJ1034" s="58"/>
      <c r="DK1034" s="58"/>
      <c r="DL1034" s="58"/>
      <c r="DM1034" s="58"/>
      <c r="DN1034" s="58"/>
      <c r="DO1034" s="58"/>
      <c r="DP1034" s="58"/>
      <c r="DQ1034" s="58"/>
      <c r="DR1034" s="58"/>
      <c r="DS1034" s="58"/>
      <c r="DT1034" s="58"/>
      <c r="DU1034" s="58"/>
      <c r="DV1034" s="58"/>
      <c r="DW1034" s="58"/>
      <c r="DX1034" s="58"/>
      <c r="DY1034" s="58"/>
      <c r="DZ1034" s="58"/>
      <c r="EA1034" s="58"/>
      <c r="EB1034" s="58"/>
      <c r="EC1034" s="58"/>
      <c r="ED1034" s="58"/>
      <c r="EE1034" s="58"/>
      <c r="EF1034" s="58"/>
      <c r="EG1034" s="58"/>
      <c r="EH1034" s="58"/>
      <c r="EI1034" s="58"/>
      <c r="EJ1034" s="58"/>
      <c r="EK1034" s="58"/>
      <c r="EL1034" s="58"/>
      <c r="EM1034" s="58"/>
    </row>
    <row r="1035" spans="1:143" outlineLevel="1" x14ac:dyDescent="0.2">
      <c r="A1035" s="16">
        <v>736</v>
      </c>
      <c r="B1035" s="16">
        <v>0</v>
      </c>
      <c r="C1035" s="1">
        <v>0.11044149536817068</v>
      </c>
      <c r="D1035" s="1">
        <f t="shared" si="143"/>
        <v>-0.11044149536817068</v>
      </c>
      <c r="E1035" s="1">
        <f t="shared" si="144"/>
        <v>0.23406000309388658</v>
      </c>
      <c r="F1035" s="1">
        <f t="shared" si="145"/>
        <v>-0.48379748148774665</v>
      </c>
      <c r="G1035" s="1">
        <f t="shared" si="146"/>
        <v>-0.35235373634784606</v>
      </c>
      <c r="H1035" s="1">
        <v>3.0163681105682791E-3</v>
      </c>
      <c r="I1035" s="1">
        <f t="shared" si="147"/>
        <v>4.709513643287547E-5</v>
      </c>
      <c r="J1035" s="1">
        <f t="shared" si="148"/>
        <v>-0.35288635587056755</v>
      </c>
      <c r="AP1035" s="58"/>
      <c r="AQ1035" s="58"/>
      <c r="AR1035" s="58"/>
      <c r="AS1035" s="58"/>
      <c r="AT1035" s="58"/>
      <c r="AU1035" s="58"/>
      <c r="AV1035" s="58"/>
      <c r="AW1035" s="173"/>
      <c r="AX1035" s="58"/>
      <c r="AY1035" s="58"/>
      <c r="AZ1035" s="58"/>
      <c r="BA1035" s="58">
        <f t="shared" si="149"/>
        <v>1</v>
      </c>
      <c r="BB1035" s="58">
        <f t="shared" si="150"/>
        <v>0.11044149536817068</v>
      </c>
      <c r="BC1035" s="58" t="e">
        <f t="shared" si="151"/>
        <v>#N/A</v>
      </c>
      <c r="BD1035" s="58"/>
      <c r="BE1035" s="58"/>
      <c r="BF1035" s="58"/>
      <c r="BG1035" s="58"/>
      <c r="BH1035" s="58"/>
      <c r="BI1035" s="58"/>
      <c r="BJ1035" s="58"/>
      <c r="BK1035" s="58"/>
      <c r="BL1035" s="58"/>
      <c r="BM1035" s="58"/>
      <c r="BN1035" s="58"/>
      <c r="BO1035" s="58"/>
      <c r="BP1035" s="58"/>
      <c r="BQ1035" s="58"/>
      <c r="BR1035" s="58"/>
      <c r="BS1035" s="58"/>
      <c r="BT1035" s="58"/>
      <c r="BU1035" s="58"/>
      <c r="BV1035" s="58"/>
      <c r="BW1035" s="58"/>
      <c r="BX1035" s="58"/>
      <c r="BY1035" s="58"/>
      <c r="BZ1035" s="58"/>
      <c r="CA1035" s="58"/>
      <c r="CB1035" s="58"/>
      <c r="CC1035" s="58"/>
      <c r="CD1035" s="58"/>
      <c r="CE1035" s="58"/>
      <c r="CF1035" s="58"/>
      <c r="CG1035" s="58"/>
      <c r="CH1035" s="58"/>
      <c r="CI1035" s="58"/>
      <c r="CJ1035" s="58"/>
      <c r="CK1035" s="58"/>
      <c r="CL1035" s="58"/>
      <c r="CM1035" s="58"/>
      <c r="CN1035" s="58"/>
      <c r="CO1035" s="58"/>
      <c r="CP1035" s="58"/>
      <c r="CQ1035" s="58"/>
      <c r="CR1035" s="58"/>
      <c r="CS1035" s="58"/>
      <c r="CT1035" s="58"/>
      <c r="CU1035" s="58"/>
      <c r="CV1035" s="58"/>
      <c r="CW1035" s="58"/>
      <c r="CX1035" s="58"/>
      <c r="CY1035" s="58"/>
      <c r="CZ1035" s="58"/>
      <c r="DA1035" s="58"/>
      <c r="DB1035" s="58"/>
      <c r="DC1035" s="58"/>
      <c r="DD1035" s="58"/>
      <c r="DE1035" s="58"/>
      <c r="DF1035" s="58"/>
      <c r="DG1035" s="58"/>
      <c r="DH1035" s="58"/>
      <c r="DI1035" s="58"/>
      <c r="DJ1035" s="58"/>
      <c r="DK1035" s="58"/>
      <c r="DL1035" s="58"/>
      <c r="DM1035" s="58"/>
      <c r="DN1035" s="58"/>
      <c r="DO1035" s="58"/>
      <c r="DP1035" s="58"/>
      <c r="DQ1035" s="58"/>
      <c r="DR1035" s="58"/>
      <c r="DS1035" s="58"/>
      <c r="DT1035" s="58"/>
      <c r="DU1035" s="58"/>
      <c r="DV1035" s="58"/>
      <c r="DW1035" s="58"/>
      <c r="DX1035" s="58"/>
      <c r="DY1035" s="58"/>
      <c r="DZ1035" s="58"/>
      <c r="EA1035" s="58"/>
      <c r="EB1035" s="58"/>
      <c r="EC1035" s="58"/>
      <c r="ED1035" s="58"/>
      <c r="EE1035" s="58"/>
      <c r="EF1035" s="58"/>
      <c r="EG1035" s="58"/>
      <c r="EH1035" s="58"/>
      <c r="EI1035" s="58"/>
      <c r="EJ1035" s="58"/>
      <c r="EK1035" s="58"/>
      <c r="EL1035" s="58"/>
      <c r="EM1035" s="58"/>
    </row>
    <row r="1036" spans="1:143" outlineLevel="1" x14ac:dyDescent="0.2">
      <c r="A1036" s="16">
        <v>737</v>
      </c>
      <c r="B1036" s="16">
        <v>0</v>
      </c>
      <c r="C1036" s="1">
        <v>0.33225194818664283</v>
      </c>
      <c r="D1036" s="1">
        <f t="shared" si="143"/>
        <v>-0.33225194818664283</v>
      </c>
      <c r="E1036" s="1">
        <f t="shared" si="144"/>
        <v>0.80768868907057256</v>
      </c>
      <c r="F1036" s="1">
        <f t="shared" si="145"/>
        <v>-0.89871502105538026</v>
      </c>
      <c r="G1036" s="1">
        <f t="shared" si="146"/>
        <v>-0.70538700280955535</v>
      </c>
      <c r="H1036" s="1">
        <v>2.3123012875700441E-2</v>
      </c>
      <c r="I1036" s="1">
        <f t="shared" si="147"/>
        <v>1.5070566683598205E-3</v>
      </c>
      <c r="J1036" s="1">
        <f t="shared" si="148"/>
        <v>-0.71368655273414749</v>
      </c>
      <c r="AP1036" s="58"/>
      <c r="AQ1036" s="58"/>
      <c r="AR1036" s="58"/>
      <c r="AS1036" s="58"/>
      <c r="AT1036" s="58"/>
      <c r="AU1036" s="58"/>
      <c r="AV1036" s="58"/>
      <c r="AW1036" s="173"/>
      <c r="AX1036" s="58"/>
      <c r="AY1036" s="58"/>
      <c r="AZ1036" s="58"/>
      <c r="BA1036" s="58">
        <f t="shared" si="149"/>
        <v>1</v>
      </c>
      <c r="BB1036" s="58">
        <f t="shared" si="150"/>
        <v>0.33225194818664283</v>
      </c>
      <c r="BC1036" s="58" t="e">
        <f t="shared" si="151"/>
        <v>#N/A</v>
      </c>
      <c r="BD1036" s="58"/>
      <c r="BE1036" s="58"/>
      <c r="BF1036" s="58"/>
      <c r="BG1036" s="58"/>
      <c r="BH1036" s="58"/>
      <c r="BI1036" s="58"/>
      <c r="BJ1036" s="58"/>
      <c r="BK1036" s="58"/>
      <c r="BL1036" s="58"/>
      <c r="BM1036" s="58"/>
      <c r="BN1036" s="58"/>
      <c r="BO1036" s="58"/>
      <c r="BP1036" s="58"/>
      <c r="BQ1036" s="58"/>
      <c r="BR1036" s="58"/>
      <c r="BS1036" s="58"/>
      <c r="BT1036" s="58"/>
      <c r="BU1036" s="58"/>
      <c r="BV1036" s="58"/>
      <c r="BW1036" s="58"/>
      <c r="BX1036" s="58"/>
      <c r="BY1036" s="58"/>
      <c r="BZ1036" s="58"/>
      <c r="CA1036" s="58"/>
      <c r="CB1036" s="58"/>
      <c r="CC1036" s="58"/>
      <c r="CD1036" s="58"/>
      <c r="CE1036" s="58"/>
      <c r="CF1036" s="58"/>
      <c r="CG1036" s="58"/>
      <c r="CH1036" s="58"/>
      <c r="CI1036" s="58"/>
      <c r="CJ1036" s="58"/>
      <c r="CK1036" s="58"/>
      <c r="CL1036" s="58"/>
      <c r="CM1036" s="58"/>
      <c r="CN1036" s="58"/>
      <c r="CO1036" s="58"/>
      <c r="CP1036" s="58"/>
      <c r="CQ1036" s="58"/>
      <c r="CR1036" s="58"/>
      <c r="CS1036" s="58"/>
      <c r="CT1036" s="58"/>
      <c r="CU1036" s="58"/>
      <c r="CV1036" s="58"/>
      <c r="CW1036" s="58"/>
      <c r="CX1036" s="58"/>
      <c r="CY1036" s="58"/>
      <c r="CZ1036" s="58"/>
      <c r="DA1036" s="58"/>
      <c r="DB1036" s="58"/>
      <c r="DC1036" s="58"/>
      <c r="DD1036" s="58"/>
      <c r="DE1036" s="58"/>
      <c r="DF1036" s="58"/>
      <c r="DG1036" s="58"/>
      <c r="DH1036" s="58"/>
      <c r="DI1036" s="58"/>
      <c r="DJ1036" s="58"/>
      <c r="DK1036" s="58"/>
      <c r="DL1036" s="58"/>
      <c r="DM1036" s="58"/>
      <c r="DN1036" s="58"/>
      <c r="DO1036" s="58"/>
      <c r="DP1036" s="58"/>
      <c r="DQ1036" s="58"/>
      <c r="DR1036" s="58"/>
      <c r="DS1036" s="58"/>
      <c r="DT1036" s="58"/>
      <c r="DU1036" s="58"/>
      <c r="DV1036" s="58"/>
      <c r="DW1036" s="58"/>
      <c r="DX1036" s="58"/>
      <c r="DY1036" s="58"/>
      <c r="DZ1036" s="58"/>
      <c r="EA1036" s="58"/>
      <c r="EB1036" s="58"/>
      <c r="EC1036" s="58"/>
      <c r="ED1036" s="58"/>
      <c r="EE1036" s="58"/>
      <c r="EF1036" s="58"/>
      <c r="EG1036" s="58"/>
      <c r="EH1036" s="58"/>
      <c r="EI1036" s="58"/>
      <c r="EJ1036" s="58"/>
      <c r="EK1036" s="58"/>
      <c r="EL1036" s="58"/>
      <c r="EM1036" s="58"/>
    </row>
    <row r="1037" spans="1:143" outlineLevel="1" x14ac:dyDescent="0.2">
      <c r="A1037" s="16">
        <v>738</v>
      </c>
      <c r="B1037" s="16">
        <v>1</v>
      </c>
      <c r="C1037" s="1">
        <v>0.4037089792541545</v>
      </c>
      <c r="D1037" s="1">
        <f t="shared" si="143"/>
        <v>0.5962910207458455</v>
      </c>
      <c r="E1037" s="1">
        <f t="shared" si="144"/>
        <v>1.8141220179547033</v>
      </c>
      <c r="F1037" s="1">
        <f t="shared" si="145"/>
        <v>1.3468934694157155</v>
      </c>
      <c r="G1037" s="1">
        <f t="shared" si="146"/>
        <v>1.2153319919410024</v>
      </c>
      <c r="H1037" s="1">
        <v>8.589656575419418E-3</v>
      </c>
      <c r="I1037" s="1">
        <f t="shared" si="147"/>
        <v>1.6134993058036062E-3</v>
      </c>
      <c r="J1037" s="1">
        <f t="shared" si="148"/>
        <v>1.2205855028806221</v>
      </c>
      <c r="AP1037" s="58"/>
      <c r="AQ1037" s="58"/>
      <c r="AR1037" s="58"/>
      <c r="AS1037" s="58"/>
      <c r="AT1037" s="58"/>
      <c r="AU1037" s="58"/>
      <c r="AV1037" s="58"/>
      <c r="AW1037" s="173"/>
      <c r="AX1037" s="58"/>
      <c r="AY1037" s="58"/>
      <c r="AZ1037" s="58"/>
      <c r="BA1037" s="58">
        <f t="shared" si="149"/>
        <v>0</v>
      </c>
      <c r="BB1037" s="58" t="e">
        <f t="shared" si="150"/>
        <v>#N/A</v>
      </c>
      <c r="BC1037" s="58">
        <f t="shared" si="151"/>
        <v>0.4037089792541545</v>
      </c>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58"/>
      <c r="DL1037" s="58"/>
      <c r="DM1037" s="58"/>
      <c r="DN1037" s="58"/>
      <c r="DO1037" s="58"/>
      <c r="DP1037" s="58"/>
      <c r="DQ1037" s="58"/>
      <c r="DR1037" s="58"/>
      <c r="DS1037" s="58"/>
      <c r="DT1037" s="58"/>
      <c r="DU1037" s="58"/>
      <c r="DV1037" s="58"/>
      <c r="DW1037" s="58"/>
      <c r="DX1037" s="58"/>
      <c r="DY1037" s="58"/>
      <c r="DZ1037" s="58"/>
      <c r="EA1037" s="58"/>
      <c r="EB1037" s="58"/>
      <c r="EC1037" s="58"/>
      <c r="ED1037" s="58"/>
      <c r="EE1037" s="58"/>
      <c r="EF1037" s="58"/>
      <c r="EG1037" s="58"/>
      <c r="EH1037" s="58"/>
      <c r="EI1037" s="58"/>
      <c r="EJ1037" s="58"/>
      <c r="EK1037" s="58"/>
      <c r="EL1037" s="58"/>
      <c r="EM1037" s="58"/>
    </row>
    <row r="1038" spans="1:143" outlineLevel="1" x14ac:dyDescent="0.2">
      <c r="A1038" s="16">
        <v>739</v>
      </c>
      <c r="B1038" s="16">
        <v>0</v>
      </c>
      <c r="C1038" s="1">
        <v>0.10708535727923606</v>
      </c>
      <c r="D1038" s="1">
        <f t="shared" si="143"/>
        <v>-0.10708535727923606</v>
      </c>
      <c r="E1038" s="1">
        <f t="shared" si="144"/>
        <v>0.22652857506665758</v>
      </c>
      <c r="F1038" s="1">
        <f t="shared" si="145"/>
        <v>-0.47595018128650562</v>
      </c>
      <c r="G1038" s="1">
        <f t="shared" si="146"/>
        <v>-0.34630604501769208</v>
      </c>
      <c r="H1038" s="1">
        <v>2.9589996513966067E-3</v>
      </c>
      <c r="I1038" s="1">
        <f t="shared" si="147"/>
        <v>4.4622000483173256E-5</v>
      </c>
      <c r="J1038" s="1">
        <f t="shared" si="148"/>
        <v>-0.34681954461620262</v>
      </c>
      <c r="AP1038" s="58"/>
      <c r="AQ1038" s="58"/>
      <c r="AR1038" s="58"/>
      <c r="AS1038" s="58"/>
      <c r="AT1038" s="58"/>
      <c r="AU1038" s="58"/>
      <c r="AV1038" s="58"/>
      <c r="AW1038" s="173"/>
      <c r="AX1038" s="58"/>
      <c r="AY1038" s="58"/>
      <c r="AZ1038" s="58"/>
      <c r="BA1038" s="58">
        <f t="shared" si="149"/>
        <v>1</v>
      </c>
      <c r="BB1038" s="58">
        <f t="shared" si="150"/>
        <v>0.10708535727923606</v>
      </c>
      <c r="BC1038" s="58" t="e">
        <f t="shared" si="151"/>
        <v>#N/A</v>
      </c>
      <c r="BD1038" s="58"/>
      <c r="BE1038" s="58"/>
      <c r="BF1038" s="58"/>
      <c r="BG1038" s="58"/>
      <c r="BH1038" s="58"/>
      <c r="BI1038" s="58"/>
      <c r="BJ1038" s="58"/>
      <c r="BK1038" s="58"/>
      <c r="BL1038" s="58"/>
      <c r="BM1038" s="58"/>
      <c r="BN1038" s="58"/>
      <c r="BO1038" s="58"/>
      <c r="BP1038" s="58"/>
      <c r="BQ1038" s="58"/>
      <c r="BR1038" s="58"/>
      <c r="BS1038" s="58"/>
      <c r="BT1038" s="58"/>
      <c r="BU1038" s="58"/>
      <c r="BV1038" s="58"/>
      <c r="BW1038" s="58"/>
      <c r="BX1038" s="58"/>
      <c r="BY1038" s="58"/>
      <c r="BZ1038" s="58"/>
      <c r="CA1038" s="58"/>
      <c r="CB1038" s="58"/>
      <c r="CC1038" s="58"/>
      <c r="CD1038" s="58"/>
      <c r="CE1038" s="58"/>
      <c r="CF1038" s="58"/>
      <c r="CG1038" s="58"/>
      <c r="CH1038" s="58"/>
      <c r="CI1038" s="58"/>
      <c r="CJ1038" s="58"/>
      <c r="CK1038" s="58"/>
      <c r="CL1038" s="58"/>
      <c r="CM1038" s="58"/>
      <c r="CN1038" s="58"/>
      <c r="CO1038" s="58"/>
      <c r="CP1038" s="58"/>
      <c r="CQ1038" s="58"/>
      <c r="CR1038" s="58"/>
      <c r="CS1038" s="58"/>
      <c r="CT1038" s="58"/>
      <c r="CU1038" s="58"/>
      <c r="CV1038" s="58"/>
      <c r="CW1038" s="58"/>
      <c r="CX1038" s="58"/>
      <c r="CY1038" s="58"/>
      <c r="CZ1038" s="58"/>
      <c r="DA1038" s="58"/>
      <c r="DB1038" s="58"/>
      <c r="DC1038" s="58"/>
      <c r="DD1038" s="58"/>
      <c r="DE1038" s="58"/>
      <c r="DF1038" s="58"/>
      <c r="DG1038" s="58"/>
      <c r="DH1038" s="58"/>
      <c r="DI1038" s="58"/>
      <c r="DJ1038" s="58"/>
      <c r="DK1038" s="58"/>
      <c r="DL1038" s="58"/>
      <c r="DM1038" s="58"/>
      <c r="DN1038" s="58"/>
      <c r="DO1038" s="58"/>
      <c r="DP1038" s="58"/>
      <c r="DQ1038" s="58"/>
      <c r="DR1038" s="58"/>
      <c r="DS1038" s="58"/>
      <c r="DT1038" s="58"/>
      <c r="DU1038" s="58"/>
      <c r="DV1038" s="58"/>
      <c r="DW1038" s="58"/>
      <c r="DX1038" s="58"/>
      <c r="DY1038" s="58"/>
      <c r="DZ1038" s="58"/>
      <c r="EA1038" s="58"/>
      <c r="EB1038" s="58"/>
      <c r="EC1038" s="58"/>
      <c r="ED1038" s="58"/>
      <c r="EE1038" s="58"/>
      <c r="EF1038" s="58"/>
      <c r="EG1038" s="58"/>
      <c r="EH1038" s="58"/>
      <c r="EI1038" s="58"/>
      <c r="EJ1038" s="58"/>
      <c r="EK1038" s="58"/>
      <c r="EL1038" s="58"/>
      <c r="EM1038" s="58"/>
    </row>
    <row r="1039" spans="1:143" outlineLevel="1" x14ac:dyDescent="0.2">
      <c r="A1039" s="16">
        <v>740</v>
      </c>
      <c r="B1039" s="16">
        <v>0</v>
      </c>
      <c r="C1039" s="1">
        <v>0.10708535727923606</v>
      </c>
      <c r="D1039" s="1">
        <f t="shared" si="143"/>
        <v>-0.10708535727923606</v>
      </c>
      <c r="E1039" s="1">
        <f t="shared" si="144"/>
        <v>0.22652857506665758</v>
      </c>
      <c r="F1039" s="1">
        <f t="shared" si="145"/>
        <v>-0.47595018128650562</v>
      </c>
      <c r="G1039" s="1">
        <f t="shared" si="146"/>
        <v>-0.34630604501769208</v>
      </c>
      <c r="H1039" s="1">
        <v>2.9589996513966067E-3</v>
      </c>
      <c r="I1039" s="1">
        <f t="shared" si="147"/>
        <v>4.4622000483173256E-5</v>
      </c>
      <c r="J1039" s="1">
        <f t="shared" si="148"/>
        <v>-0.34681954461620262</v>
      </c>
      <c r="AP1039" s="58"/>
      <c r="AQ1039" s="58"/>
      <c r="AR1039" s="58"/>
      <c r="AS1039" s="58"/>
      <c r="AT1039" s="58"/>
      <c r="AU1039" s="58"/>
      <c r="AV1039" s="58"/>
      <c r="AW1039" s="173"/>
      <c r="AX1039" s="58"/>
      <c r="AY1039" s="58"/>
      <c r="AZ1039" s="58"/>
      <c r="BA1039" s="58">
        <f t="shared" si="149"/>
        <v>1</v>
      </c>
      <c r="BB1039" s="58">
        <f t="shared" si="150"/>
        <v>0.10708535727923606</v>
      </c>
      <c r="BC1039" s="58" t="e">
        <f t="shared" si="151"/>
        <v>#N/A</v>
      </c>
      <c r="BD1039" s="58"/>
      <c r="BE1039" s="58"/>
      <c r="BF1039" s="58"/>
      <c r="BG1039" s="58"/>
      <c r="BH1039" s="58"/>
      <c r="BI1039" s="58"/>
      <c r="BJ1039" s="58"/>
      <c r="BK1039" s="58"/>
      <c r="BL1039" s="58"/>
      <c r="BM1039" s="58"/>
      <c r="BN1039" s="58"/>
      <c r="BO1039" s="58"/>
      <c r="BP1039" s="58"/>
      <c r="BQ1039" s="58"/>
      <c r="BR1039" s="58"/>
      <c r="BS1039" s="58"/>
      <c r="BT1039" s="58"/>
      <c r="BU1039" s="58"/>
      <c r="BV1039" s="58"/>
      <c r="BW1039" s="58"/>
      <c r="BX1039" s="58"/>
      <c r="BY1039" s="58"/>
      <c r="BZ1039" s="58"/>
      <c r="CA1039" s="58"/>
      <c r="CB1039" s="58"/>
      <c r="CC1039" s="58"/>
      <c r="CD1039" s="58"/>
      <c r="CE1039" s="58"/>
      <c r="CF1039" s="58"/>
      <c r="CG1039" s="58"/>
      <c r="CH1039" s="58"/>
      <c r="CI1039" s="58"/>
      <c r="CJ1039" s="58"/>
      <c r="CK1039" s="58"/>
      <c r="CL1039" s="58"/>
      <c r="CM1039" s="58"/>
      <c r="CN1039" s="58"/>
      <c r="CO1039" s="58"/>
      <c r="CP1039" s="58"/>
      <c r="CQ1039" s="58"/>
      <c r="CR1039" s="58"/>
      <c r="CS1039" s="58"/>
      <c r="CT1039" s="58"/>
      <c r="CU1039" s="58"/>
      <c r="CV1039" s="58"/>
      <c r="CW1039" s="58"/>
      <c r="CX1039" s="58"/>
      <c r="CY1039" s="58"/>
      <c r="CZ1039" s="58"/>
      <c r="DA1039" s="58"/>
      <c r="DB1039" s="58"/>
      <c r="DC1039" s="58"/>
      <c r="DD1039" s="58"/>
      <c r="DE1039" s="58"/>
      <c r="DF1039" s="58"/>
      <c r="DG1039" s="58"/>
      <c r="DH1039" s="58"/>
      <c r="DI1039" s="58"/>
      <c r="DJ1039" s="58"/>
      <c r="DK1039" s="58"/>
      <c r="DL1039" s="58"/>
      <c r="DM1039" s="58"/>
      <c r="DN1039" s="58"/>
      <c r="DO1039" s="58"/>
      <c r="DP1039" s="58"/>
      <c r="DQ1039" s="58"/>
      <c r="DR1039" s="58"/>
      <c r="DS1039" s="58"/>
      <c r="DT1039" s="58"/>
      <c r="DU1039" s="58"/>
      <c r="DV1039" s="58"/>
      <c r="DW1039" s="58"/>
      <c r="DX1039" s="58"/>
      <c r="DY1039" s="58"/>
      <c r="DZ1039" s="58"/>
      <c r="EA1039" s="58"/>
      <c r="EB1039" s="58"/>
      <c r="EC1039" s="58"/>
      <c r="ED1039" s="58"/>
      <c r="EE1039" s="58"/>
      <c r="EF1039" s="58"/>
      <c r="EG1039" s="58"/>
      <c r="EH1039" s="58"/>
      <c r="EI1039" s="58"/>
      <c r="EJ1039" s="58"/>
      <c r="EK1039" s="58"/>
      <c r="EL1039" s="58"/>
      <c r="EM1039" s="58"/>
    </row>
    <row r="1040" spans="1:143" outlineLevel="1" x14ac:dyDescent="0.2">
      <c r="A1040" s="16">
        <v>741</v>
      </c>
      <c r="B1040" s="16">
        <v>1</v>
      </c>
      <c r="C1040" s="1">
        <v>0.43440543939947485</v>
      </c>
      <c r="D1040" s="1">
        <f t="shared" si="143"/>
        <v>0.56559456060052515</v>
      </c>
      <c r="E1040" s="1">
        <f t="shared" si="144"/>
        <v>1.667553977605946</v>
      </c>
      <c r="F1040" s="1">
        <f t="shared" si="145"/>
        <v>1.2913380570578512</v>
      </c>
      <c r="G1040" s="1">
        <f t="shared" si="146"/>
        <v>1.1410508130300618</v>
      </c>
      <c r="H1040" s="1">
        <v>1.0197090056300826E-2</v>
      </c>
      <c r="I1040" s="1">
        <f t="shared" si="147"/>
        <v>1.693942969857217E-3</v>
      </c>
      <c r="J1040" s="1">
        <f t="shared" si="148"/>
        <v>1.1469133861644967</v>
      </c>
      <c r="AP1040" s="58"/>
      <c r="AQ1040" s="58"/>
      <c r="AR1040" s="58"/>
      <c r="AS1040" s="58"/>
      <c r="AT1040" s="58"/>
      <c r="AU1040" s="58"/>
      <c r="AV1040" s="58"/>
      <c r="AW1040" s="173"/>
      <c r="AX1040" s="58"/>
      <c r="AY1040" s="58"/>
      <c r="AZ1040" s="58"/>
      <c r="BA1040" s="58">
        <f t="shared" si="149"/>
        <v>0</v>
      </c>
      <c r="BB1040" s="58" t="e">
        <f t="shared" si="150"/>
        <v>#N/A</v>
      </c>
      <c r="BC1040" s="58">
        <f t="shared" si="151"/>
        <v>0.43440543939947485</v>
      </c>
      <c r="BD1040" s="58"/>
      <c r="BE1040" s="58"/>
      <c r="BF1040" s="58"/>
      <c r="BG1040" s="58"/>
      <c r="BH1040" s="58"/>
      <c r="BI1040" s="58"/>
      <c r="BJ1040" s="58"/>
      <c r="BK1040" s="58"/>
      <c r="BL1040" s="58"/>
      <c r="BM1040" s="58"/>
      <c r="BN1040" s="58"/>
      <c r="BO1040" s="58"/>
      <c r="BP1040" s="58"/>
      <c r="BQ1040" s="58"/>
      <c r="BR1040" s="58"/>
      <c r="BS1040" s="58"/>
      <c r="BT1040" s="58"/>
      <c r="BU1040" s="58"/>
      <c r="BV1040" s="58"/>
      <c r="BW1040" s="58"/>
      <c r="BX1040" s="58"/>
      <c r="BY1040" s="58"/>
      <c r="BZ1040" s="58"/>
      <c r="CA1040" s="58"/>
      <c r="CB1040" s="58"/>
      <c r="CC1040" s="58"/>
      <c r="CD1040" s="58"/>
      <c r="CE1040" s="58"/>
      <c r="CF1040" s="58"/>
      <c r="CG1040" s="58"/>
      <c r="CH1040" s="58"/>
      <c r="CI1040" s="58"/>
      <c r="CJ1040" s="58"/>
      <c r="CK1040" s="58"/>
      <c r="CL1040" s="58"/>
      <c r="CM1040" s="58"/>
      <c r="CN1040" s="58"/>
      <c r="CO1040" s="58"/>
      <c r="CP1040" s="58"/>
      <c r="CQ1040" s="58"/>
      <c r="CR1040" s="58"/>
      <c r="CS1040" s="58"/>
      <c r="CT1040" s="58"/>
      <c r="CU1040" s="58"/>
      <c r="CV1040" s="58"/>
      <c r="CW1040" s="58"/>
      <c r="CX1040" s="58"/>
      <c r="CY1040" s="58"/>
      <c r="CZ1040" s="58"/>
      <c r="DA1040" s="58"/>
      <c r="DB1040" s="58"/>
      <c r="DC1040" s="58"/>
      <c r="DD1040" s="58"/>
      <c r="DE1040" s="58"/>
      <c r="DF1040" s="58"/>
      <c r="DG1040" s="58"/>
      <c r="DH1040" s="58"/>
      <c r="DI1040" s="58"/>
      <c r="DJ1040" s="58"/>
      <c r="DK1040" s="58"/>
      <c r="DL1040" s="58"/>
      <c r="DM1040" s="58"/>
      <c r="DN1040" s="58"/>
      <c r="DO1040" s="58"/>
      <c r="DP1040" s="58"/>
      <c r="DQ1040" s="58"/>
      <c r="DR1040" s="58"/>
      <c r="DS1040" s="58"/>
      <c r="DT1040" s="58"/>
      <c r="DU1040" s="58"/>
      <c r="DV1040" s="58"/>
      <c r="DW1040" s="58"/>
      <c r="DX1040" s="58"/>
      <c r="DY1040" s="58"/>
      <c r="DZ1040" s="58"/>
      <c r="EA1040" s="58"/>
      <c r="EB1040" s="58"/>
      <c r="EC1040" s="58"/>
      <c r="ED1040" s="58"/>
      <c r="EE1040" s="58"/>
      <c r="EF1040" s="58"/>
      <c r="EG1040" s="58"/>
      <c r="EH1040" s="58"/>
      <c r="EI1040" s="58"/>
      <c r="EJ1040" s="58"/>
      <c r="EK1040" s="58"/>
      <c r="EL1040" s="58"/>
      <c r="EM1040" s="58"/>
    </row>
    <row r="1041" spans="1:143" outlineLevel="1" x14ac:dyDescent="0.2">
      <c r="A1041" s="16">
        <v>742</v>
      </c>
      <c r="B1041" s="16">
        <v>0</v>
      </c>
      <c r="C1041" s="1">
        <v>0.39776963876252586</v>
      </c>
      <c r="D1041" s="1">
        <f t="shared" si="143"/>
        <v>-0.39776963876252586</v>
      </c>
      <c r="E1041" s="1">
        <f t="shared" si="144"/>
        <v>1.0142304940120306</v>
      </c>
      <c r="F1041" s="1">
        <f t="shared" si="145"/>
        <v>-1.0070901121607889</v>
      </c>
      <c r="G1041" s="1">
        <f t="shared" si="146"/>
        <v>-0.81270792025012617</v>
      </c>
      <c r="H1041" s="1">
        <v>8.4001045136670068E-3</v>
      </c>
      <c r="I1041" s="1">
        <f t="shared" si="147"/>
        <v>7.053273789126705E-4</v>
      </c>
      <c r="J1041" s="1">
        <f t="shared" si="148"/>
        <v>-0.81614299242166699</v>
      </c>
      <c r="AP1041" s="58"/>
      <c r="AQ1041" s="58"/>
      <c r="AR1041" s="58"/>
      <c r="AS1041" s="58"/>
      <c r="AT1041" s="58"/>
      <c r="AU1041" s="58"/>
      <c r="AV1041" s="58"/>
      <c r="AW1041" s="173"/>
      <c r="AX1041" s="58"/>
      <c r="AY1041" s="58"/>
      <c r="AZ1041" s="58"/>
      <c r="BA1041" s="58">
        <f t="shared" si="149"/>
        <v>1</v>
      </c>
      <c r="BB1041" s="58">
        <f t="shared" si="150"/>
        <v>0.39776963876252586</v>
      </c>
      <c r="BC1041" s="58" t="e">
        <f t="shared" si="151"/>
        <v>#N/A</v>
      </c>
      <c r="BD1041" s="58"/>
      <c r="BE1041" s="58"/>
      <c r="BF1041" s="58"/>
      <c r="BG1041" s="58"/>
      <c r="BH1041" s="58"/>
      <c r="BI1041" s="58"/>
      <c r="BJ1041" s="58"/>
      <c r="BK1041" s="58"/>
      <c r="BL1041" s="58"/>
      <c r="BM1041" s="58"/>
      <c r="BN1041" s="58"/>
      <c r="BO1041" s="58"/>
      <c r="BP1041" s="58"/>
      <c r="BQ1041" s="58"/>
      <c r="BR1041" s="58"/>
      <c r="BS1041" s="58"/>
      <c r="BT1041" s="58"/>
      <c r="BU1041" s="58"/>
      <c r="BV1041" s="58"/>
      <c r="BW1041" s="58"/>
      <c r="BX1041" s="58"/>
      <c r="BY1041" s="58"/>
      <c r="BZ1041" s="58"/>
      <c r="CA1041" s="58"/>
      <c r="CB1041" s="58"/>
      <c r="CC1041" s="58"/>
      <c r="CD1041" s="58"/>
      <c r="CE1041" s="58"/>
      <c r="CF1041" s="58"/>
      <c r="CG1041" s="58"/>
      <c r="CH1041" s="58"/>
      <c r="CI1041" s="58"/>
      <c r="CJ1041" s="58"/>
      <c r="CK1041" s="58"/>
      <c r="CL1041" s="58"/>
      <c r="CM1041" s="58"/>
      <c r="CN1041" s="58"/>
      <c r="CO1041" s="58"/>
      <c r="CP1041" s="58"/>
      <c r="CQ1041" s="58"/>
      <c r="CR1041" s="58"/>
      <c r="CS1041" s="58"/>
      <c r="CT1041" s="58"/>
      <c r="CU1041" s="58"/>
      <c r="CV1041" s="58"/>
      <c r="CW1041" s="58"/>
      <c r="CX1041" s="58"/>
      <c r="CY1041" s="58"/>
      <c r="CZ1041" s="58"/>
      <c r="DA1041" s="58"/>
      <c r="DB1041" s="58"/>
      <c r="DC1041" s="58"/>
      <c r="DD1041" s="58"/>
      <c r="DE1041" s="58"/>
      <c r="DF1041" s="58"/>
      <c r="DG1041" s="58"/>
      <c r="DH1041" s="58"/>
      <c r="DI1041" s="58"/>
      <c r="DJ1041" s="58"/>
      <c r="DK1041" s="58"/>
      <c r="DL1041" s="58"/>
      <c r="DM1041" s="58"/>
      <c r="DN1041" s="58"/>
      <c r="DO1041" s="58"/>
      <c r="DP1041" s="58"/>
      <c r="DQ1041" s="58"/>
      <c r="DR1041" s="58"/>
      <c r="DS1041" s="58"/>
      <c r="DT1041" s="58"/>
      <c r="DU1041" s="58"/>
      <c r="DV1041" s="58"/>
      <c r="DW1041" s="58"/>
      <c r="DX1041" s="58"/>
      <c r="DY1041" s="58"/>
      <c r="DZ1041" s="58"/>
      <c r="EA1041" s="58"/>
      <c r="EB1041" s="58"/>
      <c r="EC1041" s="58"/>
      <c r="ED1041" s="58"/>
      <c r="EE1041" s="58"/>
      <c r="EF1041" s="58"/>
      <c r="EG1041" s="58"/>
      <c r="EH1041" s="58"/>
      <c r="EI1041" s="58"/>
      <c r="EJ1041" s="58"/>
      <c r="EK1041" s="58"/>
      <c r="EL1041" s="58"/>
      <c r="EM1041" s="58"/>
    </row>
    <row r="1042" spans="1:143" outlineLevel="1" x14ac:dyDescent="0.2">
      <c r="A1042" s="16">
        <v>743</v>
      </c>
      <c r="B1042" s="16">
        <v>1</v>
      </c>
      <c r="C1042" s="1">
        <v>0.95435952834245685</v>
      </c>
      <c r="D1042" s="1">
        <f t="shared" si="143"/>
        <v>4.5640471657543147E-2</v>
      </c>
      <c r="E1042" s="1">
        <f t="shared" si="144"/>
        <v>9.3429628877319731E-2</v>
      </c>
      <c r="F1042" s="1">
        <f t="shared" si="145"/>
        <v>0.30566260627907976</v>
      </c>
      <c r="G1042" s="1">
        <f t="shared" si="146"/>
        <v>0.21868503020187458</v>
      </c>
      <c r="H1042" s="1">
        <v>3.7877476320782402E-3</v>
      </c>
      <c r="I1042" s="1">
        <f t="shared" si="147"/>
        <v>2.2815258868559781E-5</v>
      </c>
      <c r="J1042" s="1">
        <f t="shared" si="148"/>
        <v>0.21910037233606253</v>
      </c>
      <c r="AP1042" s="58"/>
      <c r="AQ1042" s="58"/>
      <c r="AR1042" s="58"/>
      <c r="AS1042" s="58"/>
      <c r="AT1042" s="58"/>
      <c r="AU1042" s="58"/>
      <c r="AV1042" s="58"/>
      <c r="AW1042" s="173"/>
      <c r="AX1042" s="58"/>
      <c r="AY1042" s="58"/>
      <c r="AZ1042" s="58"/>
      <c r="BA1042" s="58">
        <f t="shared" si="149"/>
        <v>0</v>
      </c>
      <c r="BB1042" s="58" t="e">
        <f t="shared" si="150"/>
        <v>#N/A</v>
      </c>
      <c r="BC1042" s="58">
        <f t="shared" si="151"/>
        <v>0.95435952834245685</v>
      </c>
      <c r="BD1042" s="58"/>
      <c r="BE1042" s="58"/>
      <c r="BF1042" s="58"/>
      <c r="BG1042" s="58"/>
      <c r="BH1042" s="58"/>
      <c r="BI1042" s="58"/>
      <c r="BJ1042" s="58"/>
      <c r="BK1042" s="58"/>
      <c r="BL1042" s="58"/>
      <c r="BM1042" s="58"/>
      <c r="BN1042" s="58"/>
      <c r="BO1042" s="58"/>
      <c r="BP1042" s="58"/>
      <c r="BQ1042" s="58"/>
      <c r="BR1042" s="58"/>
      <c r="BS1042" s="58"/>
      <c r="BT1042" s="58"/>
      <c r="BU1042" s="58"/>
      <c r="BV1042" s="58"/>
      <c r="BW1042" s="58"/>
      <c r="BX1042" s="58"/>
      <c r="BY1042" s="58"/>
      <c r="BZ1042" s="58"/>
      <c r="CA1042" s="58"/>
      <c r="CB1042" s="58"/>
      <c r="CC1042" s="58"/>
      <c r="CD1042" s="58"/>
      <c r="CE1042" s="58"/>
      <c r="CF1042" s="58"/>
      <c r="CG1042" s="58"/>
      <c r="CH1042" s="58"/>
      <c r="CI1042" s="58"/>
      <c r="CJ1042" s="58"/>
      <c r="CK1042" s="58"/>
      <c r="CL1042" s="58"/>
      <c r="CM1042" s="58"/>
      <c r="CN1042" s="58"/>
      <c r="CO1042" s="58"/>
      <c r="CP1042" s="58"/>
      <c r="CQ1042" s="58"/>
      <c r="CR1042" s="58"/>
      <c r="CS1042" s="58"/>
      <c r="CT1042" s="58"/>
      <c r="CU1042" s="58"/>
      <c r="CV1042" s="58"/>
      <c r="CW1042" s="58"/>
      <c r="CX1042" s="58"/>
      <c r="CY1042" s="58"/>
      <c r="CZ1042" s="58"/>
      <c r="DA1042" s="58"/>
      <c r="DB1042" s="58"/>
      <c r="DC1042" s="58"/>
      <c r="DD1042" s="58"/>
      <c r="DE1042" s="58"/>
      <c r="DF1042" s="58"/>
      <c r="DG1042" s="58"/>
      <c r="DH1042" s="58"/>
      <c r="DI1042" s="58"/>
      <c r="DJ1042" s="58"/>
      <c r="DK1042" s="58"/>
      <c r="DL1042" s="58"/>
      <c r="DM1042" s="58"/>
      <c r="DN1042" s="58"/>
      <c r="DO1042" s="58"/>
      <c r="DP1042" s="58"/>
      <c r="DQ1042" s="58"/>
      <c r="DR1042" s="58"/>
      <c r="DS1042" s="58"/>
      <c r="DT1042" s="58"/>
      <c r="DU1042" s="58"/>
      <c r="DV1042" s="58"/>
      <c r="DW1042" s="58"/>
      <c r="DX1042" s="58"/>
      <c r="DY1042" s="58"/>
      <c r="DZ1042" s="58"/>
      <c r="EA1042" s="58"/>
      <c r="EB1042" s="58"/>
      <c r="EC1042" s="58"/>
      <c r="ED1042" s="58"/>
      <c r="EE1042" s="58"/>
      <c r="EF1042" s="58"/>
      <c r="EG1042" s="58"/>
      <c r="EH1042" s="58"/>
      <c r="EI1042" s="58"/>
      <c r="EJ1042" s="58"/>
      <c r="EK1042" s="58"/>
      <c r="EL1042" s="58"/>
      <c r="EM1042" s="58"/>
    </row>
    <row r="1043" spans="1:143" outlineLevel="1" x14ac:dyDescent="0.2">
      <c r="A1043" s="16">
        <v>744</v>
      </c>
      <c r="B1043" s="16">
        <v>0</v>
      </c>
      <c r="C1043" s="1">
        <v>0.12185890264573478</v>
      </c>
      <c r="D1043" s="1">
        <f t="shared" si="143"/>
        <v>-0.12185890264573478</v>
      </c>
      <c r="E1043" s="1">
        <f t="shared" si="144"/>
        <v>0.25989599024281984</v>
      </c>
      <c r="F1043" s="1">
        <f t="shared" si="145"/>
        <v>-0.50979995119931099</v>
      </c>
      <c r="G1043" s="1">
        <f t="shared" si="146"/>
        <v>-0.37251732876843502</v>
      </c>
      <c r="H1043" s="1">
        <v>3.4466341933205046E-3</v>
      </c>
      <c r="I1043" s="1">
        <f t="shared" si="147"/>
        <v>6.0200076731380838E-5</v>
      </c>
      <c r="J1043" s="1">
        <f t="shared" si="148"/>
        <v>-0.37316095849576508</v>
      </c>
      <c r="AP1043" s="58"/>
      <c r="AQ1043" s="58"/>
      <c r="AR1043" s="58"/>
      <c r="AS1043" s="58"/>
      <c r="AT1043" s="58"/>
      <c r="AU1043" s="58"/>
      <c r="AV1043" s="58"/>
      <c r="AW1043" s="173"/>
      <c r="AX1043" s="58"/>
      <c r="AY1043" s="58"/>
      <c r="AZ1043" s="58"/>
      <c r="BA1043" s="58">
        <f t="shared" si="149"/>
        <v>1</v>
      </c>
      <c r="BB1043" s="58">
        <f t="shared" si="150"/>
        <v>0.12185890264573478</v>
      </c>
      <c r="BC1043" s="58" t="e">
        <f t="shared" si="151"/>
        <v>#N/A</v>
      </c>
      <c r="BD1043" s="58"/>
      <c r="BE1043" s="58"/>
      <c r="BF1043" s="58"/>
      <c r="BG1043" s="58"/>
      <c r="BH1043" s="58"/>
      <c r="BI1043" s="58"/>
      <c r="BJ1043" s="58"/>
      <c r="BK1043" s="58"/>
      <c r="BL1043" s="58"/>
      <c r="BM1043" s="58"/>
      <c r="BN1043" s="58"/>
      <c r="BO1043" s="58"/>
      <c r="BP1043" s="58"/>
      <c r="BQ1043" s="58"/>
      <c r="BR1043" s="58"/>
      <c r="BS1043" s="58"/>
      <c r="BT1043" s="58"/>
      <c r="BU1043" s="58"/>
      <c r="BV1043" s="58"/>
      <c r="BW1043" s="58"/>
      <c r="BX1043" s="58"/>
      <c r="BY1043" s="58"/>
      <c r="BZ1043" s="58"/>
      <c r="CA1043" s="58"/>
      <c r="CB1043" s="58"/>
      <c r="CC1043" s="58"/>
      <c r="CD1043" s="58"/>
      <c r="CE1043" s="58"/>
      <c r="CF1043" s="58"/>
      <c r="CG1043" s="58"/>
      <c r="CH1043" s="58"/>
      <c r="CI1043" s="58"/>
      <c r="CJ1043" s="58"/>
      <c r="CK1043" s="58"/>
      <c r="CL1043" s="58"/>
      <c r="CM1043" s="58"/>
      <c r="CN1043" s="58"/>
      <c r="CO1043" s="58"/>
      <c r="CP1043" s="58"/>
      <c r="CQ1043" s="58"/>
      <c r="CR1043" s="58"/>
      <c r="CS1043" s="58"/>
      <c r="CT1043" s="58"/>
      <c r="CU1043" s="58"/>
      <c r="CV1043" s="58"/>
      <c r="CW1043" s="58"/>
      <c r="CX1043" s="58"/>
      <c r="CY1043" s="58"/>
      <c r="CZ1043" s="58"/>
      <c r="DA1043" s="58"/>
      <c r="DB1043" s="58"/>
      <c r="DC1043" s="58"/>
      <c r="DD1043" s="58"/>
      <c r="DE1043" s="58"/>
      <c r="DF1043" s="58"/>
      <c r="DG1043" s="58"/>
      <c r="DH1043" s="58"/>
      <c r="DI1043" s="58"/>
      <c r="DJ1043" s="58"/>
      <c r="DK1043" s="58"/>
      <c r="DL1043" s="58"/>
      <c r="DM1043" s="58"/>
      <c r="DN1043" s="58"/>
      <c r="DO1043" s="58"/>
      <c r="DP1043" s="58"/>
      <c r="DQ1043" s="58"/>
      <c r="DR1043" s="58"/>
      <c r="DS1043" s="58"/>
      <c r="DT1043" s="58"/>
      <c r="DU1043" s="58"/>
      <c r="DV1043" s="58"/>
      <c r="DW1043" s="58"/>
      <c r="DX1043" s="58"/>
      <c r="DY1043" s="58"/>
      <c r="DZ1043" s="58"/>
      <c r="EA1043" s="58"/>
      <c r="EB1043" s="58"/>
      <c r="EC1043" s="58"/>
      <c r="ED1043" s="58"/>
      <c r="EE1043" s="58"/>
      <c r="EF1043" s="58"/>
      <c r="EG1043" s="58"/>
      <c r="EH1043" s="58"/>
      <c r="EI1043" s="58"/>
      <c r="EJ1043" s="58"/>
      <c r="EK1043" s="58"/>
      <c r="EL1043" s="58"/>
      <c r="EM1043" s="58"/>
    </row>
    <row r="1044" spans="1:143" outlineLevel="1" x14ac:dyDescent="0.2">
      <c r="A1044" s="16">
        <v>745</v>
      </c>
      <c r="B1044" s="16">
        <v>1</v>
      </c>
      <c r="C1044" s="1">
        <v>0.10451167377945972</v>
      </c>
      <c r="D1044" s="1">
        <f t="shared" si="143"/>
        <v>0.89548832622054031</v>
      </c>
      <c r="E1044" s="1">
        <f t="shared" si="144"/>
        <v>4.5169130060164644</v>
      </c>
      <c r="F1044" s="1">
        <f t="shared" si="145"/>
        <v>2.1253030386315417</v>
      </c>
      <c r="G1044" s="1">
        <f t="shared" si="146"/>
        <v>2.9271674203719411</v>
      </c>
      <c r="H1044" s="1">
        <v>2.9362727294387483E-3</v>
      </c>
      <c r="I1044" s="1">
        <f t="shared" si="147"/>
        <v>3.1634115501500276E-3</v>
      </c>
      <c r="J1044" s="1">
        <f t="shared" si="148"/>
        <v>2.9314743884563601</v>
      </c>
      <c r="AP1044" s="58"/>
      <c r="AQ1044" s="58"/>
      <c r="AR1044" s="58"/>
      <c r="AS1044" s="58"/>
      <c r="AT1044" s="58"/>
      <c r="AU1044" s="58"/>
      <c r="AV1044" s="58"/>
      <c r="AW1044" s="173"/>
      <c r="AX1044" s="58"/>
      <c r="AY1044" s="58"/>
      <c r="AZ1044" s="58"/>
      <c r="BA1044" s="58">
        <f t="shared" si="149"/>
        <v>0</v>
      </c>
      <c r="BB1044" s="58" t="e">
        <f t="shared" si="150"/>
        <v>#N/A</v>
      </c>
      <c r="BC1044" s="58">
        <f t="shared" si="151"/>
        <v>0.10451167377945972</v>
      </c>
      <c r="BD1044" s="58"/>
      <c r="BE1044" s="58"/>
      <c r="BF1044" s="58"/>
      <c r="BG1044" s="58"/>
      <c r="BH1044" s="58"/>
      <c r="BI1044" s="58"/>
      <c r="BJ1044" s="58"/>
      <c r="BK1044" s="58"/>
      <c r="BL1044" s="58"/>
      <c r="BM1044" s="58"/>
      <c r="BN1044" s="58"/>
      <c r="BO1044" s="58"/>
      <c r="BP1044" s="58"/>
      <c r="BQ1044" s="58"/>
      <c r="BR1044" s="58"/>
      <c r="BS1044" s="58"/>
      <c r="BT1044" s="58"/>
      <c r="BU1044" s="58"/>
      <c r="BV1044" s="58"/>
      <c r="BW1044" s="58"/>
      <c r="BX1044" s="58"/>
      <c r="BY1044" s="58"/>
      <c r="BZ1044" s="58"/>
      <c r="CA1044" s="58"/>
      <c r="CB1044" s="58"/>
      <c r="CC1044" s="58"/>
      <c r="CD1044" s="58"/>
      <c r="CE1044" s="58"/>
      <c r="CF1044" s="58"/>
      <c r="CG1044" s="58"/>
      <c r="CH1044" s="58"/>
      <c r="CI1044" s="58"/>
      <c r="CJ1044" s="58"/>
      <c r="CK1044" s="58"/>
      <c r="CL1044" s="58"/>
      <c r="CM1044" s="58"/>
      <c r="CN1044" s="58"/>
      <c r="CO1044" s="58"/>
      <c r="CP1044" s="58"/>
      <c r="CQ1044" s="58"/>
      <c r="CR1044" s="58"/>
      <c r="CS1044" s="58"/>
      <c r="CT1044" s="58"/>
      <c r="CU1044" s="58"/>
      <c r="CV1044" s="58"/>
      <c r="CW1044" s="58"/>
      <c r="CX1044" s="58"/>
      <c r="CY1044" s="58"/>
      <c r="CZ1044" s="58"/>
      <c r="DA1044" s="58"/>
      <c r="DB1044" s="58"/>
      <c r="DC1044" s="58"/>
      <c r="DD1044" s="58"/>
      <c r="DE1044" s="58"/>
      <c r="DF1044" s="58"/>
      <c r="DG1044" s="58"/>
      <c r="DH1044" s="58"/>
      <c r="DI1044" s="58"/>
      <c r="DJ1044" s="58"/>
      <c r="DK1044" s="58"/>
      <c r="DL1044" s="58"/>
      <c r="DM1044" s="58"/>
      <c r="DN1044" s="58"/>
      <c r="DO1044" s="58"/>
      <c r="DP1044" s="58"/>
      <c r="DQ1044" s="58"/>
      <c r="DR1044" s="58"/>
      <c r="DS1044" s="58"/>
      <c r="DT1044" s="58"/>
      <c r="DU1044" s="58"/>
      <c r="DV1044" s="58"/>
      <c r="DW1044" s="58"/>
      <c r="DX1044" s="58"/>
      <c r="DY1044" s="58"/>
      <c r="DZ1044" s="58"/>
      <c r="EA1044" s="58"/>
      <c r="EB1044" s="58"/>
      <c r="EC1044" s="58"/>
      <c r="ED1044" s="58"/>
      <c r="EE1044" s="58"/>
      <c r="EF1044" s="58"/>
      <c r="EG1044" s="58"/>
      <c r="EH1044" s="58"/>
      <c r="EI1044" s="58"/>
      <c r="EJ1044" s="58"/>
      <c r="EK1044" s="58"/>
      <c r="EL1044" s="58"/>
      <c r="EM1044" s="58"/>
    </row>
    <row r="1045" spans="1:143" outlineLevel="1" x14ac:dyDescent="0.2">
      <c r="A1045" s="16">
        <v>746</v>
      </c>
      <c r="B1045" s="16">
        <v>0</v>
      </c>
      <c r="C1045" s="1">
        <v>0.22172028264587665</v>
      </c>
      <c r="D1045" s="1">
        <f t="shared" si="143"/>
        <v>-0.22172028264587665</v>
      </c>
      <c r="E1045" s="1">
        <f t="shared" si="144"/>
        <v>0.50133857109273361</v>
      </c>
      <c r="F1045" s="1">
        <f t="shared" si="145"/>
        <v>-0.70805266124260391</v>
      </c>
      <c r="G1045" s="1">
        <f t="shared" si="146"/>
        <v>-0.5337462730452156</v>
      </c>
      <c r="H1045" s="1">
        <v>2.0134058194589643E-2</v>
      </c>
      <c r="I1045" s="1">
        <f t="shared" si="147"/>
        <v>7.4675427610978225E-4</v>
      </c>
      <c r="J1045" s="1">
        <f t="shared" si="148"/>
        <v>-0.53920203694544599</v>
      </c>
      <c r="AP1045" s="58"/>
      <c r="AQ1045" s="58"/>
      <c r="AR1045" s="58"/>
      <c r="AS1045" s="58"/>
      <c r="AT1045" s="58"/>
      <c r="AU1045" s="58"/>
      <c r="AV1045" s="58"/>
      <c r="AW1045" s="173"/>
      <c r="AX1045" s="58"/>
      <c r="AY1045" s="58"/>
      <c r="AZ1045" s="58"/>
      <c r="BA1045" s="58">
        <f t="shared" si="149"/>
        <v>1</v>
      </c>
      <c r="BB1045" s="58">
        <f t="shared" si="150"/>
        <v>0.22172028264587665</v>
      </c>
      <c r="BC1045" s="58" t="e">
        <f t="shared" si="151"/>
        <v>#N/A</v>
      </c>
      <c r="BD1045" s="58"/>
      <c r="BE1045" s="58"/>
      <c r="BF1045" s="58"/>
      <c r="BG1045" s="58"/>
      <c r="BH1045" s="58"/>
      <c r="BI1045" s="58"/>
      <c r="BJ1045" s="58"/>
      <c r="BK1045" s="58"/>
      <c r="BL1045" s="58"/>
      <c r="BM1045" s="58"/>
      <c r="BN1045" s="58"/>
      <c r="BO1045" s="58"/>
      <c r="BP1045" s="58"/>
      <c r="BQ1045" s="58"/>
      <c r="BR1045" s="58"/>
      <c r="BS1045" s="58"/>
      <c r="BT1045" s="58"/>
      <c r="BU1045" s="58"/>
      <c r="BV1045" s="58"/>
      <c r="BW1045" s="58"/>
      <c r="BX1045" s="58"/>
      <c r="BY1045" s="58"/>
      <c r="BZ1045" s="58"/>
      <c r="CA1045" s="58"/>
      <c r="CB1045" s="58"/>
      <c r="CC1045" s="58"/>
      <c r="CD1045" s="58"/>
      <c r="CE1045" s="58"/>
      <c r="CF1045" s="58"/>
      <c r="CG1045" s="58"/>
      <c r="CH1045" s="58"/>
      <c r="CI1045" s="58"/>
      <c r="CJ1045" s="58"/>
      <c r="CK1045" s="58"/>
      <c r="CL1045" s="58"/>
      <c r="CM1045" s="58"/>
      <c r="CN1045" s="58"/>
      <c r="CO1045" s="58"/>
      <c r="CP1045" s="58"/>
      <c r="CQ1045" s="58"/>
      <c r="CR1045" s="58"/>
      <c r="CS1045" s="58"/>
      <c r="CT1045" s="58"/>
      <c r="CU1045" s="58"/>
      <c r="CV1045" s="58"/>
      <c r="CW1045" s="58"/>
      <c r="CX1045" s="58"/>
      <c r="CY1045" s="58"/>
      <c r="CZ1045" s="58"/>
      <c r="DA1045" s="58"/>
      <c r="DB1045" s="58"/>
      <c r="DC1045" s="58"/>
      <c r="DD1045" s="58"/>
      <c r="DE1045" s="58"/>
      <c r="DF1045" s="58"/>
      <c r="DG1045" s="58"/>
      <c r="DH1045" s="58"/>
      <c r="DI1045" s="58"/>
      <c r="DJ1045" s="58"/>
      <c r="DK1045" s="58"/>
      <c r="DL1045" s="58"/>
      <c r="DM1045" s="58"/>
      <c r="DN1045" s="58"/>
      <c r="DO1045" s="58"/>
      <c r="DP1045" s="58"/>
      <c r="DQ1045" s="58"/>
      <c r="DR1045" s="58"/>
      <c r="DS1045" s="58"/>
      <c r="DT1045" s="58"/>
      <c r="DU1045" s="58"/>
      <c r="DV1045" s="58"/>
      <c r="DW1045" s="58"/>
      <c r="DX1045" s="58"/>
      <c r="DY1045" s="58"/>
      <c r="DZ1045" s="58"/>
      <c r="EA1045" s="58"/>
      <c r="EB1045" s="58"/>
      <c r="EC1045" s="58"/>
      <c r="ED1045" s="58"/>
      <c r="EE1045" s="58"/>
      <c r="EF1045" s="58"/>
      <c r="EG1045" s="58"/>
      <c r="EH1045" s="58"/>
      <c r="EI1045" s="58"/>
      <c r="EJ1045" s="58"/>
      <c r="EK1045" s="58"/>
      <c r="EL1045" s="58"/>
      <c r="EM1045" s="58"/>
    </row>
    <row r="1046" spans="1:143" outlineLevel="1" x14ac:dyDescent="0.2">
      <c r="A1046" s="16">
        <v>747</v>
      </c>
      <c r="B1046" s="16">
        <v>0</v>
      </c>
      <c r="C1046" s="1">
        <v>0.14466356777415998</v>
      </c>
      <c r="D1046" s="1">
        <f t="shared" si="143"/>
        <v>-0.14466356777415998</v>
      </c>
      <c r="E1046" s="1">
        <f t="shared" si="144"/>
        <v>0.3125207989160651</v>
      </c>
      <c r="F1046" s="1">
        <f t="shared" si="145"/>
        <v>-0.55903559718148998</v>
      </c>
      <c r="G1046" s="1">
        <f t="shared" si="146"/>
        <v>-0.41125491417239007</v>
      </c>
      <c r="H1046" s="1">
        <v>5.3829089160431637E-3</v>
      </c>
      <c r="I1046" s="1">
        <f t="shared" si="147"/>
        <v>1.1503696353676721E-4</v>
      </c>
      <c r="J1046" s="1">
        <f t="shared" si="148"/>
        <v>-0.41236627683560706</v>
      </c>
      <c r="AP1046" s="58"/>
      <c r="AQ1046" s="58"/>
      <c r="AR1046" s="58"/>
      <c r="AS1046" s="58"/>
      <c r="AT1046" s="58"/>
      <c r="AU1046" s="58"/>
      <c r="AV1046" s="58"/>
      <c r="AW1046" s="173"/>
      <c r="AX1046" s="58"/>
      <c r="AY1046" s="58"/>
      <c r="AZ1046" s="58"/>
      <c r="BA1046" s="58">
        <f t="shared" si="149"/>
        <v>1</v>
      </c>
      <c r="BB1046" s="58">
        <f t="shared" si="150"/>
        <v>0.14466356777415998</v>
      </c>
      <c r="BC1046" s="58" t="e">
        <f t="shared" si="151"/>
        <v>#N/A</v>
      </c>
      <c r="BD1046" s="58"/>
      <c r="BE1046" s="58"/>
      <c r="BF1046" s="58"/>
      <c r="BG1046" s="58"/>
      <c r="BH1046" s="58"/>
      <c r="BI1046" s="58"/>
      <c r="BJ1046" s="58"/>
      <c r="BK1046" s="58"/>
      <c r="BL1046" s="58"/>
      <c r="BM1046" s="58"/>
      <c r="BN1046" s="58"/>
      <c r="BO1046" s="58"/>
      <c r="BP1046" s="58"/>
      <c r="BQ1046" s="58"/>
      <c r="BR1046" s="58"/>
      <c r="BS1046" s="58"/>
      <c r="BT1046" s="58"/>
      <c r="BU1046" s="58"/>
      <c r="BV1046" s="58"/>
      <c r="BW1046" s="58"/>
      <c r="BX1046" s="58"/>
      <c r="BY1046" s="58"/>
      <c r="BZ1046" s="58"/>
      <c r="CA1046" s="58"/>
      <c r="CB1046" s="58"/>
      <c r="CC1046" s="58"/>
      <c r="CD1046" s="58"/>
      <c r="CE1046" s="58"/>
      <c r="CF1046" s="58"/>
      <c r="CG1046" s="58"/>
      <c r="CH1046" s="58"/>
      <c r="CI1046" s="58"/>
      <c r="CJ1046" s="58"/>
      <c r="CK1046" s="58"/>
      <c r="CL1046" s="58"/>
      <c r="CM1046" s="58"/>
      <c r="CN1046" s="58"/>
      <c r="CO1046" s="58"/>
      <c r="CP1046" s="58"/>
      <c r="CQ1046" s="58"/>
      <c r="CR1046" s="58"/>
      <c r="CS1046" s="58"/>
      <c r="CT1046" s="58"/>
      <c r="CU1046" s="58"/>
      <c r="CV1046" s="58"/>
      <c r="CW1046" s="58"/>
      <c r="CX1046" s="58"/>
      <c r="CY1046" s="58"/>
      <c r="CZ1046" s="58"/>
      <c r="DA1046" s="58"/>
      <c r="DB1046" s="58"/>
      <c r="DC1046" s="58"/>
      <c r="DD1046" s="58"/>
      <c r="DE1046" s="58"/>
      <c r="DF1046" s="58"/>
      <c r="DG1046" s="58"/>
      <c r="DH1046" s="58"/>
      <c r="DI1046" s="58"/>
      <c r="DJ1046" s="58"/>
      <c r="DK1046" s="58"/>
      <c r="DL1046" s="58"/>
      <c r="DM1046" s="58"/>
      <c r="DN1046" s="58"/>
      <c r="DO1046" s="58"/>
      <c r="DP1046" s="58"/>
      <c r="DQ1046" s="58"/>
      <c r="DR1046" s="58"/>
      <c r="DS1046" s="58"/>
      <c r="DT1046" s="58"/>
      <c r="DU1046" s="58"/>
      <c r="DV1046" s="58"/>
      <c r="DW1046" s="58"/>
      <c r="DX1046" s="58"/>
      <c r="DY1046" s="58"/>
      <c r="DZ1046" s="58"/>
      <c r="EA1046" s="58"/>
      <c r="EB1046" s="58"/>
      <c r="EC1046" s="58"/>
      <c r="ED1046" s="58"/>
      <c r="EE1046" s="58"/>
      <c r="EF1046" s="58"/>
      <c r="EG1046" s="58"/>
      <c r="EH1046" s="58"/>
      <c r="EI1046" s="58"/>
      <c r="EJ1046" s="58"/>
      <c r="EK1046" s="58"/>
      <c r="EL1046" s="58"/>
      <c r="EM1046" s="58"/>
    </row>
    <row r="1047" spans="1:143" outlineLevel="1" x14ac:dyDescent="0.2">
      <c r="A1047" s="16">
        <v>748</v>
      </c>
      <c r="B1047" s="16">
        <v>1</v>
      </c>
      <c r="C1047" s="1">
        <v>0.94362237995322518</v>
      </c>
      <c r="D1047" s="1">
        <f t="shared" si="143"/>
        <v>5.6377620046774823E-2</v>
      </c>
      <c r="E1047" s="1">
        <f t="shared" si="144"/>
        <v>0.11605842820492887</v>
      </c>
      <c r="F1047" s="1">
        <f t="shared" si="145"/>
        <v>0.3406734920784546</v>
      </c>
      <c r="G1047" s="1">
        <f t="shared" si="146"/>
        <v>0.24442985657438387</v>
      </c>
      <c r="H1047" s="1">
        <v>3.7904449745657996E-3</v>
      </c>
      <c r="I1047" s="1">
        <f t="shared" si="147"/>
        <v>2.8523795195616671E-5</v>
      </c>
      <c r="J1047" s="1">
        <f t="shared" si="148"/>
        <v>0.24489442664856537</v>
      </c>
      <c r="AP1047" s="58"/>
      <c r="AQ1047" s="58"/>
      <c r="AR1047" s="58"/>
      <c r="AS1047" s="58"/>
      <c r="AT1047" s="58"/>
      <c r="AU1047" s="58"/>
      <c r="AV1047" s="58"/>
      <c r="AW1047" s="173"/>
      <c r="AX1047" s="58"/>
      <c r="AY1047" s="58"/>
      <c r="AZ1047" s="58"/>
      <c r="BA1047" s="58">
        <f t="shared" si="149"/>
        <v>0</v>
      </c>
      <c r="BB1047" s="58" t="e">
        <f t="shared" si="150"/>
        <v>#N/A</v>
      </c>
      <c r="BC1047" s="58">
        <f t="shared" si="151"/>
        <v>0.94362237995322518</v>
      </c>
      <c r="BD1047" s="58"/>
      <c r="BE1047" s="58"/>
      <c r="BF1047" s="58"/>
      <c r="BG1047" s="58"/>
      <c r="BH1047" s="58"/>
      <c r="BI1047" s="58"/>
      <c r="BJ1047" s="58"/>
      <c r="BK1047" s="58"/>
      <c r="BL1047" s="58"/>
      <c r="BM1047" s="58"/>
      <c r="BN1047" s="58"/>
      <c r="BO1047" s="58"/>
      <c r="BP1047" s="58"/>
      <c r="BQ1047" s="58"/>
      <c r="BR1047" s="58"/>
      <c r="BS1047" s="58"/>
      <c r="BT1047" s="58"/>
      <c r="BU1047" s="58"/>
      <c r="BV1047" s="58"/>
      <c r="BW1047" s="58"/>
      <c r="BX1047" s="58"/>
      <c r="BY1047" s="58"/>
      <c r="BZ1047" s="58"/>
      <c r="CA1047" s="58"/>
      <c r="CB1047" s="58"/>
      <c r="CC1047" s="58"/>
      <c r="CD1047" s="58"/>
      <c r="CE1047" s="58"/>
      <c r="CF1047" s="58"/>
      <c r="CG1047" s="58"/>
      <c r="CH1047" s="58"/>
      <c r="CI1047" s="58"/>
      <c r="CJ1047" s="58"/>
      <c r="CK1047" s="58"/>
      <c r="CL1047" s="58"/>
      <c r="CM1047" s="58"/>
      <c r="CN1047" s="58"/>
      <c r="CO1047" s="58"/>
      <c r="CP1047" s="58"/>
      <c r="CQ1047" s="58"/>
      <c r="CR1047" s="58"/>
      <c r="CS1047" s="58"/>
      <c r="CT1047" s="58"/>
      <c r="CU1047" s="58"/>
      <c r="CV1047" s="58"/>
      <c r="CW1047" s="58"/>
      <c r="CX1047" s="58"/>
      <c r="CY1047" s="58"/>
      <c r="CZ1047" s="58"/>
      <c r="DA1047" s="58"/>
      <c r="DB1047" s="58"/>
      <c r="DC1047" s="58"/>
      <c r="DD1047" s="58"/>
      <c r="DE1047" s="58"/>
      <c r="DF1047" s="58"/>
      <c r="DG1047" s="58"/>
      <c r="DH1047" s="58"/>
      <c r="DI1047" s="58"/>
      <c r="DJ1047" s="58"/>
      <c r="DK1047" s="58"/>
      <c r="DL1047" s="58"/>
      <c r="DM1047" s="58"/>
      <c r="DN1047" s="58"/>
      <c r="DO1047" s="58"/>
      <c r="DP1047" s="58"/>
      <c r="DQ1047" s="58"/>
      <c r="DR1047" s="58"/>
      <c r="DS1047" s="58"/>
      <c r="DT1047" s="58"/>
      <c r="DU1047" s="58"/>
      <c r="DV1047" s="58"/>
      <c r="DW1047" s="58"/>
      <c r="DX1047" s="58"/>
      <c r="DY1047" s="58"/>
      <c r="DZ1047" s="58"/>
      <c r="EA1047" s="58"/>
      <c r="EB1047" s="58"/>
      <c r="EC1047" s="58"/>
      <c r="ED1047" s="58"/>
      <c r="EE1047" s="58"/>
      <c r="EF1047" s="58"/>
      <c r="EG1047" s="58"/>
      <c r="EH1047" s="58"/>
      <c r="EI1047" s="58"/>
      <c r="EJ1047" s="58"/>
      <c r="EK1047" s="58"/>
      <c r="EL1047" s="58"/>
      <c r="EM1047" s="58"/>
    </row>
    <row r="1048" spans="1:143" outlineLevel="1" x14ac:dyDescent="0.2">
      <c r="A1048" s="16">
        <v>749</v>
      </c>
      <c r="B1048" s="16">
        <v>0</v>
      </c>
      <c r="C1048" s="1">
        <v>0.50142104868406812</v>
      </c>
      <c r="D1048" s="1">
        <f t="shared" si="143"/>
        <v>-0.50142104868406812</v>
      </c>
      <c r="E1048" s="1">
        <f t="shared" si="144"/>
        <v>1.3919866487110377</v>
      </c>
      <c r="F1048" s="1">
        <f t="shared" si="145"/>
        <v>-1.1798248381480354</v>
      </c>
      <c r="G1048" s="1">
        <f t="shared" si="146"/>
        <v>-1.0028461476299437</v>
      </c>
      <c r="H1048" s="1">
        <v>1.7242661267178265E-2</v>
      </c>
      <c r="I1048" s="1">
        <f t="shared" si="147"/>
        <v>2.2443487316544226E-3</v>
      </c>
      <c r="J1048" s="1">
        <f t="shared" si="148"/>
        <v>-1.0116054553579135</v>
      </c>
      <c r="AP1048" s="58"/>
      <c r="AQ1048" s="58"/>
      <c r="AR1048" s="58"/>
      <c r="AS1048" s="58"/>
      <c r="AT1048" s="58"/>
      <c r="AU1048" s="58"/>
      <c r="AV1048" s="58"/>
      <c r="AW1048" s="173"/>
      <c r="AX1048" s="58"/>
      <c r="AY1048" s="58"/>
      <c r="AZ1048" s="58"/>
      <c r="BA1048" s="58">
        <f t="shared" si="149"/>
        <v>1</v>
      </c>
      <c r="BB1048" s="58">
        <f t="shared" si="150"/>
        <v>0.50142104868406812</v>
      </c>
      <c r="BC1048" s="58" t="e">
        <f t="shared" si="151"/>
        <v>#N/A</v>
      </c>
      <c r="BD1048" s="58"/>
      <c r="BE1048" s="58"/>
      <c r="BF1048" s="58"/>
      <c r="BG1048" s="58"/>
      <c r="BH1048" s="58"/>
      <c r="BI1048" s="58"/>
      <c r="BJ1048" s="58"/>
      <c r="BK1048" s="58"/>
      <c r="BL1048" s="58"/>
      <c r="BM1048" s="58"/>
      <c r="BN1048" s="58"/>
      <c r="BO1048" s="58"/>
      <c r="BP1048" s="58"/>
      <c r="BQ1048" s="58"/>
      <c r="BR1048" s="58"/>
      <c r="BS1048" s="58"/>
      <c r="BT1048" s="58"/>
      <c r="BU1048" s="58"/>
      <c r="BV1048" s="58"/>
      <c r="BW1048" s="58"/>
      <c r="BX1048" s="58"/>
      <c r="BY1048" s="58"/>
      <c r="BZ1048" s="58"/>
      <c r="CA1048" s="58"/>
      <c r="CB1048" s="58"/>
      <c r="CC1048" s="58"/>
      <c r="CD1048" s="58"/>
      <c r="CE1048" s="58"/>
      <c r="CF1048" s="58"/>
      <c r="CG1048" s="58"/>
      <c r="CH1048" s="58"/>
      <c r="CI1048" s="58"/>
      <c r="CJ1048" s="58"/>
      <c r="CK1048" s="58"/>
      <c r="CL1048" s="58"/>
      <c r="CM1048" s="58"/>
      <c r="CN1048" s="58"/>
      <c r="CO1048" s="58"/>
      <c r="CP1048" s="58"/>
      <c r="CQ1048" s="58"/>
      <c r="CR1048" s="58"/>
      <c r="CS1048" s="58"/>
      <c r="CT1048" s="58"/>
      <c r="CU1048" s="58"/>
      <c r="CV1048" s="58"/>
      <c r="CW1048" s="58"/>
      <c r="CX1048" s="58"/>
      <c r="CY1048" s="58"/>
      <c r="CZ1048" s="58"/>
      <c r="DA1048" s="58"/>
      <c r="DB1048" s="58"/>
      <c r="DC1048" s="58"/>
      <c r="DD1048" s="58"/>
      <c r="DE1048" s="58"/>
      <c r="DF1048" s="58"/>
      <c r="DG1048" s="58"/>
      <c r="DH1048" s="58"/>
      <c r="DI1048" s="58"/>
      <c r="DJ1048" s="58"/>
      <c r="DK1048" s="58"/>
      <c r="DL1048" s="58"/>
      <c r="DM1048" s="58"/>
      <c r="DN1048" s="58"/>
      <c r="DO1048" s="58"/>
      <c r="DP1048" s="58"/>
      <c r="DQ1048" s="58"/>
      <c r="DR1048" s="58"/>
      <c r="DS1048" s="58"/>
      <c r="DT1048" s="58"/>
      <c r="DU1048" s="58"/>
      <c r="DV1048" s="58"/>
      <c r="DW1048" s="58"/>
      <c r="DX1048" s="58"/>
      <c r="DY1048" s="58"/>
      <c r="DZ1048" s="58"/>
      <c r="EA1048" s="58"/>
      <c r="EB1048" s="58"/>
      <c r="EC1048" s="58"/>
      <c r="ED1048" s="58"/>
      <c r="EE1048" s="58"/>
      <c r="EF1048" s="58"/>
      <c r="EG1048" s="58"/>
      <c r="EH1048" s="58"/>
      <c r="EI1048" s="58"/>
      <c r="EJ1048" s="58"/>
      <c r="EK1048" s="58"/>
      <c r="EL1048" s="58"/>
      <c r="EM1048" s="58"/>
    </row>
    <row r="1049" spans="1:143" outlineLevel="1" x14ac:dyDescent="0.2">
      <c r="A1049" s="16">
        <v>750</v>
      </c>
      <c r="B1049" s="16">
        <v>0</v>
      </c>
      <c r="C1049" s="1">
        <v>0.10451167377945972</v>
      </c>
      <c r="D1049" s="1">
        <f t="shared" si="143"/>
        <v>-0.10451167377945972</v>
      </c>
      <c r="E1049" s="1">
        <f t="shared" si="144"/>
        <v>0.22077218722527667</v>
      </c>
      <c r="F1049" s="1">
        <f t="shared" si="145"/>
        <v>-0.4698640092891524</v>
      </c>
      <c r="G1049" s="1">
        <f t="shared" si="146"/>
        <v>-0.34162719666814773</v>
      </c>
      <c r="H1049" s="1">
        <v>2.9362727294387483E-3</v>
      </c>
      <c r="I1049" s="1">
        <f t="shared" si="147"/>
        <v>4.3088903730492308E-5</v>
      </c>
      <c r="J1049" s="1">
        <f t="shared" si="148"/>
        <v>-0.34212985921576256</v>
      </c>
      <c r="AP1049" s="58"/>
      <c r="AQ1049" s="58"/>
      <c r="AR1049" s="58"/>
      <c r="AS1049" s="58"/>
      <c r="AT1049" s="58"/>
      <c r="AU1049" s="58"/>
      <c r="AV1049" s="58"/>
      <c r="AW1049" s="173"/>
      <c r="AX1049" s="58"/>
      <c r="AY1049" s="58"/>
      <c r="AZ1049" s="58"/>
      <c r="BA1049" s="58">
        <f t="shared" si="149"/>
        <v>1</v>
      </c>
      <c r="BB1049" s="58">
        <f t="shared" si="150"/>
        <v>0.10451167377945972</v>
      </c>
      <c r="BC1049" s="58" t="e">
        <f t="shared" si="151"/>
        <v>#N/A</v>
      </c>
      <c r="BD1049" s="58"/>
      <c r="BE1049" s="58"/>
      <c r="BF1049" s="58"/>
      <c r="BG1049" s="58"/>
      <c r="BH1049" s="58"/>
      <c r="BI1049" s="58"/>
      <c r="BJ1049" s="58"/>
      <c r="BK1049" s="58"/>
      <c r="BL1049" s="58"/>
      <c r="BM1049" s="58"/>
      <c r="BN1049" s="58"/>
      <c r="BO1049" s="58"/>
      <c r="BP1049" s="58"/>
      <c r="BQ1049" s="58"/>
      <c r="BR1049" s="58"/>
      <c r="BS1049" s="58"/>
      <c r="BT1049" s="58"/>
      <c r="BU1049" s="58"/>
      <c r="BV1049" s="58"/>
      <c r="BW1049" s="58"/>
      <c r="BX1049" s="58"/>
      <c r="BY1049" s="58"/>
      <c r="BZ1049" s="58"/>
      <c r="CA1049" s="58"/>
      <c r="CB1049" s="58"/>
      <c r="CC1049" s="58"/>
      <c r="CD1049" s="58"/>
      <c r="CE1049" s="58"/>
      <c r="CF1049" s="58"/>
      <c r="CG1049" s="58"/>
      <c r="CH1049" s="58"/>
      <c r="CI1049" s="58"/>
      <c r="CJ1049" s="58"/>
      <c r="CK1049" s="58"/>
      <c r="CL1049" s="58"/>
      <c r="CM1049" s="58"/>
      <c r="CN1049" s="58"/>
      <c r="CO1049" s="58"/>
      <c r="CP1049" s="58"/>
      <c r="CQ1049" s="58"/>
      <c r="CR1049" s="58"/>
      <c r="CS1049" s="58"/>
      <c r="CT1049" s="58"/>
      <c r="CU1049" s="58"/>
      <c r="CV1049" s="58"/>
      <c r="CW1049" s="58"/>
      <c r="CX1049" s="58"/>
      <c r="CY1049" s="58"/>
      <c r="CZ1049" s="58"/>
      <c r="DA1049" s="58"/>
      <c r="DB1049" s="58"/>
      <c r="DC1049" s="58"/>
      <c r="DD1049" s="58"/>
      <c r="DE1049" s="58"/>
      <c r="DF1049" s="58"/>
      <c r="DG1049" s="58"/>
      <c r="DH1049" s="58"/>
      <c r="DI1049" s="58"/>
      <c r="DJ1049" s="58"/>
      <c r="DK1049" s="58"/>
      <c r="DL1049" s="58"/>
      <c r="DM1049" s="58"/>
      <c r="DN1049" s="58"/>
      <c r="DO1049" s="58"/>
      <c r="DP1049" s="58"/>
      <c r="DQ1049" s="58"/>
      <c r="DR1049" s="58"/>
      <c r="DS1049" s="58"/>
      <c r="DT1049" s="58"/>
      <c r="DU1049" s="58"/>
      <c r="DV1049" s="58"/>
      <c r="DW1049" s="58"/>
      <c r="DX1049" s="58"/>
      <c r="DY1049" s="58"/>
      <c r="DZ1049" s="58"/>
      <c r="EA1049" s="58"/>
      <c r="EB1049" s="58"/>
      <c r="EC1049" s="58"/>
      <c r="ED1049" s="58"/>
      <c r="EE1049" s="58"/>
      <c r="EF1049" s="58"/>
      <c r="EG1049" s="58"/>
      <c r="EH1049" s="58"/>
      <c r="EI1049" s="58"/>
      <c r="EJ1049" s="58"/>
      <c r="EK1049" s="58"/>
      <c r="EL1049" s="58"/>
      <c r="EM1049" s="58"/>
    </row>
    <row r="1050" spans="1:143" outlineLevel="1" x14ac:dyDescent="0.2">
      <c r="A1050" s="16">
        <v>751</v>
      </c>
      <c r="B1050" s="16">
        <v>1</v>
      </c>
      <c r="C1050" s="1">
        <v>0.96954854610168784</v>
      </c>
      <c r="D1050" s="1">
        <f t="shared" si="143"/>
        <v>3.0451453898312164E-2</v>
      </c>
      <c r="E1050" s="1">
        <f t="shared" si="144"/>
        <v>6.1849464429091873E-2</v>
      </c>
      <c r="F1050" s="1">
        <f t="shared" si="145"/>
        <v>0.2486955255510076</v>
      </c>
      <c r="G1050" s="1">
        <f t="shared" si="146"/>
        <v>0.1772226542478417</v>
      </c>
      <c r="H1050" s="1">
        <v>4.5680332642243048E-3</v>
      </c>
      <c r="I1050" s="1">
        <f t="shared" si="147"/>
        <v>1.8098999892399308E-5</v>
      </c>
      <c r="J1050" s="1">
        <f t="shared" si="148"/>
        <v>0.17762882582261466</v>
      </c>
      <c r="AP1050" s="58"/>
      <c r="AQ1050" s="58"/>
      <c r="AR1050" s="58"/>
      <c r="AS1050" s="58"/>
      <c r="AT1050" s="58"/>
      <c r="AU1050" s="58"/>
      <c r="AV1050" s="58"/>
      <c r="AW1050" s="173"/>
      <c r="AX1050" s="58"/>
      <c r="AY1050" s="58"/>
      <c r="AZ1050" s="58"/>
      <c r="BA1050" s="58">
        <f t="shared" si="149"/>
        <v>0</v>
      </c>
      <c r="BB1050" s="58" t="e">
        <f t="shared" si="150"/>
        <v>#N/A</v>
      </c>
      <c r="BC1050" s="58">
        <f t="shared" si="151"/>
        <v>0.96954854610168784</v>
      </c>
      <c r="BD1050" s="58"/>
      <c r="BE1050" s="58"/>
      <c r="BF1050" s="58"/>
      <c r="BG1050" s="58"/>
      <c r="BH1050" s="58"/>
      <c r="BI1050" s="58"/>
      <c r="BJ1050" s="58"/>
      <c r="BK1050" s="58"/>
      <c r="BL1050" s="58"/>
      <c r="BM1050" s="58"/>
      <c r="BN1050" s="58"/>
      <c r="BO1050" s="58"/>
      <c r="BP1050" s="58"/>
      <c r="BQ1050" s="58"/>
      <c r="BR1050" s="58"/>
      <c r="BS1050" s="58"/>
      <c r="BT1050" s="58"/>
      <c r="BU1050" s="58"/>
      <c r="BV1050" s="58"/>
      <c r="BW1050" s="58"/>
      <c r="BX1050" s="58"/>
      <c r="BY1050" s="58"/>
      <c r="BZ1050" s="58"/>
      <c r="CA1050" s="58"/>
      <c r="CB1050" s="58"/>
      <c r="CC1050" s="58"/>
      <c r="CD1050" s="58"/>
      <c r="CE1050" s="58"/>
      <c r="CF1050" s="58"/>
      <c r="CG1050" s="58"/>
      <c r="CH1050" s="58"/>
      <c r="CI1050" s="58"/>
      <c r="CJ1050" s="58"/>
      <c r="CK1050" s="58"/>
      <c r="CL1050" s="58"/>
      <c r="CM1050" s="58"/>
      <c r="CN1050" s="58"/>
      <c r="CO1050" s="58"/>
      <c r="CP1050" s="58"/>
      <c r="CQ1050" s="58"/>
      <c r="CR1050" s="58"/>
      <c r="CS1050" s="58"/>
      <c r="CT1050" s="58"/>
      <c r="CU1050" s="58"/>
      <c r="CV1050" s="58"/>
      <c r="CW1050" s="58"/>
      <c r="CX1050" s="58"/>
      <c r="CY1050" s="58"/>
      <c r="CZ1050" s="58"/>
      <c r="DA1050" s="58"/>
      <c r="DB1050" s="58"/>
      <c r="DC1050" s="58"/>
      <c r="DD1050" s="58"/>
      <c r="DE1050" s="58"/>
      <c r="DF1050" s="58"/>
      <c r="DG1050" s="58"/>
      <c r="DH1050" s="58"/>
      <c r="DI1050" s="58"/>
      <c r="DJ1050" s="58"/>
      <c r="DK1050" s="58"/>
      <c r="DL1050" s="58"/>
      <c r="DM1050" s="58"/>
      <c r="DN1050" s="58"/>
      <c r="DO1050" s="58"/>
      <c r="DP1050" s="58"/>
      <c r="DQ1050" s="58"/>
      <c r="DR1050" s="58"/>
      <c r="DS1050" s="58"/>
      <c r="DT1050" s="58"/>
      <c r="DU1050" s="58"/>
      <c r="DV1050" s="58"/>
      <c r="DW1050" s="58"/>
      <c r="DX1050" s="58"/>
      <c r="DY1050" s="58"/>
      <c r="DZ1050" s="58"/>
      <c r="EA1050" s="58"/>
      <c r="EB1050" s="58"/>
      <c r="EC1050" s="58"/>
      <c r="ED1050" s="58"/>
      <c r="EE1050" s="58"/>
      <c r="EF1050" s="58"/>
      <c r="EG1050" s="58"/>
      <c r="EH1050" s="58"/>
      <c r="EI1050" s="58"/>
      <c r="EJ1050" s="58"/>
      <c r="EK1050" s="58"/>
      <c r="EL1050" s="58"/>
      <c r="EM1050" s="58"/>
    </row>
    <row r="1051" spans="1:143" outlineLevel="1" x14ac:dyDescent="0.2">
      <c r="A1051" s="16">
        <v>752</v>
      </c>
      <c r="B1051" s="16">
        <v>1</v>
      </c>
      <c r="C1051" s="1">
        <v>0.79858994466564137</v>
      </c>
      <c r="D1051" s="1">
        <f t="shared" si="143"/>
        <v>0.20141005533435863</v>
      </c>
      <c r="E1051" s="1">
        <f t="shared" si="144"/>
        <v>0.44981535126967742</v>
      </c>
      <c r="F1051" s="1">
        <f t="shared" si="145"/>
        <v>0.67068275009103773</v>
      </c>
      <c r="G1051" s="1">
        <f t="shared" si="146"/>
        <v>0.50220225171659427</v>
      </c>
      <c r="H1051" s="1">
        <v>5.5491424965291566E-2</v>
      </c>
      <c r="I1051" s="1">
        <f t="shared" si="147"/>
        <v>1.9610171470556925E-3</v>
      </c>
      <c r="J1051" s="1">
        <f t="shared" si="148"/>
        <v>0.5167443098077531</v>
      </c>
      <c r="AP1051" s="58"/>
      <c r="AQ1051" s="58"/>
      <c r="AR1051" s="58"/>
      <c r="AS1051" s="58"/>
      <c r="AT1051" s="58"/>
      <c r="AU1051" s="58"/>
      <c r="AV1051" s="58"/>
      <c r="AW1051" s="173"/>
      <c r="AX1051" s="58"/>
      <c r="AY1051" s="58"/>
      <c r="AZ1051" s="58"/>
      <c r="BA1051" s="58">
        <f t="shared" si="149"/>
        <v>0</v>
      </c>
      <c r="BB1051" s="58" t="e">
        <f t="shared" si="150"/>
        <v>#N/A</v>
      </c>
      <c r="BC1051" s="58">
        <f t="shared" si="151"/>
        <v>0.79858994466564137</v>
      </c>
      <c r="BD1051" s="58"/>
      <c r="BE1051" s="58"/>
      <c r="BF1051" s="58"/>
      <c r="BG1051" s="58"/>
      <c r="BH1051" s="58"/>
      <c r="BI1051" s="58"/>
      <c r="BJ1051" s="58"/>
      <c r="BK1051" s="58"/>
      <c r="BL1051" s="58"/>
      <c r="BM1051" s="58"/>
      <c r="BN1051" s="58"/>
      <c r="BO1051" s="58"/>
      <c r="BP1051" s="58"/>
      <c r="BQ1051" s="58"/>
      <c r="BR1051" s="58"/>
      <c r="BS1051" s="58"/>
      <c r="BT1051" s="58"/>
      <c r="BU1051" s="58"/>
      <c r="BV1051" s="58"/>
      <c r="BW1051" s="58"/>
      <c r="BX1051" s="58"/>
      <c r="BY1051" s="58"/>
      <c r="BZ1051" s="58"/>
      <c r="CA1051" s="58"/>
      <c r="CB1051" s="58"/>
      <c r="CC1051" s="58"/>
      <c r="CD1051" s="58"/>
      <c r="CE1051" s="58"/>
      <c r="CF1051" s="58"/>
      <c r="CG1051" s="58"/>
      <c r="CH1051" s="58"/>
      <c r="CI1051" s="58"/>
      <c r="CJ1051" s="58"/>
      <c r="CK1051" s="58"/>
      <c r="CL1051" s="58"/>
      <c r="CM1051" s="58"/>
      <c r="CN1051" s="58"/>
      <c r="CO1051" s="58"/>
      <c r="CP1051" s="58"/>
      <c r="CQ1051" s="58"/>
      <c r="CR1051" s="58"/>
      <c r="CS1051" s="58"/>
      <c r="CT1051" s="58"/>
      <c r="CU1051" s="58"/>
      <c r="CV1051" s="58"/>
      <c r="CW1051" s="58"/>
      <c r="CX1051" s="58"/>
      <c r="CY1051" s="58"/>
      <c r="CZ1051" s="58"/>
      <c r="DA1051" s="58"/>
      <c r="DB1051" s="58"/>
      <c r="DC1051" s="58"/>
      <c r="DD1051" s="58"/>
      <c r="DE1051" s="58"/>
      <c r="DF1051" s="58"/>
      <c r="DG1051" s="58"/>
      <c r="DH1051" s="58"/>
      <c r="DI1051" s="58"/>
      <c r="DJ1051" s="58"/>
      <c r="DK1051" s="58"/>
      <c r="DL1051" s="58"/>
      <c r="DM1051" s="58"/>
      <c r="DN1051" s="58"/>
      <c r="DO1051" s="58"/>
      <c r="DP1051" s="58"/>
      <c r="DQ1051" s="58"/>
      <c r="DR1051" s="58"/>
      <c r="DS1051" s="58"/>
      <c r="DT1051" s="58"/>
      <c r="DU1051" s="58"/>
      <c r="DV1051" s="58"/>
      <c r="DW1051" s="58"/>
      <c r="DX1051" s="58"/>
      <c r="DY1051" s="58"/>
      <c r="DZ1051" s="58"/>
      <c r="EA1051" s="58"/>
      <c r="EB1051" s="58"/>
      <c r="EC1051" s="58"/>
      <c r="ED1051" s="58"/>
      <c r="EE1051" s="58"/>
      <c r="EF1051" s="58"/>
      <c r="EG1051" s="58"/>
      <c r="EH1051" s="58"/>
      <c r="EI1051" s="58"/>
      <c r="EJ1051" s="58"/>
      <c r="EK1051" s="58"/>
      <c r="EL1051" s="58"/>
      <c r="EM1051" s="58"/>
    </row>
    <row r="1052" spans="1:143" outlineLevel="1" x14ac:dyDescent="0.2">
      <c r="A1052" s="16">
        <v>753</v>
      </c>
      <c r="B1052" s="16">
        <v>0</v>
      </c>
      <c r="C1052" s="1">
        <v>9.9972042339326647E-2</v>
      </c>
      <c r="D1052" s="1">
        <f t="shared" si="143"/>
        <v>-9.9972042339326647E-2</v>
      </c>
      <c r="E1052" s="1">
        <f t="shared" si="144"/>
        <v>0.21065890414577906</v>
      </c>
      <c r="F1052" s="1">
        <f t="shared" si="145"/>
        <v>-0.45897592981089874</v>
      </c>
      <c r="G1052" s="1">
        <f t="shared" si="146"/>
        <v>-0.33328155747477656</v>
      </c>
      <c r="H1052" s="1">
        <v>2.9410772820285041E-3</v>
      </c>
      <c r="I1052" s="1">
        <f t="shared" si="147"/>
        <v>4.1076872033829523E-5</v>
      </c>
      <c r="J1052" s="1">
        <f t="shared" si="148"/>
        <v>-0.33377274461381978</v>
      </c>
      <c r="AP1052" s="58"/>
      <c r="AQ1052" s="58"/>
      <c r="AR1052" s="58"/>
      <c r="AS1052" s="58"/>
      <c r="AT1052" s="58"/>
      <c r="AU1052" s="58"/>
      <c r="AV1052" s="58"/>
      <c r="AW1052" s="173"/>
      <c r="AX1052" s="58"/>
      <c r="AY1052" s="58"/>
      <c r="AZ1052" s="58"/>
      <c r="BA1052" s="58">
        <f t="shared" si="149"/>
        <v>1</v>
      </c>
      <c r="BB1052" s="58">
        <f t="shared" si="150"/>
        <v>9.9972042339326647E-2</v>
      </c>
      <c r="BC1052" s="58" t="e">
        <f t="shared" si="151"/>
        <v>#N/A</v>
      </c>
      <c r="BD1052" s="58"/>
      <c r="BE1052" s="58"/>
      <c r="BF1052" s="58"/>
      <c r="BG1052" s="58"/>
      <c r="BH1052" s="58"/>
      <c r="BI1052" s="58"/>
      <c r="BJ1052" s="58"/>
      <c r="BK1052" s="58"/>
      <c r="BL1052" s="58"/>
      <c r="BM1052" s="58"/>
      <c r="BN1052" s="58"/>
      <c r="BO1052" s="58"/>
      <c r="BP1052" s="58"/>
      <c r="BQ1052" s="58"/>
      <c r="BR1052" s="58"/>
      <c r="BS1052" s="58"/>
      <c r="BT1052" s="58"/>
      <c r="BU1052" s="58"/>
      <c r="BV1052" s="58"/>
      <c r="BW1052" s="58"/>
      <c r="BX1052" s="58"/>
      <c r="BY1052" s="58"/>
      <c r="BZ1052" s="58"/>
      <c r="CA1052" s="58"/>
      <c r="CB1052" s="58"/>
      <c r="CC1052" s="58"/>
      <c r="CD1052" s="58"/>
      <c r="CE1052" s="58"/>
      <c r="CF1052" s="58"/>
      <c r="CG1052" s="58"/>
      <c r="CH1052" s="58"/>
      <c r="CI1052" s="58"/>
      <c r="CJ1052" s="58"/>
      <c r="CK1052" s="58"/>
      <c r="CL1052" s="58"/>
      <c r="CM1052" s="58"/>
      <c r="CN1052" s="58"/>
      <c r="CO1052" s="58"/>
      <c r="CP1052" s="58"/>
      <c r="CQ1052" s="58"/>
      <c r="CR1052" s="58"/>
      <c r="CS1052" s="58"/>
      <c r="CT1052" s="58"/>
      <c r="CU1052" s="58"/>
      <c r="CV1052" s="58"/>
      <c r="CW1052" s="58"/>
      <c r="CX1052" s="58"/>
      <c r="CY1052" s="58"/>
      <c r="CZ1052" s="58"/>
      <c r="DA1052" s="58"/>
      <c r="DB1052" s="58"/>
      <c r="DC1052" s="58"/>
      <c r="DD1052" s="58"/>
      <c r="DE1052" s="58"/>
      <c r="DF1052" s="58"/>
      <c r="DG1052" s="58"/>
      <c r="DH1052" s="58"/>
      <c r="DI1052" s="58"/>
      <c r="DJ1052" s="58"/>
      <c r="DK1052" s="58"/>
      <c r="DL1052" s="58"/>
      <c r="DM1052" s="58"/>
      <c r="DN1052" s="58"/>
      <c r="DO1052" s="58"/>
      <c r="DP1052" s="58"/>
      <c r="DQ1052" s="58"/>
      <c r="DR1052" s="58"/>
      <c r="DS1052" s="58"/>
      <c r="DT1052" s="58"/>
      <c r="DU1052" s="58"/>
      <c r="DV1052" s="58"/>
      <c r="DW1052" s="58"/>
      <c r="DX1052" s="58"/>
      <c r="DY1052" s="58"/>
      <c r="DZ1052" s="58"/>
      <c r="EA1052" s="58"/>
      <c r="EB1052" s="58"/>
      <c r="EC1052" s="58"/>
      <c r="ED1052" s="58"/>
      <c r="EE1052" s="58"/>
      <c r="EF1052" s="58"/>
      <c r="EG1052" s="58"/>
      <c r="EH1052" s="58"/>
      <c r="EI1052" s="58"/>
      <c r="EJ1052" s="58"/>
      <c r="EK1052" s="58"/>
      <c r="EL1052" s="58"/>
      <c r="EM1052" s="58"/>
    </row>
    <row r="1053" spans="1:143" outlineLevel="1" x14ac:dyDescent="0.2">
      <c r="A1053" s="16">
        <v>754</v>
      </c>
      <c r="B1053" s="16">
        <v>0</v>
      </c>
      <c r="C1053" s="1">
        <v>0.12453035037197203</v>
      </c>
      <c r="D1053" s="1">
        <f t="shared" si="143"/>
        <v>-0.12453035037197203</v>
      </c>
      <c r="E1053" s="1">
        <f t="shared" si="144"/>
        <v>0.26598958837437359</v>
      </c>
      <c r="F1053" s="1">
        <f t="shared" si="145"/>
        <v>-0.51574178459222553</v>
      </c>
      <c r="G1053" s="1">
        <f t="shared" si="146"/>
        <v>-0.37715255800099612</v>
      </c>
      <c r="H1053" s="1">
        <v>3.5996337576376441E-3</v>
      </c>
      <c r="I1053" s="1">
        <f t="shared" si="147"/>
        <v>6.4466588326468749E-5</v>
      </c>
      <c r="J1053" s="1">
        <f t="shared" si="148"/>
        <v>-0.37783320164385481</v>
      </c>
      <c r="AP1053" s="58"/>
      <c r="AQ1053" s="58"/>
      <c r="AR1053" s="58"/>
      <c r="AS1053" s="58"/>
      <c r="AT1053" s="58"/>
      <c r="AU1053" s="58"/>
      <c r="AV1053" s="58"/>
      <c r="AW1053" s="173"/>
      <c r="AX1053" s="58"/>
      <c r="AY1053" s="58"/>
      <c r="AZ1053" s="58"/>
      <c r="BA1053" s="58">
        <f t="shared" si="149"/>
        <v>1</v>
      </c>
      <c r="BB1053" s="58">
        <f t="shared" si="150"/>
        <v>0.12453035037197203</v>
      </c>
      <c r="BC1053" s="58" t="e">
        <f t="shared" si="151"/>
        <v>#N/A</v>
      </c>
      <c r="BD1053" s="58"/>
      <c r="BE1053" s="58"/>
      <c r="BF1053" s="58"/>
      <c r="BG1053" s="58"/>
      <c r="BH1053" s="58"/>
      <c r="BI1053" s="58"/>
      <c r="BJ1053" s="58"/>
      <c r="BK1053" s="58"/>
      <c r="BL1053" s="58"/>
      <c r="BM1053" s="58"/>
      <c r="BN1053" s="58"/>
      <c r="BO1053" s="58"/>
      <c r="BP1053" s="58"/>
      <c r="BQ1053" s="58"/>
      <c r="BR1053" s="58"/>
      <c r="BS1053" s="58"/>
      <c r="BT1053" s="58"/>
      <c r="BU1053" s="58"/>
      <c r="BV1053" s="58"/>
      <c r="BW1053" s="58"/>
      <c r="BX1053" s="58"/>
      <c r="BY1053" s="58"/>
      <c r="BZ1053" s="58"/>
      <c r="CA1053" s="58"/>
      <c r="CB1053" s="58"/>
      <c r="CC1053" s="58"/>
      <c r="CD1053" s="58"/>
      <c r="CE1053" s="58"/>
      <c r="CF1053" s="58"/>
      <c r="CG1053" s="58"/>
      <c r="CH1053" s="58"/>
      <c r="CI1053" s="58"/>
      <c r="CJ1053" s="58"/>
      <c r="CK1053" s="58"/>
      <c r="CL1053" s="58"/>
      <c r="CM1053" s="58"/>
      <c r="CN1053" s="58"/>
      <c r="CO1053" s="58"/>
      <c r="CP1053" s="58"/>
      <c r="CQ1053" s="58"/>
      <c r="CR1053" s="58"/>
      <c r="CS1053" s="58"/>
      <c r="CT1053" s="58"/>
      <c r="CU1053" s="58"/>
      <c r="CV1053" s="58"/>
      <c r="CW1053" s="58"/>
      <c r="CX1053" s="58"/>
      <c r="CY1053" s="58"/>
      <c r="CZ1053" s="58"/>
      <c r="DA1053" s="58"/>
      <c r="DB1053" s="58"/>
      <c r="DC1053" s="58"/>
      <c r="DD1053" s="58"/>
      <c r="DE1053" s="58"/>
      <c r="DF1053" s="58"/>
      <c r="DG1053" s="58"/>
      <c r="DH1053" s="58"/>
      <c r="DI1053" s="58"/>
      <c r="DJ1053" s="58"/>
      <c r="DK1053" s="58"/>
      <c r="DL1053" s="58"/>
      <c r="DM1053" s="58"/>
      <c r="DN1053" s="58"/>
      <c r="DO1053" s="58"/>
      <c r="DP1053" s="58"/>
      <c r="DQ1053" s="58"/>
      <c r="DR1053" s="58"/>
      <c r="DS1053" s="58"/>
      <c r="DT1053" s="58"/>
      <c r="DU1053" s="58"/>
      <c r="DV1053" s="58"/>
      <c r="DW1053" s="58"/>
      <c r="DX1053" s="58"/>
      <c r="DY1053" s="58"/>
      <c r="DZ1053" s="58"/>
      <c r="EA1053" s="58"/>
      <c r="EB1053" s="58"/>
      <c r="EC1053" s="58"/>
      <c r="ED1053" s="58"/>
      <c r="EE1053" s="58"/>
      <c r="EF1053" s="58"/>
      <c r="EG1053" s="58"/>
      <c r="EH1053" s="58"/>
      <c r="EI1053" s="58"/>
      <c r="EJ1053" s="58"/>
      <c r="EK1053" s="58"/>
      <c r="EL1053" s="58"/>
      <c r="EM1053" s="58"/>
    </row>
    <row r="1054" spans="1:143" outlineLevel="1" x14ac:dyDescent="0.2">
      <c r="A1054" s="16">
        <v>755</v>
      </c>
      <c r="B1054" s="16">
        <v>1</v>
      </c>
      <c r="C1054" s="1">
        <v>0.91470378249589468</v>
      </c>
      <c r="D1054" s="1">
        <f t="shared" si="143"/>
        <v>8.5296217504105321E-2</v>
      </c>
      <c r="E1054" s="1">
        <f t="shared" si="144"/>
        <v>0.17831000219452026</v>
      </c>
      <c r="F1054" s="1">
        <f t="shared" si="145"/>
        <v>0.42226769020909027</v>
      </c>
      <c r="G1054" s="1">
        <f t="shared" si="146"/>
        <v>0.30536879041406695</v>
      </c>
      <c r="H1054" s="1">
        <v>6.3750673566349602E-3</v>
      </c>
      <c r="I1054" s="1">
        <f t="shared" si="147"/>
        <v>7.5266050455691688E-5</v>
      </c>
      <c r="J1054" s="1">
        <f t="shared" si="148"/>
        <v>0.3063468425713986</v>
      </c>
      <c r="AP1054" s="58"/>
      <c r="AQ1054" s="58"/>
      <c r="AR1054" s="58"/>
      <c r="AS1054" s="58"/>
      <c r="AT1054" s="58"/>
      <c r="AU1054" s="58"/>
      <c r="AV1054" s="58"/>
      <c r="AW1054" s="173"/>
      <c r="AX1054" s="58"/>
      <c r="AY1054" s="58"/>
      <c r="AZ1054" s="58"/>
      <c r="BA1054" s="58">
        <f t="shared" si="149"/>
        <v>0</v>
      </c>
      <c r="BB1054" s="58" t="e">
        <f t="shared" si="150"/>
        <v>#N/A</v>
      </c>
      <c r="BC1054" s="58">
        <f t="shared" si="151"/>
        <v>0.91470378249589468</v>
      </c>
      <c r="BD1054" s="58"/>
      <c r="BE1054" s="58"/>
      <c r="BF1054" s="58"/>
      <c r="BG1054" s="58"/>
      <c r="BH1054" s="58"/>
      <c r="BI1054" s="58"/>
      <c r="BJ1054" s="58"/>
      <c r="BK1054" s="58"/>
      <c r="BL1054" s="58"/>
      <c r="BM1054" s="58"/>
      <c r="BN1054" s="58"/>
      <c r="BO1054" s="58"/>
      <c r="BP1054" s="58"/>
      <c r="BQ1054" s="58"/>
      <c r="BR1054" s="58"/>
      <c r="BS1054" s="58"/>
      <c r="BT1054" s="58"/>
      <c r="BU1054" s="58"/>
      <c r="BV1054" s="58"/>
      <c r="BW1054" s="58"/>
      <c r="BX1054" s="58"/>
      <c r="BY1054" s="58"/>
      <c r="BZ1054" s="58"/>
      <c r="CA1054" s="58"/>
      <c r="CB1054" s="58"/>
      <c r="CC1054" s="58"/>
      <c r="CD1054" s="58"/>
      <c r="CE1054" s="58"/>
      <c r="CF1054" s="58"/>
      <c r="CG1054" s="58"/>
      <c r="CH1054" s="58"/>
      <c r="CI1054" s="58"/>
      <c r="CJ1054" s="58"/>
      <c r="CK1054" s="58"/>
      <c r="CL1054" s="58"/>
      <c r="CM1054" s="58"/>
      <c r="CN1054" s="58"/>
      <c r="CO1054" s="58"/>
      <c r="CP1054" s="58"/>
      <c r="CQ1054" s="58"/>
      <c r="CR1054" s="58"/>
      <c r="CS1054" s="58"/>
      <c r="CT1054" s="58"/>
      <c r="CU1054" s="58"/>
      <c r="CV1054" s="58"/>
      <c r="CW1054" s="58"/>
      <c r="CX1054" s="58"/>
      <c r="CY1054" s="58"/>
      <c r="CZ1054" s="58"/>
      <c r="DA1054" s="58"/>
      <c r="DB1054" s="58"/>
      <c r="DC1054" s="58"/>
      <c r="DD1054" s="58"/>
      <c r="DE1054" s="58"/>
      <c r="DF1054" s="58"/>
      <c r="DG1054" s="58"/>
      <c r="DH1054" s="58"/>
      <c r="DI1054" s="58"/>
      <c r="DJ1054" s="58"/>
      <c r="DK1054" s="58"/>
      <c r="DL1054" s="58"/>
      <c r="DM1054" s="58"/>
      <c r="DN1054" s="58"/>
      <c r="DO1054" s="58"/>
      <c r="DP1054" s="58"/>
      <c r="DQ1054" s="58"/>
      <c r="DR1054" s="58"/>
      <c r="DS1054" s="58"/>
      <c r="DT1054" s="58"/>
      <c r="DU1054" s="58"/>
      <c r="DV1054" s="58"/>
      <c r="DW1054" s="58"/>
      <c r="DX1054" s="58"/>
      <c r="DY1054" s="58"/>
      <c r="DZ1054" s="58"/>
      <c r="EA1054" s="58"/>
      <c r="EB1054" s="58"/>
      <c r="EC1054" s="58"/>
      <c r="ED1054" s="58"/>
      <c r="EE1054" s="58"/>
      <c r="EF1054" s="58"/>
      <c r="EG1054" s="58"/>
      <c r="EH1054" s="58"/>
      <c r="EI1054" s="58"/>
      <c r="EJ1054" s="58"/>
      <c r="EK1054" s="58"/>
      <c r="EL1054" s="58"/>
      <c r="EM1054" s="58"/>
    </row>
    <row r="1055" spans="1:143" outlineLevel="1" x14ac:dyDescent="0.2">
      <c r="A1055" s="16">
        <v>756</v>
      </c>
      <c r="B1055" s="16">
        <v>1</v>
      </c>
      <c r="C1055" s="1">
        <v>0.82404101502398186</v>
      </c>
      <c r="D1055" s="1">
        <f t="shared" si="143"/>
        <v>0.17595898497601814</v>
      </c>
      <c r="E1055" s="1">
        <f t="shared" si="144"/>
        <v>0.38706994959376834</v>
      </c>
      <c r="F1055" s="1">
        <f t="shared" si="145"/>
        <v>0.62214945920877274</v>
      </c>
      <c r="G1055" s="1">
        <f t="shared" si="146"/>
        <v>0.46209504307936078</v>
      </c>
      <c r="H1055" s="1">
        <v>5.7339827994206512E-2</v>
      </c>
      <c r="I1055" s="1">
        <f t="shared" si="147"/>
        <v>1.7223392630266849E-3</v>
      </c>
      <c r="J1055" s="1">
        <f t="shared" si="148"/>
        <v>0.47594167063413645</v>
      </c>
      <c r="AP1055" s="58"/>
      <c r="AQ1055" s="58"/>
      <c r="AR1055" s="58"/>
      <c r="AS1055" s="58"/>
      <c r="AT1055" s="58"/>
      <c r="AU1055" s="58"/>
      <c r="AV1055" s="58"/>
      <c r="AW1055" s="173"/>
      <c r="AX1055" s="58"/>
      <c r="AY1055" s="58"/>
      <c r="AZ1055" s="58"/>
      <c r="BA1055" s="58">
        <f t="shared" si="149"/>
        <v>0</v>
      </c>
      <c r="BB1055" s="58" t="e">
        <f t="shared" si="150"/>
        <v>#N/A</v>
      </c>
      <c r="BC1055" s="58">
        <f t="shared" si="151"/>
        <v>0.82404101502398186</v>
      </c>
      <c r="BD1055" s="58"/>
      <c r="BE1055" s="58"/>
      <c r="BF1055" s="58"/>
      <c r="BG1055" s="58"/>
      <c r="BH1055" s="58"/>
      <c r="BI1055" s="58"/>
      <c r="BJ1055" s="58"/>
      <c r="BK1055" s="58"/>
      <c r="BL1055" s="58"/>
      <c r="BM1055" s="58"/>
      <c r="BN1055" s="58"/>
      <c r="BO1055" s="58"/>
      <c r="BP1055" s="58"/>
      <c r="BQ1055" s="58"/>
      <c r="BR1055" s="58"/>
      <c r="BS1055" s="58"/>
      <c r="BT1055" s="58"/>
      <c r="BU1055" s="58"/>
      <c r="BV1055" s="58"/>
      <c r="BW1055" s="58"/>
      <c r="BX1055" s="58"/>
      <c r="BY1055" s="58"/>
      <c r="BZ1055" s="58"/>
      <c r="CA1055" s="58"/>
      <c r="CB1055" s="58"/>
      <c r="CC1055" s="58"/>
      <c r="CD1055" s="58"/>
      <c r="CE1055" s="58"/>
      <c r="CF1055" s="58"/>
      <c r="CG1055" s="58"/>
      <c r="CH1055" s="58"/>
      <c r="CI1055" s="58"/>
      <c r="CJ1055" s="58"/>
      <c r="CK1055" s="58"/>
      <c r="CL1055" s="58"/>
      <c r="CM1055" s="58"/>
      <c r="CN1055" s="58"/>
      <c r="CO1055" s="58"/>
      <c r="CP1055" s="58"/>
      <c r="CQ1055" s="58"/>
      <c r="CR1055" s="58"/>
      <c r="CS1055" s="58"/>
      <c r="CT1055" s="58"/>
      <c r="CU1055" s="58"/>
      <c r="CV1055" s="58"/>
      <c r="CW1055" s="58"/>
      <c r="CX1055" s="58"/>
      <c r="CY1055" s="58"/>
      <c r="CZ1055" s="58"/>
      <c r="DA1055" s="58"/>
      <c r="DB1055" s="58"/>
      <c r="DC1055" s="58"/>
      <c r="DD1055" s="58"/>
      <c r="DE1055" s="58"/>
      <c r="DF1055" s="58"/>
      <c r="DG1055" s="58"/>
      <c r="DH1055" s="58"/>
      <c r="DI1055" s="58"/>
      <c r="DJ1055" s="58"/>
      <c r="DK1055" s="58"/>
      <c r="DL1055" s="58"/>
      <c r="DM1055" s="58"/>
      <c r="DN1055" s="58"/>
      <c r="DO1055" s="58"/>
      <c r="DP1055" s="58"/>
      <c r="DQ1055" s="58"/>
      <c r="DR1055" s="58"/>
      <c r="DS1055" s="58"/>
      <c r="DT1055" s="58"/>
      <c r="DU1055" s="58"/>
      <c r="DV1055" s="58"/>
      <c r="DW1055" s="58"/>
      <c r="DX1055" s="58"/>
      <c r="DY1055" s="58"/>
      <c r="DZ1055" s="58"/>
      <c r="EA1055" s="58"/>
      <c r="EB1055" s="58"/>
      <c r="EC1055" s="58"/>
      <c r="ED1055" s="58"/>
      <c r="EE1055" s="58"/>
      <c r="EF1055" s="58"/>
      <c r="EG1055" s="58"/>
      <c r="EH1055" s="58"/>
      <c r="EI1055" s="58"/>
      <c r="EJ1055" s="58"/>
      <c r="EK1055" s="58"/>
      <c r="EL1055" s="58"/>
      <c r="EM1055" s="58"/>
    </row>
    <row r="1056" spans="1:143" outlineLevel="1" x14ac:dyDescent="0.2">
      <c r="A1056" s="16">
        <v>757</v>
      </c>
      <c r="B1056" s="16">
        <v>0</v>
      </c>
      <c r="C1056" s="1">
        <v>0.11166226895365694</v>
      </c>
      <c r="D1056" s="1">
        <f t="shared" si="143"/>
        <v>-0.11166226895365694</v>
      </c>
      <c r="E1056" s="1">
        <f t="shared" si="144"/>
        <v>0.23680656108268766</v>
      </c>
      <c r="F1056" s="1">
        <f t="shared" si="145"/>
        <v>-0.48662774384809554</v>
      </c>
      <c r="G1056" s="1">
        <f t="shared" si="146"/>
        <v>-0.35453912610058697</v>
      </c>
      <c r="H1056" s="1">
        <v>3.0450271642132446E-3</v>
      </c>
      <c r="I1056" s="1">
        <f t="shared" si="147"/>
        <v>4.8136935207372936E-5</v>
      </c>
      <c r="J1056" s="1">
        <f t="shared" si="148"/>
        <v>-0.35508015262983145</v>
      </c>
      <c r="AP1056" s="58"/>
      <c r="AQ1056" s="58"/>
      <c r="AR1056" s="58"/>
      <c r="AS1056" s="58"/>
      <c r="AT1056" s="58"/>
      <c r="AU1056" s="58"/>
      <c r="AV1056" s="58"/>
      <c r="AW1056" s="173"/>
      <c r="AX1056" s="58"/>
      <c r="AY1056" s="58"/>
      <c r="AZ1056" s="58"/>
      <c r="BA1056" s="58">
        <f t="shared" si="149"/>
        <v>1</v>
      </c>
      <c r="BB1056" s="58">
        <f t="shared" si="150"/>
        <v>0.11166226895365694</v>
      </c>
      <c r="BC1056" s="58" t="e">
        <f t="shared" si="151"/>
        <v>#N/A</v>
      </c>
      <c r="BD1056" s="58"/>
      <c r="BE1056" s="58"/>
      <c r="BF1056" s="58"/>
      <c r="BG1056" s="58"/>
      <c r="BH1056" s="58"/>
      <c r="BI1056" s="58"/>
      <c r="BJ1056" s="58"/>
      <c r="BK1056" s="58"/>
      <c r="BL1056" s="58"/>
      <c r="BM1056" s="58"/>
      <c r="BN1056" s="58"/>
      <c r="BO1056" s="58"/>
      <c r="BP1056" s="58"/>
      <c r="BQ1056" s="58"/>
      <c r="BR1056" s="58"/>
      <c r="BS1056" s="58"/>
      <c r="BT1056" s="58"/>
      <c r="BU1056" s="58"/>
      <c r="BV1056" s="58"/>
      <c r="BW1056" s="58"/>
      <c r="BX1056" s="58"/>
      <c r="BY1056" s="58"/>
      <c r="BZ1056" s="58"/>
      <c r="CA1056" s="58"/>
      <c r="CB1056" s="58"/>
      <c r="CC1056" s="58"/>
      <c r="CD1056" s="58"/>
      <c r="CE1056" s="58"/>
      <c r="CF1056" s="58"/>
      <c r="CG1056" s="58"/>
      <c r="CH1056" s="58"/>
      <c r="CI1056" s="58"/>
      <c r="CJ1056" s="58"/>
      <c r="CK1056" s="58"/>
      <c r="CL1056" s="58"/>
      <c r="CM1056" s="58"/>
      <c r="CN1056" s="58"/>
      <c r="CO1056" s="58"/>
      <c r="CP1056" s="58"/>
      <c r="CQ1056" s="58"/>
      <c r="CR1056" s="58"/>
      <c r="CS1056" s="58"/>
      <c r="CT1056" s="58"/>
      <c r="CU1056" s="58"/>
      <c r="CV1056" s="58"/>
      <c r="CW1056" s="58"/>
      <c r="CX1056" s="58"/>
      <c r="CY1056" s="58"/>
      <c r="CZ1056" s="58"/>
      <c r="DA1056" s="58"/>
      <c r="DB1056" s="58"/>
      <c r="DC1056" s="58"/>
      <c r="DD1056" s="58"/>
      <c r="DE1056" s="58"/>
      <c r="DF1056" s="58"/>
      <c r="DG1056" s="58"/>
      <c r="DH1056" s="58"/>
      <c r="DI1056" s="58"/>
      <c r="DJ1056" s="58"/>
      <c r="DK1056" s="58"/>
      <c r="DL1056" s="58"/>
      <c r="DM1056" s="58"/>
      <c r="DN1056" s="58"/>
      <c r="DO1056" s="58"/>
      <c r="DP1056" s="58"/>
      <c r="DQ1056" s="58"/>
      <c r="DR1056" s="58"/>
      <c r="DS1056" s="58"/>
      <c r="DT1056" s="58"/>
      <c r="DU1056" s="58"/>
      <c r="DV1056" s="58"/>
      <c r="DW1056" s="58"/>
      <c r="DX1056" s="58"/>
      <c r="DY1056" s="58"/>
      <c r="DZ1056" s="58"/>
      <c r="EA1056" s="58"/>
      <c r="EB1056" s="58"/>
      <c r="EC1056" s="58"/>
      <c r="ED1056" s="58"/>
      <c r="EE1056" s="58"/>
      <c r="EF1056" s="58"/>
      <c r="EG1056" s="58"/>
      <c r="EH1056" s="58"/>
      <c r="EI1056" s="58"/>
      <c r="EJ1056" s="58"/>
      <c r="EK1056" s="58"/>
      <c r="EL1056" s="58"/>
      <c r="EM1056" s="58"/>
    </row>
    <row r="1057" spans="1:143" outlineLevel="1" x14ac:dyDescent="0.2">
      <c r="A1057" s="16">
        <v>758</v>
      </c>
      <c r="B1057" s="16">
        <v>0</v>
      </c>
      <c r="C1057" s="1">
        <v>0.14283895133410993</v>
      </c>
      <c r="D1057" s="1">
        <f t="shared" si="143"/>
        <v>-0.14283895133410993</v>
      </c>
      <c r="E1057" s="1">
        <f t="shared" si="144"/>
        <v>0.30825891321786814</v>
      </c>
      <c r="F1057" s="1">
        <f t="shared" si="145"/>
        <v>-0.55521069263646938</v>
      </c>
      <c r="G1057" s="1">
        <f t="shared" si="146"/>
        <v>-0.40821796446020642</v>
      </c>
      <c r="H1057" s="1">
        <v>1.5323399683344369E-2</v>
      </c>
      <c r="I1057" s="1">
        <f t="shared" si="147"/>
        <v>3.2920174837478466E-4</v>
      </c>
      <c r="J1057" s="1">
        <f t="shared" si="148"/>
        <v>-0.4113820178074124</v>
      </c>
      <c r="AP1057" s="58"/>
      <c r="AQ1057" s="58"/>
      <c r="AR1057" s="58"/>
      <c r="AS1057" s="58"/>
      <c r="AT1057" s="58"/>
      <c r="AU1057" s="58"/>
      <c r="AV1057" s="58"/>
      <c r="AW1057" s="173"/>
      <c r="AX1057" s="58"/>
      <c r="AY1057" s="58"/>
      <c r="AZ1057" s="58"/>
      <c r="BA1057" s="58">
        <f t="shared" si="149"/>
        <v>1</v>
      </c>
      <c r="BB1057" s="58">
        <f t="shared" si="150"/>
        <v>0.14283895133410993</v>
      </c>
      <c r="BC1057" s="58" t="e">
        <f t="shared" si="151"/>
        <v>#N/A</v>
      </c>
      <c r="BD1057" s="58"/>
      <c r="BE1057" s="58"/>
      <c r="BF1057" s="58"/>
      <c r="BG1057" s="58"/>
      <c r="BH1057" s="58"/>
      <c r="BI1057" s="58"/>
      <c r="BJ1057" s="58"/>
      <c r="BK1057" s="58"/>
      <c r="BL1057" s="58"/>
      <c r="BM1057" s="58"/>
      <c r="BN1057" s="58"/>
      <c r="BO1057" s="58"/>
      <c r="BP1057" s="58"/>
      <c r="BQ1057" s="58"/>
      <c r="BR1057" s="58"/>
      <c r="BS1057" s="58"/>
      <c r="BT1057" s="58"/>
      <c r="BU1057" s="58"/>
      <c r="BV1057" s="58"/>
      <c r="BW1057" s="58"/>
      <c r="BX1057" s="58"/>
      <c r="BY1057" s="58"/>
      <c r="BZ1057" s="58"/>
      <c r="CA1057" s="58"/>
      <c r="CB1057" s="58"/>
      <c r="CC1057" s="58"/>
      <c r="CD1057" s="58"/>
      <c r="CE1057" s="58"/>
      <c r="CF1057" s="58"/>
      <c r="CG1057" s="58"/>
      <c r="CH1057" s="58"/>
      <c r="CI1057" s="58"/>
      <c r="CJ1057" s="58"/>
      <c r="CK1057" s="58"/>
      <c r="CL1057" s="58"/>
      <c r="CM1057" s="58"/>
      <c r="CN1057" s="58"/>
      <c r="CO1057" s="58"/>
      <c r="CP1057" s="58"/>
      <c r="CQ1057" s="58"/>
      <c r="CR1057" s="58"/>
      <c r="CS1057" s="58"/>
      <c r="CT1057" s="58"/>
      <c r="CU1057" s="58"/>
      <c r="CV1057" s="58"/>
      <c r="CW1057" s="58"/>
      <c r="CX1057" s="58"/>
      <c r="CY1057" s="58"/>
      <c r="CZ1057" s="58"/>
      <c r="DA1057" s="58"/>
      <c r="DB1057" s="58"/>
      <c r="DC1057" s="58"/>
      <c r="DD1057" s="58"/>
      <c r="DE1057" s="58"/>
      <c r="DF1057" s="58"/>
      <c r="DG1057" s="58"/>
      <c r="DH1057" s="58"/>
      <c r="DI1057" s="58"/>
      <c r="DJ1057" s="58"/>
      <c r="DK1057" s="58"/>
      <c r="DL1057" s="58"/>
      <c r="DM1057" s="58"/>
      <c r="DN1057" s="58"/>
      <c r="DO1057" s="58"/>
      <c r="DP1057" s="58"/>
      <c r="DQ1057" s="58"/>
      <c r="DR1057" s="58"/>
      <c r="DS1057" s="58"/>
      <c r="DT1057" s="58"/>
      <c r="DU1057" s="58"/>
      <c r="DV1057" s="58"/>
      <c r="DW1057" s="58"/>
      <c r="DX1057" s="58"/>
      <c r="DY1057" s="58"/>
      <c r="DZ1057" s="58"/>
      <c r="EA1057" s="58"/>
      <c r="EB1057" s="58"/>
      <c r="EC1057" s="58"/>
      <c r="ED1057" s="58"/>
      <c r="EE1057" s="58"/>
      <c r="EF1057" s="58"/>
      <c r="EG1057" s="58"/>
      <c r="EH1057" s="58"/>
      <c r="EI1057" s="58"/>
      <c r="EJ1057" s="58"/>
      <c r="EK1057" s="58"/>
      <c r="EL1057" s="58"/>
      <c r="EM1057" s="58"/>
    </row>
    <row r="1058" spans="1:143" outlineLevel="1" x14ac:dyDescent="0.2">
      <c r="A1058" s="16">
        <v>759</v>
      </c>
      <c r="B1058" s="16">
        <v>0</v>
      </c>
      <c r="C1058" s="1">
        <v>9.776858993172953E-2</v>
      </c>
      <c r="D1058" s="1">
        <f t="shared" si="143"/>
        <v>-9.776858993172953E-2</v>
      </c>
      <c r="E1058" s="1">
        <f t="shared" si="144"/>
        <v>0.20576847928255776</v>
      </c>
      <c r="F1058" s="1">
        <f t="shared" si="145"/>
        <v>-0.45361710647037745</v>
      </c>
      <c r="G1058" s="1">
        <f t="shared" si="146"/>
        <v>-0.32918550566468513</v>
      </c>
      <c r="H1058" s="1">
        <v>2.9639927350579081E-3</v>
      </c>
      <c r="I1058" s="1">
        <f t="shared" si="147"/>
        <v>4.0387490727697835E-5</v>
      </c>
      <c r="J1058" s="1">
        <f t="shared" si="148"/>
        <v>-0.32967444456570055</v>
      </c>
      <c r="AP1058" s="58"/>
      <c r="AQ1058" s="58"/>
      <c r="AR1058" s="58"/>
      <c r="AS1058" s="58"/>
      <c r="AT1058" s="58"/>
      <c r="AU1058" s="58"/>
      <c r="AV1058" s="58"/>
      <c r="AW1058" s="173"/>
      <c r="AX1058" s="58"/>
      <c r="AY1058" s="58"/>
      <c r="AZ1058" s="58"/>
      <c r="BA1058" s="58">
        <f t="shared" si="149"/>
        <v>1</v>
      </c>
      <c r="BB1058" s="58">
        <f t="shared" si="150"/>
        <v>9.776858993172953E-2</v>
      </c>
      <c r="BC1058" s="58" t="e">
        <f t="shared" si="151"/>
        <v>#N/A</v>
      </c>
      <c r="BD1058" s="58"/>
      <c r="BE1058" s="58"/>
      <c r="BF1058" s="58"/>
      <c r="BG1058" s="58"/>
      <c r="BH1058" s="58"/>
      <c r="BI1058" s="58"/>
      <c r="BJ1058" s="58"/>
      <c r="BK1058" s="58"/>
      <c r="BL1058" s="58"/>
      <c r="BM1058" s="58"/>
      <c r="BN1058" s="58"/>
      <c r="BO1058" s="58"/>
      <c r="BP1058" s="58"/>
      <c r="BQ1058" s="58"/>
      <c r="BR1058" s="58"/>
      <c r="BS1058" s="58"/>
      <c r="BT1058" s="58"/>
      <c r="BU1058" s="58"/>
      <c r="BV1058" s="58"/>
      <c r="BW1058" s="58"/>
      <c r="BX1058" s="58"/>
      <c r="BY1058" s="58"/>
      <c r="BZ1058" s="58"/>
      <c r="CA1058" s="58"/>
      <c r="CB1058" s="58"/>
      <c r="CC1058" s="58"/>
      <c r="CD1058" s="58"/>
      <c r="CE1058" s="58"/>
      <c r="CF1058" s="58"/>
      <c r="CG1058" s="58"/>
      <c r="CH1058" s="58"/>
      <c r="CI1058" s="58"/>
      <c r="CJ1058" s="58"/>
      <c r="CK1058" s="58"/>
      <c r="CL1058" s="58"/>
      <c r="CM1058" s="58"/>
      <c r="CN1058" s="58"/>
      <c r="CO1058" s="58"/>
      <c r="CP1058" s="58"/>
      <c r="CQ1058" s="58"/>
      <c r="CR1058" s="58"/>
      <c r="CS1058" s="58"/>
      <c r="CT1058" s="58"/>
      <c r="CU1058" s="58"/>
      <c r="CV1058" s="58"/>
      <c r="CW1058" s="58"/>
      <c r="CX1058" s="58"/>
      <c r="CY1058" s="58"/>
      <c r="CZ1058" s="58"/>
      <c r="DA1058" s="58"/>
      <c r="DB1058" s="58"/>
      <c r="DC1058" s="58"/>
      <c r="DD1058" s="58"/>
      <c r="DE1058" s="58"/>
      <c r="DF1058" s="58"/>
      <c r="DG1058" s="58"/>
      <c r="DH1058" s="58"/>
      <c r="DI1058" s="58"/>
      <c r="DJ1058" s="58"/>
      <c r="DK1058" s="58"/>
      <c r="DL1058" s="58"/>
      <c r="DM1058" s="58"/>
      <c r="DN1058" s="58"/>
      <c r="DO1058" s="58"/>
      <c r="DP1058" s="58"/>
      <c r="DQ1058" s="58"/>
      <c r="DR1058" s="58"/>
      <c r="DS1058" s="58"/>
      <c r="DT1058" s="58"/>
      <c r="DU1058" s="58"/>
      <c r="DV1058" s="58"/>
      <c r="DW1058" s="58"/>
      <c r="DX1058" s="58"/>
      <c r="DY1058" s="58"/>
      <c r="DZ1058" s="58"/>
      <c r="EA1058" s="58"/>
      <c r="EB1058" s="58"/>
      <c r="EC1058" s="58"/>
      <c r="ED1058" s="58"/>
      <c r="EE1058" s="58"/>
      <c r="EF1058" s="58"/>
      <c r="EG1058" s="58"/>
      <c r="EH1058" s="58"/>
      <c r="EI1058" s="58"/>
      <c r="EJ1058" s="58"/>
      <c r="EK1058" s="58"/>
      <c r="EL1058" s="58"/>
      <c r="EM1058" s="58"/>
    </row>
    <row r="1059" spans="1:143" outlineLevel="1" x14ac:dyDescent="0.2">
      <c r="A1059" s="16">
        <v>760</v>
      </c>
      <c r="B1059" s="16">
        <v>1</v>
      </c>
      <c r="C1059" s="1">
        <v>0.93954273323925741</v>
      </c>
      <c r="D1059" s="1">
        <f t="shared" si="143"/>
        <v>6.045726676074259E-2</v>
      </c>
      <c r="E1059" s="1">
        <f t="shared" si="144"/>
        <v>0.12472395215201999</v>
      </c>
      <c r="F1059" s="1">
        <f t="shared" si="145"/>
        <v>0.3531627842115021</v>
      </c>
      <c r="G1059" s="1">
        <f t="shared" si="146"/>
        <v>0.25366817568378275</v>
      </c>
      <c r="H1059" s="1">
        <v>3.9259191085750898E-3</v>
      </c>
      <c r="I1059" s="1">
        <f t="shared" si="147"/>
        <v>3.1827318663412632E-5</v>
      </c>
      <c r="J1059" s="1">
        <f t="shared" si="148"/>
        <v>0.25416758702127551</v>
      </c>
      <c r="AP1059" s="58"/>
      <c r="AQ1059" s="58"/>
      <c r="AR1059" s="58"/>
      <c r="AS1059" s="58"/>
      <c r="AT1059" s="58"/>
      <c r="AU1059" s="58"/>
      <c r="AV1059" s="58"/>
      <c r="AW1059" s="173"/>
      <c r="AX1059" s="58"/>
      <c r="AY1059" s="58"/>
      <c r="AZ1059" s="58"/>
      <c r="BA1059" s="58">
        <f t="shared" si="149"/>
        <v>0</v>
      </c>
      <c r="BB1059" s="58" t="e">
        <f t="shared" si="150"/>
        <v>#N/A</v>
      </c>
      <c r="BC1059" s="58">
        <f t="shared" si="151"/>
        <v>0.93954273323925741</v>
      </c>
      <c r="BD1059" s="58"/>
      <c r="BE1059" s="58"/>
      <c r="BF1059" s="58"/>
      <c r="BG1059" s="58"/>
      <c r="BH1059" s="58"/>
      <c r="BI1059" s="58"/>
      <c r="BJ1059" s="58"/>
      <c r="BK1059" s="58"/>
      <c r="BL1059" s="58"/>
      <c r="BM1059" s="58"/>
      <c r="BN1059" s="58"/>
      <c r="BO1059" s="58"/>
      <c r="BP1059" s="58"/>
      <c r="BQ1059" s="58"/>
      <c r="BR1059" s="58"/>
      <c r="BS1059" s="58"/>
      <c r="BT1059" s="58"/>
      <c r="BU1059" s="58"/>
      <c r="BV1059" s="58"/>
      <c r="BW1059" s="58"/>
      <c r="BX1059" s="58"/>
      <c r="BY1059" s="58"/>
      <c r="BZ1059" s="58"/>
      <c r="CA1059" s="58"/>
      <c r="CB1059" s="58"/>
      <c r="CC1059" s="58"/>
      <c r="CD1059" s="58"/>
      <c r="CE1059" s="58"/>
      <c r="CF1059" s="58"/>
      <c r="CG1059" s="58"/>
      <c r="CH1059" s="58"/>
      <c r="CI1059" s="58"/>
      <c r="CJ1059" s="58"/>
      <c r="CK1059" s="58"/>
      <c r="CL1059" s="58"/>
      <c r="CM1059" s="58"/>
      <c r="CN1059" s="58"/>
      <c r="CO1059" s="58"/>
      <c r="CP1059" s="58"/>
      <c r="CQ1059" s="58"/>
      <c r="CR1059" s="58"/>
      <c r="CS1059" s="58"/>
      <c r="CT1059" s="58"/>
      <c r="CU1059" s="58"/>
      <c r="CV1059" s="58"/>
      <c r="CW1059" s="58"/>
      <c r="CX1059" s="58"/>
      <c r="CY1059" s="58"/>
      <c r="CZ1059" s="58"/>
      <c r="DA1059" s="58"/>
      <c r="DB1059" s="58"/>
      <c r="DC1059" s="58"/>
      <c r="DD1059" s="58"/>
      <c r="DE1059" s="58"/>
      <c r="DF1059" s="58"/>
      <c r="DG1059" s="58"/>
      <c r="DH1059" s="58"/>
      <c r="DI1059" s="58"/>
      <c r="DJ1059" s="58"/>
      <c r="DK1059" s="58"/>
      <c r="DL1059" s="58"/>
      <c r="DM1059" s="58"/>
      <c r="DN1059" s="58"/>
      <c r="DO1059" s="58"/>
      <c r="DP1059" s="58"/>
      <c r="DQ1059" s="58"/>
      <c r="DR1059" s="58"/>
      <c r="DS1059" s="58"/>
      <c r="DT1059" s="58"/>
      <c r="DU1059" s="58"/>
      <c r="DV1059" s="58"/>
      <c r="DW1059" s="58"/>
      <c r="DX1059" s="58"/>
      <c r="DY1059" s="58"/>
      <c r="DZ1059" s="58"/>
      <c r="EA1059" s="58"/>
      <c r="EB1059" s="58"/>
      <c r="EC1059" s="58"/>
      <c r="ED1059" s="58"/>
      <c r="EE1059" s="58"/>
      <c r="EF1059" s="58"/>
      <c r="EG1059" s="58"/>
      <c r="EH1059" s="58"/>
      <c r="EI1059" s="58"/>
      <c r="EJ1059" s="58"/>
      <c r="EK1059" s="58"/>
      <c r="EL1059" s="58"/>
      <c r="EM1059" s="58"/>
    </row>
    <row r="1060" spans="1:143" outlineLevel="1" x14ac:dyDescent="0.2">
      <c r="A1060" s="16">
        <v>761</v>
      </c>
      <c r="B1060" s="16">
        <v>0</v>
      </c>
      <c r="C1060" s="1">
        <v>0.10708535727923606</v>
      </c>
      <c r="D1060" s="1">
        <f t="shared" si="143"/>
        <v>-0.10708535727923606</v>
      </c>
      <c r="E1060" s="1">
        <f t="shared" si="144"/>
        <v>0.22652857506665758</v>
      </c>
      <c r="F1060" s="1">
        <f t="shared" si="145"/>
        <v>-0.47595018128650562</v>
      </c>
      <c r="G1060" s="1">
        <f t="shared" si="146"/>
        <v>-0.34630604501769208</v>
      </c>
      <c r="H1060" s="1">
        <v>2.9589996513966067E-3</v>
      </c>
      <c r="I1060" s="1">
        <f t="shared" si="147"/>
        <v>4.4622000483173256E-5</v>
      </c>
      <c r="J1060" s="1">
        <f t="shared" si="148"/>
        <v>-0.34681954461620262</v>
      </c>
      <c r="AP1060" s="58"/>
      <c r="AQ1060" s="58"/>
      <c r="AR1060" s="58"/>
      <c r="AS1060" s="58"/>
      <c r="AT1060" s="58"/>
      <c r="AU1060" s="58"/>
      <c r="AV1060" s="58"/>
      <c r="AW1060" s="173"/>
      <c r="AX1060" s="58"/>
      <c r="AY1060" s="58"/>
      <c r="AZ1060" s="58"/>
      <c r="BA1060" s="58">
        <f t="shared" si="149"/>
        <v>1</v>
      </c>
      <c r="BB1060" s="58">
        <f t="shared" si="150"/>
        <v>0.10708535727923606</v>
      </c>
      <c r="BC1060" s="58" t="e">
        <f t="shared" si="151"/>
        <v>#N/A</v>
      </c>
      <c r="BD1060" s="58"/>
      <c r="BE1060" s="58"/>
      <c r="BF1060" s="58"/>
      <c r="BG1060" s="58"/>
      <c r="BH1060" s="58"/>
      <c r="BI1060" s="58"/>
      <c r="BJ1060" s="58"/>
      <c r="BK1060" s="58"/>
      <c r="BL1060" s="58"/>
      <c r="BM1060" s="58"/>
      <c r="BN1060" s="58"/>
      <c r="BO1060" s="58"/>
      <c r="BP1060" s="58"/>
      <c r="BQ1060" s="58"/>
      <c r="BR1060" s="58"/>
      <c r="BS1060" s="58"/>
      <c r="BT1060" s="58"/>
      <c r="BU1060" s="58"/>
      <c r="BV1060" s="58"/>
      <c r="BW1060" s="58"/>
      <c r="BX1060" s="58"/>
      <c r="BY1060" s="58"/>
      <c r="BZ1060" s="58"/>
      <c r="CA1060" s="58"/>
      <c r="CB1060" s="58"/>
      <c r="CC1060" s="58"/>
      <c r="CD1060" s="58"/>
      <c r="CE1060" s="58"/>
      <c r="CF1060" s="58"/>
      <c r="CG1060" s="58"/>
      <c r="CH1060" s="58"/>
      <c r="CI1060" s="58"/>
      <c r="CJ1060" s="58"/>
      <c r="CK1060" s="58"/>
      <c r="CL1060" s="58"/>
      <c r="CM1060" s="58"/>
      <c r="CN1060" s="58"/>
      <c r="CO1060" s="58"/>
      <c r="CP1060" s="58"/>
      <c r="CQ1060" s="58"/>
      <c r="CR1060" s="58"/>
      <c r="CS1060" s="58"/>
      <c r="CT1060" s="58"/>
      <c r="CU1060" s="58"/>
      <c r="CV1060" s="58"/>
      <c r="CW1060" s="58"/>
      <c r="CX1060" s="58"/>
      <c r="CY1060" s="58"/>
      <c r="CZ1060" s="58"/>
      <c r="DA1060" s="58"/>
      <c r="DB1060" s="58"/>
      <c r="DC1060" s="58"/>
      <c r="DD1060" s="58"/>
      <c r="DE1060" s="58"/>
      <c r="DF1060" s="58"/>
      <c r="DG1060" s="58"/>
      <c r="DH1060" s="58"/>
      <c r="DI1060" s="58"/>
      <c r="DJ1060" s="58"/>
      <c r="DK1060" s="58"/>
      <c r="DL1060" s="58"/>
      <c r="DM1060" s="58"/>
      <c r="DN1060" s="58"/>
      <c r="DO1060" s="58"/>
      <c r="DP1060" s="58"/>
      <c r="DQ1060" s="58"/>
      <c r="DR1060" s="58"/>
      <c r="DS1060" s="58"/>
      <c r="DT1060" s="58"/>
      <c r="DU1060" s="58"/>
      <c r="DV1060" s="58"/>
      <c r="DW1060" s="58"/>
      <c r="DX1060" s="58"/>
      <c r="DY1060" s="58"/>
      <c r="DZ1060" s="58"/>
      <c r="EA1060" s="58"/>
      <c r="EB1060" s="58"/>
      <c r="EC1060" s="58"/>
      <c r="ED1060" s="58"/>
      <c r="EE1060" s="58"/>
      <c r="EF1060" s="58"/>
      <c r="EG1060" s="58"/>
      <c r="EH1060" s="58"/>
      <c r="EI1060" s="58"/>
      <c r="EJ1060" s="58"/>
      <c r="EK1060" s="58"/>
      <c r="EL1060" s="58"/>
      <c r="EM1060" s="58"/>
    </row>
    <row r="1061" spans="1:143" outlineLevel="1" x14ac:dyDescent="0.2">
      <c r="A1061" s="16">
        <v>762</v>
      </c>
      <c r="B1061" s="16">
        <v>0</v>
      </c>
      <c r="C1061" s="1">
        <v>8.3524552611173586E-2</v>
      </c>
      <c r="D1061" s="1">
        <f t="shared" si="143"/>
        <v>-8.3524552611173586E-2</v>
      </c>
      <c r="E1061" s="1">
        <f t="shared" si="144"/>
        <v>0.17444000319756667</v>
      </c>
      <c r="F1061" s="1">
        <f t="shared" si="145"/>
        <v>-0.41766015275288909</v>
      </c>
      <c r="G1061" s="1">
        <f t="shared" si="146"/>
        <v>-0.30188856409930903</v>
      </c>
      <c r="H1061" s="1">
        <v>3.4317342488257192E-3</v>
      </c>
      <c r="I1061" s="1">
        <f t="shared" si="147"/>
        <v>3.9364331303638736E-5</v>
      </c>
      <c r="J1061" s="1">
        <f t="shared" si="148"/>
        <v>-0.30240790181637184</v>
      </c>
      <c r="AP1061" s="58"/>
      <c r="AQ1061" s="58"/>
      <c r="AR1061" s="58"/>
      <c r="AS1061" s="58"/>
      <c r="AT1061" s="58"/>
      <c r="AU1061" s="58"/>
      <c r="AV1061" s="58"/>
      <c r="AW1061" s="173"/>
      <c r="AX1061" s="58"/>
      <c r="AY1061" s="58"/>
      <c r="AZ1061" s="58"/>
      <c r="BA1061" s="58">
        <f t="shared" si="149"/>
        <v>1</v>
      </c>
      <c r="BB1061" s="58">
        <f t="shared" si="150"/>
        <v>8.3524552611173586E-2</v>
      </c>
      <c r="BC1061" s="58" t="e">
        <f t="shared" si="151"/>
        <v>#N/A</v>
      </c>
      <c r="BD1061" s="58"/>
      <c r="BE1061" s="58"/>
      <c r="BF1061" s="58"/>
      <c r="BG1061" s="58"/>
      <c r="BH1061" s="58"/>
      <c r="BI1061" s="58"/>
      <c r="BJ1061" s="58"/>
      <c r="BK1061" s="58"/>
      <c r="BL1061" s="58"/>
      <c r="BM1061" s="58"/>
      <c r="BN1061" s="58"/>
      <c r="BO1061" s="58"/>
      <c r="BP1061" s="58"/>
      <c r="BQ1061" s="58"/>
      <c r="BR1061" s="58"/>
      <c r="BS1061" s="58"/>
      <c r="BT1061" s="58"/>
      <c r="BU1061" s="58"/>
      <c r="BV1061" s="58"/>
      <c r="BW1061" s="58"/>
      <c r="BX1061" s="58"/>
      <c r="BY1061" s="58"/>
      <c r="BZ1061" s="58"/>
      <c r="CA1061" s="58"/>
      <c r="CB1061" s="58"/>
      <c r="CC1061" s="58"/>
      <c r="CD1061" s="58"/>
      <c r="CE1061" s="58"/>
      <c r="CF1061" s="58"/>
      <c r="CG1061" s="58"/>
      <c r="CH1061" s="58"/>
      <c r="CI1061" s="58"/>
      <c r="CJ1061" s="58"/>
      <c r="CK1061" s="58"/>
      <c r="CL1061" s="58"/>
      <c r="CM1061" s="58"/>
      <c r="CN1061" s="58"/>
      <c r="CO1061" s="58"/>
      <c r="CP1061" s="58"/>
      <c r="CQ1061" s="58"/>
      <c r="CR1061" s="58"/>
      <c r="CS1061" s="58"/>
      <c r="CT1061" s="58"/>
      <c r="CU1061" s="58"/>
      <c r="CV1061" s="58"/>
      <c r="CW1061" s="58"/>
      <c r="CX1061" s="58"/>
      <c r="CY1061" s="58"/>
      <c r="CZ1061" s="58"/>
      <c r="DA1061" s="58"/>
      <c r="DB1061" s="58"/>
      <c r="DC1061" s="58"/>
      <c r="DD1061" s="58"/>
      <c r="DE1061" s="58"/>
      <c r="DF1061" s="58"/>
      <c r="DG1061" s="58"/>
      <c r="DH1061" s="58"/>
      <c r="DI1061" s="58"/>
      <c r="DJ1061" s="58"/>
      <c r="DK1061" s="58"/>
      <c r="DL1061" s="58"/>
      <c r="DM1061" s="58"/>
      <c r="DN1061" s="58"/>
      <c r="DO1061" s="58"/>
      <c r="DP1061" s="58"/>
      <c r="DQ1061" s="58"/>
      <c r="DR1061" s="58"/>
      <c r="DS1061" s="58"/>
      <c r="DT1061" s="58"/>
      <c r="DU1061" s="58"/>
      <c r="DV1061" s="58"/>
      <c r="DW1061" s="58"/>
      <c r="DX1061" s="58"/>
      <c r="DY1061" s="58"/>
      <c r="DZ1061" s="58"/>
      <c r="EA1061" s="58"/>
      <c r="EB1061" s="58"/>
      <c r="EC1061" s="58"/>
      <c r="ED1061" s="58"/>
      <c r="EE1061" s="58"/>
      <c r="EF1061" s="58"/>
      <c r="EG1061" s="58"/>
      <c r="EH1061" s="58"/>
      <c r="EI1061" s="58"/>
      <c r="EJ1061" s="58"/>
      <c r="EK1061" s="58"/>
      <c r="EL1061" s="58"/>
      <c r="EM1061" s="58"/>
    </row>
    <row r="1062" spans="1:143" outlineLevel="1" x14ac:dyDescent="0.2">
      <c r="A1062" s="16">
        <v>763</v>
      </c>
      <c r="B1062" s="16">
        <v>1</v>
      </c>
      <c r="C1062" s="1">
        <v>0.13284741379748391</v>
      </c>
      <c r="D1062" s="1">
        <f t="shared" si="143"/>
        <v>0.86715258620251612</v>
      </c>
      <c r="E1062" s="1">
        <f t="shared" si="144"/>
        <v>4.037108148105724</v>
      </c>
      <c r="F1062" s="1">
        <f t="shared" si="145"/>
        <v>2.0092556203991876</v>
      </c>
      <c r="G1062" s="1">
        <f t="shared" si="146"/>
        <v>2.5548841364023964</v>
      </c>
      <c r="H1062" s="1">
        <v>4.2021365318464258E-3</v>
      </c>
      <c r="I1062" s="1">
        <f t="shared" si="147"/>
        <v>3.4576434826121627E-3</v>
      </c>
      <c r="J1062" s="1">
        <f t="shared" si="148"/>
        <v>2.5602690996029258</v>
      </c>
      <c r="AP1062" s="58"/>
      <c r="AQ1062" s="58"/>
      <c r="AR1062" s="58"/>
      <c r="AS1062" s="58"/>
      <c r="AT1062" s="58"/>
      <c r="AU1062" s="58"/>
      <c r="AV1062" s="58"/>
      <c r="AW1062" s="173"/>
      <c r="AX1062" s="58"/>
      <c r="AY1062" s="58"/>
      <c r="AZ1062" s="58"/>
      <c r="BA1062" s="58">
        <f t="shared" si="149"/>
        <v>0</v>
      </c>
      <c r="BB1062" s="58" t="e">
        <f t="shared" si="150"/>
        <v>#N/A</v>
      </c>
      <c r="BC1062" s="58">
        <f t="shared" si="151"/>
        <v>0.13284741379748391</v>
      </c>
      <c r="BD1062" s="58"/>
      <c r="BE1062" s="58"/>
      <c r="BF1062" s="58"/>
      <c r="BG1062" s="58"/>
      <c r="BH1062" s="58"/>
      <c r="BI1062" s="58"/>
      <c r="BJ1062" s="58"/>
      <c r="BK1062" s="58"/>
      <c r="BL1062" s="58"/>
      <c r="BM1062" s="58"/>
      <c r="BN1062" s="58"/>
      <c r="BO1062" s="58"/>
      <c r="BP1062" s="58"/>
      <c r="BQ1062" s="58"/>
      <c r="BR1062" s="58"/>
      <c r="BS1062" s="58"/>
      <c r="BT1062" s="58"/>
      <c r="BU1062" s="58"/>
      <c r="BV1062" s="58"/>
      <c r="BW1062" s="58"/>
      <c r="BX1062" s="58"/>
      <c r="BY1062" s="58"/>
      <c r="BZ1062" s="58"/>
      <c r="CA1062" s="58"/>
      <c r="CB1062" s="58"/>
      <c r="CC1062" s="58"/>
      <c r="CD1062" s="58"/>
      <c r="CE1062" s="58"/>
      <c r="CF1062" s="58"/>
      <c r="CG1062" s="58"/>
      <c r="CH1062" s="58"/>
      <c r="CI1062" s="58"/>
      <c r="CJ1062" s="58"/>
      <c r="CK1062" s="58"/>
      <c r="CL1062" s="58"/>
      <c r="CM1062" s="58"/>
      <c r="CN1062" s="58"/>
      <c r="CO1062" s="58"/>
      <c r="CP1062" s="58"/>
      <c r="CQ1062" s="58"/>
      <c r="CR1062" s="58"/>
      <c r="CS1062" s="58"/>
      <c r="CT1062" s="58"/>
      <c r="CU1062" s="58"/>
      <c r="CV1062" s="58"/>
      <c r="CW1062" s="58"/>
      <c r="CX1062" s="58"/>
      <c r="CY1062" s="58"/>
      <c r="CZ1062" s="58"/>
      <c r="DA1062" s="58"/>
      <c r="DB1062" s="58"/>
      <c r="DC1062" s="58"/>
      <c r="DD1062" s="58"/>
      <c r="DE1062" s="58"/>
      <c r="DF1062" s="58"/>
      <c r="DG1062" s="58"/>
      <c r="DH1062" s="58"/>
      <c r="DI1062" s="58"/>
      <c r="DJ1062" s="58"/>
      <c r="DK1062" s="58"/>
      <c r="DL1062" s="58"/>
      <c r="DM1062" s="58"/>
      <c r="DN1062" s="58"/>
      <c r="DO1062" s="58"/>
      <c r="DP1062" s="58"/>
      <c r="DQ1062" s="58"/>
      <c r="DR1062" s="58"/>
      <c r="DS1062" s="58"/>
      <c r="DT1062" s="58"/>
      <c r="DU1062" s="58"/>
      <c r="DV1062" s="58"/>
      <c r="DW1062" s="58"/>
      <c r="DX1062" s="58"/>
      <c r="DY1062" s="58"/>
      <c r="DZ1062" s="58"/>
      <c r="EA1062" s="58"/>
      <c r="EB1062" s="58"/>
      <c r="EC1062" s="58"/>
      <c r="ED1062" s="58"/>
      <c r="EE1062" s="58"/>
      <c r="EF1062" s="58"/>
      <c r="EG1062" s="58"/>
      <c r="EH1062" s="58"/>
      <c r="EI1062" s="58"/>
      <c r="EJ1062" s="58"/>
      <c r="EK1062" s="58"/>
      <c r="EL1062" s="58"/>
      <c r="EM1062" s="58"/>
    </row>
    <row r="1063" spans="1:143" outlineLevel="1" x14ac:dyDescent="0.2">
      <c r="A1063" s="16">
        <v>764</v>
      </c>
      <c r="B1063" s="16">
        <v>1</v>
      </c>
      <c r="C1063" s="1">
        <v>0.93518814813082496</v>
      </c>
      <c r="D1063" s="1">
        <f t="shared" si="143"/>
        <v>6.4811851869175041E-2</v>
      </c>
      <c r="E1063" s="1">
        <f t="shared" si="144"/>
        <v>0.13401508397934289</v>
      </c>
      <c r="F1063" s="1">
        <f t="shared" si="145"/>
        <v>0.36608070692040423</v>
      </c>
      <c r="G1063" s="1">
        <f t="shared" si="146"/>
        <v>0.26325566056680333</v>
      </c>
      <c r="H1063" s="1">
        <v>4.1538302005861456E-3</v>
      </c>
      <c r="I1063" s="1">
        <f t="shared" si="147"/>
        <v>3.6285212796262174E-5</v>
      </c>
      <c r="J1063" s="1">
        <f t="shared" si="148"/>
        <v>0.26380412950128751</v>
      </c>
      <c r="AP1063" s="58"/>
      <c r="AQ1063" s="58"/>
      <c r="AR1063" s="58"/>
      <c r="AS1063" s="58"/>
      <c r="AT1063" s="58"/>
      <c r="AU1063" s="58"/>
      <c r="AV1063" s="58"/>
      <c r="AW1063" s="173"/>
      <c r="AX1063" s="58"/>
      <c r="AY1063" s="58"/>
      <c r="AZ1063" s="58"/>
      <c r="BA1063" s="58">
        <f t="shared" si="149"/>
        <v>0</v>
      </c>
      <c r="BB1063" s="58" t="e">
        <f t="shared" si="150"/>
        <v>#N/A</v>
      </c>
      <c r="BC1063" s="58">
        <f t="shared" si="151"/>
        <v>0.93518814813082496</v>
      </c>
      <c r="BD1063" s="58"/>
      <c r="BE1063" s="58"/>
      <c r="BF1063" s="58"/>
      <c r="BG1063" s="58"/>
      <c r="BH1063" s="58"/>
      <c r="BI1063" s="58"/>
      <c r="BJ1063" s="58"/>
      <c r="BK1063" s="58"/>
      <c r="BL1063" s="58"/>
      <c r="BM1063" s="58"/>
      <c r="BN1063" s="58"/>
      <c r="BO1063" s="58"/>
      <c r="BP1063" s="58"/>
      <c r="BQ1063" s="58"/>
      <c r="BR1063" s="58"/>
      <c r="BS1063" s="58"/>
      <c r="BT1063" s="58"/>
      <c r="BU1063" s="58"/>
      <c r="BV1063" s="58"/>
      <c r="BW1063" s="58"/>
      <c r="BX1063" s="58"/>
      <c r="BY1063" s="58"/>
      <c r="BZ1063" s="58"/>
      <c r="CA1063" s="58"/>
      <c r="CB1063" s="58"/>
      <c r="CC1063" s="58"/>
      <c r="CD1063" s="58"/>
      <c r="CE1063" s="58"/>
      <c r="CF1063" s="58"/>
      <c r="CG1063" s="58"/>
      <c r="CH1063" s="58"/>
      <c r="CI1063" s="58"/>
      <c r="CJ1063" s="58"/>
      <c r="CK1063" s="58"/>
      <c r="CL1063" s="58"/>
      <c r="CM1063" s="58"/>
      <c r="CN1063" s="58"/>
      <c r="CO1063" s="58"/>
      <c r="CP1063" s="58"/>
      <c r="CQ1063" s="58"/>
      <c r="CR1063" s="58"/>
      <c r="CS1063" s="58"/>
      <c r="CT1063" s="58"/>
      <c r="CU1063" s="58"/>
      <c r="CV1063" s="58"/>
      <c r="CW1063" s="58"/>
      <c r="CX1063" s="58"/>
      <c r="CY1063" s="58"/>
      <c r="CZ1063" s="58"/>
      <c r="DA1063" s="58"/>
      <c r="DB1063" s="58"/>
      <c r="DC1063" s="58"/>
      <c r="DD1063" s="58"/>
      <c r="DE1063" s="58"/>
      <c r="DF1063" s="58"/>
      <c r="DG1063" s="58"/>
      <c r="DH1063" s="58"/>
      <c r="DI1063" s="58"/>
      <c r="DJ1063" s="58"/>
      <c r="DK1063" s="58"/>
      <c r="DL1063" s="58"/>
      <c r="DM1063" s="58"/>
      <c r="DN1063" s="58"/>
      <c r="DO1063" s="58"/>
      <c r="DP1063" s="58"/>
      <c r="DQ1063" s="58"/>
      <c r="DR1063" s="58"/>
      <c r="DS1063" s="58"/>
      <c r="DT1063" s="58"/>
      <c r="DU1063" s="58"/>
      <c r="DV1063" s="58"/>
      <c r="DW1063" s="58"/>
      <c r="DX1063" s="58"/>
      <c r="DY1063" s="58"/>
      <c r="DZ1063" s="58"/>
      <c r="EA1063" s="58"/>
      <c r="EB1063" s="58"/>
      <c r="EC1063" s="58"/>
      <c r="ED1063" s="58"/>
      <c r="EE1063" s="58"/>
      <c r="EF1063" s="58"/>
      <c r="EG1063" s="58"/>
      <c r="EH1063" s="58"/>
      <c r="EI1063" s="58"/>
      <c r="EJ1063" s="58"/>
      <c r="EK1063" s="58"/>
      <c r="EL1063" s="58"/>
      <c r="EM1063" s="58"/>
    </row>
    <row r="1064" spans="1:143" outlineLevel="1" x14ac:dyDescent="0.2">
      <c r="A1064" s="16">
        <v>765</v>
      </c>
      <c r="B1064" s="16">
        <v>0</v>
      </c>
      <c r="C1064" s="1">
        <v>0.14466356777415998</v>
      </c>
      <c r="D1064" s="1">
        <f t="shared" si="143"/>
        <v>-0.14466356777415998</v>
      </c>
      <c r="E1064" s="1">
        <f t="shared" si="144"/>
        <v>0.3125207989160651</v>
      </c>
      <c r="F1064" s="1">
        <f t="shared" si="145"/>
        <v>-0.55903559718148998</v>
      </c>
      <c r="G1064" s="1">
        <f t="shared" si="146"/>
        <v>-0.41125491417239007</v>
      </c>
      <c r="H1064" s="1">
        <v>5.3829089160431637E-3</v>
      </c>
      <c r="I1064" s="1">
        <f t="shared" si="147"/>
        <v>1.1503696353676721E-4</v>
      </c>
      <c r="J1064" s="1">
        <f t="shared" si="148"/>
        <v>-0.41236627683560706</v>
      </c>
      <c r="AP1064" s="58"/>
      <c r="AQ1064" s="58"/>
      <c r="AR1064" s="58"/>
      <c r="AS1064" s="58"/>
      <c r="AT1064" s="58"/>
      <c r="AU1064" s="58"/>
      <c r="AV1064" s="58"/>
      <c r="AW1064" s="173"/>
      <c r="AX1064" s="58"/>
      <c r="AY1064" s="58"/>
      <c r="AZ1064" s="58"/>
      <c r="BA1064" s="58">
        <f t="shared" si="149"/>
        <v>1</v>
      </c>
      <c r="BB1064" s="58">
        <f t="shared" si="150"/>
        <v>0.14466356777415998</v>
      </c>
      <c r="BC1064" s="58" t="e">
        <f t="shared" si="151"/>
        <v>#N/A</v>
      </c>
      <c r="BD1064" s="58"/>
      <c r="BE1064" s="58"/>
      <c r="BF1064" s="58"/>
      <c r="BG1064" s="58"/>
      <c r="BH1064" s="58"/>
      <c r="BI1064" s="58"/>
      <c r="BJ1064" s="58"/>
      <c r="BK1064" s="58"/>
      <c r="BL1064" s="58"/>
      <c r="BM1064" s="58"/>
      <c r="BN1064" s="58"/>
      <c r="BO1064" s="58"/>
      <c r="BP1064" s="58"/>
      <c r="BQ1064" s="58"/>
      <c r="BR1064" s="58"/>
      <c r="BS1064" s="58"/>
      <c r="BT1064" s="58"/>
      <c r="BU1064" s="58"/>
      <c r="BV1064" s="58"/>
      <c r="BW1064" s="58"/>
      <c r="BX1064" s="58"/>
      <c r="BY1064" s="58"/>
      <c r="BZ1064" s="58"/>
      <c r="CA1064" s="58"/>
      <c r="CB1064" s="58"/>
      <c r="CC1064" s="58"/>
      <c r="CD1064" s="58"/>
      <c r="CE1064" s="58"/>
      <c r="CF1064" s="58"/>
      <c r="CG1064" s="58"/>
      <c r="CH1064" s="58"/>
      <c r="CI1064" s="58"/>
      <c r="CJ1064" s="58"/>
      <c r="CK1064" s="58"/>
      <c r="CL1064" s="58"/>
      <c r="CM1064" s="58"/>
      <c r="CN1064" s="58"/>
      <c r="CO1064" s="58"/>
      <c r="CP1064" s="58"/>
      <c r="CQ1064" s="58"/>
      <c r="CR1064" s="58"/>
      <c r="CS1064" s="58"/>
      <c r="CT1064" s="58"/>
      <c r="CU1064" s="58"/>
      <c r="CV1064" s="58"/>
      <c r="CW1064" s="58"/>
      <c r="CX1064" s="58"/>
      <c r="CY1064" s="58"/>
      <c r="CZ1064" s="58"/>
      <c r="DA1064" s="58"/>
      <c r="DB1064" s="58"/>
      <c r="DC1064" s="58"/>
      <c r="DD1064" s="58"/>
      <c r="DE1064" s="58"/>
      <c r="DF1064" s="58"/>
      <c r="DG1064" s="58"/>
      <c r="DH1064" s="58"/>
      <c r="DI1064" s="58"/>
      <c r="DJ1064" s="58"/>
      <c r="DK1064" s="58"/>
      <c r="DL1064" s="58"/>
      <c r="DM1064" s="58"/>
      <c r="DN1064" s="58"/>
      <c r="DO1064" s="58"/>
      <c r="DP1064" s="58"/>
      <c r="DQ1064" s="58"/>
      <c r="DR1064" s="58"/>
      <c r="DS1064" s="58"/>
      <c r="DT1064" s="58"/>
      <c r="DU1064" s="58"/>
      <c r="DV1064" s="58"/>
      <c r="DW1064" s="58"/>
      <c r="DX1064" s="58"/>
      <c r="DY1064" s="58"/>
      <c r="DZ1064" s="58"/>
      <c r="EA1064" s="58"/>
      <c r="EB1064" s="58"/>
      <c r="EC1064" s="58"/>
      <c r="ED1064" s="58"/>
      <c r="EE1064" s="58"/>
      <c r="EF1064" s="58"/>
      <c r="EG1064" s="58"/>
      <c r="EH1064" s="58"/>
      <c r="EI1064" s="58"/>
      <c r="EJ1064" s="58"/>
      <c r="EK1064" s="58"/>
      <c r="EL1064" s="58"/>
      <c r="EM1064" s="58"/>
    </row>
    <row r="1065" spans="1:143" outlineLevel="1" x14ac:dyDescent="0.2">
      <c r="A1065" s="16">
        <v>766</v>
      </c>
      <c r="B1065" s="16">
        <v>1</v>
      </c>
      <c r="C1065" s="1">
        <v>0.90873390001596444</v>
      </c>
      <c r="D1065" s="1">
        <f t="shared" si="143"/>
        <v>9.1266099984035565E-2</v>
      </c>
      <c r="E1065" s="1">
        <f t="shared" si="144"/>
        <v>0.19140593383504642</v>
      </c>
      <c r="F1065" s="1">
        <f t="shared" si="145"/>
        <v>0.43749963866847524</v>
      </c>
      <c r="G1065" s="1">
        <f t="shared" si="146"/>
        <v>0.31691031963407745</v>
      </c>
      <c r="H1065" s="1">
        <v>7.3715700337551463E-3</v>
      </c>
      <c r="I1065" s="1">
        <f t="shared" si="147"/>
        <v>9.3922436951049358E-5</v>
      </c>
      <c r="J1065" s="1">
        <f t="shared" si="148"/>
        <v>0.31808488071520741</v>
      </c>
      <c r="AP1065" s="58"/>
      <c r="AQ1065" s="58"/>
      <c r="AR1065" s="58"/>
      <c r="AS1065" s="58"/>
      <c r="AT1065" s="58"/>
      <c r="AU1065" s="58"/>
      <c r="AV1065" s="58"/>
      <c r="AW1065" s="173"/>
      <c r="AX1065" s="58"/>
      <c r="AY1065" s="58"/>
      <c r="AZ1065" s="58"/>
      <c r="BA1065" s="58">
        <f t="shared" si="149"/>
        <v>0</v>
      </c>
      <c r="BB1065" s="58" t="e">
        <f t="shared" si="150"/>
        <v>#N/A</v>
      </c>
      <c r="BC1065" s="58">
        <f t="shared" si="151"/>
        <v>0.90873390001596444</v>
      </c>
      <c r="BD1065" s="58"/>
      <c r="BE1065" s="58"/>
      <c r="BF1065" s="58"/>
      <c r="BG1065" s="58"/>
      <c r="BH1065" s="58"/>
      <c r="BI1065" s="58"/>
      <c r="BJ1065" s="58"/>
      <c r="BK1065" s="58"/>
      <c r="BL1065" s="58"/>
      <c r="BM1065" s="58"/>
      <c r="BN1065" s="58"/>
      <c r="BO1065" s="58"/>
      <c r="BP1065" s="58"/>
      <c r="BQ1065" s="58"/>
      <c r="BR1065" s="58"/>
      <c r="BS1065" s="58"/>
      <c r="BT1065" s="58"/>
      <c r="BU1065" s="58"/>
      <c r="BV1065" s="58"/>
      <c r="BW1065" s="58"/>
      <c r="BX1065" s="58"/>
      <c r="BY1065" s="58"/>
      <c r="BZ1065" s="58"/>
      <c r="CA1065" s="58"/>
      <c r="CB1065" s="58"/>
      <c r="CC1065" s="58"/>
      <c r="CD1065" s="58"/>
      <c r="CE1065" s="58"/>
      <c r="CF1065" s="58"/>
      <c r="CG1065" s="58"/>
      <c r="CH1065" s="58"/>
      <c r="CI1065" s="58"/>
      <c r="CJ1065" s="58"/>
      <c r="CK1065" s="58"/>
      <c r="CL1065" s="58"/>
      <c r="CM1065" s="58"/>
      <c r="CN1065" s="58"/>
      <c r="CO1065" s="58"/>
      <c r="CP1065" s="58"/>
      <c r="CQ1065" s="58"/>
      <c r="CR1065" s="58"/>
      <c r="CS1065" s="58"/>
      <c r="CT1065" s="58"/>
      <c r="CU1065" s="58"/>
      <c r="CV1065" s="58"/>
      <c r="CW1065" s="58"/>
      <c r="CX1065" s="58"/>
      <c r="CY1065" s="58"/>
      <c r="CZ1065" s="58"/>
      <c r="DA1065" s="58"/>
      <c r="DB1065" s="58"/>
      <c r="DC1065" s="58"/>
      <c r="DD1065" s="58"/>
      <c r="DE1065" s="58"/>
      <c r="DF1065" s="58"/>
      <c r="DG1065" s="58"/>
      <c r="DH1065" s="58"/>
      <c r="DI1065" s="58"/>
      <c r="DJ1065" s="58"/>
      <c r="DK1065" s="58"/>
      <c r="DL1065" s="58"/>
      <c r="DM1065" s="58"/>
      <c r="DN1065" s="58"/>
      <c r="DO1065" s="58"/>
      <c r="DP1065" s="58"/>
      <c r="DQ1065" s="58"/>
      <c r="DR1065" s="58"/>
      <c r="DS1065" s="58"/>
      <c r="DT1065" s="58"/>
      <c r="DU1065" s="58"/>
      <c r="DV1065" s="58"/>
      <c r="DW1065" s="58"/>
      <c r="DX1065" s="58"/>
      <c r="DY1065" s="58"/>
      <c r="DZ1065" s="58"/>
      <c r="EA1065" s="58"/>
      <c r="EB1065" s="58"/>
      <c r="EC1065" s="58"/>
      <c r="ED1065" s="58"/>
      <c r="EE1065" s="58"/>
      <c r="EF1065" s="58"/>
      <c r="EG1065" s="58"/>
      <c r="EH1065" s="58"/>
      <c r="EI1065" s="58"/>
      <c r="EJ1065" s="58"/>
      <c r="EK1065" s="58"/>
      <c r="EL1065" s="58"/>
      <c r="EM1065" s="58"/>
    </row>
    <row r="1066" spans="1:143" outlineLevel="1" x14ac:dyDescent="0.2">
      <c r="A1066" s="16">
        <v>767</v>
      </c>
      <c r="B1066" s="16">
        <v>0</v>
      </c>
      <c r="C1066" s="1">
        <v>0.43440543939947485</v>
      </c>
      <c r="D1066" s="1">
        <f t="shared" si="143"/>
        <v>-0.43440543939947485</v>
      </c>
      <c r="E1066" s="1">
        <f t="shared" si="144"/>
        <v>1.1397555629778737</v>
      </c>
      <c r="F1066" s="1">
        <f t="shared" si="145"/>
        <v>-1.0675933509430797</v>
      </c>
      <c r="G1066" s="1">
        <f t="shared" si="146"/>
        <v>-0.87638516057361082</v>
      </c>
      <c r="H1066" s="1">
        <v>1.0197090056300826E-2</v>
      </c>
      <c r="I1066" s="1">
        <f t="shared" si="147"/>
        <v>9.9926078842281279E-4</v>
      </c>
      <c r="J1066" s="1">
        <f t="shared" si="148"/>
        <v>-0.8808879154370447</v>
      </c>
      <c r="AP1066" s="58"/>
      <c r="AQ1066" s="58"/>
      <c r="AR1066" s="58"/>
      <c r="AS1066" s="58"/>
      <c r="AT1066" s="58"/>
      <c r="AU1066" s="58"/>
      <c r="AV1066" s="58"/>
      <c r="AW1066" s="173"/>
      <c r="AX1066" s="58"/>
      <c r="AY1066" s="58"/>
      <c r="AZ1066" s="58"/>
      <c r="BA1066" s="58">
        <f t="shared" si="149"/>
        <v>1</v>
      </c>
      <c r="BB1066" s="58">
        <f t="shared" si="150"/>
        <v>0.43440543939947485</v>
      </c>
      <c r="BC1066" s="58" t="e">
        <f t="shared" si="151"/>
        <v>#N/A</v>
      </c>
      <c r="BD1066" s="58"/>
      <c r="BE1066" s="58"/>
      <c r="BF1066" s="58"/>
      <c r="BG1066" s="58"/>
      <c r="BH1066" s="58"/>
      <c r="BI1066" s="58"/>
      <c r="BJ1066" s="58"/>
      <c r="BK1066" s="58"/>
      <c r="BL1066" s="58"/>
      <c r="BM1066" s="58"/>
      <c r="BN1066" s="58"/>
      <c r="BO1066" s="58"/>
      <c r="BP1066" s="58"/>
      <c r="BQ1066" s="58"/>
      <c r="BR1066" s="58"/>
      <c r="BS1066" s="58"/>
      <c r="BT1066" s="58"/>
      <c r="BU1066" s="58"/>
      <c r="BV1066" s="58"/>
      <c r="BW1066" s="58"/>
      <c r="BX1066" s="58"/>
      <c r="BY1066" s="58"/>
      <c r="BZ1066" s="58"/>
      <c r="CA1066" s="58"/>
      <c r="CB1066" s="58"/>
      <c r="CC1066" s="58"/>
      <c r="CD1066" s="58"/>
      <c r="CE1066" s="58"/>
      <c r="CF1066" s="58"/>
      <c r="CG1066" s="58"/>
      <c r="CH1066" s="58"/>
      <c r="CI1066" s="58"/>
      <c r="CJ1066" s="58"/>
      <c r="CK1066" s="58"/>
      <c r="CL1066" s="58"/>
      <c r="CM1066" s="58"/>
      <c r="CN1066" s="58"/>
      <c r="CO1066" s="58"/>
      <c r="CP1066" s="58"/>
      <c r="CQ1066" s="58"/>
      <c r="CR1066" s="58"/>
      <c r="CS1066" s="58"/>
      <c r="CT1066" s="58"/>
      <c r="CU1066" s="58"/>
      <c r="CV1066" s="58"/>
      <c r="CW1066" s="58"/>
      <c r="CX1066" s="58"/>
      <c r="CY1066" s="58"/>
      <c r="CZ1066" s="58"/>
      <c r="DA1066" s="58"/>
      <c r="DB1066" s="58"/>
      <c r="DC1066" s="58"/>
      <c r="DD1066" s="58"/>
      <c r="DE1066" s="58"/>
      <c r="DF1066" s="58"/>
      <c r="DG1066" s="58"/>
      <c r="DH1066" s="58"/>
      <c r="DI1066" s="58"/>
      <c r="DJ1066" s="58"/>
      <c r="DK1066" s="58"/>
      <c r="DL1066" s="58"/>
      <c r="DM1066" s="58"/>
      <c r="DN1066" s="58"/>
      <c r="DO1066" s="58"/>
      <c r="DP1066" s="58"/>
      <c r="DQ1066" s="58"/>
      <c r="DR1066" s="58"/>
      <c r="DS1066" s="58"/>
      <c r="DT1066" s="58"/>
      <c r="DU1066" s="58"/>
      <c r="DV1066" s="58"/>
      <c r="DW1066" s="58"/>
      <c r="DX1066" s="58"/>
      <c r="DY1066" s="58"/>
      <c r="DZ1066" s="58"/>
      <c r="EA1066" s="58"/>
      <c r="EB1066" s="58"/>
      <c r="EC1066" s="58"/>
      <c r="ED1066" s="58"/>
      <c r="EE1066" s="58"/>
      <c r="EF1066" s="58"/>
      <c r="EG1066" s="58"/>
      <c r="EH1066" s="58"/>
      <c r="EI1066" s="58"/>
      <c r="EJ1066" s="58"/>
      <c r="EK1066" s="58"/>
      <c r="EL1066" s="58"/>
      <c r="EM1066" s="58"/>
    </row>
    <row r="1067" spans="1:143" outlineLevel="1" x14ac:dyDescent="0.2">
      <c r="A1067" s="16">
        <v>768</v>
      </c>
      <c r="B1067" s="16">
        <v>0</v>
      </c>
      <c r="C1067" s="1">
        <v>0.7207776025272794</v>
      </c>
      <c r="D1067" s="1">
        <f t="shared" si="143"/>
        <v>-0.7207776025272794</v>
      </c>
      <c r="E1067" s="1">
        <f t="shared" si="144"/>
        <v>2.5514933822737702</v>
      </c>
      <c r="F1067" s="1">
        <f t="shared" si="145"/>
        <v>-1.5973394699542645</v>
      </c>
      <c r="G1067" s="1">
        <f t="shared" si="146"/>
        <v>-1.6066656754355295</v>
      </c>
      <c r="H1067" s="1">
        <v>1.4088740930292562E-2</v>
      </c>
      <c r="I1067" s="1">
        <f t="shared" si="147"/>
        <v>4.6768945162833642E-3</v>
      </c>
      <c r="J1067" s="1">
        <f t="shared" si="148"/>
        <v>-1.6181046370094201</v>
      </c>
      <c r="AP1067" s="58"/>
      <c r="AQ1067" s="58"/>
      <c r="AR1067" s="58"/>
      <c r="AS1067" s="58"/>
      <c r="AT1067" s="58"/>
      <c r="AU1067" s="58"/>
      <c r="AV1067" s="58"/>
      <c r="AW1067" s="173"/>
      <c r="AX1067" s="58"/>
      <c r="AY1067" s="58"/>
      <c r="AZ1067" s="58"/>
      <c r="BA1067" s="58">
        <f t="shared" si="149"/>
        <v>1</v>
      </c>
      <c r="BB1067" s="58">
        <f t="shared" si="150"/>
        <v>0.7207776025272794</v>
      </c>
      <c r="BC1067" s="58" t="e">
        <f t="shared" si="151"/>
        <v>#N/A</v>
      </c>
      <c r="BD1067" s="58"/>
      <c r="BE1067" s="58"/>
      <c r="BF1067" s="58"/>
      <c r="BG1067" s="58"/>
      <c r="BH1067" s="58"/>
      <c r="BI1067" s="58"/>
      <c r="BJ1067" s="58"/>
      <c r="BK1067" s="58"/>
      <c r="BL1067" s="58"/>
      <c r="BM1067" s="58"/>
      <c r="BN1067" s="58"/>
      <c r="BO1067" s="58"/>
      <c r="BP1067" s="58"/>
      <c r="BQ1067" s="58"/>
      <c r="BR1067" s="58"/>
      <c r="BS1067" s="58"/>
      <c r="BT1067" s="58"/>
      <c r="BU1067" s="58"/>
      <c r="BV1067" s="58"/>
      <c r="BW1067" s="58"/>
      <c r="BX1067" s="58"/>
      <c r="BY1067" s="58"/>
      <c r="BZ1067" s="58"/>
      <c r="CA1067" s="58"/>
      <c r="CB1067" s="58"/>
      <c r="CC1067" s="58"/>
      <c r="CD1067" s="58"/>
      <c r="CE1067" s="58"/>
      <c r="CF1067" s="58"/>
      <c r="CG1067" s="58"/>
      <c r="CH1067" s="58"/>
      <c r="CI1067" s="58"/>
      <c r="CJ1067" s="58"/>
      <c r="CK1067" s="58"/>
      <c r="CL1067" s="58"/>
      <c r="CM1067" s="58"/>
      <c r="CN1067" s="58"/>
      <c r="CO1067" s="58"/>
      <c r="CP1067" s="58"/>
      <c r="CQ1067" s="58"/>
      <c r="CR1067" s="58"/>
      <c r="CS1067" s="58"/>
      <c r="CT1067" s="58"/>
      <c r="CU1067" s="58"/>
      <c r="CV1067" s="58"/>
      <c r="CW1067" s="58"/>
      <c r="CX1067" s="58"/>
      <c r="CY1067" s="58"/>
      <c r="CZ1067" s="58"/>
      <c r="DA1067" s="58"/>
      <c r="DB1067" s="58"/>
      <c r="DC1067" s="58"/>
      <c r="DD1067" s="58"/>
      <c r="DE1067" s="58"/>
      <c r="DF1067" s="58"/>
      <c r="DG1067" s="58"/>
      <c r="DH1067" s="58"/>
      <c r="DI1067" s="58"/>
      <c r="DJ1067" s="58"/>
      <c r="DK1067" s="58"/>
      <c r="DL1067" s="58"/>
      <c r="DM1067" s="58"/>
      <c r="DN1067" s="58"/>
      <c r="DO1067" s="58"/>
      <c r="DP1067" s="58"/>
      <c r="DQ1067" s="58"/>
      <c r="DR1067" s="58"/>
      <c r="DS1067" s="58"/>
      <c r="DT1067" s="58"/>
      <c r="DU1067" s="58"/>
      <c r="DV1067" s="58"/>
      <c r="DW1067" s="58"/>
      <c r="DX1067" s="58"/>
      <c r="DY1067" s="58"/>
      <c r="DZ1067" s="58"/>
      <c r="EA1067" s="58"/>
      <c r="EB1067" s="58"/>
      <c r="EC1067" s="58"/>
      <c r="ED1067" s="58"/>
      <c r="EE1067" s="58"/>
      <c r="EF1067" s="58"/>
      <c r="EG1067" s="58"/>
      <c r="EH1067" s="58"/>
      <c r="EI1067" s="58"/>
      <c r="EJ1067" s="58"/>
      <c r="EK1067" s="58"/>
      <c r="EL1067" s="58"/>
      <c r="EM1067" s="58"/>
    </row>
    <row r="1068" spans="1:143" outlineLevel="1" x14ac:dyDescent="0.2">
      <c r="A1068" s="16">
        <v>769</v>
      </c>
      <c r="B1068" s="16">
        <v>0</v>
      </c>
      <c r="C1068" s="1">
        <v>0.10708535727923606</v>
      </c>
      <c r="D1068" s="1">
        <f t="shared" si="143"/>
        <v>-0.10708535727923606</v>
      </c>
      <c r="E1068" s="1">
        <f t="shared" si="144"/>
        <v>0.22652857506665758</v>
      </c>
      <c r="F1068" s="1">
        <f t="shared" si="145"/>
        <v>-0.47595018128650562</v>
      </c>
      <c r="G1068" s="1">
        <f t="shared" si="146"/>
        <v>-0.34630604501769208</v>
      </c>
      <c r="H1068" s="1">
        <v>2.9589996513966067E-3</v>
      </c>
      <c r="I1068" s="1">
        <f t="shared" si="147"/>
        <v>4.4622000483173256E-5</v>
      </c>
      <c r="J1068" s="1">
        <f t="shared" si="148"/>
        <v>-0.34681954461620262</v>
      </c>
      <c r="AP1068" s="58"/>
      <c r="AQ1068" s="58"/>
      <c r="AR1068" s="58"/>
      <c r="AS1068" s="58"/>
      <c r="AT1068" s="58"/>
      <c r="AU1068" s="58"/>
      <c r="AV1068" s="58"/>
      <c r="AW1068" s="173"/>
      <c r="AX1068" s="58"/>
      <c r="AY1068" s="58"/>
      <c r="AZ1068" s="58"/>
      <c r="BA1068" s="58">
        <f t="shared" si="149"/>
        <v>1</v>
      </c>
      <c r="BB1068" s="58">
        <f t="shared" si="150"/>
        <v>0.10708535727923606</v>
      </c>
      <c r="BC1068" s="58" t="e">
        <f t="shared" si="151"/>
        <v>#N/A</v>
      </c>
      <c r="BD1068" s="58"/>
      <c r="BE1068" s="58"/>
      <c r="BF1068" s="58"/>
      <c r="BG1068" s="58"/>
      <c r="BH1068" s="58"/>
      <c r="BI1068" s="58"/>
      <c r="BJ1068" s="58"/>
      <c r="BK1068" s="58"/>
      <c r="BL1068" s="58"/>
      <c r="BM1068" s="58"/>
      <c r="BN1068" s="58"/>
      <c r="BO1068" s="58"/>
      <c r="BP1068" s="58"/>
      <c r="BQ1068" s="58"/>
      <c r="BR1068" s="58"/>
      <c r="BS1068" s="58"/>
      <c r="BT1068" s="58"/>
      <c r="BU1068" s="58"/>
      <c r="BV1068" s="58"/>
      <c r="BW1068" s="58"/>
      <c r="BX1068" s="58"/>
      <c r="BY1068" s="58"/>
      <c r="BZ1068" s="58"/>
      <c r="CA1068" s="58"/>
      <c r="CB1068" s="58"/>
      <c r="CC1068" s="58"/>
      <c r="CD1068" s="58"/>
      <c r="CE1068" s="58"/>
      <c r="CF1068" s="58"/>
      <c r="CG1068" s="58"/>
      <c r="CH1068" s="58"/>
      <c r="CI1068" s="58"/>
      <c r="CJ1068" s="58"/>
      <c r="CK1068" s="58"/>
      <c r="CL1068" s="58"/>
      <c r="CM1068" s="58"/>
      <c r="CN1068" s="58"/>
      <c r="CO1068" s="58"/>
      <c r="CP1068" s="58"/>
      <c r="CQ1068" s="58"/>
      <c r="CR1068" s="58"/>
      <c r="CS1068" s="58"/>
      <c r="CT1068" s="58"/>
      <c r="CU1068" s="58"/>
      <c r="CV1068" s="58"/>
      <c r="CW1068" s="58"/>
      <c r="CX1068" s="58"/>
      <c r="CY1068" s="58"/>
      <c r="CZ1068" s="58"/>
      <c r="DA1068" s="58"/>
      <c r="DB1068" s="58"/>
      <c r="DC1068" s="58"/>
      <c r="DD1068" s="58"/>
      <c r="DE1068" s="58"/>
      <c r="DF1068" s="58"/>
      <c r="DG1068" s="58"/>
      <c r="DH1068" s="58"/>
      <c r="DI1068" s="58"/>
      <c r="DJ1068" s="58"/>
      <c r="DK1068" s="58"/>
      <c r="DL1068" s="58"/>
      <c r="DM1068" s="58"/>
      <c r="DN1068" s="58"/>
      <c r="DO1068" s="58"/>
      <c r="DP1068" s="58"/>
      <c r="DQ1068" s="58"/>
      <c r="DR1068" s="58"/>
      <c r="DS1068" s="58"/>
      <c r="DT1068" s="58"/>
      <c r="DU1068" s="58"/>
      <c r="DV1068" s="58"/>
      <c r="DW1068" s="58"/>
      <c r="DX1068" s="58"/>
      <c r="DY1068" s="58"/>
      <c r="DZ1068" s="58"/>
      <c r="EA1068" s="58"/>
      <c r="EB1068" s="58"/>
      <c r="EC1068" s="58"/>
      <c r="ED1068" s="58"/>
      <c r="EE1068" s="58"/>
      <c r="EF1068" s="58"/>
      <c r="EG1068" s="58"/>
      <c r="EH1068" s="58"/>
      <c r="EI1068" s="58"/>
      <c r="EJ1068" s="58"/>
      <c r="EK1068" s="58"/>
      <c r="EL1068" s="58"/>
      <c r="EM1068" s="58"/>
    </row>
    <row r="1069" spans="1:143" outlineLevel="1" x14ac:dyDescent="0.2">
      <c r="A1069" s="16">
        <v>770</v>
      </c>
      <c r="B1069" s="16">
        <v>0</v>
      </c>
      <c r="C1069" s="1">
        <v>0.1022195285800436</v>
      </c>
      <c r="D1069" s="1">
        <f t="shared" ref="D1069:D1099" si="152">B1069 - C1069</f>
        <v>-0.1022195285800436</v>
      </c>
      <c r="E1069" s="1">
        <f t="shared" ref="E1069:E1099" si="153">2*IF(B1069=1,LN(1/C1069),LN(1/(1-C1069)))</f>
        <v>0.21565940892741092</v>
      </c>
      <c r="F1069" s="1">
        <f t="shared" ref="F1069:F1099" si="154">SQRT(E1069)*SIGN(D1069)</f>
        <v>-0.4643914393347609</v>
      </c>
      <c r="G1069" s="1">
        <f t="shared" ref="G1069:G1099" si="155">D1069/(SQRT(C1069*(1-C1069)))</f>
        <v>-0.33742857641477564</v>
      </c>
      <c r="H1069" s="1">
        <v>2.9315480984654055E-3</v>
      </c>
      <c r="I1069" s="1">
        <f t="shared" ref="I1069:I1099" si="156">(G1069^2/8)*H1069/(1-H1069)^2</f>
        <v>4.1968244796780389E-5</v>
      </c>
      <c r="J1069" s="1">
        <f t="shared" ref="J1069:J1099" si="157">G1069/SQRT(1-H1069)</f>
        <v>-0.33792426057365355</v>
      </c>
      <c r="AP1069" s="58"/>
      <c r="AQ1069" s="58"/>
      <c r="AR1069" s="58"/>
      <c r="AS1069" s="58"/>
      <c r="AT1069" s="58"/>
      <c r="AU1069" s="58"/>
      <c r="AV1069" s="58"/>
      <c r="AW1069" s="173"/>
      <c r="AX1069" s="58"/>
      <c r="AY1069" s="58"/>
      <c r="AZ1069" s="58"/>
      <c r="BA1069" s="58">
        <f t="shared" ref="BA1069:BA1099" si="158">1-B1069</f>
        <v>1</v>
      </c>
      <c r="BB1069" s="58">
        <f t="shared" ref="BB1069:BB1099" si="159">IF(B1069=0,C1069,NA())</f>
        <v>0.1022195285800436</v>
      </c>
      <c r="BC1069" s="58" t="e">
        <f t="shared" ref="BC1069:BC1099" si="160">IF(B1069=1,C1069,NA())</f>
        <v>#N/A</v>
      </c>
      <c r="BD1069" s="58"/>
      <c r="BE1069" s="58"/>
      <c r="BF1069" s="58"/>
      <c r="BG1069" s="58"/>
      <c r="BH1069" s="58"/>
      <c r="BI1069" s="58"/>
      <c r="BJ1069" s="58"/>
      <c r="BK1069" s="58"/>
      <c r="BL1069" s="58"/>
      <c r="BM1069" s="58"/>
      <c r="BN1069" s="58"/>
      <c r="BO1069" s="58"/>
      <c r="BP1069" s="58"/>
      <c r="BQ1069" s="58"/>
      <c r="BR1069" s="58"/>
      <c r="BS1069" s="58"/>
      <c r="BT1069" s="58"/>
      <c r="BU1069" s="58"/>
      <c r="BV1069" s="58"/>
      <c r="BW1069" s="58"/>
      <c r="BX1069" s="58"/>
      <c r="BY1069" s="58"/>
      <c r="BZ1069" s="58"/>
      <c r="CA1069" s="58"/>
      <c r="CB1069" s="58"/>
      <c r="CC1069" s="58"/>
      <c r="CD1069" s="58"/>
      <c r="CE1069" s="58"/>
      <c r="CF1069" s="58"/>
      <c r="CG1069" s="58"/>
      <c r="CH1069" s="58"/>
      <c r="CI1069" s="58"/>
      <c r="CJ1069" s="58"/>
      <c r="CK1069" s="58"/>
      <c r="CL1069" s="58"/>
      <c r="CM1069" s="58"/>
      <c r="CN1069" s="58"/>
      <c r="CO1069" s="58"/>
      <c r="CP1069" s="58"/>
      <c r="CQ1069" s="58"/>
      <c r="CR1069" s="58"/>
      <c r="CS1069" s="58"/>
      <c r="CT1069" s="58"/>
      <c r="CU1069" s="58"/>
      <c r="CV1069" s="58"/>
      <c r="CW1069" s="58"/>
      <c r="CX1069" s="58"/>
      <c r="CY1069" s="58"/>
      <c r="CZ1069" s="58"/>
      <c r="DA1069" s="58"/>
      <c r="DB1069" s="58"/>
      <c r="DC1069" s="58"/>
      <c r="DD1069" s="58"/>
      <c r="DE1069" s="58"/>
      <c r="DF1069" s="58"/>
      <c r="DG1069" s="58"/>
      <c r="DH1069" s="58"/>
      <c r="DI1069" s="58"/>
      <c r="DJ1069" s="58"/>
      <c r="DK1069" s="58"/>
      <c r="DL1069" s="58"/>
      <c r="DM1069" s="58"/>
      <c r="DN1069" s="58"/>
      <c r="DO1069" s="58"/>
      <c r="DP1069" s="58"/>
      <c r="DQ1069" s="58"/>
      <c r="DR1069" s="58"/>
      <c r="DS1069" s="58"/>
      <c r="DT1069" s="58"/>
      <c r="DU1069" s="58"/>
      <c r="DV1069" s="58"/>
      <c r="DW1069" s="58"/>
      <c r="DX1069" s="58"/>
      <c r="DY1069" s="58"/>
      <c r="DZ1069" s="58"/>
      <c r="EA1069" s="58"/>
      <c r="EB1069" s="58"/>
      <c r="EC1069" s="58"/>
      <c r="ED1069" s="58"/>
      <c r="EE1069" s="58"/>
      <c r="EF1069" s="58"/>
      <c r="EG1069" s="58"/>
      <c r="EH1069" s="58"/>
      <c r="EI1069" s="58"/>
      <c r="EJ1069" s="58"/>
      <c r="EK1069" s="58"/>
      <c r="EL1069" s="58"/>
      <c r="EM1069" s="58"/>
    </row>
    <row r="1070" spans="1:143" outlineLevel="1" x14ac:dyDescent="0.2">
      <c r="A1070" s="16">
        <v>771</v>
      </c>
      <c r="B1070" s="16">
        <v>0</v>
      </c>
      <c r="C1070" s="1">
        <v>0.12185890264573478</v>
      </c>
      <c r="D1070" s="1">
        <f t="shared" si="152"/>
        <v>-0.12185890264573478</v>
      </c>
      <c r="E1070" s="1">
        <f t="shared" si="153"/>
        <v>0.25989599024281984</v>
      </c>
      <c r="F1070" s="1">
        <f t="shared" si="154"/>
        <v>-0.50979995119931099</v>
      </c>
      <c r="G1070" s="1">
        <f t="shared" si="155"/>
        <v>-0.37251732876843502</v>
      </c>
      <c r="H1070" s="1">
        <v>3.4466341933205046E-3</v>
      </c>
      <c r="I1070" s="1">
        <f t="shared" si="156"/>
        <v>6.0200076731380838E-5</v>
      </c>
      <c r="J1070" s="1">
        <f t="shared" si="157"/>
        <v>-0.37316095849576508</v>
      </c>
      <c r="AP1070" s="58"/>
      <c r="AQ1070" s="58"/>
      <c r="AR1070" s="58"/>
      <c r="AS1070" s="58"/>
      <c r="AT1070" s="58"/>
      <c r="AU1070" s="58"/>
      <c r="AV1070" s="58"/>
      <c r="AW1070" s="173"/>
      <c r="AX1070" s="58"/>
      <c r="AY1070" s="58"/>
      <c r="AZ1070" s="58"/>
      <c r="BA1070" s="58">
        <f t="shared" si="158"/>
        <v>1</v>
      </c>
      <c r="BB1070" s="58">
        <f t="shared" si="159"/>
        <v>0.12185890264573478</v>
      </c>
      <c r="BC1070" s="58" t="e">
        <f t="shared" si="160"/>
        <v>#N/A</v>
      </c>
      <c r="BD1070" s="58"/>
      <c r="BE1070" s="58"/>
      <c r="BF1070" s="58"/>
      <c r="BG1070" s="58"/>
      <c r="BH1070" s="58"/>
      <c r="BI1070" s="58"/>
      <c r="BJ1070" s="58"/>
      <c r="BK1070" s="58"/>
      <c r="BL1070" s="58"/>
      <c r="BM1070" s="58"/>
      <c r="BN1070" s="58"/>
      <c r="BO1070" s="58"/>
      <c r="BP1070" s="58"/>
      <c r="BQ1070" s="58"/>
      <c r="BR1070" s="58"/>
      <c r="BS1070" s="58"/>
      <c r="BT1070" s="58"/>
      <c r="BU1070" s="58"/>
      <c r="BV1070" s="58"/>
      <c r="BW1070" s="58"/>
      <c r="BX1070" s="58"/>
      <c r="BY1070" s="58"/>
      <c r="BZ1070" s="58"/>
      <c r="CA1070" s="58"/>
      <c r="CB1070" s="58"/>
      <c r="CC1070" s="58"/>
      <c r="CD1070" s="58"/>
      <c r="CE1070" s="58"/>
      <c r="CF1070" s="58"/>
      <c r="CG1070" s="58"/>
      <c r="CH1070" s="58"/>
      <c r="CI1070" s="58"/>
      <c r="CJ1070" s="58"/>
      <c r="CK1070" s="58"/>
      <c r="CL1070" s="58"/>
      <c r="CM1070" s="58"/>
      <c r="CN1070" s="58"/>
      <c r="CO1070" s="58"/>
      <c r="CP1070" s="58"/>
      <c r="CQ1070" s="58"/>
      <c r="CR1070" s="58"/>
      <c r="CS1070" s="58"/>
      <c r="CT1070" s="58"/>
      <c r="CU1070" s="58"/>
      <c r="CV1070" s="58"/>
      <c r="CW1070" s="58"/>
      <c r="CX1070" s="58"/>
      <c r="CY1070" s="58"/>
      <c r="CZ1070" s="58"/>
      <c r="DA1070" s="58"/>
      <c r="DB1070" s="58"/>
      <c r="DC1070" s="58"/>
      <c r="DD1070" s="58"/>
      <c r="DE1070" s="58"/>
      <c r="DF1070" s="58"/>
      <c r="DG1070" s="58"/>
      <c r="DH1070" s="58"/>
      <c r="DI1070" s="58"/>
      <c r="DJ1070" s="58"/>
      <c r="DK1070" s="58"/>
      <c r="DL1070" s="58"/>
      <c r="DM1070" s="58"/>
      <c r="DN1070" s="58"/>
      <c r="DO1070" s="58"/>
      <c r="DP1070" s="58"/>
      <c r="DQ1070" s="58"/>
      <c r="DR1070" s="58"/>
      <c r="DS1070" s="58"/>
      <c r="DT1070" s="58"/>
      <c r="DU1070" s="58"/>
      <c r="DV1070" s="58"/>
      <c r="DW1070" s="58"/>
      <c r="DX1070" s="58"/>
      <c r="DY1070" s="58"/>
      <c r="DZ1070" s="58"/>
      <c r="EA1070" s="58"/>
      <c r="EB1070" s="58"/>
      <c r="EC1070" s="58"/>
      <c r="ED1070" s="58"/>
      <c r="EE1070" s="58"/>
      <c r="EF1070" s="58"/>
      <c r="EG1070" s="58"/>
      <c r="EH1070" s="58"/>
      <c r="EI1070" s="58"/>
      <c r="EJ1070" s="58"/>
      <c r="EK1070" s="58"/>
      <c r="EL1070" s="58"/>
      <c r="EM1070" s="58"/>
    </row>
    <row r="1071" spans="1:143" outlineLevel="1" x14ac:dyDescent="0.2">
      <c r="A1071" s="16">
        <v>772</v>
      </c>
      <c r="B1071" s="16">
        <v>0</v>
      </c>
      <c r="C1071" s="1">
        <v>7.1191998696128675E-2</v>
      </c>
      <c r="D1071" s="1">
        <f t="shared" si="152"/>
        <v>-7.1191998696128675E-2</v>
      </c>
      <c r="E1071" s="1">
        <f t="shared" si="153"/>
        <v>0.14770646793462097</v>
      </c>
      <c r="F1071" s="1">
        <f t="shared" si="154"/>
        <v>-0.38432599174999987</v>
      </c>
      <c r="G1071" s="1">
        <f t="shared" si="155"/>
        <v>-0.27685515785368825</v>
      </c>
      <c r="H1071" s="1">
        <v>4.2653278151723838E-3</v>
      </c>
      <c r="I1071" s="1">
        <f t="shared" si="156"/>
        <v>4.1217382254944646E-5</v>
      </c>
      <c r="J1071" s="1">
        <f t="shared" si="157"/>
        <v>-0.27744749240721961</v>
      </c>
      <c r="AP1071" s="58"/>
      <c r="AQ1071" s="58"/>
      <c r="AR1071" s="58"/>
      <c r="AS1071" s="58"/>
      <c r="AT1071" s="58"/>
      <c r="AU1071" s="58"/>
      <c r="AV1071" s="58"/>
      <c r="AW1071" s="173"/>
      <c r="AX1071" s="58"/>
      <c r="AY1071" s="58"/>
      <c r="AZ1071" s="58"/>
      <c r="BA1071" s="58">
        <f t="shared" si="158"/>
        <v>1</v>
      </c>
      <c r="BB1071" s="58">
        <f t="shared" si="159"/>
        <v>7.1191998696128675E-2</v>
      </c>
      <c r="BC1071" s="58" t="e">
        <f t="shared" si="160"/>
        <v>#N/A</v>
      </c>
      <c r="BD1071" s="58"/>
      <c r="BE1071" s="58"/>
      <c r="BF1071" s="58"/>
      <c r="BG1071" s="58"/>
      <c r="BH1071" s="58"/>
      <c r="BI1071" s="58"/>
      <c r="BJ1071" s="58"/>
      <c r="BK1071" s="58"/>
      <c r="BL1071" s="58"/>
      <c r="BM1071" s="58"/>
      <c r="BN1071" s="58"/>
      <c r="BO1071" s="58"/>
      <c r="BP1071" s="58"/>
      <c r="BQ1071" s="58"/>
      <c r="BR1071" s="58"/>
      <c r="BS1071" s="58"/>
      <c r="BT1071" s="58"/>
      <c r="BU1071" s="58"/>
      <c r="BV1071" s="58"/>
      <c r="BW1071" s="58"/>
      <c r="BX1071" s="58"/>
      <c r="BY1071" s="58"/>
      <c r="BZ1071" s="58"/>
      <c r="CA1071" s="58"/>
      <c r="CB1071" s="58"/>
      <c r="CC1071" s="58"/>
      <c r="CD1071" s="58"/>
      <c r="CE1071" s="58"/>
      <c r="CF1071" s="58"/>
      <c r="CG1071" s="58"/>
      <c r="CH1071" s="58"/>
      <c r="CI1071" s="58"/>
      <c r="CJ1071" s="58"/>
      <c r="CK1071" s="58"/>
      <c r="CL1071" s="58"/>
      <c r="CM1071" s="58"/>
      <c r="CN1071" s="58"/>
      <c r="CO1071" s="58"/>
      <c r="CP1071" s="58"/>
      <c r="CQ1071" s="58"/>
      <c r="CR1071" s="58"/>
      <c r="CS1071" s="58"/>
      <c r="CT1071" s="58"/>
      <c r="CU1071" s="58"/>
      <c r="CV1071" s="58"/>
      <c r="CW1071" s="58"/>
      <c r="CX1071" s="58"/>
      <c r="CY1071" s="58"/>
      <c r="CZ1071" s="58"/>
      <c r="DA1071" s="58"/>
      <c r="DB1071" s="58"/>
      <c r="DC1071" s="58"/>
      <c r="DD1071" s="58"/>
      <c r="DE1071" s="58"/>
      <c r="DF1071" s="58"/>
      <c r="DG1071" s="58"/>
      <c r="DH1071" s="58"/>
      <c r="DI1071" s="58"/>
      <c r="DJ1071" s="58"/>
      <c r="DK1071" s="58"/>
      <c r="DL1071" s="58"/>
      <c r="DM1071" s="58"/>
      <c r="DN1071" s="58"/>
      <c r="DO1071" s="58"/>
      <c r="DP1071" s="58"/>
      <c r="DQ1071" s="58"/>
      <c r="DR1071" s="58"/>
      <c r="DS1071" s="58"/>
      <c r="DT1071" s="58"/>
      <c r="DU1071" s="58"/>
      <c r="DV1071" s="58"/>
      <c r="DW1071" s="58"/>
      <c r="DX1071" s="58"/>
      <c r="DY1071" s="58"/>
      <c r="DZ1071" s="58"/>
      <c r="EA1071" s="58"/>
      <c r="EB1071" s="58"/>
      <c r="EC1071" s="58"/>
      <c r="ED1071" s="58"/>
      <c r="EE1071" s="58"/>
      <c r="EF1071" s="58"/>
      <c r="EG1071" s="58"/>
      <c r="EH1071" s="58"/>
      <c r="EI1071" s="58"/>
      <c r="EJ1071" s="58"/>
      <c r="EK1071" s="58"/>
      <c r="EL1071" s="58"/>
      <c r="EM1071" s="58"/>
    </row>
    <row r="1072" spans="1:143" outlineLevel="1" x14ac:dyDescent="0.2">
      <c r="A1072" s="16">
        <v>773</v>
      </c>
      <c r="B1072" s="16">
        <v>0</v>
      </c>
      <c r="C1072" s="1">
        <v>0.89565740909853919</v>
      </c>
      <c r="D1072" s="1">
        <f t="shared" si="152"/>
        <v>-0.89565740909853919</v>
      </c>
      <c r="E1072" s="1">
        <f t="shared" si="153"/>
        <v>4.5201513007230005</v>
      </c>
      <c r="F1072" s="1">
        <f t="shared" si="154"/>
        <v>-2.1260647451860444</v>
      </c>
      <c r="G1072" s="1">
        <f t="shared" si="155"/>
        <v>-2.9298146969299479</v>
      </c>
      <c r="H1072" s="1">
        <v>1.0081901832366385E-2</v>
      </c>
      <c r="I1072" s="1">
        <f t="shared" si="156"/>
        <v>1.1039114939724884E-2</v>
      </c>
      <c r="J1072" s="1">
        <f t="shared" si="157"/>
        <v>-2.9446963707111493</v>
      </c>
      <c r="AP1072" s="58"/>
      <c r="AQ1072" s="58"/>
      <c r="AR1072" s="58"/>
      <c r="AS1072" s="58"/>
      <c r="AT1072" s="58"/>
      <c r="AU1072" s="58"/>
      <c r="AV1072" s="58"/>
      <c r="AW1072" s="173"/>
      <c r="AX1072" s="58"/>
      <c r="AY1072" s="58"/>
      <c r="AZ1072" s="58"/>
      <c r="BA1072" s="58">
        <f t="shared" si="158"/>
        <v>1</v>
      </c>
      <c r="BB1072" s="58">
        <f t="shared" si="159"/>
        <v>0.89565740909853919</v>
      </c>
      <c r="BC1072" s="58" t="e">
        <f t="shared" si="160"/>
        <v>#N/A</v>
      </c>
      <c r="BD1072" s="58"/>
      <c r="BE1072" s="58"/>
      <c r="BF1072" s="58"/>
      <c r="BG1072" s="58"/>
      <c r="BH1072" s="58"/>
      <c r="BI1072" s="58"/>
      <c r="BJ1072" s="58"/>
      <c r="BK1072" s="58"/>
      <c r="BL1072" s="58"/>
      <c r="BM1072" s="58"/>
      <c r="BN1072" s="58"/>
      <c r="BO1072" s="58"/>
      <c r="BP1072" s="58"/>
      <c r="BQ1072" s="58"/>
      <c r="BR1072" s="58"/>
      <c r="BS1072" s="58"/>
      <c r="BT1072" s="58"/>
      <c r="BU1072" s="58"/>
      <c r="BV1072" s="58"/>
      <c r="BW1072" s="58"/>
      <c r="BX1072" s="58"/>
      <c r="BY1072" s="58"/>
      <c r="BZ1072" s="58"/>
      <c r="CA1072" s="58"/>
      <c r="CB1072" s="58"/>
      <c r="CC1072" s="58"/>
      <c r="CD1072" s="58"/>
      <c r="CE1072" s="58"/>
      <c r="CF1072" s="58"/>
      <c r="CG1072" s="58"/>
      <c r="CH1072" s="58"/>
      <c r="CI1072" s="58"/>
      <c r="CJ1072" s="58"/>
      <c r="CK1072" s="58"/>
      <c r="CL1072" s="58"/>
      <c r="CM1072" s="58"/>
      <c r="CN1072" s="58"/>
      <c r="CO1072" s="58"/>
      <c r="CP1072" s="58"/>
      <c r="CQ1072" s="58"/>
      <c r="CR1072" s="58"/>
      <c r="CS1072" s="58"/>
      <c r="CT1072" s="58"/>
      <c r="CU1072" s="58"/>
      <c r="CV1072" s="58"/>
      <c r="CW1072" s="58"/>
      <c r="CX1072" s="58"/>
      <c r="CY1072" s="58"/>
      <c r="CZ1072" s="58"/>
      <c r="DA1072" s="58"/>
      <c r="DB1072" s="58"/>
      <c r="DC1072" s="58"/>
      <c r="DD1072" s="58"/>
      <c r="DE1072" s="58"/>
      <c r="DF1072" s="58"/>
      <c r="DG1072" s="58"/>
      <c r="DH1072" s="58"/>
      <c r="DI1072" s="58"/>
      <c r="DJ1072" s="58"/>
      <c r="DK1072" s="58"/>
      <c r="DL1072" s="58"/>
      <c r="DM1072" s="58"/>
      <c r="DN1072" s="58"/>
      <c r="DO1072" s="58"/>
      <c r="DP1072" s="58"/>
      <c r="DQ1072" s="58"/>
      <c r="DR1072" s="58"/>
      <c r="DS1072" s="58"/>
      <c r="DT1072" s="58"/>
      <c r="DU1072" s="58"/>
      <c r="DV1072" s="58"/>
      <c r="DW1072" s="58"/>
      <c r="DX1072" s="58"/>
      <c r="DY1072" s="58"/>
      <c r="DZ1072" s="58"/>
      <c r="EA1072" s="58"/>
      <c r="EB1072" s="58"/>
      <c r="EC1072" s="58"/>
      <c r="ED1072" s="58"/>
      <c r="EE1072" s="58"/>
      <c r="EF1072" s="58"/>
      <c r="EG1072" s="58"/>
      <c r="EH1072" s="58"/>
      <c r="EI1072" s="58"/>
      <c r="EJ1072" s="58"/>
      <c r="EK1072" s="58"/>
      <c r="EL1072" s="58"/>
      <c r="EM1072" s="58"/>
    </row>
    <row r="1073" spans="1:143" outlineLevel="1" x14ac:dyDescent="0.2">
      <c r="A1073" s="16">
        <v>774</v>
      </c>
      <c r="B1073" s="16">
        <v>0</v>
      </c>
      <c r="C1073" s="1">
        <v>0.10708535727923606</v>
      </c>
      <c r="D1073" s="1">
        <f t="shared" si="152"/>
        <v>-0.10708535727923606</v>
      </c>
      <c r="E1073" s="1">
        <f t="shared" si="153"/>
        <v>0.22652857506665758</v>
      </c>
      <c r="F1073" s="1">
        <f t="shared" si="154"/>
        <v>-0.47595018128650562</v>
      </c>
      <c r="G1073" s="1">
        <f t="shared" si="155"/>
        <v>-0.34630604501769208</v>
      </c>
      <c r="H1073" s="1">
        <v>2.9589996513966067E-3</v>
      </c>
      <c r="I1073" s="1">
        <f t="shared" si="156"/>
        <v>4.4622000483173256E-5</v>
      </c>
      <c r="J1073" s="1">
        <f t="shared" si="157"/>
        <v>-0.34681954461620262</v>
      </c>
      <c r="AP1073" s="58"/>
      <c r="AQ1073" s="58"/>
      <c r="AR1073" s="58"/>
      <c r="AS1073" s="58"/>
      <c r="AT1073" s="58"/>
      <c r="AU1073" s="58"/>
      <c r="AV1073" s="58"/>
      <c r="AW1073" s="173"/>
      <c r="AX1073" s="58"/>
      <c r="AY1073" s="58"/>
      <c r="AZ1073" s="58"/>
      <c r="BA1073" s="58">
        <f t="shared" si="158"/>
        <v>1</v>
      </c>
      <c r="BB1073" s="58">
        <f t="shared" si="159"/>
        <v>0.10708535727923606</v>
      </c>
      <c r="BC1073" s="58" t="e">
        <f t="shared" si="160"/>
        <v>#N/A</v>
      </c>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58"/>
      <c r="DL1073" s="58"/>
      <c r="DM1073" s="58"/>
      <c r="DN1073" s="58"/>
      <c r="DO1073" s="58"/>
      <c r="DP1073" s="58"/>
      <c r="DQ1073" s="58"/>
      <c r="DR1073" s="58"/>
      <c r="DS1073" s="58"/>
      <c r="DT1073" s="58"/>
      <c r="DU1073" s="58"/>
      <c r="DV1073" s="58"/>
      <c r="DW1073" s="58"/>
      <c r="DX1073" s="58"/>
      <c r="DY1073" s="58"/>
      <c r="DZ1073" s="58"/>
      <c r="EA1073" s="58"/>
      <c r="EB1073" s="58"/>
      <c r="EC1073" s="58"/>
      <c r="ED1073" s="58"/>
      <c r="EE1073" s="58"/>
      <c r="EF1073" s="58"/>
      <c r="EG1073" s="58"/>
      <c r="EH1073" s="58"/>
      <c r="EI1073" s="58"/>
      <c r="EJ1073" s="58"/>
      <c r="EK1073" s="58"/>
      <c r="EL1073" s="58"/>
      <c r="EM1073" s="58"/>
    </row>
    <row r="1074" spans="1:143" outlineLevel="1" x14ac:dyDescent="0.2">
      <c r="A1074" s="16">
        <v>775</v>
      </c>
      <c r="B1074" s="16">
        <v>1</v>
      </c>
      <c r="C1074" s="1">
        <v>0.90239077285040281</v>
      </c>
      <c r="D1074" s="1">
        <f t="shared" si="152"/>
        <v>9.7609227149597189E-2</v>
      </c>
      <c r="E1074" s="1">
        <f t="shared" si="153"/>
        <v>0.20541524682414045</v>
      </c>
      <c r="F1074" s="1">
        <f t="shared" si="154"/>
        <v>0.45322758833078602</v>
      </c>
      <c r="G1074" s="1">
        <f t="shared" si="155"/>
        <v>0.32888806532714615</v>
      </c>
      <c r="H1074" s="1">
        <v>8.5972286397679488E-3</v>
      </c>
      <c r="I1074" s="1">
        <f t="shared" si="156"/>
        <v>1.1826723973106701E-4</v>
      </c>
      <c r="J1074" s="1">
        <f t="shared" si="157"/>
        <v>0.33031100991107942</v>
      </c>
      <c r="AP1074" s="58"/>
      <c r="AQ1074" s="58"/>
      <c r="AR1074" s="58"/>
      <c r="AS1074" s="58"/>
      <c r="AT1074" s="58"/>
      <c r="AU1074" s="58"/>
      <c r="AV1074" s="58"/>
      <c r="AW1074" s="173"/>
      <c r="AX1074" s="58"/>
      <c r="AY1074" s="58"/>
      <c r="AZ1074" s="58"/>
      <c r="BA1074" s="58">
        <f t="shared" si="158"/>
        <v>0</v>
      </c>
      <c r="BB1074" s="58" t="e">
        <f t="shared" si="159"/>
        <v>#N/A</v>
      </c>
      <c r="BC1074" s="58">
        <f t="shared" si="160"/>
        <v>0.90239077285040281</v>
      </c>
      <c r="BD1074" s="58"/>
      <c r="BE1074" s="58"/>
      <c r="BF1074" s="58"/>
      <c r="BG1074" s="58"/>
      <c r="BH1074" s="58"/>
      <c r="BI1074" s="58"/>
      <c r="BJ1074" s="58"/>
      <c r="BK1074" s="58"/>
      <c r="BL1074" s="58"/>
      <c r="BM1074" s="58"/>
      <c r="BN1074" s="58"/>
      <c r="BO1074" s="58"/>
      <c r="BP1074" s="58"/>
      <c r="BQ1074" s="58"/>
      <c r="BR1074" s="58"/>
      <c r="BS1074" s="58"/>
      <c r="BT1074" s="58"/>
      <c r="BU1074" s="58"/>
      <c r="BV1074" s="58"/>
      <c r="BW1074" s="58"/>
      <c r="BX1074" s="58"/>
      <c r="BY1074" s="58"/>
      <c r="BZ1074" s="58"/>
      <c r="CA1074" s="58"/>
      <c r="CB1074" s="58"/>
      <c r="CC1074" s="58"/>
      <c r="CD1074" s="58"/>
      <c r="CE1074" s="58"/>
      <c r="CF1074" s="58"/>
      <c r="CG1074" s="58"/>
      <c r="CH1074" s="58"/>
      <c r="CI1074" s="58"/>
      <c r="CJ1074" s="58"/>
      <c r="CK1074" s="58"/>
      <c r="CL1074" s="58"/>
      <c r="CM1074" s="58"/>
      <c r="CN1074" s="58"/>
      <c r="CO1074" s="58"/>
      <c r="CP1074" s="58"/>
      <c r="CQ1074" s="58"/>
      <c r="CR1074" s="58"/>
      <c r="CS1074" s="58"/>
      <c r="CT1074" s="58"/>
      <c r="CU1074" s="58"/>
      <c r="CV1074" s="58"/>
      <c r="CW1074" s="58"/>
      <c r="CX1074" s="58"/>
      <c r="CY1074" s="58"/>
      <c r="CZ1074" s="58"/>
      <c r="DA1074" s="58"/>
      <c r="DB1074" s="58"/>
      <c r="DC1074" s="58"/>
      <c r="DD1074" s="58"/>
      <c r="DE1074" s="58"/>
      <c r="DF1074" s="58"/>
      <c r="DG1074" s="58"/>
      <c r="DH1074" s="58"/>
      <c r="DI1074" s="58"/>
      <c r="DJ1074" s="58"/>
      <c r="DK1074" s="58"/>
      <c r="DL1074" s="58"/>
      <c r="DM1074" s="58"/>
      <c r="DN1074" s="58"/>
      <c r="DO1074" s="58"/>
      <c r="DP1074" s="58"/>
      <c r="DQ1074" s="58"/>
      <c r="DR1074" s="58"/>
      <c r="DS1074" s="58"/>
      <c r="DT1074" s="58"/>
      <c r="DU1074" s="58"/>
      <c r="DV1074" s="58"/>
      <c r="DW1074" s="58"/>
      <c r="DX1074" s="58"/>
      <c r="DY1074" s="58"/>
      <c r="DZ1074" s="58"/>
      <c r="EA1074" s="58"/>
      <c r="EB1074" s="58"/>
      <c r="EC1074" s="58"/>
      <c r="ED1074" s="58"/>
      <c r="EE1074" s="58"/>
      <c r="EF1074" s="58"/>
      <c r="EG1074" s="58"/>
      <c r="EH1074" s="58"/>
      <c r="EI1074" s="58"/>
      <c r="EJ1074" s="58"/>
      <c r="EK1074" s="58"/>
      <c r="EL1074" s="58"/>
      <c r="EM1074" s="58"/>
    </row>
    <row r="1075" spans="1:143" outlineLevel="1" x14ac:dyDescent="0.2">
      <c r="A1075" s="16">
        <v>776</v>
      </c>
      <c r="B1075" s="16">
        <v>0</v>
      </c>
      <c r="C1075" s="1">
        <v>0.13864991059427775</v>
      </c>
      <c r="D1075" s="1">
        <f t="shared" si="152"/>
        <v>-0.13864991059427775</v>
      </c>
      <c r="E1075" s="1">
        <f t="shared" si="153"/>
        <v>0.29850849858511941</v>
      </c>
      <c r="F1075" s="1">
        <f t="shared" si="154"/>
        <v>-0.54635931271016092</v>
      </c>
      <c r="G1075" s="1">
        <f t="shared" si="155"/>
        <v>-0.40120833367863146</v>
      </c>
      <c r="H1075" s="1">
        <v>4.7347078373583236E-3</v>
      </c>
      <c r="I1075" s="1">
        <f t="shared" si="156"/>
        <v>9.6175703263973471E-5</v>
      </c>
      <c r="J1075" s="1">
        <f t="shared" si="157"/>
        <v>-0.40216152193919275</v>
      </c>
      <c r="AP1075" s="58"/>
      <c r="AQ1075" s="58"/>
      <c r="AR1075" s="58"/>
      <c r="AS1075" s="58"/>
      <c r="AT1075" s="58"/>
      <c r="AU1075" s="58"/>
      <c r="AV1075" s="58"/>
      <c r="AW1075" s="173"/>
      <c r="AX1075" s="58"/>
      <c r="AY1075" s="58"/>
      <c r="AZ1075" s="58"/>
      <c r="BA1075" s="58">
        <f t="shared" si="158"/>
        <v>1</v>
      </c>
      <c r="BB1075" s="58">
        <f t="shared" si="159"/>
        <v>0.13864991059427775</v>
      </c>
      <c r="BC1075" s="58" t="e">
        <f t="shared" si="160"/>
        <v>#N/A</v>
      </c>
      <c r="BD1075" s="58"/>
      <c r="BE1075" s="58"/>
      <c r="BF1075" s="58"/>
      <c r="BG1075" s="58"/>
      <c r="BH1075" s="58"/>
      <c r="BI1075" s="58"/>
      <c r="BJ1075" s="58"/>
      <c r="BK1075" s="58"/>
      <c r="BL1075" s="58"/>
      <c r="BM1075" s="58"/>
      <c r="BN1075" s="58"/>
      <c r="BO1075" s="58"/>
      <c r="BP1075" s="58"/>
      <c r="BQ1075" s="58"/>
      <c r="BR1075" s="58"/>
      <c r="BS1075" s="58"/>
      <c r="BT1075" s="58"/>
      <c r="BU1075" s="58"/>
      <c r="BV1075" s="58"/>
      <c r="BW1075" s="58"/>
      <c r="BX1075" s="58"/>
      <c r="BY1075" s="58"/>
      <c r="BZ1075" s="58"/>
      <c r="CA1075" s="58"/>
      <c r="CB1075" s="58"/>
      <c r="CC1075" s="58"/>
      <c r="CD1075" s="58"/>
      <c r="CE1075" s="58"/>
      <c r="CF1075" s="58"/>
      <c r="CG1075" s="58"/>
      <c r="CH1075" s="58"/>
      <c r="CI1075" s="58"/>
      <c r="CJ1075" s="58"/>
      <c r="CK1075" s="58"/>
      <c r="CL1075" s="58"/>
      <c r="CM1075" s="58"/>
      <c r="CN1075" s="58"/>
      <c r="CO1075" s="58"/>
      <c r="CP1075" s="58"/>
      <c r="CQ1075" s="58"/>
      <c r="CR1075" s="58"/>
      <c r="CS1075" s="58"/>
      <c r="CT1075" s="58"/>
      <c r="CU1075" s="58"/>
      <c r="CV1075" s="58"/>
      <c r="CW1075" s="58"/>
      <c r="CX1075" s="58"/>
      <c r="CY1075" s="58"/>
      <c r="CZ1075" s="58"/>
      <c r="DA1075" s="58"/>
      <c r="DB1075" s="58"/>
      <c r="DC1075" s="58"/>
      <c r="DD1075" s="58"/>
      <c r="DE1075" s="58"/>
      <c r="DF1075" s="58"/>
      <c r="DG1075" s="58"/>
      <c r="DH1075" s="58"/>
      <c r="DI1075" s="58"/>
      <c r="DJ1075" s="58"/>
      <c r="DK1075" s="58"/>
      <c r="DL1075" s="58"/>
      <c r="DM1075" s="58"/>
      <c r="DN1075" s="58"/>
      <c r="DO1075" s="58"/>
      <c r="DP1075" s="58"/>
      <c r="DQ1075" s="58"/>
      <c r="DR1075" s="58"/>
      <c r="DS1075" s="58"/>
      <c r="DT1075" s="58"/>
      <c r="DU1075" s="58"/>
      <c r="DV1075" s="58"/>
      <c r="DW1075" s="58"/>
      <c r="DX1075" s="58"/>
      <c r="DY1075" s="58"/>
      <c r="DZ1075" s="58"/>
      <c r="EA1075" s="58"/>
      <c r="EB1075" s="58"/>
      <c r="EC1075" s="58"/>
      <c r="ED1075" s="58"/>
      <c r="EE1075" s="58"/>
      <c r="EF1075" s="58"/>
      <c r="EG1075" s="58"/>
      <c r="EH1075" s="58"/>
      <c r="EI1075" s="58"/>
      <c r="EJ1075" s="58"/>
      <c r="EK1075" s="58"/>
      <c r="EL1075" s="58"/>
      <c r="EM1075" s="58"/>
    </row>
    <row r="1076" spans="1:143" outlineLevel="1" x14ac:dyDescent="0.2">
      <c r="A1076" s="16">
        <v>777</v>
      </c>
      <c r="B1076" s="16">
        <v>0</v>
      </c>
      <c r="C1076" s="1">
        <v>0.10708535727923606</v>
      </c>
      <c r="D1076" s="1">
        <f t="shared" si="152"/>
        <v>-0.10708535727923606</v>
      </c>
      <c r="E1076" s="1">
        <f t="shared" si="153"/>
        <v>0.22652857506665758</v>
      </c>
      <c r="F1076" s="1">
        <f t="shared" si="154"/>
        <v>-0.47595018128650562</v>
      </c>
      <c r="G1076" s="1">
        <f t="shared" si="155"/>
        <v>-0.34630604501769208</v>
      </c>
      <c r="H1076" s="1">
        <v>2.9589996513966067E-3</v>
      </c>
      <c r="I1076" s="1">
        <f t="shared" si="156"/>
        <v>4.4622000483173256E-5</v>
      </c>
      <c r="J1076" s="1">
        <f t="shared" si="157"/>
        <v>-0.34681954461620262</v>
      </c>
      <c r="AP1076" s="58"/>
      <c r="AQ1076" s="58"/>
      <c r="AR1076" s="58"/>
      <c r="AS1076" s="58"/>
      <c r="AT1076" s="58"/>
      <c r="AU1076" s="58"/>
      <c r="AV1076" s="58"/>
      <c r="AW1076" s="173"/>
      <c r="AX1076" s="58"/>
      <c r="AY1076" s="58"/>
      <c r="AZ1076" s="58"/>
      <c r="BA1076" s="58">
        <f t="shared" si="158"/>
        <v>1</v>
      </c>
      <c r="BB1076" s="58">
        <f t="shared" si="159"/>
        <v>0.10708535727923606</v>
      </c>
      <c r="BC1076" s="58" t="e">
        <f t="shared" si="160"/>
        <v>#N/A</v>
      </c>
      <c r="BD1076" s="58"/>
      <c r="BE1076" s="58"/>
      <c r="BF1076" s="58"/>
      <c r="BG1076" s="58"/>
      <c r="BH1076" s="58"/>
      <c r="BI1076" s="58"/>
      <c r="BJ1076" s="58"/>
      <c r="BK1076" s="58"/>
      <c r="BL1076" s="58"/>
      <c r="BM1076" s="58"/>
      <c r="BN1076" s="58"/>
      <c r="BO1076" s="58"/>
      <c r="BP1076" s="58"/>
      <c r="BQ1076" s="58"/>
      <c r="BR1076" s="58"/>
      <c r="BS1076" s="58"/>
      <c r="BT1076" s="58"/>
      <c r="BU1076" s="58"/>
      <c r="BV1076" s="58"/>
      <c r="BW1076" s="58"/>
      <c r="BX1076" s="58"/>
      <c r="BY1076" s="58"/>
      <c r="BZ1076" s="58"/>
      <c r="CA1076" s="58"/>
      <c r="CB1076" s="58"/>
      <c r="CC1076" s="58"/>
      <c r="CD1076" s="58"/>
      <c r="CE1076" s="58"/>
      <c r="CF1076" s="58"/>
      <c r="CG1076" s="58"/>
      <c r="CH1076" s="58"/>
      <c r="CI1076" s="58"/>
      <c r="CJ1076" s="58"/>
      <c r="CK1076" s="58"/>
      <c r="CL1076" s="58"/>
      <c r="CM1076" s="58"/>
      <c r="CN1076" s="58"/>
      <c r="CO1076" s="58"/>
      <c r="CP1076" s="58"/>
      <c r="CQ1076" s="58"/>
      <c r="CR1076" s="58"/>
      <c r="CS1076" s="58"/>
      <c r="CT1076" s="58"/>
      <c r="CU1076" s="58"/>
      <c r="CV1076" s="58"/>
      <c r="CW1076" s="58"/>
      <c r="CX1076" s="58"/>
      <c r="CY1076" s="58"/>
      <c r="CZ1076" s="58"/>
      <c r="DA1076" s="58"/>
      <c r="DB1076" s="58"/>
      <c r="DC1076" s="58"/>
      <c r="DD1076" s="58"/>
      <c r="DE1076" s="58"/>
      <c r="DF1076" s="58"/>
      <c r="DG1076" s="58"/>
      <c r="DH1076" s="58"/>
      <c r="DI1076" s="58"/>
      <c r="DJ1076" s="58"/>
      <c r="DK1076" s="58"/>
      <c r="DL1076" s="58"/>
      <c r="DM1076" s="58"/>
      <c r="DN1076" s="58"/>
      <c r="DO1076" s="58"/>
      <c r="DP1076" s="58"/>
      <c r="DQ1076" s="58"/>
      <c r="DR1076" s="58"/>
      <c r="DS1076" s="58"/>
      <c r="DT1076" s="58"/>
      <c r="DU1076" s="58"/>
      <c r="DV1076" s="58"/>
      <c r="DW1076" s="58"/>
      <c r="DX1076" s="58"/>
      <c r="DY1076" s="58"/>
      <c r="DZ1076" s="58"/>
      <c r="EA1076" s="58"/>
      <c r="EB1076" s="58"/>
      <c r="EC1076" s="58"/>
      <c r="ED1076" s="58"/>
      <c r="EE1076" s="58"/>
      <c r="EF1076" s="58"/>
      <c r="EG1076" s="58"/>
      <c r="EH1076" s="58"/>
      <c r="EI1076" s="58"/>
      <c r="EJ1076" s="58"/>
      <c r="EK1076" s="58"/>
      <c r="EL1076" s="58"/>
      <c r="EM1076" s="58"/>
    </row>
    <row r="1077" spans="1:143" outlineLevel="1" x14ac:dyDescent="0.2">
      <c r="A1077" s="16">
        <v>778</v>
      </c>
      <c r="B1077" s="16">
        <v>1</v>
      </c>
      <c r="C1077" s="1">
        <v>0.59036557353556796</v>
      </c>
      <c r="D1077" s="1">
        <f t="shared" si="152"/>
        <v>0.40963442646443204</v>
      </c>
      <c r="E1077" s="1">
        <f t="shared" si="153"/>
        <v>1.054026635606456</v>
      </c>
      <c r="F1077" s="1">
        <f t="shared" si="154"/>
        <v>1.0266579934946476</v>
      </c>
      <c r="G1077" s="1">
        <f t="shared" si="155"/>
        <v>0.83298601889142987</v>
      </c>
      <c r="H1077" s="1">
        <v>2.3651244692048434E-2</v>
      </c>
      <c r="I1077" s="1">
        <f t="shared" si="156"/>
        <v>2.1519366622685201E-3</v>
      </c>
      <c r="J1077" s="1">
        <f t="shared" si="157"/>
        <v>0.84301484750996702</v>
      </c>
      <c r="AP1077" s="58"/>
      <c r="AQ1077" s="58"/>
      <c r="AR1077" s="58"/>
      <c r="AS1077" s="58"/>
      <c r="AT1077" s="58"/>
      <c r="AU1077" s="58"/>
      <c r="AV1077" s="58"/>
      <c r="AW1077" s="173"/>
      <c r="AX1077" s="58"/>
      <c r="AY1077" s="58"/>
      <c r="AZ1077" s="58"/>
      <c r="BA1077" s="58">
        <f t="shared" si="158"/>
        <v>0</v>
      </c>
      <c r="BB1077" s="58" t="e">
        <f t="shared" si="159"/>
        <v>#N/A</v>
      </c>
      <c r="BC1077" s="58">
        <f t="shared" si="160"/>
        <v>0.59036557353556796</v>
      </c>
      <c r="BD1077" s="58"/>
      <c r="BE1077" s="58"/>
      <c r="BF1077" s="58"/>
      <c r="BG1077" s="58"/>
      <c r="BH1077" s="58"/>
      <c r="BI1077" s="58"/>
      <c r="BJ1077" s="58"/>
      <c r="BK1077" s="58"/>
      <c r="BL1077" s="58"/>
      <c r="BM1077" s="58"/>
      <c r="BN1077" s="58"/>
      <c r="BO1077" s="58"/>
      <c r="BP1077" s="58"/>
      <c r="BQ1077" s="58"/>
      <c r="BR1077" s="58"/>
      <c r="BS1077" s="58"/>
      <c r="BT1077" s="58"/>
      <c r="BU1077" s="58"/>
      <c r="BV1077" s="58"/>
      <c r="BW1077" s="58"/>
      <c r="BX1077" s="58"/>
      <c r="BY1077" s="58"/>
      <c r="BZ1077" s="58"/>
      <c r="CA1077" s="58"/>
      <c r="CB1077" s="58"/>
      <c r="CC1077" s="58"/>
      <c r="CD1077" s="58"/>
      <c r="CE1077" s="58"/>
      <c r="CF1077" s="58"/>
      <c r="CG1077" s="58"/>
      <c r="CH1077" s="58"/>
      <c r="CI1077" s="58"/>
      <c r="CJ1077" s="58"/>
      <c r="CK1077" s="58"/>
      <c r="CL1077" s="58"/>
      <c r="CM1077" s="58"/>
      <c r="CN1077" s="58"/>
      <c r="CO1077" s="58"/>
      <c r="CP1077" s="58"/>
      <c r="CQ1077" s="58"/>
      <c r="CR1077" s="58"/>
      <c r="CS1077" s="58"/>
      <c r="CT1077" s="58"/>
      <c r="CU1077" s="58"/>
      <c r="CV1077" s="58"/>
      <c r="CW1077" s="58"/>
      <c r="CX1077" s="58"/>
      <c r="CY1077" s="58"/>
      <c r="CZ1077" s="58"/>
      <c r="DA1077" s="58"/>
      <c r="DB1077" s="58"/>
      <c r="DC1077" s="58"/>
      <c r="DD1077" s="58"/>
      <c r="DE1077" s="58"/>
      <c r="DF1077" s="58"/>
      <c r="DG1077" s="58"/>
      <c r="DH1077" s="58"/>
      <c r="DI1077" s="58"/>
      <c r="DJ1077" s="58"/>
      <c r="DK1077" s="58"/>
      <c r="DL1077" s="58"/>
      <c r="DM1077" s="58"/>
      <c r="DN1077" s="58"/>
      <c r="DO1077" s="58"/>
      <c r="DP1077" s="58"/>
      <c r="DQ1077" s="58"/>
      <c r="DR1077" s="58"/>
      <c r="DS1077" s="58"/>
      <c r="DT1077" s="58"/>
      <c r="DU1077" s="58"/>
      <c r="DV1077" s="58"/>
      <c r="DW1077" s="58"/>
      <c r="DX1077" s="58"/>
      <c r="DY1077" s="58"/>
      <c r="DZ1077" s="58"/>
      <c r="EA1077" s="58"/>
      <c r="EB1077" s="58"/>
      <c r="EC1077" s="58"/>
      <c r="ED1077" s="58"/>
      <c r="EE1077" s="58"/>
      <c r="EF1077" s="58"/>
      <c r="EG1077" s="58"/>
      <c r="EH1077" s="58"/>
      <c r="EI1077" s="58"/>
      <c r="EJ1077" s="58"/>
      <c r="EK1077" s="58"/>
      <c r="EL1077" s="58"/>
      <c r="EM1077" s="58"/>
    </row>
    <row r="1078" spans="1:143" outlineLevel="1" x14ac:dyDescent="0.2">
      <c r="A1078" s="16">
        <v>779</v>
      </c>
      <c r="B1078" s="16">
        <v>0</v>
      </c>
      <c r="C1078" s="1">
        <v>0.10708535727923606</v>
      </c>
      <c r="D1078" s="1">
        <f t="shared" si="152"/>
        <v>-0.10708535727923606</v>
      </c>
      <c r="E1078" s="1">
        <f t="shared" si="153"/>
        <v>0.22652857506665758</v>
      </c>
      <c r="F1078" s="1">
        <f t="shared" si="154"/>
        <v>-0.47595018128650562</v>
      </c>
      <c r="G1078" s="1">
        <f t="shared" si="155"/>
        <v>-0.34630604501769208</v>
      </c>
      <c r="H1078" s="1">
        <v>2.9589996513966067E-3</v>
      </c>
      <c r="I1078" s="1">
        <f t="shared" si="156"/>
        <v>4.4622000483173256E-5</v>
      </c>
      <c r="J1078" s="1">
        <f t="shared" si="157"/>
        <v>-0.34681954461620262</v>
      </c>
      <c r="AP1078" s="58"/>
      <c r="AQ1078" s="58"/>
      <c r="AR1078" s="58"/>
      <c r="AS1078" s="58"/>
      <c r="AT1078" s="58"/>
      <c r="AU1078" s="58"/>
      <c r="AV1078" s="58"/>
      <c r="AW1078" s="173"/>
      <c r="AX1078" s="58"/>
      <c r="AY1078" s="58"/>
      <c r="AZ1078" s="58"/>
      <c r="BA1078" s="58">
        <f t="shared" si="158"/>
        <v>1</v>
      </c>
      <c r="BB1078" s="58">
        <f t="shared" si="159"/>
        <v>0.10708535727923606</v>
      </c>
      <c r="BC1078" s="58" t="e">
        <f t="shared" si="160"/>
        <v>#N/A</v>
      </c>
      <c r="BD1078" s="58"/>
      <c r="BE1078" s="58"/>
      <c r="BF1078" s="58"/>
      <c r="BG1078" s="58"/>
      <c r="BH1078" s="58"/>
      <c r="BI1078" s="58"/>
      <c r="BJ1078" s="58"/>
      <c r="BK1078" s="58"/>
      <c r="BL1078" s="58"/>
      <c r="BM1078" s="58"/>
      <c r="BN1078" s="58"/>
      <c r="BO1078" s="58"/>
      <c r="BP1078" s="58"/>
      <c r="BQ1078" s="58"/>
      <c r="BR1078" s="58"/>
      <c r="BS1078" s="58"/>
      <c r="BT1078" s="58"/>
      <c r="BU1078" s="58"/>
      <c r="BV1078" s="58"/>
      <c r="BW1078" s="58"/>
      <c r="BX1078" s="58"/>
      <c r="BY1078" s="58"/>
      <c r="BZ1078" s="58"/>
      <c r="CA1078" s="58"/>
      <c r="CB1078" s="58"/>
      <c r="CC1078" s="58"/>
      <c r="CD1078" s="58"/>
      <c r="CE1078" s="58"/>
      <c r="CF1078" s="58"/>
      <c r="CG1078" s="58"/>
      <c r="CH1078" s="58"/>
      <c r="CI1078" s="58"/>
      <c r="CJ1078" s="58"/>
      <c r="CK1078" s="58"/>
      <c r="CL1078" s="58"/>
      <c r="CM1078" s="58"/>
      <c r="CN1078" s="58"/>
      <c r="CO1078" s="58"/>
      <c r="CP1078" s="58"/>
      <c r="CQ1078" s="58"/>
      <c r="CR1078" s="58"/>
      <c r="CS1078" s="58"/>
      <c r="CT1078" s="58"/>
      <c r="CU1078" s="58"/>
      <c r="CV1078" s="58"/>
      <c r="CW1078" s="58"/>
      <c r="CX1078" s="58"/>
      <c r="CY1078" s="58"/>
      <c r="CZ1078" s="58"/>
      <c r="DA1078" s="58"/>
      <c r="DB1078" s="58"/>
      <c r="DC1078" s="58"/>
      <c r="DD1078" s="58"/>
      <c r="DE1078" s="58"/>
      <c r="DF1078" s="58"/>
      <c r="DG1078" s="58"/>
      <c r="DH1078" s="58"/>
      <c r="DI1078" s="58"/>
      <c r="DJ1078" s="58"/>
      <c r="DK1078" s="58"/>
      <c r="DL1078" s="58"/>
      <c r="DM1078" s="58"/>
      <c r="DN1078" s="58"/>
      <c r="DO1078" s="58"/>
      <c r="DP1078" s="58"/>
      <c r="DQ1078" s="58"/>
      <c r="DR1078" s="58"/>
      <c r="DS1078" s="58"/>
      <c r="DT1078" s="58"/>
      <c r="DU1078" s="58"/>
      <c r="DV1078" s="58"/>
      <c r="DW1078" s="58"/>
      <c r="DX1078" s="58"/>
      <c r="DY1078" s="58"/>
      <c r="DZ1078" s="58"/>
      <c r="EA1078" s="58"/>
      <c r="EB1078" s="58"/>
      <c r="EC1078" s="58"/>
      <c r="ED1078" s="58"/>
      <c r="EE1078" s="58"/>
      <c r="EF1078" s="58"/>
      <c r="EG1078" s="58"/>
      <c r="EH1078" s="58"/>
      <c r="EI1078" s="58"/>
      <c r="EJ1078" s="58"/>
      <c r="EK1078" s="58"/>
      <c r="EL1078" s="58"/>
      <c r="EM1078" s="58"/>
    </row>
    <row r="1079" spans="1:143" outlineLevel="1" x14ac:dyDescent="0.2">
      <c r="A1079" s="16">
        <v>780</v>
      </c>
      <c r="B1079" s="16">
        <v>1</v>
      </c>
      <c r="C1079" s="1">
        <v>0.92387023365586385</v>
      </c>
      <c r="D1079" s="1">
        <f t="shared" si="152"/>
        <v>7.6129766344136152E-2</v>
      </c>
      <c r="E1079" s="1">
        <f t="shared" si="153"/>
        <v>0.15836731393884285</v>
      </c>
      <c r="F1079" s="1">
        <f t="shared" si="154"/>
        <v>0.39795390931468788</v>
      </c>
      <c r="G1079" s="1">
        <f t="shared" si="155"/>
        <v>0.28705939226722843</v>
      </c>
      <c r="H1079" s="1">
        <v>5.1486762785636379E-3</v>
      </c>
      <c r="I1079" s="1">
        <f t="shared" si="156"/>
        <v>5.3583707244500098E-5</v>
      </c>
      <c r="J1079" s="1">
        <f t="shared" si="157"/>
        <v>0.28780124611524405</v>
      </c>
      <c r="AP1079" s="58"/>
      <c r="AQ1079" s="58"/>
      <c r="AR1079" s="58"/>
      <c r="AS1079" s="58"/>
      <c r="AT1079" s="58"/>
      <c r="AU1079" s="58"/>
      <c r="AV1079" s="58"/>
      <c r="AW1079" s="173"/>
      <c r="AX1079" s="58"/>
      <c r="AY1079" s="58"/>
      <c r="AZ1079" s="58"/>
      <c r="BA1079" s="58">
        <f t="shared" si="158"/>
        <v>0</v>
      </c>
      <c r="BB1079" s="58" t="e">
        <f t="shared" si="159"/>
        <v>#N/A</v>
      </c>
      <c r="BC1079" s="58">
        <f t="shared" si="160"/>
        <v>0.92387023365586385</v>
      </c>
      <c r="BD1079" s="58"/>
      <c r="BE1079" s="58"/>
      <c r="BF1079" s="58"/>
      <c r="BG1079" s="58"/>
      <c r="BH1079" s="58"/>
      <c r="BI1079" s="58"/>
      <c r="BJ1079" s="58"/>
      <c r="BK1079" s="58"/>
      <c r="BL1079" s="58"/>
      <c r="BM1079" s="58"/>
      <c r="BN1079" s="58"/>
      <c r="BO1079" s="58"/>
      <c r="BP1079" s="58"/>
      <c r="BQ1079" s="58"/>
      <c r="BR1079" s="58"/>
      <c r="BS1079" s="58"/>
      <c r="BT1079" s="58"/>
      <c r="BU1079" s="58"/>
      <c r="BV1079" s="58"/>
      <c r="BW1079" s="58"/>
      <c r="BX1079" s="58"/>
      <c r="BY1079" s="58"/>
      <c r="BZ1079" s="58"/>
      <c r="CA1079" s="58"/>
      <c r="CB1079" s="58"/>
      <c r="CC1079" s="58"/>
      <c r="CD1079" s="58"/>
      <c r="CE1079" s="58"/>
      <c r="CF1079" s="58"/>
      <c r="CG1079" s="58"/>
      <c r="CH1079" s="58"/>
      <c r="CI1079" s="58"/>
      <c r="CJ1079" s="58"/>
      <c r="CK1079" s="58"/>
      <c r="CL1079" s="58"/>
      <c r="CM1079" s="58"/>
      <c r="CN1079" s="58"/>
      <c r="CO1079" s="58"/>
      <c r="CP1079" s="58"/>
      <c r="CQ1079" s="58"/>
      <c r="CR1079" s="58"/>
      <c r="CS1079" s="58"/>
      <c r="CT1079" s="58"/>
      <c r="CU1079" s="58"/>
      <c r="CV1079" s="58"/>
      <c r="CW1079" s="58"/>
      <c r="CX1079" s="58"/>
      <c r="CY1079" s="58"/>
      <c r="CZ1079" s="58"/>
      <c r="DA1079" s="58"/>
      <c r="DB1079" s="58"/>
      <c r="DC1079" s="58"/>
      <c r="DD1079" s="58"/>
      <c r="DE1079" s="58"/>
      <c r="DF1079" s="58"/>
      <c r="DG1079" s="58"/>
      <c r="DH1079" s="58"/>
      <c r="DI1079" s="58"/>
      <c r="DJ1079" s="58"/>
      <c r="DK1079" s="58"/>
      <c r="DL1079" s="58"/>
      <c r="DM1079" s="58"/>
      <c r="DN1079" s="58"/>
      <c r="DO1079" s="58"/>
      <c r="DP1079" s="58"/>
      <c r="DQ1079" s="58"/>
      <c r="DR1079" s="58"/>
      <c r="DS1079" s="58"/>
      <c r="DT1079" s="58"/>
      <c r="DU1079" s="58"/>
      <c r="DV1079" s="58"/>
      <c r="DW1079" s="58"/>
      <c r="DX1079" s="58"/>
      <c r="DY1079" s="58"/>
      <c r="DZ1079" s="58"/>
      <c r="EA1079" s="58"/>
      <c r="EB1079" s="58"/>
      <c r="EC1079" s="58"/>
      <c r="ED1079" s="58"/>
      <c r="EE1079" s="58"/>
      <c r="EF1079" s="58"/>
      <c r="EG1079" s="58"/>
      <c r="EH1079" s="58"/>
      <c r="EI1079" s="58"/>
      <c r="EJ1079" s="58"/>
      <c r="EK1079" s="58"/>
      <c r="EL1079" s="58"/>
      <c r="EM1079" s="58"/>
    </row>
    <row r="1080" spans="1:143" outlineLevel="1" x14ac:dyDescent="0.2">
      <c r="A1080" s="16">
        <v>781</v>
      </c>
      <c r="B1080" s="16">
        <v>1</v>
      </c>
      <c r="C1080" s="1">
        <v>0.7991739398641744</v>
      </c>
      <c r="D1080" s="1">
        <f t="shared" si="152"/>
        <v>0.2008260601358256</v>
      </c>
      <c r="E1080" s="1">
        <f t="shared" si="153"/>
        <v>0.44835331991399596</v>
      </c>
      <c r="F1080" s="1">
        <f t="shared" si="154"/>
        <v>0.66959190550214687</v>
      </c>
      <c r="G1080" s="1">
        <f t="shared" si="155"/>
        <v>0.50129038800298265</v>
      </c>
      <c r="H1080" s="1">
        <v>1.2686321187686672E-2</v>
      </c>
      <c r="I1080" s="1">
        <f t="shared" si="156"/>
        <v>4.0880308272872069E-4</v>
      </c>
      <c r="J1080" s="1">
        <f t="shared" si="157"/>
        <v>0.5045007315240787</v>
      </c>
      <c r="AP1080" s="58"/>
      <c r="AQ1080" s="58"/>
      <c r="AR1080" s="58"/>
      <c r="AS1080" s="58"/>
      <c r="AT1080" s="58"/>
      <c r="AU1080" s="58"/>
      <c r="AV1080" s="58"/>
      <c r="AW1080" s="173"/>
      <c r="AX1080" s="58"/>
      <c r="AY1080" s="58"/>
      <c r="AZ1080" s="58"/>
      <c r="BA1080" s="58">
        <f t="shared" si="158"/>
        <v>0</v>
      </c>
      <c r="BB1080" s="58" t="e">
        <f t="shared" si="159"/>
        <v>#N/A</v>
      </c>
      <c r="BC1080" s="58">
        <f t="shared" si="160"/>
        <v>0.7991739398641744</v>
      </c>
      <c r="BD1080" s="58"/>
      <c r="BE1080" s="58"/>
      <c r="BF1080" s="58"/>
      <c r="BG1080" s="58"/>
      <c r="BH1080" s="58"/>
      <c r="BI1080" s="58"/>
      <c r="BJ1080" s="58"/>
      <c r="BK1080" s="58"/>
      <c r="BL1080" s="58"/>
      <c r="BM1080" s="58"/>
      <c r="BN1080" s="58"/>
      <c r="BO1080" s="58"/>
      <c r="BP1080" s="58"/>
      <c r="BQ1080" s="58"/>
      <c r="BR1080" s="58"/>
      <c r="BS1080" s="58"/>
      <c r="BT1080" s="58"/>
      <c r="BU1080" s="58"/>
      <c r="BV1080" s="58"/>
      <c r="BW1080" s="58"/>
      <c r="BX1080" s="58"/>
      <c r="BY1080" s="58"/>
      <c r="BZ1080" s="58"/>
      <c r="CA1080" s="58"/>
      <c r="CB1080" s="58"/>
      <c r="CC1080" s="58"/>
      <c r="CD1080" s="58"/>
      <c r="CE1080" s="58"/>
      <c r="CF1080" s="58"/>
      <c r="CG1080" s="58"/>
      <c r="CH1080" s="58"/>
      <c r="CI1080" s="58"/>
      <c r="CJ1080" s="58"/>
      <c r="CK1080" s="58"/>
      <c r="CL1080" s="58"/>
      <c r="CM1080" s="58"/>
      <c r="CN1080" s="58"/>
      <c r="CO1080" s="58"/>
      <c r="CP1080" s="58"/>
      <c r="CQ1080" s="58"/>
      <c r="CR1080" s="58"/>
      <c r="CS1080" s="58"/>
      <c r="CT1080" s="58"/>
      <c r="CU1080" s="58"/>
      <c r="CV1080" s="58"/>
      <c r="CW1080" s="58"/>
      <c r="CX1080" s="58"/>
      <c r="CY1080" s="58"/>
      <c r="CZ1080" s="58"/>
      <c r="DA1080" s="58"/>
      <c r="DB1080" s="58"/>
      <c r="DC1080" s="58"/>
      <c r="DD1080" s="58"/>
      <c r="DE1080" s="58"/>
      <c r="DF1080" s="58"/>
      <c r="DG1080" s="58"/>
      <c r="DH1080" s="58"/>
      <c r="DI1080" s="58"/>
      <c r="DJ1080" s="58"/>
      <c r="DK1080" s="58"/>
      <c r="DL1080" s="58"/>
      <c r="DM1080" s="58"/>
      <c r="DN1080" s="58"/>
      <c r="DO1080" s="58"/>
      <c r="DP1080" s="58"/>
      <c r="DQ1080" s="58"/>
      <c r="DR1080" s="58"/>
      <c r="DS1080" s="58"/>
      <c r="DT1080" s="58"/>
      <c r="DU1080" s="58"/>
      <c r="DV1080" s="58"/>
      <c r="DW1080" s="58"/>
      <c r="DX1080" s="58"/>
      <c r="DY1080" s="58"/>
      <c r="DZ1080" s="58"/>
      <c r="EA1080" s="58"/>
      <c r="EB1080" s="58"/>
      <c r="EC1080" s="58"/>
      <c r="ED1080" s="58"/>
      <c r="EE1080" s="58"/>
      <c r="EF1080" s="58"/>
      <c r="EG1080" s="58"/>
      <c r="EH1080" s="58"/>
      <c r="EI1080" s="58"/>
      <c r="EJ1080" s="58"/>
      <c r="EK1080" s="58"/>
      <c r="EL1080" s="58"/>
      <c r="EM1080" s="58"/>
    </row>
    <row r="1081" spans="1:143" outlineLevel="1" x14ac:dyDescent="0.2">
      <c r="A1081" s="16">
        <v>782</v>
      </c>
      <c r="B1081" s="16">
        <v>1</v>
      </c>
      <c r="C1081" s="1">
        <v>0.95848007331504959</v>
      </c>
      <c r="D1081" s="1">
        <f t="shared" si="152"/>
        <v>4.1519926684950414E-2</v>
      </c>
      <c r="E1081" s="1">
        <f t="shared" si="153"/>
        <v>8.4813012319084558E-2</v>
      </c>
      <c r="F1081" s="1">
        <f t="shared" si="154"/>
        <v>0.29122673695779472</v>
      </c>
      <c r="G1081" s="1">
        <f t="shared" si="155"/>
        <v>0.2081309875043397</v>
      </c>
      <c r="H1081" s="1">
        <v>3.9168415631152956E-3</v>
      </c>
      <c r="I1081" s="1">
        <f t="shared" si="156"/>
        <v>2.1376092141338999E-5</v>
      </c>
      <c r="J1081" s="1">
        <f t="shared" si="157"/>
        <v>0.20853979687947591</v>
      </c>
      <c r="AP1081" s="58"/>
      <c r="AQ1081" s="58"/>
      <c r="AR1081" s="58"/>
      <c r="AS1081" s="58"/>
      <c r="AT1081" s="58"/>
      <c r="AU1081" s="58"/>
      <c r="AV1081" s="58"/>
      <c r="AW1081" s="173"/>
      <c r="AX1081" s="58"/>
      <c r="AY1081" s="58"/>
      <c r="AZ1081" s="58"/>
      <c r="BA1081" s="58">
        <f t="shared" si="158"/>
        <v>0</v>
      </c>
      <c r="BB1081" s="58" t="e">
        <f t="shared" si="159"/>
        <v>#N/A</v>
      </c>
      <c r="BC1081" s="58">
        <f t="shared" si="160"/>
        <v>0.95848007331504959</v>
      </c>
      <c r="BD1081" s="58"/>
      <c r="BE1081" s="58"/>
      <c r="BF1081" s="58"/>
      <c r="BG1081" s="58"/>
      <c r="BH1081" s="58"/>
      <c r="BI1081" s="58"/>
      <c r="BJ1081" s="58"/>
      <c r="BK1081" s="58"/>
      <c r="BL1081" s="58"/>
      <c r="BM1081" s="58"/>
      <c r="BN1081" s="58"/>
      <c r="BO1081" s="58"/>
      <c r="BP1081" s="58"/>
      <c r="BQ1081" s="58"/>
      <c r="BR1081" s="58"/>
      <c r="BS1081" s="58"/>
      <c r="BT1081" s="58"/>
      <c r="BU1081" s="58"/>
      <c r="BV1081" s="58"/>
      <c r="BW1081" s="58"/>
      <c r="BX1081" s="58"/>
      <c r="BY1081" s="58"/>
      <c r="BZ1081" s="58"/>
      <c r="CA1081" s="58"/>
      <c r="CB1081" s="58"/>
      <c r="CC1081" s="58"/>
      <c r="CD1081" s="58"/>
      <c r="CE1081" s="58"/>
      <c r="CF1081" s="58"/>
      <c r="CG1081" s="58"/>
      <c r="CH1081" s="58"/>
      <c r="CI1081" s="58"/>
      <c r="CJ1081" s="58"/>
      <c r="CK1081" s="58"/>
      <c r="CL1081" s="58"/>
      <c r="CM1081" s="58"/>
      <c r="CN1081" s="58"/>
      <c r="CO1081" s="58"/>
      <c r="CP1081" s="58"/>
      <c r="CQ1081" s="58"/>
      <c r="CR1081" s="58"/>
      <c r="CS1081" s="58"/>
      <c r="CT1081" s="58"/>
      <c r="CU1081" s="58"/>
      <c r="CV1081" s="58"/>
      <c r="CW1081" s="58"/>
      <c r="CX1081" s="58"/>
      <c r="CY1081" s="58"/>
      <c r="CZ1081" s="58"/>
      <c r="DA1081" s="58"/>
      <c r="DB1081" s="58"/>
      <c r="DC1081" s="58"/>
      <c r="DD1081" s="58"/>
      <c r="DE1081" s="58"/>
      <c r="DF1081" s="58"/>
      <c r="DG1081" s="58"/>
      <c r="DH1081" s="58"/>
      <c r="DI1081" s="58"/>
      <c r="DJ1081" s="58"/>
      <c r="DK1081" s="58"/>
      <c r="DL1081" s="58"/>
      <c r="DM1081" s="58"/>
      <c r="DN1081" s="58"/>
      <c r="DO1081" s="58"/>
      <c r="DP1081" s="58"/>
      <c r="DQ1081" s="58"/>
      <c r="DR1081" s="58"/>
      <c r="DS1081" s="58"/>
      <c r="DT1081" s="58"/>
      <c r="DU1081" s="58"/>
      <c r="DV1081" s="58"/>
      <c r="DW1081" s="58"/>
      <c r="DX1081" s="58"/>
      <c r="DY1081" s="58"/>
      <c r="DZ1081" s="58"/>
      <c r="EA1081" s="58"/>
      <c r="EB1081" s="58"/>
      <c r="EC1081" s="58"/>
      <c r="ED1081" s="58"/>
      <c r="EE1081" s="58"/>
      <c r="EF1081" s="58"/>
      <c r="EG1081" s="58"/>
      <c r="EH1081" s="58"/>
      <c r="EI1081" s="58"/>
      <c r="EJ1081" s="58"/>
      <c r="EK1081" s="58"/>
      <c r="EL1081" s="58"/>
      <c r="EM1081" s="58"/>
    </row>
    <row r="1082" spans="1:143" outlineLevel="1" x14ac:dyDescent="0.2">
      <c r="A1082" s="16">
        <v>783</v>
      </c>
      <c r="B1082" s="16">
        <v>0</v>
      </c>
      <c r="C1082" s="1">
        <v>0.43988223175699859</v>
      </c>
      <c r="D1082" s="1">
        <f t="shared" si="152"/>
        <v>-0.43988223175699859</v>
      </c>
      <c r="E1082" s="1">
        <f t="shared" si="153"/>
        <v>1.159216433858095</v>
      </c>
      <c r="F1082" s="1">
        <f t="shared" si="154"/>
        <v>-1.0766691385277536</v>
      </c>
      <c r="G1082" s="1">
        <f t="shared" si="155"/>
        <v>-0.88619344851110504</v>
      </c>
      <c r="H1082" s="1">
        <v>1.0593395716741144E-2</v>
      </c>
      <c r="I1082" s="1">
        <f t="shared" si="156"/>
        <v>1.0623134224047274E-3</v>
      </c>
      <c r="J1082" s="1">
        <f t="shared" si="157"/>
        <v>-0.89092497299804796</v>
      </c>
      <c r="AP1082" s="58"/>
      <c r="AQ1082" s="58"/>
      <c r="AR1082" s="58"/>
      <c r="AS1082" s="58"/>
      <c r="AT1082" s="58"/>
      <c r="AU1082" s="58"/>
      <c r="AV1082" s="58"/>
      <c r="AW1082" s="173"/>
      <c r="AX1082" s="58"/>
      <c r="AY1082" s="58"/>
      <c r="AZ1082" s="58"/>
      <c r="BA1082" s="58">
        <f t="shared" si="158"/>
        <v>1</v>
      </c>
      <c r="BB1082" s="58">
        <f t="shared" si="159"/>
        <v>0.43988223175699859</v>
      </c>
      <c r="BC1082" s="58" t="e">
        <f t="shared" si="160"/>
        <v>#N/A</v>
      </c>
      <c r="BD1082" s="58"/>
      <c r="BE1082" s="58"/>
      <c r="BF1082" s="58"/>
      <c r="BG1082" s="58"/>
      <c r="BH1082" s="58"/>
      <c r="BI1082" s="58"/>
      <c r="BJ1082" s="58"/>
      <c r="BK1082" s="58"/>
      <c r="BL1082" s="58"/>
      <c r="BM1082" s="58"/>
      <c r="BN1082" s="58"/>
      <c r="BO1082" s="58"/>
      <c r="BP1082" s="58"/>
      <c r="BQ1082" s="58"/>
      <c r="BR1082" s="58"/>
      <c r="BS1082" s="58"/>
      <c r="BT1082" s="58"/>
      <c r="BU1082" s="58"/>
      <c r="BV1082" s="58"/>
      <c r="BW1082" s="58"/>
      <c r="BX1082" s="58"/>
      <c r="BY1082" s="58"/>
      <c r="BZ1082" s="58"/>
      <c r="CA1082" s="58"/>
      <c r="CB1082" s="58"/>
      <c r="CC1082" s="58"/>
      <c r="CD1082" s="58"/>
      <c r="CE1082" s="58"/>
      <c r="CF1082" s="58"/>
      <c r="CG1082" s="58"/>
      <c r="CH1082" s="58"/>
      <c r="CI1082" s="58"/>
      <c r="CJ1082" s="58"/>
      <c r="CK1082" s="58"/>
      <c r="CL1082" s="58"/>
      <c r="CM1082" s="58"/>
      <c r="CN1082" s="58"/>
      <c r="CO1082" s="58"/>
      <c r="CP1082" s="58"/>
      <c r="CQ1082" s="58"/>
      <c r="CR1082" s="58"/>
      <c r="CS1082" s="58"/>
      <c r="CT1082" s="58"/>
      <c r="CU1082" s="58"/>
      <c r="CV1082" s="58"/>
      <c r="CW1082" s="58"/>
      <c r="CX1082" s="58"/>
      <c r="CY1082" s="58"/>
      <c r="CZ1082" s="58"/>
      <c r="DA1082" s="58"/>
      <c r="DB1082" s="58"/>
      <c r="DC1082" s="58"/>
      <c r="DD1082" s="58"/>
      <c r="DE1082" s="58"/>
      <c r="DF1082" s="58"/>
      <c r="DG1082" s="58"/>
      <c r="DH1082" s="58"/>
      <c r="DI1082" s="58"/>
      <c r="DJ1082" s="58"/>
      <c r="DK1082" s="58"/>
      <c r="DL1082" s="58"/>
      <c r="DM1082" s="58"/>
      <c r="DN1082" s="58"/>
      <c r="DO1082" s="58"/>
      <c r="DP1082" s="58"/>
      <c r="DQ1082" s="58"/>
      <c r="DR1082" s="58"/>
      <c r="DS1082" s="58"/>
      <c r="DT1082" s="58"/>
      <c r="DU1082" s="58"/>
      <c r="DV1082" s="58"/>
      <c r="DW1082" s="58"/>
      <c r="DX1082" s="58"/>
      <c r="DY1082" s="58"/>
      <c r="DZ1082" s="58"/>
      <c r="EA1082" s="58"/>
      <c r="EB1082" s="58"/>
      <c r="EC1082" s="58"/>
      <c r="ED1082" s="58"/>
      <c r="EE1082" s="58"/>
      <c r="EF1082" s="58"/>
      <c r="EG1082" s="58"/>
      <c r="EH1082" s="58"/>
      <c r="EI1082" s="58"/>
      <c r="EJ1082" s="58"/>
      <c r="EK1082" s="58"/>
      <c r="EL1082" s="58"/>
      <c r="EM1082" s="58"/>
    </row>
    <row r="1083" spans="1:143" outlineLevel="1" x14ac:dyDescent="0.2">
      <c r="A1083" s="16">
        <v>784</v>
      </c>
      <c r="B1083" s="16">
        <v>0</v>
      </c>
      <c r="C1083" s="1">
        <v>0.10708535727923606</v>
      </c>
      <c r="D1083" s="1">
        <f t="shared" si="152"/>
        <v>-0.10708535727923606</v>
      </c>
      <c r="E1083" s="1">
        <f t="shared" si="153"/>
        <v>0.22652857506665758</v>
      </c>
      <c r="F1083" s="1">
        <f t="shared" si="154"/>
        <v>-0.47595018128650562</v>
      </c>
      <c r="G1083" s="1">
        <f t="shared" si="155"/>
        <v>-0.34630604501769208</v>
      </c>
      <c r="H1083" s="1">
        <v>2.9589996513966067E-3</v>
      </c>
      <c r="I1083" s="1">
        <f t="shared" si="156"/>
        <v>4.4622000483173256E-5</v>
      </c>
      <c r="J1083" s="1">
        <f t="shared" si="157"/>
        <v>-0.34681954461620262</v>
      </c>
      <c r="AP1083" s="58"/>
      <c r="AQ1083" s="58"/>
      <c r="AR1083" s="58"/>
      <c r="AS1083" s="58"/>
      <c r="AT1083" s="58"/>
      <c r="AU1083" s="58"/>
      <c r="AV1083" s="58"/>
      <c r="AW1083" s="173"/>
      <c r="AX1083" s="58"/>
      <c r="AY1083" s="58"/>
      <c r="AZ1083" s="58"/>
      <c r="BA1083" s="58">
        <f t="shared" si="158"/>
        <v>1</v>
      </c>
      <c r="BB1083" s="58">
        <f t="shared" si="159"/>
        <v>0.10708535727923606</v>
      </c>
      <c r="BC1083" s="58" t="e">
        <f t="shared" si="160"/>
        <v>#N/A</v>
      </c>
      <c r="BD1083" s="58"/>
      <c r="BE1083" s="58"/>
      <c r="BF1083" s="58"/>
      <c r="BG1083" s="58"/>
      <c r="BH1083" s="58"/>
      <c r="BI1083" s="58"/>
      <c r="BJ1083" s="58"/>
      <c r="BK1083" s="58"/>
      <c r="BL1083" s="58"/>
      <c r="BM1083" s="58"/>
      <c r="BN1083" s="58"/>
      <c r="BO1083" s="58"/>
      <c r="BP1083" s="58"/>
      <c r="BQ1083" s="58"/>
      <c r="BR1083" s="58"/>
      <c r="BS1083" s="58"/>
      <c r="BT1083" s="58"/>
      <c r="BU1083" s="58"/>
      <c r="BV1083" s="58"/>
      <c r="BW1083" s="58"/>
      <c r="BX1083" s="58"/>
      <c r="BY1083" s="58"/>
      <c r="BZ1083" s="58"/>
      <c r="CA1083" s="58"/>
      <c r="CB1083" s="58"/>
      <c r="CC1083" s="58"/>
      <c r="CD1083" s="58"/>
      <c r="CE1083" s="58"/>
      <c r="CF1083" s="58"/>
      <c r="CG1083" s="58"/>
      <c r="CH1083" s="58"/>
      <c r="CI1083" s="58"/>
      <c r="CJ1083" s="58"/>
      <c r="CK1083" s="58"/>
      <c r="CL1083" s="58"/>
      <c r="CM1083" s="58"/>
      <c r="CN1083" s="58"/>
      <c r="CO1083" s="58"/>
      <c r="CP1083" s="58"/>
      <c r="CQ1083" s="58"/>
      <c r="CR1083" s="58"/>
      <c r="CS1083" s="58"/>
      <c r="CT1083" s="58"/>
      <c r="CU1083" s="58"/>
      <c r="CV1083" s="58"/>
      <c r="CW1083" s="58"/>
      <c r="CX1083" s="58"/>
      <c r="CY1083" s="58"/>
      <c r="CZ1083" s="58"/>
      <c r="DA1083" s="58"/>
      <c r="DB1083" s="58"/>
      <c r="DC1083" s="58"/>
      <c r="DD1083" s="58"/>
      <c r="DE1083" s="58"/>
      <c r="DF1083" s="58"/>
      <c r="DG1083" s="58"/>
      <c r="DH1083" s="58"/>
      <c r="DI1083" s="58"/>
      <c r="DJ1083" s="58"/>
      <c r="DK1083" s="58"/>
      <c r="DL1083" s="58"/>
      <c r="DM1083" s="58"/>
      <c r="DN1083" s="58"/>
      <c r="DO1083" s="58"/>
      <c r="DP1083" s="58"/>
      <c r="DQ1083" s="58"/>
      <c r="DR1083" s="58"/>
      <c r="DS1083" s="58"/>
      <c r="DT1083" s="58"/>
      <c r="DU1083" s="58"/>
      <c r="DV1083" s="58"/>
      <c r="DW1083" s="58"/>
      <c r="DX1083" s="58"/>
      <c r="DY1083" s="58"/>
      <c r="DZ1083" s="58"/>
      <c r="EA1083" s="58"/>
      <c r="EB1083" s="58"/>
      <c r="EC1083" s="58"/>
      <c r="ED1083" s="58"/>
      <c r="EE1083" s="58"/>
      <c r="EF1083" s="58"/>
      <c r="EG1083" s="58"/>
      <c r="EH1083" s="58"/>
      <c r="EI1083" s="58"/>
      <c r="EJ1083" s="58"/>
      <c r="EK1083" s="58"/>
      <c r="EL1083" s="58"/>
      <c r="EM1083" s="58"/>
    </row>
    <row r="1084" spans="1:143" outlineLevel="1" x14ac:dyDescent="0.2">
      <c r="A1084" s="16">
        <v>785</v>
      </c>
      <c r="B1084" s="16">
        <v>0</v>
      </c>
      <c r="C1084" s="1">
        <v>0.11923695803177538</v>
      </c>
      <c r="D1084" s="1">
        <f t="shared" si="152"/>
        <v>-0.11923695803177538</v>
      </c>
      <c r="E1084" s="1">
        <f t="shared" si="153"/>
        <v>0.25393330814453968</v>
      </c>
      <c r="F1084" s="1">
        <f t="shared" si="154"/>
        <v>-0.50391795775159642</v>
      </c>
      <c r="G1084" s="1">
        <f t="shared" si="155"/>
        <v>-0.36793906680172583</v>
      </c>
      <c r="H1084" s="1">
        <v>3.3157254693043439E-3</v>
      </c>
      <c r="I1084" s="1">
        <f t="shared" si="156"/>
        <v>5.6483964461993641E-5</v>
      </c>
      <c r="J1084" s="1">
        <f t="shared" si="157"/>
        <v>-0.36855058039849053</v>
      </c>
      <c r="AP1084" s="58"/>
      <c r="AQ1084" s="58"/>
      <c r="AR1084" s="58"/>
      <c r="AS1084" s="58"/>
      <c r="AT1084" s="58"/>
      <c r="AU1084" s="58"/>
      <c r="AV1084" s="58"/>
      <c r="AW1084" s="173"/>
      <c r="AX1084" s="58"/>
      <c r="AY1084" s="58"/>
      <c r="AZ1084" s="58"/>
      <c r="BA1084" s="58">
        <f t="shared" si="158"/>
        <v>1</v>
      </c>
      <c r="BB1084" s="58">
        <f t="shared" si="159"/>
        <v>0.11923695803177538</v>
      </c>
      <c r="BC1084" s="58" t="e">
        <f t="shared" si="160"/>
        <v>#N/A</v>
      </c>
      <c r="BD1084" s="58"/>
      <c r="BE1084" s="58"/>
      <c r="BF1084" s="58"/>
      <c r="BG1084" s="58"/>
      <c r="BH1084" s="58"/>
      <c r="BI1084" s="58"/>
      <c r="BJ1084" s="58"/>
      <c r="BK1084" s="58"/>
      <c r="BL1084" s="58"/>
      <c r="BM1084" s="58"/>
      <c r="BN1084" s="58"/>
      <c r="BO1084" s="58"/>
      <c r="BP1084" s="58"/>
      <c r="BQ1084" s="58"/>
      <c r="BR1084" s="58"/>
      <c r="BS1084" s="58"/>
      <c r="BT1084" s="58"/>
      <c r="BU1084" s="58"/>
      <c r="BV1084" s="58"/>
      <c r="BW1084" s="58"/>
      <c r="BX1084" s="58"/>
      <c r="BY1084" s="58"/>
      <c r="BZ1084" s="58"/>
      <c r="CA1084" s="58"/>
      <c r="CB1084" s="58"/>
      <c r="CC1084" s="58"/>
      <c r="CD1084" s="58"/>
      <c r="CE1084" s="58"/>
      <c r="CF1084" s="58"/>
      <c r="CG1084" s="58"/>
      <c r="CH1084" s="58"/>
      <c r="CI1084" s="58"/>
      <c r="CJ1084" s="58"/>
      <c r="CK1084" s="58"/>
      <c r="CL1084" s="58"/>
      <c r="CM1084" s="58"/>
      <c r="CN1084" s="58"/>
      <c r="CO1084" s="58"/>
      <c r="CP1084" s="58"/>
      <c r="CQ1084" s="58"/>
      <c r="CR1084" s="58"/>
      <c r="CS1084" s="58"/>
      <c r="CT1084" s="58"/>
      <c r="CU1084" s="58"/>
      <c r="CV1084" s="58"/>
      <c r="CW1084" s="58"/>
      <c r="CX1084" s="58"/>
      <c r="CY1084" s="58"/>
      <c r="CZ1084" s="58"/>
      <c r="DA1084" s="58"/>
      <c r="DB1084" s="58"/>
      <c r="DC1084" s="58"/>
      <c r="DD1084" s="58"/>
      <c r="DE1084" s="58"/>
      <c r="DF1084" s="58"/>
      <c r="DG1084" s="58"/>
      <c r="DH1084" s="58"/>
      <c r="DI1084" s="58"/>
      <c r="DJ1084" s="58"/>
      <c r="DK1084" s="58"/>
      <c r="DL1084" s="58"/>
      <c r="DM1084" s="58"/>
      <c r="DN1084" s="58"/>
      <c r="DO1084" s="58"/>
      <c r="DP1084" s="58"/>
      <c r="DQ1084" s="58"/>
      <c r="DR1084" s="58"/>
      <c r="DS1084" s="58"/>
      <c r="DT1084" s="58"/>
      <c r="DU1084" s="58"/>
      <c r="DV1084" s="58"/>
      <c r="DW1084" s="58"/>
      <c r="DX1084" s="58"/>
      <c r="DY1084" s="58"/>
      <c r="DZ1084" s="58"/>
      <c r="EA1084" s="58"/>
      <c r="EB1084" s="58"/>
      <c r="EC1084" s="58"/>
      <c r="ED1084" s="58"/>
      <c r="EE1084" s="58"/>
      <c r="EF1084" s="58"/>
      <c r="EG1084" s="58"/>
      <c r="EH1084" s="58"/>
      <c r="EI1084" s="58"/>
      <c r="EJ1084" s="58"/>
      <c r="EK1084" s="58"/>
      <c r="EL1084" s="58"/>
      <c r="EM1084" s="58"/>
    </row>
    <row r="1085" spans="1:143" outlineLevel="1" x14ac:dyDescent="0.2">
      <c r="A1085" s="16">
        <v>786</v>
      </c>
      <c r="B1085" s="16">
        <v>0</v>
      </c>
      <c r="C1085" s="1">
        <v>0.11923695803177538</v>
      </c>
      <c r="D1085" s="1">
        <f t="shared" si="152"/>
        <v>-0.11923695803177538</v>
      </c>
      <c r="E1085" s="1">
        <f t="shared" si="153"/>
        <v>0.25393330814453968</v>
      </c>
      <c r="F1085" s="1">
        <f t="shared" si="154"/>
        <v>-0.50391795775159642</v>
      </c>
      <c r="G1085" s="1">
        <f t="shared" si="155"/>
        <v>-0.36793906680172583</v>
      </c>
      <c r="H1085" s="1">
        <v>3.3157254693043439E-3</v>
      </c>
      <c r="I1085" s="1">
        <f t="shared" si="156"/>
        <v>5.6483964461993641E-5</v>
      </c>
      <c r="J1085" s="1">
        <f t="shared" si="157"/>
        <v>-0.36855058039849053</v>
      </c>
      <c r="AP1085" s="58"/>
      <c r="AQ1085" s="58"/>
      <c r="AR1085" s="58"/>
      <c r="AS1085" s="58"/>
      <c r="AT1085" s="58"/>
      <c r="AU1085" s="58"/>
      <c r="AV1085" s="58"/>
      <c r="AW1085" s="173"/>
      <c r="AX1085" s="58"/>
      <c r="AY1085" s="58"/>
      <c r="AZ1085" s="58"/>
      <c r="BA1085" s="58">
        <f t="shared" si="158"/>
        <v>1</v>
      </c>
      <c r="BB1085" s="58">
        <f t="shared" si="159"/>
        <v>0.11923695803177538</v>
      </c>
      <c r="BC1085" s="58" t="e">
        <f t="shared" si="160"/>
        <v>#N/A</v>
      </c>
      <c r="BD1085" s="58"/>
      <c r="BE1085" s="58"/>
      <c r="BF1085" s="58"/>
      <c r="BG1085" s="58"/>
      <c r="BH1085" s="58"/>
      <c r="BI1085" s="58"/>
      <c r="BJ1085" s="58"/>
      <c r="BK1085" s="58"/>
      <c r="BL1085" s="58"/>
      <c r="BM1085" s="58"/>
      <c r="BN1085" s="58"/>
      <c r="BO1085" s="58"/>
      <c r="BP1085" s="58"/>
      <c r="BQ1085" s="58"/>
      <c r="BR1085" s="58"/>
      <c r="BS1085" s="58"/>
      <c r="BT1085" s="58"/>
      <c r="BU1085" s="58"/>
      <c r="BV1085" s="58"/>
      <c r="BW1085" s="58"/>
      <c r="BX1085" s="58"/>
      <c r="BY1085" s="58"/>
      <c r="BZ1085" s="58"/>
      <c r="CA1085" s="58"/>
      <c r="CB1085" s="58"/>
      <c r="CC1085" s="58"/>
      <c r="CD1085" s="58"/>
      <c r="CE1085" s="58"/>
      <c r="CF1085" s="58"/>
      <c r="CG1085" s="58"/>
      <c r="CH1085" s="58"/>
      <c r="CI1085" s="58"/>
      <c r="CJ1085" s="58"/>
      <c r="CK1085" s="58"/>
      <c r="CL1085" s="58"/>
      <c r="CM1085" s="58"/>
      <c r="CN1085" s="58"/>
      <c r="CO1085" s="58"/>
      <c r="CP1085" s="58"/>
      <c r="CQ1085" s="58"/>
      <c r="CR1085" s="58"/>
      <c r="CS1085" s="58"/>
      <c r="CT1085" s="58"/>
      <c r="CU1085" s="58"/>
      <c r="CV1085" s="58"/>
      <c r="CW1085" s="58"/>
      <c r="CX1085" s="58"/>
      <c r="CY1085" s="58"/>
      <c r="CZ1085" s="58"/>
      <c r="DA1085" s="58"/>
      <c r="DB1085" s="58"/>
      <c r="DC1085" s="58"/>
      <c r="DD1085" s="58"/>
      <c r="DE1085" s="58"/>
      <c r="DF1085" s="58"/>
      <c r="DG1085" s="58"/>
      <c r="DH1085" s="58"/>
      <c r="DI1085" s="58"/>
      <c r="DJ1085" s="58"/>
      <c r="DK1085" s="58"/>
      <c r="DL1085" s="58"/>
      <c r="DM1085" s="58"/>
      <c r="DN1085" s="58"/>
      <c r="DO1085" s="58"/>
      <c r="DP1085" s="58"/>
      <c r="DQ1085" s="58"/>
      <c r="DR1085" s="58"/>
      <c r="DS1085" s="58"/>
      <c r="DT1085" s="58"/>
      <c r="DU1085" s="58"/>
      <c r="DV1085" s="58"/>
      <c r="DW1085" s="58"/>
      <c r="DX1085" s="58"/>
      <c r="DY1085" s="58"/>
      <c r="DZ1085" s="58"/>
      <c r="EA1085" s="58"/>
      <c r="EB1085" s="58"/>
      <c r="EC1085" s="58"/>
      <c r="ED1085" s="58"/>
      <c r="EE1085" s="58"/>
      <c r="EF1085" s="58"/>
      <c r="EG1085" s="58"/>
      <c r="EH1085" s="58"/>
      <c r="EI1085" s="58"/>
      <c r="EJ1085" s="58"/>
      <c r="EK1085" s="58"/>
      <c r="EL1085" s="58"/>
      <c r="EM1085" s="58"/>
    </row>
    <row r="1086" spans="1:143" outlineLevel="1" x14ac:dyDescent="0.2">
      <c r="A1086" s="16">
        <v>787</v>
      </c>
      <c r="B1086" s="16">
        <v>1</v>
      </c>
      <c r="C1086" s="1">
        <v>0.51098706483977785</v>
      </c>
      <c r="D1086" s="1">
        <f t="shared" si="152"/>
        <v>0.48901293516022215</v>
      </c>
      <c r="E1086" s="1">
        <f t="shared" si="153"/>
        <v>1.3428220050478301</v>
      </c>
      <c r="F1086" s="1">
        <f t="shared" si="154"/>
        <v>1.1588019697290086</v>
      </c>
      <c r="G1086" s="1">
        <f t="shared" si="155"/>
        <v>0.97826208181448182</v>
      </c>
      <c r="H1086" s="1">
        <v>1.6525656844734296E-2</v>
      </c>
      <c r="I1086" s="1">
        <f t="shared" si="156"/>
        <v>2.0438692739608222E-3</v>
      </c>
      <c r="J1086" s="1">
        <f t="shared" si="157"/>
        <v>0.98644687877737991</v>
      </c>
      <c r="AP1086" s="58"/>
      <c r="AQ1086" s="58"/>
      <c r="AR1086" s="58"/>
      <c r="AS1086" s="58"/>
      <c r="AT1086" s="58"/>
      <c r="AU1086" s="58"/>
      <c r="AV1086" s="58"/>
      <c r="AW1086" s="173"/>
      <c r="AX1086" s="58"/>
      <c r="AY1086" s="58"/>
      <c r="AZ1086" s="58"/>
      <c r="BA1086" s="58">
        <f t="shared" si="158"/>
        <v>0</v>
      </c>
      <c r="BB1086" s="58" t="e">
        <f t="shared" si="159"/>
        <v>#N/A</v>
      </c>
      <c r="BC1086" s="58">
        <f t="shared" si="160"/>
        <v>0.51098706483977785</v>
      </c>
      <c r="BD1086" s="58"/>
      <c r="BE1086" s="58"/>
      <c r="BF1086" s="58"/>
      <c r="BG1086" s="58"/>
      <c r="BH1086" s="58"/>
      <c r="BI1086" s="58"/>
      <c r="BJ1086" s="58"/>
      <c r="BK1086" s="58"/>
      <c r="BL1086" s="58"/>
      <c r="BM1086" s="58"/>
      <c r="BN1086" s="58"/>
      <c r="BO1086" s="58"/>
      <c r="BP1086" s="58"/>
      <c r="BQ1086" s="58"/>
      <c r="BR1086" s="58"/>
      <c r="BS1086" s="58"/>
      <c r="BT1086" s="58"/>
      <c r="BU1086" s="58"/>
      <c r="BV1086" s="58"/>
      <c r="BW1086" s="58"/>
      <c r="BX1086" s="58"/>
      <c r="BY1086" s="58"/>
      <c r="BZ1086" s="58"/>
      <c r="CA1086" s="58"/>
      <c r="CB1086" s="58"/>
      <c r="CC1086" s="58"/>
      <c r="CD1086" s="58"/>
      <c r="CE1086" s="58"/>
      <c r="CF1086" s="58"/>
      <c r="CG1086" s="58"/>
      <c r="CH1086" s="58"/>
      <c r="CI1086" s="58"/>
      <c r="CJ1086" s="58"/>
      <c r="CK1086" s="58"/>
      <c r="CL1086" s="58"/>
      <c r="CM1086" s="58"/>
      <c r="CN1086" s="58"/>
      <c r="CO1086" s="58"/>
      <c r="CP1086" s="58"/>
      <c r="CQ1086" s="58"/>
      <c r="CR1086" s="58"/>
      <c r="CS1086" s="58"/>
      <c r="CT1086" s="58"/>
      <c r="CU1086" s="58"/>
      <c r="CV1086" s="58"/>
      <c r="CW1086" s="58"/>
      <c r="CX1086" s="58"/>
      <c r="CY1086" s="58"/>
      <c r="CZ1086" s="58"/>
      <c r="DA1086" s="58"/>
      <c r="DB1086" s="58"/>
      <c r="DC1086" s="58"/>
      <c r="DD1086" s="58"/>
      <c r="DE1086" s="58"/>
      <c r="DF1086" s="58"/>
      <c r="DG1086" s="58"/>
      <c r="DH1086" s="58"/>
      <c r="DI1086" s="58"/>
      <c r="DJ1086" s="58"/>
      <c r="DK1086" s="58"/>
      <c r="DL1086" s="58"/>
      <c r="DM1086" s="58"/>
      <c r="DN1086" s="58"/>
      <c r="DO1086" s="58"/>
      <c r="DP1086" s="58"/>
      <c r="DQ1086" s="58"/>
      <c r="DR1086" s="58"/>
      <c r="DS1086" s="58"/>
      <c r="DT1086" s="58"/>
      <c r="DU1086" s="58"/>
      <c r="DV1086" s="58"/>
      <c r="DW1086" s="58"/>
      <c r="DX1086" s="58"/>
      <c r="DY1086" s="58"/>
      <c r="DZ1086" s="58"/>
      <c r="EA1086" s="58"/>
      <c r="EB1086" s="58"/>
      <c r="EC1086" s="58"/>
      <c r="ED1086" s="58"/>
      <c r="EE1086" s="58"/>
      <c r="EF1086" s="58"/>
      <c r="EG1086" s="58"/>
      <c r="EH1086" s="58"/>
      <c r="EI1086" s="58"/>
      <c r="EJ1086" s="58"/>
      <c r="EK1086" s="58"/>
      <c r="EL1086" s="58"/>
      <c r="EM1086" s="58"/>
    </row>
    <row r="1087" spans="1:143" outlineLevel="1" x14ac:dyDescent="0.2">
      <c r="A1087" s="16">
        <v>788</v>
      </c>
      <c r="B1087" s="16">
        <v>0</v>
      </c>
      <c r="C1087" s="1">
        <v>0.26333338698427916</v>
      </c>
      <c r="D1087" s="1">
        <f t="shared" si="152"/>
        <v>-0.26333338698427916</v>
      </c>
      <c r="E1087" s="1">
        <f t="shared" si="153"/>
        <v>0.61123969193557814</v>
      </c>
      <c r="F1087" s="1">
        <f t="shared" si="154"/>
        <v>-0.78181819621672799</v>
      </c>
      <c r="G1087" s="1">
        <f t="shared" si="155"/>
        <v>-0.59788473990542568</v>
      </c>
      <c r="H1087" s="1">
        <v>5.8426806074937429E-2</v>
      </c>
      <c r="I1087" s="1">
        <f t="shared" si="156"/>
        <v>2.9447533534964917E-3</v>
      </c>
      <c r="J1087" s="1">
        <f t="shared" si="157"/>
        <v>-0.61615563681164542</v>
      </c>
      <c r="AP1087" s="58"/>
      <c r="AQ1087" s="58"/>
      <c r="AR1087" s="58"/>
      <c r="AS1087" s="58"/>
      <c r="AT1087" s="58"/>
      <c r="AU1087" s="58"/>
      <c r="AV1087" s="58"/>
      <c r="AW1087" s="173"/>
      <c r="AX1087" s="58"/>
      <c r="AY1087" s="58"/>
      <c r="AZ1087" s="58"/>
      <c r="BA1087" s="58">
        <f t="shared" si="158"/>
        <v>1</v>
      </c>
      <c r="BB1087" s="58">
        <f t="shared" si="159"/>
        <v>0.26333338698427916</v>
      </c>
      <c r="BC1087" s="58" t="e">
        <f t="shared" si="160"/>
        <v>#N/A</v>
      </c>
      <c r="BD1087" s="58"/>
      <c r="BE1087" s="58"/>
      <c r="BF1087" s="58"/>
      <c r="BG1087" s="58"/>
      <c r="BH1087" s="58"/>
      <c r="BI1087" s="58"/>
      <c r="BJ1087" s="58"/>
      <c r="BK1087" s="58"/>
      <c r="BL1087" s="58"/>
      <c r="BM1087" s="58"/>
      <c r="BN1087" s="58"/>
      <c r="BO1087" s="58"/>
      <c r="BP1087" s="58"/>
      <c r="BQ1087" s="58"/>
      <c r="BR1087" s="58"/>
      <c r="BS1087" s="58"/>
      <c r="BT1087" s="58"/>
      <c r="BU1087" s="58"/>
      <c r="BV1087" s="58"/>
      <c r="BW1087" s="58"/>
      <c r="BX1087" s="58"/>
      <c r="BY1087" s="58"/>
      <c r="BZ1087" s="58"/>
      <c r="CA1087" s="58"/>
      <c r="CB1087" s="58"/>
      <c r="CC1087" s="58"/>
      <c r="CD1087" s="58"/>
      <c r="CE1087" s="58"/>
      <c r="CF1087" s="58"/>
      <c r="CG1087" s="58"/>
      <c r="CH1087" s="58"/>
      <c r="CI1087" s="58"/>
      <c r="CJ1087" s="58"/>
      <c r="CK1087" s="58"/>
      <c r="CL1087" s="58"/>
      <c r="CM1087" s="58"/>
      <c r="CN1087" s="58"/>
      <c r="CO1087" s="58"/>
      <c r="CP1087" s="58"/>
      <c r="CQ1087" s="58"/>
      <c r="CR1087" s="58"/>
      <c r="CS1087" s="58"/>
      <c r="CT1087" s="58"/>
      <c r="CU1087" s="58"/>
      <c r="CV1087" s="58"/>
      <c r="CW1087" s="58"/>
      <c r="CX1087" s="58"/>
      <c r="CY1087" s="58"/>
      <c r="CZ1087" s="58"/>
      <c r="DA1087" s="58"/>
      <c r="DB1087" s="58"/>
      <c r="DC1087" s="58"/>
      <c r="DD1087" s="58"/>
      <c r="DE1087" s="58"/>
      <c r="DF1087" s="58"/>
      <c r="DG1087" s="58"/>
      <c r="DH1087" s="58"/>
      <c r="DI1087" s="58"/>
      <c r="DJ1087" s="58"/>
      <c r="DK1087" s="58"/>
      <c r="DL1087" s="58"/>
      <c r="DM1087" s="58"/>
      <c r="DN1087" s="58"/>
      <c r="DO1087" s="58"/>
      <c r="DP1087" s="58"/>
      <c r="DQ1087" s="58"/>
      <c r="DR1087" s="58"/>
      <c r="DS1087" s="58"/>
      <c r="DT1087" s="58"/>
      <c r="DU1087" s="58"/>
      <c r="DV1087" s="58"/>
      <c r="DW1087" s="58"/>
      <c r="DX1087" s="58"/>
      <c r="DY1087" s="58"/>
      <c r="DZ1087" s="58"/>
      <c r="EA1087" s="58"/>
      <c r="EB1087" s="58"/>
      <c r="EC1087" s="58"/>
      <c r="ED1087" s="58"/>
      <c r="EE1087" s="58"/>
      <c r="EF1087" s="58"/>
      <c r="EG1087" s="58"/>
      <c r="EH1087" s="58"/>
      <c r="EI1087" s="58"/>
      <c r="EJ1087" s="58"/>
      <c r="EK1087" s="58"/>
      <c r="EL1087" s="58"/>
      <c r="EM1087" s="58"/>
    </row>
    <row r="1088" spans="1:143" outlineLevel="1" x14ac:dyDescent="0.2">
      <c r="A1088" s="16">
        <v>789</v>
      </c>
      <c r="B1088" s="16">
        <v>1</v>
      </c>
      <c r="C1088" s="1">
        <v>0.81774843805659725</v>
      </c>
      <c r="D1088" s="1">
        <f t="shared" si="152"/>
        <v>0.18225156194340275</v>
      </c>
      <c r="E1088" s="1">
        <f t="shared" si="153"/>
        <v>0.40240104523097314</v>
      </c>
      <c r="F1088" s="1">
        <f t="shared" si="154"/>
        <v>0.63435088494536929</v>
      </c>
      <c r="G1088" s="1">
        <f t="shared" si="155"/>
        <v>0.47209105088153258</v>
      </c>
      <c r="H1088" s="1">
        <v>5.193348101846406E-2</v>
      </c>
      <c r="I1088" s="1">
        <f t="shared" si="156"/>
        <v>1.6096496628798158E-3</v>
      </c>
      <c r="J1088" s="1">
        <f t="shared" si="157"/>
        <v>0.48484884236611303</v>
      </c>
      <c r="AP1088" s="58"/>
      <c r="AQ1088" s="58"/>
      <c r="AR1088" s="58"/>
      <c r="AS1088" s="58"/>
      <c r="AT1088" s="58"/>
      <c r="AU1088" s="58"/>
      <c r="AV1088" s="58"/>
      <c r="AW1088" s="173"/>
      <c r="AX1088" s="58"/>
      <c r="AY1088" s="58"/>
      <c r="AZ1088" s="58"/>
      <c r="BA1088" s="58">
        <f t="shared" si="158"/>
        <v>0</v>
      </c>
      <c r="BB1088" s="58" t="e">
        <f t="shared" si="159"/>
        <v>#N/A</v>
      </c>
      <c r="BC1088" s="58">
        <f t="shared" si="160"/>
        <v>0.81774843805659725</v>
      </c>
      <c r="BD1088" s="58"/>
      <c r="BE1088" s="58"/>
      <c r="BF1088" s="58"/>
      <c r="BG1088" s="58"/>
      <c r="BH1088" s="58"/>
      <c r="BI1088" s="58"/>
      <c r="BJ1088" s="58"/>
      <c r="BK1088" s="58"/>
      <c r="BL1088" s="58"/>
      <c r="BM1088" s="58"/>
      <c r="BN1088" s="58"/>
      <c r="BO1088" s="58"/>
      <c r="BP1088" s="58"/>
      <c r="BQ1088" s="58"/>
      <c r="BR1088" s="58"/>
      <c r="BS1088" s="58"/>
      <c r="BT1088" s="58"/>
      <c r="BU1088" s="58"/>
      <c r="BV1088" s="58"/>
      <c r="BW1088" s="58"/>
      <c r="BX1088" s="58"/>
      <c r="BY1088" s="58"/>
      <c r="BZ1088" s="58"/>
      <c r="CA1088" s="58"/>
      <c r="CB1088" s="58"/>
      <c r="CC1088" s="58"/>
      <c r="CD1088" s="58"/>
      <c r="CE1088" s="58"/>
      <c r="CF1088" s="58"/>
      <c r="CG1088" s="58"/>
      <c r="CH1088" s="58"/>
      <c r="CI1088" s="58"/>
      <c r="CJ1088" s="58"/>
      <c r="CK1088" s="58"/>
      <c r="CL1088" s="58"/>
      <c r="CM1088" s="58"/>
      <c r="CN1088" s="58"/>
      <c r="CO1088" s="58"/>
      <c r="CP1088" s="58"/>
      <c r="CQ1088" s="58"/>
      <c r="CR1088" s="58"/>
      <c r="CS1088" s="58"/>
      <c r="CT1088" s="58"/>
      <c r="CU1088" s="58"/>
      <c r="CV1088" s="58"/>
      <c r="CW1088" s="58"/>
      <c r="CX1088" s="58"/>
      <c r="CY1088" s="58"/>
      <c r="CZ1088" s="58"/>
      <c r="DA1088" s="58"/>
      <c r="DB1088" s="58"/>
      <c r="DC1088" s="58"/>
      <c r="DD1088" s="58"/>
      <c r="DE1088" s="58"/>
      <c r="DF1088" s="58"/>
      <c r="DG1088" s="58"/>
      <c r="DH1088" s="58"/>
      <c r="DI1088" s="58"/>
      <c r="DJ1088" s="58"/>
      <c r="DK1088" s="58"/>
      <c r="DL1088" s="58"/>
      <c r="DM1088" s="58"/>
      <c r="DN1088" s="58"/>
      <c r="DO1088" s="58"/>
      <c r="DP1088" s="58"/>
      <c r="DQ1088" s="58"/>
      <c r="DR1088" s="58"/>
      <c r="DS1088" s="58"/>
      <c r="DT1088" s="58"/>
      <c r="DU1088" s="58"/>
      <c r="DV1088" s="58"/>
      <c r="DW1088" s="58"/>
      <c r="DX1088" s="58"/>
      <c r="DY1088" s="58"/>
      <c r="DZ1088" s="58"/>
      <c r="EA1088" s="58"/>
      <c r="EB1088" s="58"/>
      <c r="EC1088" s="58"/>
      <c r="ED1088" s="58"/>
      <c r="EE1088" s="58"/>
      <c r="EF1088" s="58"/>
      <c r="EG1088" s="58"/>
      <c r="EH1088" s="58"/>
      <c r="EI1088" s="58"/>
      <c r="EJ1088" s="58"/>
      <c r="EK1088" s="58"/>
      <c r="EL1088" s="58"/>
      <c r="EM1088" s="58"/>
    </row>
    <row r="1089" spans="1:143" outlineLevel="1" x14ac:dyDescent="0.2">
      <c r="A1089" s="16">
        <v>790</v>
      </c>
      <c r="B1089" s="16">
        <v>0</v>
      </c>
      <c r="C1089" s="1">
        <v>0.34027000288557596</v>
      </c>
      <c r="D1089" s="1">
        <f t="shared" si="152"/>
        <v>-0.34027000288557596</v>
      </c>
      <c r="E1089" s="1">
        <f t="shared" si="153"/>
        <v>0.83184924589028986</v>
      </c>
      <c r="F1089" s="1">
        <f t="shared" si="154"/>
        <v>-0.9120576987725556</v>
      </c>
      <c r="G1089" s="1">
        <f t="shared" si="155"/>
        <v>-0.71817240977677055</v>
      </c>
      <c r="H1089" s="1">
        <v>8.6177286436590304E-3</v>
      </c>
      <c r="I1089" s="1">
        <f t="shared" si="156"/>
        <v>5.6529867137224262E-4</v>
      </c>
      <c r="J1089" s="1">
        <f t="shared" si="157"/>
        <v>-0.72128706269496579</v>
      </c>
      <c r="AP1089" s="58"/>
      <c r="AQ1089" s="58"/>
      <c r="AR1089" s="58"/>
      <c r="AS1089" s="58"/>
      <c r="AT1089" s="58"/>
      <c r="AU1089" s="58"/>
      <c r="AV1089" s="58"/>
      <c r="AW1089" s="173"/>
      <c r="AX1089" s="58"/>
      <c r="AY1089" s="58"/>
      <c r="AZ1089" s="58"/>
      <c r="BA1089" s="58">
        <f t="shared" si="158"/>
        <v>1</v>
      </c>
      <c r="BB1089" s="58">
        <f t="shared" si="159"/>
        <v>0.34027000288557596</v>
      </c>
      <c r="BC1089" s="58" t="e">
        <f t="shared" si="160"/>
        <v>#N/A</v>
      </c>
      <c r="BD1089" s="58"/>
      <c r="BE1089" s="58"/>
      <c r="BF1089" s="58"/>
      <c r="BG1089" s="58"/>
      <c r="BH1089" s="58"/>
      <c r="BI1089" s="58"/>
      <c r="BJ1089" s="58"/>
      <c r="BK1089" s="58"/>
      <c r="BL1089" s="58"/>
      <c r="BM1089" s="58"/>
      <c r="BN1089" s="58"/>
      <c r="BO1089" s="58"/>
      <c r="BP1089" s="58"/>
      <c r="BQ1089" s="58"/>
      <c r="BR1089" s="58"/>
      <c r="BS1089" s="58"/>
      <c r="BT1089" s="58"/>
      <c r="BU1089" s="58"/>
      <c r="BV1089" s="58"/>
      <c r="BW1089" s="58"/>
      <c r="BX1089" s="58"/>
      <c r="BY1089" s="58"/>
      <c r="BZ1089" s="58"/>
      <c r="CA1089" s="58"/>
      <c r="CB1089" s="58"/>
      <c r="CC1089" s="58"/>
      <c r="CD1089" s="58"/>
      <c r="CE1089" s="58"/>
      <c r="CF1089" s="58"/>
      <c r="CG1089" s="58"/>
      <c r="CH1089" s="58"/>
      <c r="CI1089" s="58"/>
      <c r="CJ1089" s="58"/>
      <c r="CK1089" s="58"/>
      <c r="CL1089" s="58"/>
      <c r="CM1089" s="58"/>
      <c r="CN1089" s="58"/>
      <c r="CO1089" s="58"/>
      <c r="CP1089" s="58"/>
      <c r="CQ1089" s="58"/>
      <c r="CR1089" s="58"/>
      <c r="CS1089" s="58"/>
      <c r="CT1089" s="58"/>
      <c r="CU1089" s="58"/>
      <c r="CV1089" s="58"/>
      <c r="CW1089" s="58"/>
      <c r="CX1089" s="58"/>
      <c r="CY1089" s="58"/>
      <c r="CZ1089" s="58"/>
      <c r="DA1089" s="58"/>
      <c r="DB1089" s="58"/>
      <c r="DC1089" s="58"/>
      <c r="DD1089" s="58"/>
      <c r="DE1089" s="58"/>
      <c r="DF1089" s="58"/>
      <c r="DG1089" s="58"/>
      <c r="DH1089" s="58"/>
      <c r="DI1089" s="58"/>
      <c r="DJ1089" s="58"/>
      <c r="DK1089" s="58"/>
      <c r="DL1089" s="58"/>
      <c r="DM1089" s="58"/>
      <c r="DN1089" s="58"/>
      <c r="DO1089" s="58"/>
      <c r="DP1089" s="58"/>
      <c r="DQ1089" s="58"/>
      <c r="DR1089" s="58"/>
      <c r="DS1089" s="58"/>
      <c r="DT1089" s="58"/>
      <c r="DU1089" s="58"/>
      <c r="DV1089" s="58"/>
      <c r="DW1089" s="58"/>
      <c r="DX1089" s="58"/>
      <c r="DY1089" s="58"/>
      <c r="DZ1089" s="58"/>
      <c r="EA1089" s="58"/>
      <c r="EB1089" s="58"/>
      <c r="EC1089" s="58"/>
      <c r="ED1089" s="58"/>
      <c r="EE1089" s="58"/>
      <c r="EF1089" s="58"/>
      <c r="EG1089" s="58"/>
      <c r="EH1089" s="58"/>
      <c r="EI1089" s="58"/>
      <c r="EJ1089" s="58"/>
      <c r="EK1089" s="58"/>
      <c r="EL1089" s="58"/>
      <c r="EM1089" s="58"/>
    </row>
    <row r="1090" spans="1:143" outlineLevel="1" x14ac:dyDescent="0.2">
      <c r="A1090" s="16">
        <v>791</v>
      </c>
      <c r="B1090" s="16">
        <v>0</v>
      </c>
      <c r="C1090" s="1">
        <v>0.10708535727923606</v>
      </c>
      <c r="D1090" s="1">
        <f t="shared" si="152"/>
        <v>-0.10708535727923606</v>
      </c>
      <c r="E1090" s="1">
        <f t="shared" si="153"/>
        <v>0.22652857506665758</v>
      </c>
      <c r="F1090" s="1">
        <f t="shared" si="154"/>
        <v>-0.47595018128650562</v>
      </c>
      <c r="G1090" s="1">
        <f t="shared" si="155"/>
        <v>-0.34630604501769208</v>
      </c>
      <c r="H1090" s="1">
        <v>2.9589996513966067E-3</v>
      </c>
      <c r="I1090" s="1">
        <f t="shared" si="156"/>
        <v>4.4622000483173256E-5</v>
      </c>
      <c r="J1090" s="1">
        <f t="shared" si="157"/>
        <v>-0.34681954461620262</v>
      </c>
      <c r="AP1090" s="58"/>
      <c r="AQ1090" s="58"/>
      <c r="AR1090" s="58"/>
      <c r="AS1090" s="58"/>
      <c r="AT1090" s="58"/>
      <c r="AU1090" s="58"/>
      <c r="AV1090" s="58"/>
      <c r="AW1090" s="173"/>
      <c r="AX1090" s="58"/>
      <c r="AY1090" s="58"/>
      <c r="AZ1090" s="58"/>
      <c r="BA1090" s="58">
        <f t="shared" si="158"/>
        <v>1</v>
      </c>
      <c r="BB1090" s="58">
        <f t="shared" si="159"/>
        <v>0.10708535727923606</v>
      </c>
      <c r="BC1090" s="58" t="e">
        <f t="shared" si="160"/>
        <v>#N/A</v>
      </c>
      <c r="BD1090" s="58"/>
      <c r="BE1090" s="58"/>
      <c r="BF1090" s="58"/>
      <c r="BG1090" s="58"/>
      <c r="BH1090" s="58"/>
      <c r="BI1090" s="58"/>
      <c r="BJ1090" s="58"/>
      <c r="BK1090" s="58"/>
      <c r="BL1090" s="58"/>
      <c r="BM1090" s="58"/>
      <c r="BN1090" s="58"/>
      <c r="BO1090" s="58"/>
      <c r="BP1090" s="58"/>
      <c r="BQ1090" s="58"/>
      <c r="BR1090" s="58"/>
      <c r="BS1090" s="58"/>
      <c r="BT1090" s="58"/>
      <c r="BU1090" s="58"/>
      <c r="BV1090" s="58"/>
      <c r="BW1090" s="58"/>
      <c r="BX1090" s="58"/>
      <c r="BY1090" s="58"/>
      <c r="BZ1090" s="58"/>
      <c r="CA1090" s="58"/>
      <c r="CB1090" s="58"/>
      <c r="CC1090" s="58"/>
      <c r="CD1090" s="58"/>
      <c r="CE1090" s="58"/>
      <c r="CF1090" s="58"/>
      <c r="CG1090" s="58"/>
      <c r="CH1090" s="58"/>
      <c r="CI1090" s="58"/>
      <c r="CJ1090" s="58"/>
      <c r="CK1090" s="58"/>
      <c r="CL1090" s="58"/>
      <c r="CM1090" s="58"/>
      <c r="CN1090" s="58"/>
      <c r="CO1090" s="58"/>
      <c r="CP1090" s="58"/>
      <c r="CQ1090" s="58"/>
      <c r="CR1090" s="58"/>
      <c r="CS1090" s="58"/>
      <c r="CT1090" s="58"/>
      <c r="CU1090" s="58"/>
      <c r="CV1090" s="58"/>
      <c r="CW1090" s="58"/>
      <c r="CX1090" s="58"/>
      <c r="CY1090" s="58"/>
      <c r="CZ1090" s="58"/>
      <c r="DA1090" s="58"/>
      <c r="DB1090" s="58"/>
      <c r="DC1090" s="58"/>
      <c r="DD1090" s="58"/>
      <c r="DE1090" s="58"/>
      <c r="DF1090" s="58"/>
      <c r="DG1090" s="58"/>
      <c r="DH1090" s="58"/>
      <c r="DI1090" s="58"/>
      <c r="DJ1090" s="58"/>
      <c r="DK1090" s="58"/>
      <c r="DL1090" s="58"/>
      <c r="DM1090" s="58"/>
      <c r="DN1090" s="58"/>
      <c r="DO1090" s="58"/>
      <c r="DP1090" s="58"/>
      <c r="DQ1090" s="58"/>
      <c r="DR1090" s="58"/>
      <c r="DS1090" s="58"/>
      <c r="DT1090" s="58"/>
      <c r="DU1090" s="58"/>
      <c r="DV1090" s="58"/>
      <c r="DW1090" s="58"/>
      <c r="DX1090" s="58"/>
      <c r="DY1090" s="58"/>
      <c r="DZ1090" s="58"/>
      <c r="EA1090" s="58"/>
      <c r="EB1090" s="58"/>
      <c r="EC1090" s="58"/>
      <c r="ED1090" s="58"/>
      <c r="EE1090" s="58"/>
      <c r="EF1090" s="58"/>
      <c r="EG1090" s="58"/>
      <c r="EH1090" s="58"/>
      <c r="EI1090" s="58"/>
      <c r="EJ1090" s="58"/>
      <c r="EK1090" s="58"/>
      <c r="EL1090" s="58"/>
      <c r="EM1090" s="58"/>
    </row>
    <row r="1091" spans="1:143" outlineLevel="1" x14ac:dyDescent="0.2">
      <c r="A1091" s="16">
        <v>792</v>
      </c>
      <c r="B1091" s="16">
        <v>0</v>
      </c>
      <c r="C1091" s="1">
        <v>0.14900286931081488</v>
      </c>
      <c r="D1091" s="1">
        <f t="shared" si="152"/>
        <v>-0.14900286931081488</v>
      </c>
      <c r="E1091" s="1">
        <f t="shared" si="153"/>
        <v>0.3226930442150629</v>
      </c>
      <c r="F1091" s="1">
        <f t="shared" si="154"/>
        <v>-0.56806077510690955</v>
      </c>
      <c r="G1091" s="1">
        <f t="shared" si="155"/>
        <v>-0.41844007176626447</v>
      </c>
      <c r="H1091" s="1">
        <v>1.6454418226504966E-2</v>
      </c>
      <c r="I1091" s="1">
        <f t="shared" si="156"/>
        <v>3.7228033572571536E-4</v>
      </c>
      <c r="J1091" s="1">
        <f t="shared" si="157"/>
        <v>-0.42192574120907816</v>
      </c>
      <c r="AP1091" s="58"/>
      <c r="AQ1091" s="58"/>
      <c r="AR1091" s="58"/>
      <c r="AS1091" s="58"/>
      <c r="AT1091" s="58"/>
      <c r="AU1091" s="58"/>
      <c r="AV1091" s="58"/>
      <c r="AW1091" s="173"/>
      <c r="AX1091" s="58"/>
      <c r="AY1091" s="58"/>
      <c r="AZ1091" s="58"/>
      <c r="BA1091" s="58">
        <f t="shared" si="158"/>
        <v>1</v>
      </c>
      <c r="BB1091" s="58">
        <f t="shared" si="159"/>
        <v>0.14900286931081488</v>
      </c>
      <c r="BC1091" s="58" t="e">
        <f t="shared" si="160"/>
        <v>#N/A</v>
      </c>
      <c r="BD1091" s="58"/>
      <c r="BE1091" s="58"/>
      <c r="BF1091" s="58"/>
      <c r="BG1091" s="58"/>
      <c r="BH1091" s="58"/>
      <c r="BI1091" s="58"/>
      <c r="BJ1091" s="58"/>
      <c r="BK1091" s="58"/>
      <c r="BL1091" s="58"/>
      <c r="BM1091" s="58"/>
      <c r="BN1091" s="58"/>
      <c r="BO1091" s="58"/>
      <c r="BP1091" s="58"/>
      <c r="BQ1091" s="58"/>
      <c r="BR1091" s="58"/>
      <c r="BS1091" s="58"/>
      <c r="BT1091" s="58"/>
      <c r="BU1091" s="58"/>
      <c r="BV1091" s="58"/>
      <c r="BW1091" s="58"/>
      <c r="BX1091" s="58"/>
      <c r="BY1091" s="58"/>
      <c r="BZ1091" s="58"/>
      <c r="CA1091" s="58"/>
      <c r="CB1091" s="58"/>
      <c r="CC1091" s="58"/>
      <c r="CD1091" s="58"/>
      <c r="CE1091" s="58"/>
      <c r="CF1091" s="58"/>
      <c r="CG1091" s="58"/>
      <c r="CH1091" s="58"/>
      <c r="CI1091" s="58"/>
      <c r="CJ1091" s="58"/>
      <c r="CK1091" s="58"/>
      <c r="CL1091" s="58"/>
      <c r="CM1091" s="58"/>
      <c r="CN1091" s="58"/>
      <c r="CO1091" s="58"/>
      <c r="CP1091" s="58"/>
      <c r="CQ1091" s="58"/>
      <c r="CR1091" s="58"/>
      <c r="CS1091" s="58"/>
      <c r="CT1091" s="58"/>
      <c r="CU1091" s="58"/>
      <c r="CV1091" s="58"/>
      <c r="CW1091" s="58"/>
      <c r="CX1091" s="58"/>
      <c r="CY1091" s="58"/>
      <c r="CZ1091" s="58"/>
      <c r="DA1091" s="58"/>
      <c r="DB1091" s="58"/>
      <c r="DC1091" s="58"/>
      <c r="DD1091" s="58"/>
      <c r="DE1091" s="58"/>
      <c r="DF1091" s="58"/>
      <c r="DG1091" s="58"/>
      <c r="DH1091" s="58"/>
      <c r="DI1091" s="58"/>
      <c r="DJ1091" s="58"/>
      <c r="DK1091" s="58"/>
      <c r="DL1091" s="58"/>
      <c r="DM1091" s="58"/>
      <c r="DN1091" s="58"/>
      <c r="DO1091" s="58"/>
      <c r="DP1091" s="58"/>
      <c r="DQ1091" s="58"/>
      <c r="DR1091" s="58"/>
      <c r="DS1091" s="58"/>
      <c r="DT1091" s="58"/>
      <c r="DU1091" s="58"/>
      <c r="DV1091" s="58"/>
      <c r="DW1091" s="58"/>
      <c r="DX1091" s="58"/>
      <c r="DY1091" s="58"/>
      <c r="DZ1091" s="58"/>
      <c r="EA1091" s="58"/>
      <c r="EB1091" s="58"/>
      <c r="EC1091" s="58"/>
      <c r="ED1091" s="58"/>
      <c r="EE1091" s="58"/>
      <c r="EF1091" s="58"/>
      <c r="EG1091" s="58"/>
      <c r="EH1091" s="58"/>
      <c r="EI1091" s="58"/>
      <c r="EJ1091" s="58"/>
      <c r="EK1091" s="58"/>
      <c r="EL1091" s="58"/>
      <c r="EM1091" s="58"/>
    </row>
    <row r="1092" spans="1:143" outlineLevel="1" x14ac:dyDescent="0.2">
      <c r="A1092" s="16">
        <v>793</v>
      </c>
      <c r="B1092" s="16">
        <v>0</v>
      </c>
      <c r="C1092" s="1">
        <v>6.8681917018837413E-2</v>
      </c>
      <c r="D1092" s="1">
        <f t="shared" si="152"/>
        <v>-6.8681917018837413E-2</v>
      </c>
      <c r="E1092" s="1">
        <f t="shared" si="153"/>
        <v>0.14230880543840266</v>
      </c>
      <c r="F1092" s="1">
        <f t="shared" si="154"/>
        <v>-0.37723839337798409</v>
      </c>
      <c r="G1092" s="1">
        <f t="shared" si="155"/>
        <v>-0.2715639934283795</v>
      </c>
      <c r="H1092" s="1">
        <v>2.1651363165403899E-2</v>
      </c>
      <c r="I1092" s="1">
        <f t="shared" si="156"/>
        <v>2.0852222106589998E-4</v>
      </c>
      <c r="J1092" s="1">
        <f t="shared" si="157"/>
        <v>-0.27455247580855163</v>
      </c>
      <c r="AP1092" s="58"/>
      <c r="AQ1092" s="58"/>
      <c r="AR1092" s="58"/>
      <c r="AS1092" s="58"/>
      <c r="AT1092" s="58"/>
      <c r="AU1092" s="58"/>
      <c r="AV1092" s="58"/>
      <c r="AW1092" s="173"/>
      <c r="AX1092" s="58"/>
      <c r="AY1092" s="58"/>
      <c r="AZ1092" s="58"/>
      <c r="BA1092" s="58">
        <f t="shared" si="158"/>
        <v>1</v>
      </c>
      <c r="BB1092" s="58">
        <f t="shared" si="159"/>
        <v>6.8681917018837413E-2</v>
      </c>
      <c r="BC1092" s="58" t="e">
        <f t="shared" si="160"/>
        <v>#N/A</v>
      </c>
      <c r="BD1092" s="58"/>
      <c r="BE1092" s="58"/>
      <c r="BF1092" s="58"/>
      <c r="BG1092" s="58"/>
      <c r="BH1092" s="58"/>
      <c r="BI1092" s="58"/>
      <c r="BJ1092" s="58"/>
      <c r="BK1092" s="58"/>
      <c r="BL1092" s="58"/>
      <c r="BM1092" s="58"/>
      <c r="BN1092" s="58"/>
      <c r="BO1092" s="58"/>
      <c r="BP1092" s="58"/>
      <c r="BQ1092" s="58"/>
      <c r="BR1092" s="58"/>
      <c r="BS1092" s="58"/>
      <c r="BT1092" s="58"/>
      <c r="BU1092" s="58"/>
      <c r="BV1092" s="58"/>
      <c r="BW1092" s="58"/>
      <c r="BX1092" s="58"/>
      <c r="BY1092" s="58"/>
      <c r="BZ1092" s="58"/>
      <c r="CA1092" s="58"/>
      <c r="CB1092" s="58"/>
      <c r="CC1092" s="58"/>
      <c r="CD1092" s="58"/>
      <c r="CE1092" s="58"/>
      <c r="CF1092" s="58"/>
      <c r="CG1092" s="58"/>
      <c r="CH1092" s="58"/>
      <c r="CI1092" s="58"/>
      <c r="CJ1092" s="58"/>
      <c r="CK1092" s="58"/>
      <c r="CL1092" s="58"/>
      <c r="CM1092" s="58"/>
      <c r="CN1092" s="58"/>
      <c r="CO1092" s="58"/>
      <c r="CP1092" s="58"/>
      <c r="CQ1092" s="58"/>
      <c r="CR1092" s="58"/>
      <c r="CS1092" s="58"/>
      <c r="CT1092" s="58"/>
      <c r="CU1092" s="58"/>
      <c r="CV1092" s="58"/>
      <c r="CW1092" s="58"/>
      <c r="CX1092" s="58"/>
      <c r="CY1092" s="58"/>
      <c r="CZ1092" s="58"/>
      <c r="DA1092" s="58"/>
      <c r="DB1092" s="58"/>
      <c r="DC1092" s="58"/>
      <c r="DD1092" s="58"/>
      <c r="DE1092" s="58"/>
      <c r="DF1092" s="58"/>
      <c r="DG1092" s="58"/>
      <c r="DH1092" s="58"/>
      <c r="DI1092" s="58"/>
      <c r="DJ1092" s="58"/>
      <c r="DK1092" s="58"/>
      <c r="DL1092" s="58"/>
      <c r="DM1092" s="58"/>
      <c r="DN1092" s="58"/>
      <c r="DO1092" s="58"/>
      <c r="DP1092" s="58"/>
      <c r="DQ1092" s="58"/>
      <c r="DR1092" s="58"/>
      <c r="DS1092" s="58"/>
      <c r="DT1092" s="58"/>
      <c r="DU1092" s="58"/>
      <c r="DV1092" s="58"/>
      <c r="DW1092" s="58"/>
      <c r="DX1092" s="58"/>
      <c r="DY1092" s="58"/>
      <c r="DZ1092" s="58"/>
      <c r="EA1092" s="58"/>
      <c r="EB1092" s="58"/>
      <c r="EC1092" s="58"/>
      <c r="ED1092" s="58"/>
      <c r="EE1092" s="58"/>
      <c r="EF1092" s="58"/>
      <c r="EG1092" s="58"/>
      <c r="EH1092" s="58"/>
      <c r="EI1092" s="58"/>
      <c r="EJ1092" s="58"/>
      <c r="EK1092" s="58"/>
      <c r="EL1092" s="58"/>
      <c r="EM1092" s="58"/>
    </row>
    <row r="1093" spans="1:143" outlineLevel="1" x14ac:dyDescent="0.2">
      <c r="A1093" s="16">
        <v>794</v>
      </c>
      <c r="B1093" s="16">
        <v>0</v>
      </c>
      <c r="C1093" s="1">
        <v>0.43440543939947485</v>
      </c>
      <c r="D1093" s="1">
        <f t="shared" si="152"/>
        <v>-0.43440543939947485</v>
      </c>
      <c r="E1093" s="1">
        <f t="shared" si="153"/>
        <v>1.1397555629778737</v>
      </c>
      <c r="F1093" s="1">
        <f t="shared" si="154"/>
        <v>-1.0675933509430797</v>
      </c>
      <c r="G1093" s="1">
        <f t="shared" si="155"/>
        <v>-0.87638516057361082</v>
      </c>
      <c r="H1093" s="1">
        <v>1.0197090056300826E-2</v>
      </c>
      <c r="I1093" s="1">
        <f t="shared" si="156"/>
        <v>9.9926078842281279E-4</v>
      </c>
      <c r="J1093" s="1">
        <f t="shared" si="157"/>
        <v>-0.8808879154370447</v>
      </c>
      <c r="AP1093" s="58"/>
      <c r="AQ1093" s="58"/>
      <c r="AR1093" s="58"/>
      <c r="AS1093" s="58"/>
      <c r="AT1093" s="58"/>
      <c r="AU1093" s="58"/>
      <c r="AV1093" s="58"/>
      <c r="AW1093" s="173"/>
      <c r="AX1093" s="58"/>
      <c r="AY1093" s="58"/>
      <c r="AZ1093" s="58"/>
      <c r="BA1093" s="58">
        <f t="shared" si="158"/>
        <v>1</v>
      </c>
      <c r="BB1093" s="58">
        <f t="shared" si="159"/>
        <v>0.43440543939947485</v>
      </c>
      <c r="BC1093" s="58" t="e">
        <f t="shared" si="160"/>
        <v>#N/A</v>
      </c>
      <c r="BD1093" s="58"/>
      <c r="BE1093" s="58"/>
      <c r="BF1093" s="58"/>
      <c r="BG1093" s="58"/>
      <c r="BH1093" s="58"/>
      <c r="BI1093" s="58"/>
      <c r="BJ1093" s="58"/>
      <c r="BK1093" s="58"/>
      <c r="BL1093" s="58"/>
      <c r="BM1093" s="58"/>
      <c r="BN1093" s="58"/>
      <c r="BO1093" s="58"/>
      <c r="BP1093" s="58"/>
      <c r="BQ1093" s="58"/>
      <c r="BR1093" s="58"/>
      <c r="BS1093" s="58"/>
      <c r="BT1093" s="58"/>
      <c r="BU1093" s="58"/>
      <c r="BV1093" s="58"/>
      <c r="BW1093" s="58"/>
      <c r="BX1093" s="58"/>
      <c r="BY1093" s="58"/>
      <c r="BZ1093" s="58"/>
      <c r="CA1093" s="58"/>
      <c r="CB1093" s="58"/>
      <c r="CC1093" s="58"/>
      <c r="CD1093" s="58"/>
      <c r="CE1093" s="58"/>
      <c r="CF1093" s="58"/>
      <c r="CG1093" s="58"/>
      <c r="CH1093" s="58"/>
      <c r="CI1093" s="58"/>
      <c r="CJ1093" s="58"/>
      <c r="CK1093" s="58"/>
      <c r="CL1093" s="58"/>
      <c r="CM1093" s="58"/>
      <c r="CN1093" s="58"/>
      <c r="CO1093" s="58"/>
      <c r="CP1093" s="58"/>
      <c r="CQ1093" s="58"/>
      <c r="CR1093" s="58"/>
      <c r="CS1093" s="58"/>
      <c r="CT1093" s="58"/>
      <c r="CU1093" s="58"/>
      <c r="CV1093" s="58"/>
      <c r="CW1093" s="58"/>
      <c r="CX1093" s="58"/>
      <c r="CY1093" s="58"/>
      <c r="CZ1093" s="58"/>
      <c r="DA1093" s="58"/>
      <c r="DB1093" s="58"/>
      <c r="DC1093" s="58"/>
      <c r="DD1093" s="58"/>
      <c r="DE1093" s="58"/>
      <c r="DF1093" s="58"/>
      <c r="DG1093" s="58"/>
      <c r="DH1093" s="58"/>
      <c r="DI1093" s="58"/>
      <c r="DJ1093" s="58"/>
      <c r="DK1093" s="58"/>
      <c r="DL1093" s="58"/>
      <c r="DM1093" s="58"/>
      <c r="DN1093" s="58"/>
      <c r="DO1093" s="58"/>
      <c r="DP1093" s="58"/>
      <c r="DQ1093" s="58"/>
      <c r="DR1093" s="58"/>
      <c r="DS1093" s="58"/>
      <c r="DT1093" s="58"/>
      <c r="DU1093" s="58"/>
      <c r="DV1093" s="58"/>
      <c r="DW1093" s="58"/>
      <c r="DX1093" s="58"/>
      <c r="DY1093" s="58"/>
      <c r="DZ1093" s="58"/>
      <c r="EA1093" s="58"/>
      <c r="EB1093" s="58"/>
      <c r="EC1093" s="58"/>
      <c r="ED1093" s="58"/>
      <c r="EE1093" s="58"/>
      <c r="EF1093" s="58"/>
      <c r="EG1093" s="58"/>
      <c r="EH1093" s="58"/>
      <c r="EI1093" s="58"/>
      <c r="EJ1093" s="58"/>
      <c r="EK1093" s="58"/>
      <c r="EL1093" s="58"/>
      <c r="EM1093" s="58"/>
    </row>
    <row r="1094" spans="1:143" outlineLevel="1" x14ac:dyDescent="0.2">
      <c r="A1094" s="16">
        <v>795</v>
      </c>
      <c r="B1094" s="16">
        <v>0</v>
      </c>
      <c r="C1094" s="1">
        <v>0.11923695803177538</v>
      </c>
      <c r="D1094" s="1">
        <f t="shared" si="152"/>
        <v>-0.11923695803177538</v>
      </c>
      <c r="E1094" s="1">
        <f t="shared" si="153"/>
        <v>0.25393330814453968</v>
      </c>
      <c r="F1094" s="1">
        <f t="shared" si="154"/>
        <v>-0.50391795775159642</v>
      </c>
      <c r="G1094" s="1">
        <f t="shared" si="155"/>
        <v>-0.36793906680172583</v>
      </c>
      <c r="H1094" s="1">
        <v>3.3157254693043439E-3</v>
      </c>
      <c r="I1094" s="1">
        <f t="shared" si="156"/>
        <v>5.6483964461993641E-5</v>
      </c>
      <c r="J1094" s="1">
        <f t="shared" si="157"/>
        <v>-0.36855058039849053</v>
      </c>
      <c r="AP1094" s="58"/>
      <c r="AQ1094" s="58"/>
      <c r="AR1094" s="58"/>
      <c r="AS1094" s="58"/>
      <c r="AT1094" s="58"/>
      <c r="AU1094" s="58"/>
      <c r="AV1094" s="58"/>
      <c r="AW1094" s="173"/>
      <c r="AX1094" s="58"/>
      <c r="AY1094" s="58"/>
      <c r="AZ1094" s="58"/>
      <c r="BA1094" s="58">
        <f t="shared" si="158"/>
        <v>1</v>
      </c>
      <c r="BB1094" s="58">
        <f t="shared" si="159"/>
        <v>0.11923695803177538</v>
      </c>
      <c r="BC1094" s="58" t="e">
        <f t="shared" si="160"/>
        <v>#N/A</v>
      </c>
      <c r="BD1094" s="58"/>
      <c r="BE1094" s="58"/>
      <c r="BF1094" s="58"/>
      <c r="BG1094" s="58"/>
      <c r="BH1094" s="58"/>
      <c r="BI1094" s="58"/>
      <c r="BJ1094" s="58"/>
      <c r="BK1094" s="58"/>
      <c r="BL1094" s="58"/>
      <c r="BM1094" s="58"/>
      <c r="BN1094" s="58"/>
      <c r="BO1094" s="58"/>
      <c r="BP1094" s="58"/>
      <c r="BQ1094" s="58"/>
      <c r="BR1094" s="58"/>
      <c r="BS1094" s="58"/>
      <c r="BT1094" s="58"/>
      <c r="BU1094" s="58"/>
      <c r="BV1094" s="58"/>
      <c r="BW1094" s="58"/>
      <c r="BX1094" s="58"/>
      <c r="BY1094" s="58"/>
      <c r="BZ1094" s="58"/>
      <c r="CA1094" s="58"/>
      <c r="CB1094" s="58"/>
      <c r="CC1094" s="58"/>
      <c r="CD1094" s="58"/>
      <c r="CE1094" s="58"/>
      <c r="CF1094" s="58"/>
      <c r="CG1094" s="58"/>
      <c r="CH1094" s="58"/>
      <c r="CI1094" s="58"/>
      <c r="CJ1094" s="58"/>
      <c r="CK1094" s="58"/>
      <c r="CL1094" s="58"/>
      <c r="CM1094" s="58"/>
      <c r="CN1094" s="58"/>
      <c r="CO1094" s="58"/>
      <c r="CP1094" s="58"/>
      <c r="CQ1094" s="58"/>
      <c r="CR1094" s="58"/>
      <c r="CS1094" s="58"/>
      <c r="CT1094" s="58"/>
      <c r="CU1094" s="58"/>
      <c r="CV1094" s="58"/>
      <c r="CW1094" s="58"/>
      <c r="CX1094" s="58"/>
      <c r="CY1094" s="58"/>
      <c r="CZ1094" s="58"/>
      <c r="DA1094" s="58"/>
      <c r="DB1094" s="58"/>
      <c r="DC1094" s="58"/>
      <c r="DD1094" s="58"/>
      <c r="DE1094" s="58"/>
      <c r="DF1094" s="58"/>
      <c r="DG1094" s="58"/>
      <c r="DH1094" s="58"/>
      <c r="DI1094" s="58"/>
      <c r="DJ1094" s="58"/>
      <c r="DK1094" s="58"/>
      <c r="DL1094" s="58"/>
      <c r="DM1094" s="58"/>
      <c r="DN1094" s="58"/>
      <c r="DO1094" s="58"/>
      <c r="DP1094" s="58"/>
      <c r="DQ1094" s="58"/>
      <c r="DR1094" s="58"/>
      <c r="DS1094" s="58"/>
      <c r="DT1094" s="58"/>
      <c r="DU1094" s="58"/>
      <c r="DV1094" s="58"/>
      <c r="DW1094" s="58"/>
      <c r="DX1094" s="58"/>
      <c r="DY1094" s="58"/>
      <c r="DZ1094" s="58"/>
      <c r="EA1094" s="58"/>
      <c r="EB1094" s="58"/>
      <c r="EC1094" s="58"/>
      <c r="ED1094" s="58"/>
      <c r="EE1094" s="58"/>
      <c r="EF1094" s="58"/>
      <c r="EG1094" s="58"/>
      <c r="EH1094" s="58"/>
      <c r="EI1094" s="58"/>
      <c r="EJ1094" s="58"/>
      <c r="EK1094" s="58"/>
      <c r="EL1094" s="58"/>
      <c r="EM1094" s="58"/>
    </row>
    <row r="1095" spans="1:143" outlineLevel="1" x14ac:dyDescent="0.2">
      <c r="A1095" s="16">
        <v>796</v>
      </c>
      <c r="B1095" s="16">
        <v>0</v>
      </c>
      <c r="C1095" s="1">
        <v>9.019232165417064E-2</v>
      </c>
      <c r="D1095" s="1">
        <f t="shared" si="152"/>
        <v>-9.019232165417064E-2</v>
      </c>
      <c r="E1095" s="1">
        <f t="shared" si="153"/>
        <v>0.18904408856864072</v>
      </c>
      <c r="F1095" s="1">
        <f t="shared" si="154"/>
        <v>-0.43479200610020502</v>
      </c>
      <c r="G1095" s="1">
        <f t="shared" si="155"/>
        <v>-0.31485455765311626</v>
      </c>
      <c r="H1095" s="1">
        <v>9.7120809802978599E-3</v>
      </c>
      <c r="I1095" s="1">
        <f t="shared" si="156"/>
        <v>1.2272112127110306E-4</v>
      </c>
      <c r="J1095" s="1">
        <f t="shared" si="157"/>
        <v>-0.31639473198105894</v>
      </c>
      <c r="AP1095" s="58"/>
      <c r="AQ1095" s="58"/>
      <c r="AR1095" s="58"/>
      <c r="AS1095" s="58"/>
      <c r="AT1095" s="58"/>
      <c r="AU1095" s="58"/>
      <c r="AV1095" s="58"/>
      <c r="AW1095" s="173"/>
      <c r="AX1095" s="58"/>
      <c r="AY1095" s="58"/>
      <c r="AZ1095" s="58"/>
      <c r="BA1095" s="58">
        <f t="shared" si="158"/>
        <v>1</v>
      </c>
      <c r="BB1095" s="58">
        <f t="shared" si="159"/>
        <v>9.019232165417064E-2</v>
      </c>
      <c r="BC1095" s="58" t="e">
        <f t="shared" si="160"/>
        <v>#N/A</v>
      </c>
      <c r="BD1095" s="58"/>
      <c r="BE1095" s="58"/>
      <c r="BF1095" s="58"/>
      <c r="BG1095" s="58"/>
      <c r="BH1095" s="58"/>
      <c r="BI1095" s="58"/>
      <c r="BJ1095" s="58"/>
      <c r="BK1095" s="58"/>
      <c r="BL1095" s="58"/>
      <c r="BM1095" s="58"/>
      <c r="BN1095" s="58"/>
      <c r="BO1095" s="58"/>
      <c r="BP1095" s="58"/>
      <c r="BQ1095" s="58"/>
      <c r="BR1095" s="58"/>
      <c r="BS1095" s="58"/>
      <c r="BT1095" s="58"/>
      <c r="BU1095" s="58"/>
      <c r="BV1095" s="58"/>
      <c r="BW1095" s="58"/>
      <c r="BX1095" s="58"/>
      <c r="BY1095" s="58"/>
      <c r="BZ1095" s="58"/>
      <c r="CA1095" s="58"/>
      <c r="CB1095" s="58"/>
      <c r="CC1095" s="58"/>
      <c r="CD1095" s="58"/>
      <c r="CE1095" s="58"/>
      <c r="CF1095" s="58"/>
      <c r="CG1095" s="58"/>
      <c r="CH1095" s="58"/>
      <c r="CI1095" s="58"/>
      <c r="CJ1095" s="58"/>
      <c r="CK1095" s="58"/>
      <c r="CL1095" s="58"/>
      <c r="CM1095" s="58"/>
      <c r="CN1095" s="58"/>
      <c r="CO1095" s="58"/>
      <c r="CP1095" s="58"/>
      <c r="CQ1095" s="58"/>
      <c r="CR1095" s="58"/>
      <c r="CS1095" s="58"/>
      <c r="CT1095" s="58"/>
      <c r="CU1095" s="58"/>
      <c r="CV1095" s="58"/>
      <c r="CW1095" s="58"/>
      <c r="CX1095" s="58"/>
      <c r="CY1095" s="58"/>
      <c r="CZ1095" s="58"/>
      <c r="DA1095" s="58"/>
      <c r="DB1095" s="58"/>
      <c r="DC1095" s="58"/>
      <c r="DD1095" s="58"/>
      <c r="DE1095" s="58"/>
      <c r="DF1095" s="58"/>
      <c r="DG1095" s="58"/>
      <c r="DH1095" s="58"/>
      <c r="DI1095" s="58"/>
      <c r="DJ1095" s="58"/>
      <c r="DK1095" s="58"/>
      <c r="DL1095" s="58"/>
      <c r="DM1095" s="58"/>
      <c r="DN1095" s="58"/>
      <c r="DO1095" s="58"/>
      <c r="DP1095" s="58"/>
      <c r="DQ1095" s="58"/>
      <c r="DR1095" s="58"/>
      <c r="DS1095" s="58"/>
      <c r="DT1095" s="58"/>
      <c r="DU1095" s="58"/>
      <c r="DV1095" s="58"/>
      <c r="DW1095" s="58"/>
      <c r="DX1095" s="58"/>
      <c r="DY1095" s="58"/>
      <c r="DZ1095" s="58"/>
      <c r="EA1095" s="58"/>
      <c r="EB1095" s="58"/>
      <c r="EC1095" s="58"/>
      <c r="ED1095" s="58"/>
      <c r="EE1095" s="58"/>
      <c r="EF1095" s="58"/>
      <c r="EG1095" s="58"/>
      <c r="EH1095" s="58"/>
      <c r="EI1095" s="58"/>
      <c r="EJ1095" s="58"/>
      <c r="EK1095" s="58"/>
      <c r="EL1095" s="58"/>
      <c r="EM1095" s="58"/>
    </row>
    <row r="1096" spans="1:143" outlineLevel="1" x14ac:dyDescent="0.2">
      <c r="A1096" s="16">
        <v>797</v>
      </c>
      <c r="B1096" s="16">
        <v>1</v>
      </c>
      <c r="C1096" s="1">
        <v>0.91275424336778832</v>
      </c>
      <c r="D1096" s="1">
        <f t="shared" si="152"/>
        <v>8.724575663221168E-2</v>
      </c>
      <c r="E1096" s="1">
        <f t="shared" si="153"/>
        <v>0.18257721892964904</v>
      </c>
      <c r="F1096" s="1">
        <f t="shared" si="154"/>
        <v>0.42729055562889412</v>
      </c>
      <c r="G1096" s="1">
        <f t="shared" si="155"/>
        <v>0.30916849108495548</v>
      </c>
      <c r="H1096" s="1">
        <v>6.683535567568487E-3</v>
      </c>
      <c r="I1096" s="1">
        <f t="shared" si="156"/>
        <v>8.0934085006206821E-5</v>
      </c>
      <c r="J1096" s="1">
        <f t="shared" si="157"/>
        <v>0.31020686832033828</v>
      </c>
      <c r="AP1096" s="58"/>
      <c r="AQ1096" s="58"/>
      <c r="AR1096" s="58"/>
      <c r="AS1096" s="58"/>
      <c r="AT1096" s="58"/>
      <c r="AU1096" s="58"/>
      <c r="AV1096" s="58"/>
      <c r="AW1096" s="173"/>
      <c r="AX1096" s="58"/>
      <c r="AY1096" s="58"/>
      <c r="AZ1096" s="58"/>
      <c r="BA1096" s="58">
        <f t="shared" si="158"/>
        <v>0</v>
      </c>
      <c r="BB1096" s="58" t="e">
        <f t="shared" si="159"/>
        <v>#N/A</v>
      </c>
      <c r="BC1096" s="58">
        <f t="shared" si="160"/>
        <v>0.91275424336778832</v>
      </c>
      <c r="BD1096" s="58"/>
      <c r="BE1096" s="58"/>
      <c r="BF1096" s="58"/>
      <c r="BG1096" s="58"/>
      <c r="BH1096" s="58"/>
      <c r="BI1096" s="58"/>
      <c r="BJ1096" s="58"/>
      <c r="BK1096" s="58"/>
      <c r="BL1096" s="58"/>
      <c r="BM1096" s="58"/>
      <c r="BN1096" s="58"/>
      <c r="BO1096" s="58"/>
      <c r="BP1096" s="58"/>
      <c r="BQ1096" s="58"/>
      <c r="BR1096" s="58"/>
      <c r="BS1096" s="58"/>
      <c r="BT1096" s="58"/>
      <c r="BU1096" s="58"/>
      <c r="BV1096" s="58"/>
      <c r="BW1096" s="58"/>
      <c r="BX1096" s="58"/>
      <c r="BY1096" s="58"/>
      <c r="BZ1096" s="58"/>
      <c r="CA1096" s="58"/>
      <c r="CB1096" s="58"/>
      <c r="CC1096" s="58"/>
      <c r="CD1096" s="58"/>
      <c r="CE1096" s="58"/>
      <c r="CF1096" s="58"/>
      <c r="CG1096" s="58"/>
      <c r="CH1096" s="58"/>
      <c r="CI1096" s="58"/>
      <c r="CJ1096" s="58"/>
      <c r="CK1096" s="58"/>
      <c r="CL1096" s="58"/>
      <c r="CM1096" s="58"/>
      <c r="CN1096" s="58"/>
      <c r="CO1096" s="58"/>
      <c r="CP1096" s="58"/>
      <c r="CQ1096" s="58"/>
      <c r="CR1096" s="58"/>
      <c r="CS1096" s="58"/>
      <c r="CT1096" s="58"/>
      <c r="CU1096" s="58"/>
      <c r="CV1096" s="58"/>
      <c r="CW1096" s="58"/>
      <c r="CX1096" s="58"/>
      <c r="CY1096" s="58"/>
      <c r="CZ1096" s="58"/>
      <c r="DA1096" s="58"/>
      <c r="DB1096" s="58"/>
      <c r="DC1096" s="58"/>
      <c r="DD1096" s="58"/>
      <c r="DE1096" s="58"/>
      <c r="DF1096" s="58"/>
      <c r="DG1096" s="58"/>
      <c r="DH1096" s="58"/>
      <c r="DI1096" s="58"/>
      <c r="DJ1096" s="58"/>
      <c r="DK1096" s="58"/>
      <c r="DL1096" s="58"/>
      <c r="DM1096" s="58"/>
      <c r="DN1096" s="58"/>
      <c r="DO1096" s="58"/>
      <c r="DP1096" s="58"/>
      <c r="DQ1096" s="58"/>
      <c r="DR1096" s="58"/>
      <c r="DS1096" s="58"/>
      <c r="DT1096" s="58"/>
      <c r="DU1096" s="58"/>
      <c r="DV1096" s="58"/>
      <c r="DW1096" s="58"/>
      <c r="DX1096" s="58"/>
      <c r="DY1096" s="58"/>
      <c r="DZ1096" s="58"/>
      <c r="EA1096" s="58"/>
      <c r="EB1096" s="58"/>
      <c r="EC1096" s="58"/>
      <c r="ED1096" s="58"/>
      <c r="EE1096" s="58"/>
      <c r="EF1096" s="58"/>
      <c r="EG1096" s="58"/>
      <c r="EH1096" s="58"/>
      <c r="EI1096" s="58"/>
      <c r="EJ1096" s="58"/>
      <c r="EK1096" s="58"/>
      <c r="EL1096" s="58"/>
      <c r="EM1096" s="58"/>
    </row>
    <row r="1097" spans="1:143" outlineLevel="1" x14ac:dyDescent="0.2">
      <c r="A1097" s="16">
        <v>798</v>
      </c>
      <c r="B1097" s="16">
        <v>1</v>
      </c>
      <c r="C1097" s="1">
        <v>0.43105056217054205</v>
      </c>
      <c r="D1097" s="1">
        <f t="shared" si="152"/>
        <v>0.56894943782945795</v>
      </c>
      <c r="E1097" s="1">
        <f t="shared" si="153"/>
        <v>1.6830597642766933</v>
      </c>
      <c r="F1097" s="1">
        <f t="shared" si="154"/>
        <v>1.2973279324352396</v>
      </c>
      <c r="G1097" s="1">
        <f t="shared" si="155"/>
        <v>1.1488748658586276</v>
      </c>
      <c r="H1097" s="1">
        <v>1.5596584191764401E-2</v>
      </c>
      <c r="I1097" s="1">
        <f t="shared" si="156"/>
        <v>2.6554537378531608E-3</v>
      </c>
      <c r="J1097" s="1">
        <f t="shared" si="157"/>
        <v>1.157940309015187</v>
      </c>
      <c r="AP1097" s="58"/>
      <c r="AQ1097" s="58"/>
      <c r="AR1097" s="58"/>
      <c r="AS1097" s="58"/>
      <c r="AT1097" s="58"/>
      <c r="AU1097" s="58"/>
      <c r="AV1097" s="58"/>
      <c r="AW1097" s="173"/>
      <c r="AX1097" s="58"/>
      <c r="AY1097" s="58"/>
      <c r="AZ1097" s="58"/>
      <c r="BA1097" s="58">
        <f t="shared" si="158"/>
        <v>0</v>
      </c>
      <c r="BB1097" s="58" t="e">
        <f t="shared" si="159"/>
        <v>#N/A</v>
      </c>
      <c r="BC1097" s="58">
        <f t="shared" si="160"/>
        <v>0.43105056217054205</v>
      </c>
      <c r="BD1097" s="58"/>
      <c r="BE1097" s="58"/>
      <c r="BF1097" s="58"/>
      <c r="BG1097" s="58"/>
      <c r="BH1097" s="58"/>
      <c r="BI1097" s="58"/>
      <c r="BJ1097" s="58"/>
      <c r="BK1097" s="58"/>
      <c r="BL1097" s="58"/>
      <c r="BM1097" s="58"/>
      <c r="BN1097" s="58"/>
      <c r="BO1097" s="58"/>
      <c r="BP1097" s="58"/>
      <c r="BQ1097" s="58"/>
      <c r="BR1097" s="58"/>
      <c r="BS1097" s="58"/>
      <c r="BT1097" s="58"/>
      <c r="BU1097" s="58"/>
      <c r="BV1097" s="58"/>
      <c r="BW1097" s="58"/>
      <c r="BX1097" s="58"/>
      <c r="BY1097" s="58"/>
      <c r="BZ1097" s="58"/>
      <c r="CA1097" s="58"/>
      <c r="CB1097" s="58"/>
      <c r="CC1097" s="58"/>
      <c r="CD1097" s="58"/>
      <c r="CE1097" s="58"/>
      <c r="CF1097" s="58"/>
      <c r="CG1097" s="58"/>
      <c r="CH1097" s="58"/>
      <c r="CI1097" s="58"/>
      <c r="CJ1097" s="58"/>
      <c r="CK1097" s="58"/>
      <c r="CL1097" s="58"/>
      <c r="CM1097" s="58"/>
      <c r="CN1097" s="58"/>
      <c r="CO1097" s="58"/>
      <c r="CP1097" s="58"/>
      <c r="CQ1097" s="58"/>
      <c r="CR1097" s="58"/>
      <c r="CS1097" s="58"/>
      <c r="CT1097" s="58"/>
      <c r="CU1097" s="58"/>
      <c r="CV1097" s="58"/>
      <c r="CW1097" s="58"/>
      <c r="CX1097" s="58"/>
      <c r="CY1097" s="58"/>
      <c r="CZ1097" s="58"/>
      <c r="DA1097" s="58"/>
      <c r="DB1097" s="58"/>
      <c r="DC1097" s="58"/>
      <c r="DD1097" s="58"/>
      <c r="DE1097" s="58"/>
      <c r="DF1097" s="58"/>
      <c r="DG1097" s="58"/>
      <c r="DH1097" s="58"/>
      <c r="DI1097" s="58"/>
      <c r="DJ1097" s="58"/>
      <c r="DK1097" s="58"/>
      <c r="DL1097" s="58"/>
      <c r="DM1097" s="58"/>
      <c r="DN1097" s="58"/>
      <c r="DO1097" s="58"/>
      <c r="DP1097" s="58"/>
      <c r="DQ1097" s="58"/>
      <c r="DR1097" s="58"/>
      <c r="DS1097" s="58"/>
      <c r="DT1097" s="58"/>
      <c r="DU1097" s="58"/>
      <c r="DV1097" s="58"/>
      <c r="DW1097" s="58"/>
      <c r="DX1097" s="58"/>
      <c r="DY1097" s="58"/>
      <c r="DZ1097" s="58"/>
      <c r="EA1097" s="58"/>
      <c r="EB1097" s="58"/>
      <c r="EC1097" s="58"/>
      <c r="ED1097" s="58"/>
      <c r="EE1097" s="58"/>
      <c r="EF1097" s="58"/>
      <c r="EG1097" s="58"/>
      <c r="EH1097" s="58"/>
      <c r="EI1097" s="58"/>
      <c r="EJ1097" s="58"/>
      <c r="EK1097" s="58"/>
      <c r="EL1097" s="58"/>
      <c r="EM1097" s="58"/>
    </row>
    <row r="1098" spans="1:143" outlineLevel="1" x14ac:dyDescent="0.2">
      <c r="A1098" s="16">
        <v>799</v>
      </c>
      <c r="B1098" s="16">
        <v>0</v>
      </c>
      <c r="C1098" s="1">
        <v>0.10684910029317624</v>
      </c>
      <c r="D1098" s="1">
        <f t="shared" si="152"/>
        <v>-0.10684910029317624</v>
      </c>
      <c r="E1098" s="1">
        <f t="shared" si="153"/>
        <v>0.22599946349303235</v>
      </c>
      <c r="F1098" s="1">
        <f t="shared" si="154"/>
        <v>-0.47539400868440945</v>
      </c>
      <c r="G1098" s="1">
        <f t="shared" si="155"/>
        <v>-0.34587806030949653</v>
      </c>
      <c r="H1098" s="1">
        <v>2.9561442739278721E-3</v>
      </c>
      <c r="I1098" s="1">
        <f t="shared" si="156"/>
        <v>4.4468568117256752E-5</v>
      </c>
      <c r="J1098" s="1">
        <f t="shared" si="157"/>
        <v>-0.34639042929095731</v>
      </c>
      <c r="AP1098" s="58"/>
      <c r="AQ1098" s="58"/>
      <c r="AR1098" s="58"/>
      <c r="AS1098" s="58"/>
      <c r="AT1098" s="58"/>
      <c r="AU1098" s="58"/>
      <c r="AV1098" s="58"/>
      <c r="AW1098" s="173"/>
      <c r="AX1098" s="58"/>
      <c r="AY1098" s="58"/>
      <c r="AZ1098" s="58"/>
      <c r="BA1098" s="58">
        <f t="shared" si="158"/>
        <v>1</v>
      </c>
      <c r="BB1098" s="58">
        <f t="shared" si="159"/>
        <v>0.10684910029317624</v>
      </c>
      <c r="BC1098" s="58" t="e">
        <f t="shared" si="160"/>
        <v>#N/A</v>
      </c>
      <c r="BD1098" s="58"/>
      <c r="BE1098" s="58"/>
      <c r="BF1098" s="58"/>
      <c r="BG1098" s="58"/>
      <c r="BH1098" s="58"/>
      <c r="BI1098" s="58"/>
      <c r="BJ1098" s="58"/>
      <c r="BK1098" s="58"/>
      <c r="BL1098" s="58"/>
      <c r="BM1098" s="58"/>
      <c r="BN1098" s="58"/>
      <c r="BO1098" s="58"/>
      <c r="BP1098" s="58"/>
      <c r="BQ1098" s="58"/>
      <c r="BR1098" s="58"/>
      <c r="BS1098" s="58"/>
      <c r="BT1098" s="58"/>
      <c r="BU1098" s="58"/>
      <c r="BV1098" s="58"/>
      <c r="BW1098" s="58"/>
      <c r="BX1098" s="58"/>
      <c r="BY1098" s="58"/>
      <c r="BZ1098" s="58"/>
      <c r="CA1098" s="58"/>
      <c r="CB1098" s="58"/>
      <c r="CC1098" s="58"/>
      <c r="CD1098" s="58"/>
      <c r="CE1098" s="58"/>
      <c r="CF1098" s="58"/>
      <c r="CG1098" s="58"/>
      <c r="CH1098" s="58"/>
      <c r="CI1098" s="58"/>
      <c r="CJ1098" s="58"/>
      <c r="CK1098" s="58"/>
      <c r="CL1098" s="58"/>
      <c r="CM1098" s="58"/>
      <c r="CN1098" s="58"/>
      <c r="CO1098" s="58"/>
      <c r="CP1098" s="58"/>
      <c r="CQ1098" s="58"/>
      <c r="CR1098" s="58"/>
      <c r="CS1098" s="58"/>
      <c r="CT1098" s="58"/>
      <c r="CU1098" s="58"/>
      <c r="CV1098" s="58"/>
      <c r="CW1098" s="58"/>
      <c r="CX1098" s="58"/>
      <c r="CY1098" s="58"/>
      <c r="CZ1098" s="58"/>
      <c r="DA1098" s="58"/>
      <c r="DB1098" s="58"/>
      <c r="DC1098" s="58"/>
      <c r="DD1098" s="58"/>
      <c r="DE1098" s="58"/>
      <c r="DF1098" s="58"/>
      <c r="DG1098" s="58"/>
      <c r="DH1098" s="58"/>
      <c r="DI1098" s="58"/>
      <c r="DJ1098" s="58"/>
      <c r="DK1098" s="58"/>
      <c r="DL1098" s="58"/>
      <c r="DM1098" s="58"/>
      <c r="DN1098" s="58"/>
      <c r="DO1098" s="58"/>
      <c r="DP1098" s="58"/>
      <c r="DQ1098" s="58"/>
      <c r="DR1098" s="58"/>
      <c r="DS1098" s="58"/>
      <c r="DT1098" s="58"/>
      <c r="DU1098" s="58"/>
      <c r="DV1098" s="58"/>
      <c r="DW1098" s="58"/>
      <c r="DX1098" s="58"/>
      <c r="DY1098" s="58"/>
      <c r="DZ1098" s="58"/>
      <c r="EA1098" s="58"/>
      <c r="EB1098" s="58"/>
      <c r="EC1098" s="58"/>
      <c r="ED1098" s="58"/>
      <c r="EE1098" s="58"/>
      <c r="EF1098" s="58"/>
      <c r="EG1098" s="58"/>
      <c r="EH1098" s="58"/>
      <c r="EI1098" s="58"/>
      <c r="EJ1098" s="58"/>
      <c r="EK1098" s="58"/>
      <c r="EL1098" s="58"/>
      <c r="EM1098" s="58"/>
    </row>
    <row r="1099" spans="1:143" outlineLevel="1" x14ac:dyDescent="0.2">
      <c r="A1099" s="16">
        <v>800</v>
      </c>
      <c r="B1099" s="16">
        <v>0</v>
      </c>
      <c r="C1099" s="1">
        <v>0.4371261404206182</v>
      </c>
      <c r="D1099" s="1">
        <f t="shared" si="152"/>
        <v>-0.4371261404206182</v>
      </c>
      <c r="E1099" s="1">
        <f t="shared" si="153"/>
        <v>1.1493994528523537</v>
      </c>
      <c r="F1099" s="1">
        <f t="shared" si="154"/>
        <v>-1.072100486359536</v>
      </c>
      <c r="G1099" s="1">
        <f t="shared" si="155"/>
        <v>-0.88124740095409448</v>
      </c>
      <c r="H1099" s="1">
        <v>1.5441143462821364E-2</v>
      </c>
      <c r="I1099" s="1">
        <f t="shared" si="156"/>
        <v>1.54632865152098E-3</v>
      </c>
      <c r="J1099" s="1">
        <f t="shared" si="157"/>
        <v>-0.88813095556912325</v>
      </c>
      <c r="AP1099" s="58"/>
      <c r="AQ1099" s="58"/>
      <c r="AR1099" s="58"/>
      <c r="AS1099" s="58"/>
      <c r="AT1099" s="58"/>
      <c r="AU1099" s="58"/>
      <c r="AV1099" s="58"/>
      <c r="AW1099" s="173"/>
      <c r="AX1099" s="58"/>
      <c r="AY1099" s="58"/>
      <c r="AZ1099" s="58"/>
      <c r="BA1099" s="58">
        <f t="shared" si="158"/>
        <v>1</v>
      </c>
      <c r="BB1099" s="58">
        <f t="shared" si="159"/>
        <v>0.4371261404206182</v>
      </c>
      <c r="BC1099" s="58" t="e">
        <f t="shared" si="160"/>
        <v>#N/A</v>
      </c>
      <c r="BD1099" s="58"/>
      <c r="BE1099" s="58"/>
      <c r="BF1099" s="58"/>
      <c r="BG1099" s="58"/>
      <c r="BH1099" s="58"/>
      <c r="BI1099" s="58"/>
      <c r="BJ1099" s="58"/>
      <c r="BK1099" s="58"/>
      <c r="BL1099" s="58"/>
      <c r="BM1099" s="58"/>
      <c r="BN1099" s="58"/>
      <c r="BO1099" s="58"/>
      <c r="BP1099" s="58"/>
      <c r="BQ1099" s="58"/>
      <c r="BR1099" s="58"/>
      <c r="BS1099" s="58"/>
      <c r="BT1099" s="58"/>
      <c r="BU1099" s="58"/>
      <c r="BV1099" s="58"/>
      <c r="BW1099" s="58"/>
      <c r="BX1099" s="58"/>
      <c r="BY1099" s="58"/>
      <c r="BZ1099" s="58"/>
      <c r="CA1099" s="58"/>
      <c r="CB1099" s="58"/>
      <c r="CC1099" s="58"/>
      <c r="CD1099" s="58"/>
      <c r="CE1099" s="58"/>
      <c r="CF1099" s="58"/>
      <c r="CG1099" s="58"/>
      <c r="CH1099" s="58"/>
      <c r="CI1099" s="58"/>
      <c r="CJ1099" s="58"/>
      <c r="CK1099" s="58"/>
      <c r="CL1099" s="58"/>
      <c r="CM1099" s="58"/>
      <c r="CN1099" s="58"/>
      <c r="CO1099" s="58"/>
      <c r="CP1099" s="58"/>
      <c r="CQ1099" s="58"/>
      <c r="CR1099" s="58"/>
      <c r="CS1099" s="58"/>
      <c r="CT1099" s="58"/>
      <c r="CU1099" s="58"/>
      <c r="CV1099" s="58"/>
      <c r="CW1099" s="58"/>
      <c r="CX1099" s="58"/>
      <c r="CY1099" s="58"/>
      <c r="CZ1099" s="58"/>
      <c r="DA1099" s="58"/>
      <c r="DB1099" s="58"/>
      <c r="DC1099" s="58"/>
      <c r="DD1099" s="58"/>
      <c r="DE1099" s="58"/>
      <c r="DF1099" s="58"/>
      <c r="DG1099" s="58"/>
      <c r="DH1099" s="58"/>
      <c r="DI1099" s="58"/>
      <c r="DJ1099" s="58"/>
      <c r="DK1099" s="58"/>
      <c r="DL1099" s="58"/>
      <c r="DM1099" s="58"/>
      <c r="DN1099" s="58"/>
      <c r="DO1099" s="58"/>
      <c r="DP1099" s="58"/>
      <c r="DQ1099" s="58"/>
      <c r="DR1099" s="58"/>
      <c r="DS1099" s="58"/>
      <c r="DT1099" s="58"/>
      <c r="DU1099" s="58"/>
      <c r="DV1099" s="58"/>
      <c r="DW1099" s="58"/>
      <c r="DX1099" s="58"/>
      <c r="DY1099" s="58"/>
      <c r="DZ1099" s="58"/>
      <c r="EA1099" s="58"/>
      <c r="EB1099" s="58"/>
      <c r="EC1099" s="58"/>
      <c r="ED1099" s="58"/>
      <c r="EE1099" s="58"/>
      <c r="EF1099" s="58"/>
      <c r="EG1099" s="58"/>
      <c r="EH1099" s="58"/>
      <c r="EI1099" s="58"/>
      <c r="EJ1099" s="58"/>
      <c r="EK1099" s="58"/>
      <c r="EL1099" s="58"/>
      <c r="EM1099" s="58"/>
    </row>
  </sheetData>
  <conditionalFormatting sqref="D87 B88:D88 E83:F83">
    <cfRule type="expression" dxfId="4" priority="4">
      <formula>$H$83&gt;0</formula>
    </cfRule>
  </conditionalFormatting>
  <conditionalFormatting sqref="B87:C87 G87:H87 B89 E89 H89">
    <cfRule type="expression" dxfId="3" priority="3">
      <formula>$H$83&gt;0</formula>
    </cfRule>
  </conditionalFormatting>
  <conditionalFormatting sqref="E93:F183">
    <cfRule type="cellIs" dxfId="2" priority="1" stopIfTrue="1" operator="equal">
      <formula>$I$2</formula>
    </cfRule>
    <cfRule type="cellIs" dxfId="1" priority="2" stopIfTrue="1" operator="equal">
      <formula>$H$2</formula>
    </cfRule>
  </conditionalFormatting>
  <dataValidations count="1">
    <dataValidation type="decimal" allowBlank="1" showInputMessage="1" showErrorMessage="1" error="Please enter a confidence level between 0 and 1." prompt="Confidence level can be adjusted between 0 and 100% to dynamically change confidence limits on this sheet." sqref="I11" xr:uid="{00000000-0002-0000-0400-000000000000}">
      <formula1>0</formula1>
      <formula2>1</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52" r:id="rId4" name="Spinner 24">
              <controlPr defaultSize="0" autoPict="0">
                <anchor moveWithCells="1" sizeWithCells="1">
                  <from>
                    <xdr:col>9</xdr:col>
                    <xdr:colOff>0</xdr:colOff>
                    <xdr:row>9</xdr:row>
                    <xdr:rowOff>0</xdr:rowOff>
                  </from>
                  <to>
                    <xdr:col>10</xdr:col>
                    <xdr:colOff>0</xdr:colOff>
                    <xdr:row>11</xdr:row>
                    <xdr:rowOff>85725</xdr:rowOff>
                  </to>
                </anchor>
              </controlPr>
            </control>
          </mc:Choice>
        </mc:AlternateContent>
        <mc:AlternateContent xmlns:mc="http://schemas.openxmlformats.org/markup-compatibility/2006">
          <mc:Choice Requires="x14">
            <control shapeId="22553" r:id="rId5" name="Spinner 25">
              <controlPr defaultSize="0" autoPict="0">
                <anchor moveWithCells="1" sizeWithCells="1">
                  <from>
                    <xdr:col>9</xdr:col>
                    <xdr:colOff>66675</xdr:colOff>
                    <xdr:row>84</xdr:row>
                    <xdr:rowOff>0</xdr:rowOff>
                  </from>
                  <to>
                    <xdr:col>10</xdr:col>
                    <xdr:colOff>66675</xdr:colOff>
                    <xdr:row>86</xdr:row>
                    <xdr:rowOff>95250</xdr:rowOff>
                  </to>
                </anchor>
              </controlPr>
            </control>
          </mc:Choice>
        </mc:AlternateContent>
        <mc:AlternateContent xmlns:mc="http://schemas.openxmlformats.org/markup-compatibility/2006">
          <mc:Choice Requires="x14">
            <control shapeId="22554" r:id="rId6" name="Spinner 26">
              <controlPr defaultSize="0" autoPict="0">
                <anchor moveWithCells="1" sizeWithCells="1">
                  <from>
                    <xdr:col>9</xdr:col>
                    <xdr:colOff>0</xdr:colOff>
                    <xdr:row>188</xdr:row>
                    <xdr:rowOff>0</xdr:rowOff>
                  </from>
                  <to>
                    <xdr:col>10</xdr:col>
                    <xdr:colOff>0</xdr:colOff>
                    <xdr:row>190</xdr:row>
                    <xdr:rowOff>95250</xdr:rowOff>
                  </to>
                </anchor>
              </controlPr>
            </control>
          </mc:Choice>
        </mc:AlternateContent>
        <mc:AlternateContent xmlns:mc="http://schemas.openxmlformats.org/markup-compatibility/2006">
          <mc:Choice Requires="x14">
            <control shapeId="22555" r:id="rId7" name="Spinner 27">
              <controlPr defaultSize="0" autoPict="0">
                <anchor moveWithCells="1" sizeWithCells="1">
                  <from>
                    <xdr:col>9</xdr:col>
                    <xdr:colOff>66675</xdr:colOff>
                    <xdr:row>52</xdr:row>
                    <xdr:rowOff>0</xdr:rowOff>
                  </from>
                  <to>
                    <xdr:col>10</xdr:col>
                    <xdr:colOff>66675</xdr:colOff>
                    <xdr:row>54</xdr:row>
                    <xdr:rowOff>95250</xdr:rowOff>
                  </to>
                </anchor>
              </controlPr>
            </control>
          </mc:Choice>
        </mc:AlternateContent>
        <mc:AlternateContent xmlns:mc="http://schemas.openxmlformats.org/markup-compatibility/2006">
          <mc:Choice Requires="x14">
            <control shapeId="22556" r:id="rId8" name="Spinner 28">
              <controlPr defaultSize="0" autoPict="0">
                <anchor moveWithCells="1" sizeWithCells="1">
                  <from>
                    <xdr:col>9</xdr:col>
                    <xdr:colOff>66675</xdr:colOff>
                    <xdr:row>70</xdr:row>
                    <xdr:rowOff>0</xdr:rowOff>
                  </from>
                  <to>
                    <xdr:col>10</xdr:col>
                    <xdr:colOff>66675</xdr:colOff>
                    <xdr:row>72</xdr:row>
                    <xdr:rowOff>95250</xdr:rowOff>
                  </to>
                </anchor>
              </controlPr>
            </control>
          </mc:Choice>
        </mc:AlternateContent>
        <mc:AlternateContent xmlns:mc="http://schemas.openxmlformats.org/markup-compatibility/2006">
          <mc:Choice Requires="x14">
            <control shapeId="22557" r:id="rId9" name="Spinner 29">
              <controlPr defaultSize="0" autoPict="0">
                <anchor moveWithCells="1" sizeWithCells="1">
                  <from>
                    <xdr:col>9</xdr:col>
                    <xdr:colOff>0</xdr:colOff>
                    <xdr:row>262</xdr:row>
                    <xdr:rowOff>0</xdr:rowOff>
                  </from>
                  <to>
                    <xdr:col>10</xdr:col>
                    <xdr:colOff>0</xdr:colOff>
                    <xdr:row>264</xdr:row>
                    <xdr:rowOff>95250</xdr:rowOff>
                  </to>
                </anchor>
              </controlPr>
            </control>
          </mc:Choice>
        </mc:AlternateContent>
        <mc:AlternateContent xmlns:mc="http://schemas.openxmlformats.org/markup-compatibility/2006">
          <mc:Choice Requires="x14">
            <control shapeId="22558" r:id="rId10" name="Spinner 30">
              <controlPr defaultSize="0" autoPict="0">
                <anchor moveWithCells="1" sizeWithCells="1">
                  <from>
                    <xdr:col>9</xdr:col>
                    <xdr:colOff>0</xdr:colOff>
                    <xdr:row>285</xdr:row>
                    <xdr:rowOff>0</xdr:rowOff>
                  </from>
                  <to>
                    <xdr:col>10</xdr:col>
                    <xdr:colOff>0</xdr:colOff>
                    <xdr:row>287</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9"/>
  <sheetViews>
    <sheetView showGridLines="0" showRowColHeaders="0" zoomScale="125" zoomScaleNormal="125" workbookViewId="0">
      <pane xSplit="1" topLeftCell="B1" activePane="topRight" state="frozenSplit"/>
      <selection pane="topRight"/>
    </sheetView>
  </sheetViews>
  <sheetFormatPr defaultRowHeight="11.25" outlineLevelRow="1" x14ac:dyDescent="0.2"/>
  <cols>
    <col min="1" max="1" width="32.5703125" style="26" bestFit="1" customWidth="1"/>
    <col min="2" max="5" width="16.7109375" style="26" customWidth="1"/>
    <col min="6" max="16384" width="9.140625" style="26"/>
  </cols>
  <sheetData>
    <row r="1" spans="1:21" x14ac:dyDescent="0.2">
      <c r="A1" s="59" t="s">
        <v>1072</v>
      </c>
      <c r="L1" s="63" t="s">
        <v>1103</v>
      </c>
      <c r="M1" s="63" t="s">
        <v>1103</v>
      </c>
      <c r="N1" s="63" t="s">
        <v>1104</v>
      </c>
      <c r="O1" s="63" t="s">
        <v>1197</v>
      </c>
      <c r="P1" s="63" t="s">
        <v>1203</v>
      </c>
      <c r="U1" s="63"/>
    </row>
    <row r="2" spans="1:21" x14ac:dyDescent="0.2">
      <c r="B2" s="63" t="s">
        <v>1086</v>
      </c>
      <c r="C2" s="63" t="s">
        <v>1114</v>
      </c>
      <c r="D2" s="63" t="s">
        <v>1135</v>
      </c>
      <c r="E2" s="63" t="s">
        <v>1182</v>
      </c>
    </row>
    <row r="3" spans="1:21" x14ac:dyDescent="0.2">
      <c r="A3" s="61" t="s">
        <v>1073</v>
      </c>
      <c r="B3" s="60" t="s">
        <v>954</v>
      </c>
      <c r="C3" s="60" t="s">
        <v>1105</v>
      </c>
      <c r="D3" s="60" t="s">
        <v>1126</v>
      </c>
      <c r="E3" s="60" t="s">
        <v>1146</v>
      </c>
    </row>
    <row r="4" spans="1:21" x14ac:dyDescent="0.2">
      <c r="A4" s="62" t="s">
        <v>1074</v>
      </c>
      <c r="B4" s="64">
        <v>43502.46802083333</v>
      </c>
      <c r="C4" s="64">
        <v>43502.471539351849</v>
      </c>
      <c r="D4" s="64">
        <v>43502.472268518519</v>
      </c>
      <c r="E4" s="64">
        <v>43502.498900462961</v>
      </c>
    </row>
    <row r="5" spans="1:21" x14ac:dyDescent="0.2">
      <c r="A5" s="62" t="s">
        <v>971</v>
      </c>
      <c r="B5" s="65">
        <v>800</v>
      </c>
      <c r="C5" s="65">
        <v>800</v>
      </c>
      <c r="D5" s="65">
        <v>800</v>
      </c>
      <c r="E5" s="65">
        <v>800</v>
      </c>
    </row>
    <row r="6" spans="1:21" x14ac:dyDescent="0.2">
      <c r="A6" s="62" t="s">
        <v>970</v>
      </c>
      <c r="B6" s="26">
        <v>0.38500000000000001</v>
      </c>
      <c r="C6" s="68">
        <v>0.38500000000000001</v>
      </c>
      <c r="D6" s="68">
        <v>0.38500000000000001</v>
      </c>
      <c r="E6" s="68">
        <v>0.38500000000000001</v>
      </c>
      <c r="F6" s="68"/>
    </row>
    <row r="7" spans="1:21" x14ac:dyDescent="0.2">
      <c r="A7" s="62" t="s">
        <v>1075</v>
      </c>
      <c r="B7" s="66">
        <v>0.48659531440407439</v>
      </c>
      <c r="C7" s="132">
        <v>0.48659531440407439</v>
      </c>
      <c r="D7" s="132">
        <v>0.48659531440407439</v>
      </c>
      <c r="E7" s="132">
        <v>0.48659531440407439</v>
      </c>
      <c r="F7" s="68"/>
    </row>
    <row r="8" spans="1:21" x14ac:dyDescent="0.2">
      <c r="A8" s="62" t="s">
        <v>1076</v>
      </c>
      <c r="B8" s="65">
        <v>13</v>
      </c>
      <c r="C8" s="133">
        <v>9</v>
      </c>
      <c r="D8" s="133">
        <v>8</v>
      </c>
      <c r="E8" s="133">
        <v>7</v>
      </c>
      <c r="F8" s="68"/>
    </row>
    <row r="9" spans="1:21" ht="12.75" x14ac:dyDescent="0.25">
      <c r="A9" s="62" t="s">
        <v>969</v>
      </c>
      <c r="B9" s="187">
        <v>0.35377315985225244</v>
      </c>
      <c r="C9" s="187">
        <v>0.35407830565380954</v>
      </c>
      <c r="D9" s="187">
        <v>0.35469009348745095</v>
      </c>
      <c r="E9" s="187">
        <v>0.35465367739339643</v>
      </c>
      <c r="F9" s="68"/>
    </row>
    <row r="10" spans="1:21" x14ac:dyDescent="0.2">
      <c r="A10" s="62" t="s">
        <v>990</v>
      </c>
      <c r="B10" s="188">
        <v>0.39361568261240532</v>
      </c>
      <c r="C10" s="188">
        <v>0.39188884359053611</v>
      </c>
      <c r="D10" s="188">
        <v>0.38934450527338638</v>
      </c>
      <c r="E10" s="188">
        <v>0.38918692355981666</v>
      </c>
      <c r="F10" s="68"/>
    </row>
    <row r="11" spans="1:21" ht="12.75" x14ac:dyDescent="0.25">
      <c r="A11" s="62" t="s">
        <v>1077</v>
      </c>
      <c r="B11" s="189">
        <v>0.367357499272425</v>
      </c>
      <c r="C11" s="189">
        <v>0.37313299834769309</v>
      </c>
      <c r="D11" s="189">
        <v>0.37246424455482763</v>
      </c>
      <c r="E11" s="189">
        <v>0.37418224736554229</v>
      </c>
      <c r="F11" s="68"/>
    </row>
    <row r="12" spans="1:21" outlineLevel="1" x14ac:dyDescent="0.2">
      <c r="A12" s="62" t="s">
        <v>1078</v>
      </c>
      <c r="B12" s="26">
        <v>5.9250898517040058</v>
      </c>
      <c r="C12" s="68">
        <v>3.3542090907896109</v>
      </c>
      <c r="D12" s="68">
        <v>3.3428793862888155</v>
      </c>
      <c r="E12" s="68">
        <v>1.8398222274808909</v>
      </c>
      <c r="F12" s="68"/>
    </row>
    <row r="13" spans="1:21" outlineLevel="1" x14ac:dyDescent="0.2">
      <c r="A13" s="62" t="s">
        <v>989</v>
      </c>
      <c r="B13" s="26">
        <v>674.60836079246599</v>
      </c>
      <c r="C13" s="68">
        <v>668.44974837005657</v>
      </c>
      <c r="D13" s="68">
        <v>669.16286343813988</v>
      </c>
      <c r="E13" s="68">
        <v>667.33089821506337</v>
      </c>
      <c r="F13" s="68"/>
    </row>
    <row r="14" spans="1:21" outlineLevel="1" x14ac:dyDescent="0.2">
      <c r="A14" s="62" t="s">
        <v>1079</v>
      </c>
      <c r="B14" s="26">
        <v>0.87467334494773508</v>
      </c>
      <c r="C14" s="68">
        <v>0.87102404709112002</v>
      </c>
      <c r="D14" s="68">
        <v>0.86960854186463954</v>
      </c>
      <c r="E14" s="68">
        <v>0.86875065990919631</v>
      </c>
      <c r="F14" s="68"/>
    </row>
    <row r="15" spans="1:21" outlineLevel="1" x14ac:dyDescent="0.2">
      <c r="A15" s="62" t="s">
        <v>1080</v>
      </c>
      <c r="B15" s="26">
        <v>0.5</v>
      </c>
      <c r="C15" s="68">
        <v>0.5</v>
      </c>
      <c r="D15" s="68">
        <v>0.5</v>
      </c>
      <c r="E15" s="68">
        <v>0.5</v>
      </c>
      <c r="F15" s="68"/>
    </row>
    <row r="16" spans="1:21" outlineLevel="1" x14ac:dyDescent="0.2">
      <c r="A16" s="62" t="s">
        <v>1081</v>
      </c>
      <c r="B16" s="67">
        <v>0.82874999999999999</v>
      </c>
      <c r="C16" s="134">
        <v>0.83000000000000007</v>
      </c>
      <c r="D16" s="134">
        <v>0.83000000000000007</v>
      </c>
      <c r="E16" s="134">
        <v>0.83000000000000007</v>
      </c>
      <c r="F16" s="68"/>
    </row>
    <row r="17" spans="1:6" outlineLevel="1" x14ac:dyDescent="0.2">
      <c r="A17" s="62" t="s">
        <v>1082</v>
      </c>
      <c r="B17" s="67">
        <v>0.6655844155844155</v>
      </c>
      <c r="C17" s="134">
        <v>0.65909090909090906</v>
      </c>
      <c r="D17" s="134">
        <v>0.65909090909090906</v>
      </c>
      <c r="E17" s="134">
        <v>0.65909090909090906</v>
      </c>
      <c r="F17" s="68"/>
    </row>
    <row r="18" spans="1:6" outlineLevel="1" x14ac:dyDescent="0.2">
      <c r="A18" s="62" t="s">
        <v>1083</v>
      </c>
      <c r="B18" s="67">
        <v>0.93089430894308944</v>
      </c>
      <c r="C18" s="134">
        <v>0.93699186991869932</v>
      </c>
      <c r="D18" s="134">
        <v>0.93699186991869932</v>
      </c>
      <c r="E18" s="134">
        <v>0.93699186991869932</v>
      </c>
      <c r="F18" s="68"/>
    </row>
    <row r="19" spans="1:6" outlineLevel="1" x14ac:dyDescent="0.2">
      <c r="A19" s="62" t="s">
        <v>1084</v>
      </c>
      <c r="B19" s="68"/>
      <c r="C19" s="68"/>
      <c r="D19" s="68"/>
      <c r="E19" s="68" t="s">
        <v>2</v>
      </c>
      <c r="F19" s="68"/>
    </row>
    <row r="20" spans="1:6" outlineLevel="1" x14ac:dyDescent="0.2">
      <c r="A20" s="62" t="s">
        <v>1081</v>
      </c>
      <c r="B20" s="68"/>
      <c r="C20" s="68"/>
      <c r="D20" s="68"/>
      <c r="E20" s="134">
        <v>0.86813186813186816</v>
      </c>
      <c r="F20" s="68"/>
    </row>
    <row r="21" spans="1:6" outlineLevel="1" x14ac:dyDescent="0.2">
      <c r="A21" s="62" t="s">
        <v>1082</v>
      </c>
      <c r="B21" s="68"/>
      <c r="C21" s="68"/>
      <c r="D21" s="68"/>
      <c r="E21" s="134">
        <v>0.76470588235294112</v>
      </c>
      <c r="F21" s="68"/>
    </row>
    <row r="22" spans="1:6" outlineLevel="1" x14ac:dyDescent="0.2">
      <c r="A22" s="62" t="s">
        <v>1083</v>
      </c>
      <c r="B22" s="68"/>
      <c r="C22" s="68"/>
      <c r="D22" s="68"/>
      <c r="E22" s="134">
        <v>0.92982456140350889</v>
      </c>
      <c r="F22" s="68"/>
    </row>
    <row r="24" spans="1:6" x14ac:dyDescent="0.2">
      <c r="A24" s="62" t="s">
        <v>1085</v>
      </c>
      <c r="B24" s="26" t="s">
        <v>954</v>
      </c>
      <c r="C24" s="68" t="s">
        <v>1105</v>
      </c>
      <c r="D24" s="68" t="s">
        <v>1126</v>
      </c>
      <c r="E24" s="68" t="s">
        <v>1146</v>
      </c>
      <c r="F24" s="68"/>
    </row>
    <row r="25" spans="1:6" x14ac:dyDescent="0.2">
      <c r="A25" s="62" t="s">
        <v>983</v>
      </c>
      <c r="B25" s="69" t="s">
        <v>1087</v>
      </c>
      <c r="C25" s="69" t="s">
        <v>1115</v>
      </c>
      <c r="D25" s="69" t="s">
        <v>1136</v>
      </c>
      <c r="E25" s="69" t="s">
        <v>1183</v>
      </c>
      <c r="F25" s="68"/>
    </row>
    <row r="26" spans="1:6" x14ac:dyDescent="0.2">
      <c r="A26" s="62" t="s">
        <v>15</v>
      </c>
      <c r="B26" s="181" t="s">
        <v>1088</v>
      </c>
      <c r="C26" s="186" t="s">
        <v>1116</v>
      </c>
      <c r="D26" s="184" t="s">
        <v>1137</v>
      </c>
      <c r="E26" s="184" t="s">
        <v>1184</v>
      </c>
      <c r="F26" s="68"/>
    </row>
    <row r="27" spans="1:6" ht="12.75" x14ac:dyDescent="0.25">
      <c r="A27" s="62" t="s">
        <v>27</v>
      </c>
      <c r="B27" s="190" t="s">
        <v>1089</v>
      </c>
      <c r="C27" s="197" t="s">
        <v>1117</v>
      </c>
      <c r="D27" s="201" t="s">
        <v>1138</v>
      </c>
      <c r="E27" s="132"/>
      <c r="F27" s="68"/>
    </row>
    <row r="28" spans="1:6" x14ac:dyDescent="0.2">
      <c r="A28" s="62" t="s">
        <v>28</v>
      </c>
      <c r="B28" s="182" t="s">
        <v>1090</v>
      </c>
      <c r="C28" s="182" t="s">
        <v>1118</v>
      </c>
      <c r="D28" s="182" t="s">
        <v>1139</v>
      </c>
      <c r="E28" s="132"/>
      <c r="F28" s="68"/>
    </row>
    <row r="29" spans="1:6" ht="12.75" x14ac:dyDescent="0.25">
      <c r="A29" s="62" t="s">
        <v>29</v>
      </c>
      <c r="B29" s="69"/>
      <c r="C29" s="69"/>
      <c r="D29" s="69"/>
      <c r="E29" s="209" t="s">
        <v>1185</v>
      </c>
      <c r="F29" s="68"/>
    </row>
    <row r="30" spans="1:6" x14ac:dyDescent="0.2">
      <c r="A30" s="62" t="s">
        <v>50</v>
      </c>
      <c r="B30" s="180" t="s">
        <v>1091</v>
      </c>
      <c r="C30" s="132"/>
      <c r="D30" s="132"/>
      <c r="E30" s="132"/>
      <c r="F30" s="68"/>
    </row>
    <row r="31" spans="1:6" x14ac:dyDescent="0.2">
      <c r="A31" s="62" t="s">
        <v>51</v>
      </c>
      <c r="B31" s="191" t="s">
        <v>1092</v>
      </c>
      <c r="C31" s="132"/>
      <c r="D31" s="132"/>
      <c r="E31" s="132"/>
      <c r="F31" s="68"/>
    </row>
    <row r="32" spans="1:6" ht="12.75" x14ac:dyDescent="0.25">
      <c r="A32" s="62" t="s">
        <v>6</v>
      </c>
      <c r="B32" s="192" t="s">
        <v>1093</v>
      </c>
      <c r="C32" s="198" t="s">
        <v>1119</v>
      </c>
      <c r="D32" s="198" t="s">
        <v>1140</v>
      </c>
      <c r="E32" s="198" t="s">
        <v>1186</v>
      </c>
      <c r="F32" s="68"/>
    </row>
    <row r="33" spans="1:6" x14ac:dyDescent="0.2">
      <c r="A33" s="62" t="s">
        <v>8</v>
      </c>
      <c r="B33" s="183" t="s">
        <v>1094</v>
      </c>
      <c r="C33" s="199" t="s">
        <v>1120</v>
      </c>
      <c r="D33" s="202" t="s">
        <v>1141</v>
      </c>
      <c r="E33" s="199" t="s">
        <v>1187</v>
      </c>
      <c r="F33" s="68"/>
    </row>
    <row r="34" spans="1:6" x14ac:dyDescent="0.2">
      <c r="A34" s="62" t="s">
        <v>12</v>
      </c>
      <c r="B34" s="193" t="s">
        <v>1095</v>
      </c>
      <c r="C34" s="200" t="s">
        <v>1121</v>
      </c>
      <c r="D34" s="200" t="s">
        <v>1142</v>
      </c>
      <c r="E34" s="200" t="s">
        <v>1188</v>
      </c>
      <c r="F34" s="68"/>
    </row>
    <row r="35" spans="1:6" x14ac:dyDescent="0.2">
      <c r="A35" s="62" t="s">
        <v>9</v>
      </c>
      <c r="B35" s="184" t="s">
        <v>1096</v>
      </c>
      <c r="C35" s="186" t="s">
        <v>1122</v>
      </c>
      <c r="D35" s="181" t="s">
        <v>1143</v>
      </c>
      <c r="E35" s="210" t="s">
        <v>1189</v>
      </c>
      <c r="F35" s="68"/>
    </row>
    <row r="36" spans="1:6" x14ac:dyDescent="0.2">
      <c r="A36" s="62" t="s">
        <v>11</v>
      </c>
      <c r="B36" s="194" t="s">
        <v>1097</v>
      </c>
      <c r="C36" s="132"/>
      <c r="D36" s="132"/>
      <c r="E36" s="132"/>
      <c r="F36" s="68"/>
    </row>
    <row r="37" spans="1:6" x14ac:dyDescent="0.2">
      <c r="A37" s="62" t="s">
        <v>14</v>
      </c>
      <c r="B37" s="185" t="s">
        <v>1098</v>
      </c>
      <c r="C37" s="185" t="s">
        <v>1123</v>
      </c>
      <c r="D37" s="132"/>
      <c r="E37" s="132"/>
      <c r="F37" s="68"/>
    </row>
    <row r="38" spans="1:6" x14ac:dyDescent="0.2">
      <c r="A38" s="62" t="s">
        <v>10</v>
      </c>
      <c r="B38" s="195" t="s">
        <v>1099</v>
      </c>
      <c r="C38" s="132"/>
      <c r="D38" s="132"/>
      <c r="E38" s="132"/>
      <c r="F38" s="68"/>
    </row>
    <row r="39" spans="1:6" x14ac:dyDescent="0.2">
      <c r="A39" s="62" t="s">
        <v>38</v>
      </c>
      <c r="B39" s="196" t="s">
        <v>1100</v>
      </c>
      <c r="C39" s="196" t="s">
        <v>1124</v>
      </c>
      <c r="D39" s="203" t="s">
        <v>1144</v>
      </c>
      <c r="E39" s="203" t="s">
        <v>1190</v>
      </c>
      <c r="F39" s="68"/>
    </row>
  </sheetData>
  <sortState ref="A27:U39">
    <sortCondition ref="A1"/>
  </sortState>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2"/>
  <sheetViews>
    <sheetView zoomScale="125" zoomScaleNormal="125" workbookViewId="0"/>
  </sheetViews>
  <sheetFormatPr defaultRowHeight="15" x14ac:dyDescent="0.25"/>
  <cols>
    <col min="1" max="1" width="13.140625" customWidth="1"/>
    <col min="2" max="2" width="22.7109375" bestFit="1" customWidth="1"/>
    <col min="3" max="3" width="25.85546875" bestFit="1" customWidth="1"/>
    <col min="4" max="4" width="14.5703125" bestFit="1" customWidth="1"/>
  </cols>
  <sheetData>
    <row r="1" spans="1:3" x14ac:dyDescent="0.25">
      <c r="A1" s="204" t="s">
        <v>1</v>
      </c>
      <c r="B1" t="s">
        <v>1196</v>
      </c>
    </row>
    <row r="3" spans="1:3" x14ac:dyDescent="0.25">
      <c r="A3" s="204" t="s">
        <v>1192</v>
      </c>
      <c r="B3" t="s">
        <v>1194</v>
      </c>
      <c r="C3" t="s">
        <v>1195</v>
      </c>
    </row>
    <row r="4" spans="1:3" x14ac:dyDescent="0.25">
      <c r="A4" s="205" t="s">
        <v>6</v>
      </c>
      <c r="B4" s="206">
        <v>283</v>
      </c>
      <c r="C4" s="208">
        <v>0.74558303886925792</v>
      </c>
    </row>
    <row r="5" spans="1:3" x14ac:dyDescent="0.25">
      <c r="A5" s="207" t="s">
        <v>27</v>
      </c>
      <c r="B5" s="206">
        <v>82</v>
      </c>
      <c r="C5" s="208">
        <v>0.96341463414634143</v>
      </c>
    </row>
    <row r="6" spans="1:3" x14ac:dyDescent="0.25">
      <c r="A6" s="207" t="s">
        <v>28</v>
      </c>
      <c r="B6" s="206">
        <v>70</v>
      </c>
      <c r="C6" s="208">
        <v>0.9285714285714286</v>
      </c>
    </row>
    <row r="7" spans="1:3" x14ac:dyDescent="0.25">
      <c r="A7" s="207" t="s">
        <v>29</v>
      </c>
      <c r="B7" s="206">
        <v>131</v>
      </c>
      <c r="C7" s="208">
        <v>0.51145038167938928</v>
      </c>
    </row>
    <row r="8" spans="1:3" x14ac:dyDescent="0.25">
      <c r="A8" s="205" t="s">
        <v>7</v>
      </c>
      <c r="B8" s="206">
        <v>517</v>
      </c>
      <c r="C8" s="208">
        <v>0.18762088974854932</v>
      </c>
    </row>
    <row r="9" spans="1:3" x14ac:dyDescent="0.25">
      <c r="A9" s="207" t="s">
        <v>27</v>
      </c>
      <c r="B9" s="206">
        <v>113</v>
      </c>
      <c r="C9" s="208">
        <v>0.36283185840707965</v>
      </c>
    </row>
    <row r="10" spans="1:3" x14ac:dyDescent="0.25">
      <c r="A10" s="207" t="s">
        <v>28</v>
      </c>
      <c r="B10" s="206">
        <v>96</v>
      </c>
      <c r="C10" s="208">
        <v>0.15625</v>
      </c>
    </row>
    <row r="11" spans="1:3" x14ac:dyDescent="0.25">
      <c r="A11" s="207" t="s">
        <v>29</v>
      </c>
      <c r="B11" s="206">
        <v>308</v>
      </c>
      <c r="C11" s="208">
        <v>0.13311688311688311</v>
      </c>
    </row>
    <row r="12" spans="1:3" x14ac:dyDescent="0.25">
      <c r="A12" s="205" t="s">
        <v>1193</v>
      </c>
      <c r="B12" s="206">
        <v>800</v>
      </c>
      <c r="C12" s="208">
        <v>0.38500000000000001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zoomScale="125" zoomScaleNormal="125"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56</vt:i4>
      </vt:variant>
    </vt:vector>
  </HeadingPairs>
  <TitlesOfParts>
    <vt:vector size="64" baseType="lpstr">
      <vt:lpstr>TitanicData</vt:lpstr>
      <vt:lpstr>Model 1</vt:lpstr>
      <vt:lpstr>Model 2</vt:lpstr>
      <vt:lpstr>Model 3</vt:lpstr>
      <vt:lpstr>Titanic logistic model</vt:lpstr>
      <vt:lpstr>Model Summaries</vt:lpstr>
      <vt:lpstr>Pivot table</vt:lpstr>
      <vt:lpstr>Pivot table results</vt:lpstr>
      <vt:lpstr>Age</vt:lpstr>
      <vt:lpstr>Age_0_9</vt:lpstr>
      <vt:lpstr>Age_10_19</vt:lpstr>
      <vt:lpstr>Age_20_29</vt:lpstr>
      <vt:lpstr>Age_30_39</vt:lpstr>
      <vt:lpstr>Age_40_49</vt:lpstr>
      <vt:lpstr>Age_50_59</vt:lpstr>
      <vt:lpstr>Age_60_69</vt:lpstr>
      <vt:lpstr>Age_70_plus</vt:lpstr>
      <vt:lpstr>AgeRange</vt:lpstr>
      <vt:lpstr>Class</vt:lpstr>
      <vt:lpstr>Class_</vt:lpstr>
      <vt:lpstr>Class1</vt:lpstr>
      <vt:lpstr>Class2</vt:lpstr>
      <vt:lpstr>Class3</vt:lpstr>
      <vt:lpstr>Embarked</vt:lpstr>
      <vt:lpstr>Embarked_</vt:lpstr>
      <vt:lpstr>EmbarkedC</vt:lpstr>
      <vt:lpstr>EmbarkedQ</vt:lpstr>
      <vt:lpstr>EmbarkedS</vt:lpstr>
      <vt:lpstr>Fare</vt:lpstr>
      <vt:lpstr>Female</vt:lpstr>
      <vt:lpstr>FemaleClass3S</vt:lpstr>
      <vt:lpstr>First800</vt:lpstr>
      <vt:lpstr>Male</vt:lpstr>
      <vt:lpstr>MaleAge_0_9</vt:lpstr>
      <vt:lpstr>MaleClass2</vt:lpstr>
      <vt:lpstr>MaleClass3Q</vt:lpstr>
      <vt:lpstr>MaleParentChild0</vt:lpstr>
      <vt:lpstr>MaleQ</vt:lpstr>
      <vt:lpstr>MaleSiblingSpouse0</vt:lpstr>
      <vt:lpstr>Name</vt:lpstr>
      <vt:lpstr>ParentChild</vt:lpstr>
      <vt:lpstr>ParentChild_</vt:lpstr>
      <vt:lpstr>ParentChild0</vt:lpstr>
      <vt:lpstr>ParentChild1</vt:lpstr>
      <vt:lpstr>ParentChild2</vt:lpstr>
      <vt:lpstr>ParentChild3</vt:lpstr>
      <vt:lpstr>ParentChild4</vt:lpstr>
      <vt:lpstr>ParentChild5</vt:lpstr>
      <vt:lpstr>ParentChild6</vt:lpstr>
      <vt:lpstr>Passenger</vt:lpstr>
      <vt:lpstr>Sex</vt:lpstr>
      <vt:lpstr>SiblingSpouse</vt:lpstr>
      <vt:lpstr>SiblingSpouse_</vt:lpstr>
      <vt:lpstr>SiblingSpouse0</vt:lpstr>
      <vt:lpstr>SiblingSpouse1</vt:lpstr>
      <vt:lpstr>SiblingSpouse2</vt:lpstr>
      <vt:lpstr>SiblingSpouse3</vt:lpstr>
      <vt:lpstr>SiblingSpouse4</vt:lpstr>
      <vt:lpstr>SiblingSpouse5</vt:lpstr>
      <vt:lpstr>SiblingSpouse8</vt:lpstr>
      <vt:lpstr>SiblingSpouseGT2</vt:lpstr>
      <vt:lpstr>Survived</vt:lpstr>
      <vt:lpstr>Survived1st800</vt:lpstr>
      <vt:lpstr>Survived1st800_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FacDS - Bob Nau</dc:creator>
  <cp:lastModifiedBy>FacDS - Bob Nau</cp:lastModifiedBy>
  <dcterms:created xsi:type="dcterms:W3CDTF">2018-11-02T12:49:46Z</dcterms:created>
  <dcterms:modified xsi:type="dcterms:W3CDTF">2020-08-25T19:59:30Z</dcterms:modified>
</cp:coreProperties>
</file>