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mc:AlternateContent xmlns:mc="http://schemas.openxmlformats.org/markup-compatibility/2006">
    <mc:Choice Requires="x15">
      <x15ac:absPath xmlns:x15ac="http://schemas.microsoft.com/office/spreadsheetml/2010/11/ac" url="C:\Users\rnau\Documents\Dell M4800 new backup\1. RegressIt\00000. FINAL VERSIONS FOR WEB SITE\0. ALL WORD FILES\"/>
    </mc:Choice>
  </mc:AlternateContent>
  <xr:revisionPtr revIDLastSave="0" documentId="13_ncr:1_{13CE5F52-F0A2-4846-B3FA-92CBCF5EEBBD}" xr6:coauthVersionLast="36" xr6:coauthVersionMax="36" xr10:uidLastSave="{00000000-0000-0000-0000-000000000000}"/>
  <bookViews>
    <workbookView xWindow="0" yWindow="0" windowWidth="20940" windowHeight="16605" xr2:uid="{00000000-000D-0000-FFFF-FFFF00000000}"/>
  </bookViews>
  <sheets>
    <sheet name="Data" sheetId="1" r:id="rId1"/>
    <sheet name="Toolpak model" sheetId="2" r:id="rId2"/>
    <sheet name="RegressIt model" sheetId="14" r:id="rId3"/>
    <sheet name="Model Summaries" sheetId="23" r:id="rId4"/>
  </sheets>
  <definedNames>
    <definedName name="___autoF" localSheetId="2" hidden="1">1</definedName>
    <definedName name="___rsumm___Price" localSheetId="3" hidden="1">'Model Summaries'!$A$3</definedName>
    <definedName name="__nSelect_" hidden="1">0</definedName>
    <definedName name="ActiveRegModel" hidden="1">"RegressIt model"</definedName>
    <definedName name="Assessed">Data!$B$2:$B$21</definedName>
    <definedName name="FirstForecastRow" localSheetId="2" hidden="1">31</definedName>
    <definedName name="nRegMod" hidden="1">2</definedName>
    <definedName name="OKtoForecast" hidden="1">1</definedName>
    <definedName name="Price">Data!$C$2:$C$21</definedName>
    <definedName name="SqFt">Data!$A$2:$A$21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7" i="2" l="1"/>
  <c r="K48" i="2"/>
  <c r="K49" i="2"/>
  <c r="K50" i="2"/>
  <c r="K46" i="2"/>
  <c r="D219" i="14"/>
  <c r="E219" i="14" s="1"/>
  <c r="F219" i="14" s="1"/>
  <c r="D220" i="14"/>
  <c r="E220" i="14" s="1"/>
  <c r="F220" i="14" s="1"/>
  <c r="D221" i="14"/>
  <c r="E221" i="14" s="1"/>
  <c r="F221" i="14" s="1"/>
  <c r="D222" i="14"/>
  <c r="E222" i="14" s="1"/>
  <c r="F222" i="14" s="1"/>
  <c r="D223" i="14"/>
  <c r="E223" i="14" s="1"/>
  <c r="F223" i="14" s="1"/>
  <c r="D224" i="14"/>
  <c r="E224" i="14" s="1"/>
  <c r="F224" i="14" s="1"/>
  <c r="D225" i="14"/>
  <c r="E225" i="14" s="1"/>
  <c r="F225" i="14" s="1"/>
  <c r="D226" i="14"/>
  <c r="D227" i="14"/>
  <c r="D228" i="14"/>
  <c r="E228" i="14" s="1"/>
  <c r="F228" i="14" s="1"/>
  <c r="D229" i="14"/>
  <c r="E229" i="14"/>
  <c r="F229" i="14" s="1"/>
  <c r="D230" i="14"/>
  <c r="E230" i="14" s="1"/>
  <c r="F230" i="14" s="1"/>
  <c r="D231" i="14"/>
  <c r="E231" i="14" s="1"/>
  <c r="F231" i="14" s="1"/>
  <c r="D232" i="14"/>
  <c r="D218" i="14"/>
  <c r="E218" i="14" s="1"/>
  <c r="F218" i="14" s="1"/>
  <c r="AA3" i="14"/>
  <c r="AA2" i="14"/>
  <c r="H30" i="14"/>
  <c r="G30" i="14"/>
  <c r="E30" i="14"/>
  <c r="D30" i="14"/>
  <c r="B10" i="14"/>
  <c r="D21" i="14"/>
  <c r="D10" i="14" s="1"/>
  <c r="C20" i="14"/>
  <c r="D20" i="14" s="1"/>
  <c r="B22" i="14"/>
  <c r="E10" i="14" s="1"/>
  <c r="I16" i="14" s="1"/>
  <c r="D15" i="14"/>
  <c r="E15" i="14"/>
  <c r="D16" i="14"/>
  <c r="E16" i="14"/>
  <c r="D14" i="14"/>
  <c r="E14" i="14" s="1"/>
  <c r="G13" i="14"/>
  <c r="F13" i="14"/>
  <c r="H10" i="14"/>
  <c r="CG32" i="14" s="1"/>
  <c r="H227" i="14" l="1"/>
  <c r="H232" i="14"/>
  <c r="E20" i="14"/>
  <c r="F20" i="14" s="1"/>
  <c r="H226" i="14"/>
  <c r="E232" i="14"/>
  <c r="F232" i="14" s="1"/>
  <c r="H220" i="14"/>
  <c r="H228" i="14"/>
  <c r="H219" i="14"/>
  <c r="H218" i="14"/>
  <c r="C10" i="14"/>
  <c r="H224" i="14"/>
  <c r="H231" i="14"/>
  <c r="H230" i="14"/>
  <c r="H221" i="14"/>
  <c r="H229" i="14"/>
  <c r="E227" i="14"/>
  <c r="F227" i="14" s="1"/>
  <c r="G16" i="14"/>
  <c r="H31" i="14"/>
  <c r="D34" i="14"/>
  <c r="E226" i="14"/>
  <c r="F226" i="14" s="1"/>
  <c r="F14" i="14"/>
  <c r="E35" i="14"/>
  <c r="G14" i="14"/>
  <c r="G33" i="14"/>
  <c r="E31" i="14"/>
  <c r="CG33" i="14"/>
  <c r="F16" i="14"/>
  <c r="CG31" i="14"/>
  <c r="E34" i="14"/>
  <c r="G34" i="14"/>
  <c r="H225" i="14"/>
  <c r="H35" i="14"/>
  <c r="D31" i="14"/>
  <c r="CG35" i="14"/>
  <c r="H33" i="14"/>
  <c r="G31" i="14"/>
  <c r="E33" i="14"/>
  <c r="D32" i="14"/>
  <c r="E32" i="14"/>
  <c r="H34" i="14"/>
  <c r="G15" i="14"/>
  <c r="G32" i="14"/>
  <c r="CG34" i="14"/>
  <c r="H223" i="14"/>
  <c r="H32" i="14"/>
  <c r="D35" i="14"/>
  <c r="H222" i="14"/>
  <c r="F15" i="14"/>
  <c r="D33" i="14"/>
  <c r="G35" i="14"/>
  <c r="I1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FacDS - Bob Nau</author>
  </authors>
  <commentList>
    <comment ref="A1" authorId="0" shapeId="0" xr:uid="{00000000-0006-0000-0200-000001000000}">
      <text>
        <r>
          <rPr>
            <sz val="9"/>
            <color indexed="81"/>
            <rFont val="Tahoma"/>
            <family val="2"/>
          </rPr>
          <t>In a linear regression model the predicted value of the dependent variable
is assumed to be a linear, additive function of the independent variables,
i.e., a constant plus the sum of the independent variables respectively
multiplied by other constants, which are called their coefficients.
These are strong assumptions.  They imply that the predicted change
in the dependent variable is a straight-line function of the change
in any independent variable, holding the other variables fixed at any
values of their own, and the slope of this line does not depend on
the other variables, and the predicted change in the dependent variable
due to simultaneous changes in two or more independent variables is
the sum of the changes that would be predicted due to each one separately.
Furthermore, the unexplained variations in the data are usually assumed
to be independently and identically normally distributed for all values
of the independent variables.   In other words, if the true coefficient
values were exactly known, the error in every prediction (big or small)
would be be drawn from the same normal distribution, and the errors
in any two predictions would be statistically independent.
In some settings these strong assumptions can be justified on the basis
of established theory and practice or on physical and economic reasoning
or on the design of an experiment, but in many situations, especially
those in which model selection is one of the goals, their validity
must be confirmed through exploratory data analysis and careful examination
of diagnostic statistics and charts that are available in the regression
model output.  Violations that are detected may point you in the direction
of a better model.
To see the model equation written out, unhide the rows at the top of
this worksheet.</t>
        </r>
      </text>
    </comment>
    <comment ref="B1" authorId="0" shapeId="0" xr:uid="{00000000-0006-0000-0200-000002000000}">
      <text>
        <r>
          <rPr>
            <sz val="9"/>
            <color indexed="81"/>
            <rFont val="Tahoma"/>
            <family val="2"/>
          </rPr>
          <t>RegressIt model (#vars=2, n=15, AdjRsq=0.762)
Dependent variable = Price 
Run time = 7/23/2019 2:27:49 PM
File name = Comparison_of_Toolpak_and_RegressIt_models 3.xlsx
Data sheet name = Data
Computer name = FACDS414
Program file name = RegressItPC
Version number = 2019.07.08
Execution time = 00h:00m:02s</t>
        </r>
      </text>
    </comment>
    <comment ref="B9" authorId="0" shapeId="0" xr:uid="{00000000-0006-0000-0200-000003000000}">
      <text>
        <r>
          <rPr>
            <sz val="9"/>
            <color indexed="81"/>
            <rFont val="Tahoma"/>
            <family val="2"/>
          </rPr>
          <t>R-squared is the fraction by which the sample variance of the model's
errors is less than the sample variance of the dependent variable,
i.e., it is the fractional reduction in error variance compared to
what would be obtained with a constant-only model. Equivalently, it
is equal to 1 minus the square of {the sample standard deviation of
the errors divided by the sample standard deviation of the dependent
variable}.
There is no absolute standard for an acceptable value of this statistic.
 That depends on the nature of the data, the variance-changing transformations
(if any) that have already been applied to the dependent variable,
the decision or inference context in which the model is to be used,
and the reasonableness of  the model's assumptions in that context.
If the setting is one in which the model equation is given (as in a
designed experiment) and interest centers on whether the effects of
independent variables are non-zero rather than on their predictive
accuracy in individual cases, then a low value of R-squared may not
be a cause for concern.  The F-statistic may be relatively more important
in that case.
If the setting is one in which the variables are time series and there
is a very strong and visually obvious time pattern in the dependent
variable (e.g., a trend or random-walk or seasonal pattern), then you
should expect to be able to achieve a very high value of R-squared.
 A better measure of the model's usefulness in that case is to compare
its error statistics against those of a naive time series model.  The
mean absolute scaled error (MASE) statistic provides such a test.</t>
        </r>
      </text>
    </comment>
    <comment ref="C9" authorId="0" shapeId="0" xr:uid="{00000000-0006-0000-0200-000004000000}">
      <text>
        <r>
          <rPr>
            <sz val="9"/>
            <color indexed="81"/>
            <rFont val="Tahoma"/>
            <family val="2"/>
          </rPr>
          <t>Adjusted R-squared is an unbiased estimate of the fractional reduction
in error variance that the regression model achieves relative to a
constant-only model.  It is equal to 1 minus the square of {the standard
error of the regression divided by the sample standard deviation of
the dependent variable}.</t>
        </r>
      </text>
    </comment>
    <comment ref="D9" authorId="0" shapeId="0" xr:uid="{00000000-0006-0000-0200-000005000000}">
      <text>
        <r>
          <rPr>
            <sz val="9"/>
            <color indexed="81"/>
            <rFont val="Tahoma"/>
            <family val="2"/>
          </rPr>
          <t>The standard error of the regression is the estimated standard deviation
of the errors that the model would make if the values of its coefficients
were exactly known, assuming that the model is correct.
It is equal to the sample standard deviation of the errors multiplied
by a degree-of-freedom adjustment factor which is the square root of
(n-1)/(n-k-1), where n is the sample size and k is the number of independent
variables. Equivalently, it is the square root of the residual mean
square in the ANOVA table, as in the cell formula used here.
The standard error of the regression can also be expressed as the standard
deviation of the dependent variable multiplied by the square root of
1 minus adjusted R-squared. Thus, for models fitted to the same sample
of the same dependent variable, the standard error of the regression
goes down as adjusted R-squared goes up and vice versa.
The standard error of the regression is a lower bound on the standard
error of any forecast from the model. In that sense it can be viewed
as the model's bottom line in real terms for purposes of forecasting.
Note that it is measured in the same units as the dependent variable,
so its value also depends on how that variable is scaled.</t>
        </r>
      </text>
    </comment>
    <comment ref="E9" authorId="0" shapeId="0" xr:uid="{00000000-0006-0000-0200-000006000000}">
      <text>
        <r>
          <rPr>
            <sz val="9"/>
            <color indexed="81"/>
            <rFont val="Tahoma"/>
            <family val="2"/>
          </rPr>
          <t>This is the standard deviation of the dependent variable, which would
be the standard error of the regression in a constant-only model.</t>
        </r>
      </text>
    </comment>
    <comment ref="F9" authorId="0" shapeId="0" xr:uid="{00000000-0006-0000-0200-000007000000}">
      <text>
        <r>
          <rPr>
            <sz val="9"/>
            <color indexed="81"/>
            <rFont val="Tahoma"/>
            <family val="2"/>
          </rPr>
          <t>The number of fitted values is the number of rows in the sample for
which values of the dependent variable and all the independent variables
are available.   If it is less than the number of data rows in the
file and/or it varies among models, then some variables in the model
have missing values (blanks or text in some cells).  In such cases
you should make sure that you understand the reasons for the missing
values and be cautious in comparing models whose samples are not the
same.  You may want to avoid using predictors whose sample sizes are
much less than those of other variables.  Note that time transformations
such as lags and differences will reduce the sample size by the number
of lags they use.  In some situations where samples differ among models
that are being compared, you may want to make a second copy of the
dependent variable and delete its values in rows where independent
variables in any of the models have missing values.</t>
        </r>
      </text>
    </comment>
    <comment ref="G9" authorId="0" shapeId="0" xr:uid="{00000000-0006-0000-0200-000008000000}">
      <text>
        <r>
          <rPr>
            <sz val="9"/>
            <color indexed="81"/>
            <rFont val="Tahoma"/>
            <family val="2"/>
          </rPr>
          <t>The number of missing values is the number of rows in which any of
the variables included in the model are missing or have non-numeric
values.</t>
        </r>
      </text>
    </comment>
    <comment ref="H9" authorId="0" shapeId="0" xr:uid="{00000000-0006-0000-0200-000009000000}">
      <text>
        <r>
          <rPr>
            <sz val="9"/>
            <color indexed="81"/>
            <rFont val="Tahoma"/>
            <family val="2"/>
          </rPr>
          <t>The critical t-value is the number of standard errors to be added to
and subtracted from estimated model coefficients and forecasts in order
to compute the corresponding upper and lower confidence limits.   The
formulas for these calculations are contained in the confidence limit
cells on this worksheet.  The critical t-value is determined by the
chosen confidence level and the model's number of degrees of freedom
for error (number of fitted values minus number of parameters, including
the constant), using Excel's TINV (t-inverse) function.  It is approximately
equal to 2 for a 95% confidence interval unless the number of degrees
of freedom is very small.</t>
        </r>
      </text>
    </comment>
    <comment ref="I9" authorId="0" shapeId="0" xr:uid="{00000000-0006-0000-0200-00000A000000}">
      <text>
        <r>
          <rPr>
            <sz val="9"/>
            <color indexed="81"/>
            <rFont val="Tahoma"/>
            <family val="2"/>
          </rPr>
          <t>The confidence level in the cell below is linked to confidence interval
formulas on the worksheet and is adjustable.  You can enter a new value
or use the Conf+ and Conf-  buttons on the RegressIt ribbon to change
it.</t>
        </r>
      </text>
    </comment>
    <comment ref="A12" authorId="0" shapeId="0" xr:uid="{00000000-0006-0000-0200-00000B000000}">
      <text>
        <r>
          <rPr>
            <sz val="9"/>
            <color indexed="81"/>
            <rFont val="Tahoma"/>
            <family val="2"/>
          </rPr>
          <t>This table shows the estimated coefficients of the variables, together
with measures of their accuracy and their statistical and predictive
significance.  The estimation is performed by the method of least squares,
i.e., finding the unique values that minimize the sum of squared errors.
By default the table is sorted alphabetically by variable name.  The
text label for the constant has a leading space so that it appears
first in an alphabetic sort.  You may wish to re-sort the table on
the basis of some other statistic such as P-value.  You can do this
by using the Filter tool on the ribbon.
You can flag a variable for removal from the next model launched from
this sheet by positioning the cursor in its row and hitting the Remove
button on the ribbon, which will cause its line to be grayed out.</t>
        </r>
      </text>
    </comment>
    <comment ref="A13" authorId="0" shapeId="0" xr:uid="{00000000-0006-0000-0200-00000C000000}">
      <text>
        <r>
          <rPr>
            <sz val="9"/>
            <color indexed="81"/>
            <rFont val="Tahoma"/>
            <family val="2"/>
          </rPr>
          <t>This table shows the estimated coefficients of the variables, together
with measures of their accuracy and their statistical and predictive
significance.  The estimation is performed by the method of least squares,
i.e., finding the unique values that minimize the sum of squared errors.
By default the table is sorted alphabetically by variable name.  The
text label for the constant has a leading space so that it appears
first in an alphabetic sort.  You may wish to re-sort the table on
the basis of some other statistic such as P-value.  You can do this
by using the Filter tool on the ribbon.
You can flag a variable for removal from the next model launched from
this sheet by positioning the cursor in its row and hitting the Remove
button on the ribbon, which will cause its line to be grayed out.</t>
        </r>
      </text>
    </comment>
    <comment ref="B13" authorId="0" shapeId="0" xr:uid="{00000000-0006-0000-0200-00000D000000}">
      <text>
        <r>
          <rPr>
            <sz val="9"/>
            <color indexed="81"/>
            <rFont val="Tahoma"/>
            <family val="2"/>
          </rPr>
          <t>The coefficient of an independent variable is the change in the predicted
value of the dependent variable per unit of change in that variable,
holding the other variables fixed at any values of their own.  In a
multiple regression model its value depends to some extent on which
other variables are included (i.e., on which other things are held
to be equal as it is hypothetically varied), and its magnitude or even
its sign may change if other variables with which it is correlated
are added or removed.
The coefficient is measured in units of the dependent variable divided
by units of the independent variable, so its value depends on how the
variables are scaled as well as on the estimated strength of their
statistical relationships.
If the coefficient of an important variable is huge or tiny relative
to the number of digits visible in the cell in all of your models,
then for easier reading of the results you may wish to consider changing
its units by rescaling it by several powers of 10 before doing your
analysis.</t>
        </r>
      </text>
    </comment>
    <comment ref="C13" authorId="0" shapeId="0" xr:uid="{00000000-0006-0000-0200-00000E000000}">
      <text>
        <r>
          <rPr>
            <sz val="9"/>
            <color indexed="81"/>
            <rFont val="Tahoma"/>
            <family val="2"/>
          </rPr>
          <t>The standard error of a coefficient is the (estimated) standard deviation
of the error that has been made in estimating it from the given sample
of data in the context of the given model.
In general it gets smaller in proportion to 1 divided by the square
root of the sample size as the sample size increases.  Thus, 4 times
as much data should be expected to reduce the standard errors of all
the coefficient estimates by a factor of 2 (approximately), assuming
that the additional data is described by the same model.</t>
        </r>
      </text>
    </comment>
    <comment ref="D13" authorId="0" shapeId="0" xr:uid="{00000000-0006-0000-0200-00000F000000}">
      <text>
        <r>
          <rPr>
            <sz val="9"/>
            <color indexed="81"/>
            <rFont val="Tahoma"/>
            <family val="2"/>
          </rPr>
          <t xml:space="preserve">The t-statistic of an independent variable is its estimated coefficient
divided by the coefficient's own standard error, i.e., its number of
standard errors away from zero.  The t-stat's value (which has the
same sign as the coefficient) is an indicator of whether that variable
has been found to have a measurably non-zero effect in explaining or
predicting variations in the dependent variable, in the context of
other variables included in the same model.
The t-statistic associated with any one variable is model-dependent.
 Its value may change, sometimes significantly, if other related variables
are added or removed.  Also, the t-stat of a variable whose true coefficient
is non-zero tends to grow larger in magnitude as the sample size increases,
because standard errors of coefficients grow smaller as the sample
size increases.
A commonly used rule of thumb is that a variable's contribution to
a model is not statistically significant if its t-stat is less than
2 in absolute value, i.e., if its estimated value is less than 2 standard
errors away from zero, which is the approximate standard for significance
at the 0.05 level. This is not a hard-and-fast rule, but as a practical
matter the removal of a variable whose t-stat is much less than 2 in
magnitude will probably not increase the standard error of the regression
by very much.
Whether a variable should be removed also depends on other considerations,
such as the objectives of the analysis and whether there are other
supporting arguments for its use in the presence of the other variables.
  If the model specification is a priori unknown and the data have
been collected in an ad hoc fashion, simpler is generally better. </t>
        </r>
      </text>
    </comment>
    <comment ref="E13" authorId="0" shapeId="0" xr:uid="{00000000-0006-0000-0200-000010000000}">
      <text>
        <r>
          <rPr>
            <sz val="9"/>
            <color indexed="81"/>
            <rFont val="Tahoma"/>
            <family val="2"/>
          </rPr>
          <t>The P-value of a coefficient is determined from its t-stat.   It is
the probability of obtaining a t-stat that large or larger in magnitude
if the true coefficient of that variable is zero and the model assumptions
are otherwise correct.  Under those assumptions, the distribution of
the t-statistic is a Student's t distribution, which is almost the
same as a standard normal distribution unless the sample size is very
small.  P-values are computed from t-stats using Excel's TDIST function,
as seen in the cell formulas below.
A common rule of thumb is that a variable's contribution is not statistically
significant if its coefficient's P-value is greater than 0.05, which
indicates that there is a 1-in-20 or greater probability of obtaining
a value that large in magnitude by pure chance if the true coefficient
of that variable is zero and the rest of the model specification is
correct.  This is essentially the same standard of insignificance as
having a t-stat less than 2 in magnitude.
It is not required to keep a variable whose P-value is less than 0.05
or remove one whose P-value is greater than 0.05, although you should
generally avoid including marginally significant variables without
other supporting logic or design considerations.  Sometimes a group
of variables forms a logical unit that should not be broken up.  For
example, they might be dummy variables that are used to identify mutually
exclusive treatments in a designed experiment, or they might be seasons
of the year in a time series forecasting model.  In such cases you
generally do not pick and choose among them individually on the basis
of their P-values and t-stats.</t>
        </r>
      </text>
    </comment>
    <comment ref="F13" authorId="0" shapeId="0" xr:uid="{00000000-0006-0000-0200-000011000000}">
      <text>
        <r>
          <rPr>
            <sz val="9"/>
            <color indexed="81"/>
            <rFont val="Tahoma"/>
            <family val="2"/>
          </rPr>
          <t>Lower and upper confidence limits for a coefficient estimate are obtained
by adding or subtracting the appropriate number of standard errors
for that confidence level. They can be roughly interpreted as intervals
within which there is a given probability that the true value lies
if the model's assumptions are all correct and there is no a priori
information about its coefficient values.*
95% confidence limits, which are commonly reported by default, are
roughly equal to the coefficient estimate plus or minus 2 standard
errors.  The 95% level has no cosmic significance other than that it
is based (approximately) on a nice round number of standard errors
and a 19-out-of-20 chance is an easy-to-understand benchmark of quite-likely-but-not-certain.
 You may sometimes wish to present intervals for other confidence levels
depending on the decision context.  For example, a 50% confidence interval
(a coin flip) is plus-or-minus two-thirds of a standard error.
The exact number of standard errors to use for a given confidence level
is computed by the formula in cell H10 on this worksheet, which uses
Excel's TINV (t-inverse) function.  This formula contains a cell reference
to the confidence level entered in cell I10, which can be changed interactively
after fitting the model by using the Conf+ and Conf- buttons on the
RegressIt toolbar.  Try this and watch how all the numbers change.
There is a logical connection between confidence intervals and P-values
as indicators of significantly-different-from-zero: a P-value is less
than x if and only if the corresponding 100(1-x)% confidence interval
does not include zero.  In particular, P&lt;0.05 if and only if the 95%
confidence interval does not include zero.
*Technically speaking, an x% confidence interval is an interval calculated
by a mathematical formula which has the property that, over the long
run, when applied to models whose assumptions are correct, it will
cover the true value x% of the time.  This is not quite the same thing
as saying that it has an x% chance of covering the true value in your
particular case, particularly if the correctness of your model is not
established.</t>
        </r>
      </text>
    </comment>
    <comment ref="H13" authorId="0" shapeId="0" xr:uid="{00000000-0006-0000-0200-000012000000}">
      <text>
        <r>
          <rPr>
            <sz val="9"/>
            <color indexed="81"/>
            <rFont val="Tahoma"/>
            <family val="2"/>
          </rPr>
          <t>The variance inflation factor (VIF) of an independent variable is a
measure of its multicollinearity with the other variables, i.e., its
redundance with them in the context of a linear equation. In particular,
the VIF of an independent variable is equal to 1 divided by 1-minus-R-squared
in a regression of itself on the others. If there is only 1 variable,
its VIF is 1 by definition.  VIF's are not computed for models with
no constant.
A commonly used standard of technically-significant multicollinearity
is a VIF is greater than 10, which corresponds to an R-squared of 90%
in regressing that independent variable on the others.
The VIF's do not depend on the correlations between the independent
variables and the dependent variable, though, so a large VIF is not
necessarily proof that a given variable adds no useful information
for purposes of prediction.
The correlation matrix of coefficient estimates provides another indicator
of whether one independent variable may be redundant with others in
the context of the given model, and it also indicates which other variables
are the likely suspects.</t>
        </r>
      </text>
    </comment>
    <comment ref="I13" authorId="0" shapeId="0" xr:uid="{00000000-0006-0000-0200-000013000000}">
      <text>
        <r>
          <rPr>
            <sz val="9"/>
            <color indexed="81"/>
            <rFont val="Tahoma"/>
            <family val="2"/>
          </rPr>
          <t>The standardized coefficient of an independent variable (also called
a beta coefficient) is the value that its coefficient would have if
all the variables were standardized, i.e., converted to units of standard
deviations from their respective means, then fitted by a model without
a constant.  Thus, it is the predicted number of standard deviations
of change in the dependent variable per standard deviation of change
in the independent variable, other things being equal.
The standardized coefficient can be computed from the unstandardized
one by multiplying it by that variable's standard deviation and then
dividing by the standard deviation of the dependent variable, as shown
in the formulas in the cells below.  The standard deviation of the
independent variable is embedded in this formula as a number.  The
standardized value of the constant is zero by definition, and standardized
coefficients are not computed for models with no constant.
The standardized coefficient is a unit-free indicator of the sign and
magnitude of the predictive effect of an independent variable.  In
a simple (1-variable) regression model the standardized coefficient
of an independent variable is simply its correlation with the dependent
variable, which is a number between -1 and +1.  In a multiple regression
model the standardized coefficients also generally fall in this range,
with values closer to -1 or +1 indicating more importance.  Values
outside this range could be indicators of multicollinearity.
Variables whose standardized coefficients are largest in magnitude
are not necessarily those whose t-stats are the largest in magnitude.
 A standardized coefficient measures the relative predictive value
of the variable in real terms, while a t-stat measures whether its
predictive value has merely been determined to be something other than
zero.  Also, unlike t-stats, standardized coefficients of correctly
included variables do not systematically get larger in magnitude as
the sample size increases.  Rather, their estimates just become more
accurate.</t>
        </r>
      </text>
    </comment>
    <comment ref="A14" authorId="0" shapeId="0" xr:uid="{00000000-0006-0000-0200-000014000000}">
      <text>
        <r>
          <rPr>
            <sz val="9"/>
            <color indexed="81"/>
            <rFont val="Tahoma"/>
            <family val="2"/>
          </rPr>
          <t>The inclusion of a constant in the model ensures that the forecasts
are centered in the data in the sense that the predicted value of the
dependent variable equals its mean value when the independent variables
are all equal to their own respective mean values, and the mean value
of the model's errors is zero within the sample. i.e., it is unbiased.
The constant is also the value that would be predicted for the dependent
variable if the values of the independent variables were all equal
to zero, but often that situation is not of interest or not even logically
possible.</t>
        </r>
      </text>
    </comment>
    <comment ref="A18" authorId="0" shapeId="0" xr:uid="{00000000-0006-0000-0200-000015000000}">
      <text>
        <r>
          <rPr>
            <sz val="9"/>
            <color indexed="81"/>
            <rFont val="Tahoma"/>
            <family val="2"/>
          </rPr>
          <t>The ANOVA table shows the decomposition of the variance into explained
and unexplained parts, as well a significance test for the model's
improvement over a constant-only model, taking into account the number
of independent variables that were used.  Thus, it tests the joint
predictive significance of all the independent variables.
In a linear regression model, the sum of squared deviations of the
dependent variable from its mean is equal to the sum of squared deviations
of the predictions (its explained part) plus the sum of squared errors
(its unexplained part).  Equivalently, on dividing by sample size,
the variance of the dependent variable is equal to the sum of the variance
of the predictions and the variance of the errors.</t>
        </r>
      </text>
    </comment>
    <comment ref="A19" authorId="0" shapeId="0" xr:uid="{00000000-0006-0000-0200-000016000000}">
      <text>
        <r>
          <rPr>
            <sz val="9"/>
            <color indexed="81"/>
            <rFont val="Tahoma"/>
            <family val="2"/>
          </rPr>
          <t>The ANOVA table shows the decomposition of the variance into explained
and unexplained parts, as well a significance test for the model's
improvement over a constant-only model, taking into account the number
of independent variables that were used.  Thus, it tests the joint
predictive significance of all the independent variables.
In a linear regression model, the sum of squared deviations of the
dependent variable from its mean is equal to the sum of squared deviations
of the predictions (its explained part) plus the sum of squared errors
(its unexplained part).  Equivalently, on dividing by sample size,
the variance of the dependent variable is equal to the sum of the variance
of the predictions and the variance of the errors.</t>
        </r>
      </text>
    </comment>
    <comment ref="E19" authorId="0" shapeId="0" xr:uid="{00000000-0006-0000-0200-000017000000}">
      <text>
        <r>
          <rPr>
            <sz val="9"/>
            <color indexed="81"/>
            <rFont val="Tahoma"/>
            <family val="2"/>
          </rPr>
          <t>Each of the sums of squares in the ANOVA table is divided by its associated
number of degrees of freedom in order to obtain a corresponding mean
square.  For the regression sum of squares the number of degrees of
freedom is the number of independent variables, and for the residual
sum of squares the number of degrees of freedom is the sample size
minus the total number of model parameters, including the constant.
 The ratio of their mean squares is the F statistic.  In other words,
the F-statistic is the explained-variance-per-degree-of-freedom-used
divided by the unexplained-variance-per-degree-of-freedom-not-used.
Ideally the F-statistic is significantly larger than 1, indicating
that the independent variables explain more than their share of the
variance of the independent variable, i.e., more than would have been
expected by chance.    The corresponding P-value indicates the statistical
significance of the amount by which the F-statistic is greater than
1, taking into account the sample size and number of variables.   In
a simple regression model the F-statistic is merely the square of the
t-statistic of the single independent variable, and their P-values
are the same.
The F-statistic is of particular interest in designed experiments where
the independent variables are dummies for mutually exclusive treatment
conditions and interactions and the question is whether they have a
non-zero overall effect.  In such settings the F-statistic may be much
more important than R-squared or the standard error of the regression
or the statistical significance of individual coefficients.</t>
        </r>
      </text>
    </comment>
    <comment ref="B25" authorId="0" shapeId="0" xr:uid="{00000000-0006-0000-0200-000018000000}">
      <text>
        <r>
          <rPr>
            <sz val="9"/>
            <color indexed="81"/>
            <rFont val="Tahoma"/>
            <family val="2"/>
          </rPr>
          <t>The sample mean of the errors is always zero if the model includes
a constant term.  It may be nonzero, reflecting positive or negative
bias in the predictions, if a constant is not included.</t>
        </r>
      </text>
    </comment>
    <comment ref="C25" authorId="0" shapeId="0" xr:uid="{00000000-0006-0000-0200-000019000000}">
      <text>
        <r>
          <rPr>
            <sz val="9"/>
            <color indexed="81"/>
            <rFont val="Tahoma"/>
            <family val="2"/>
          </rPr>
          <t>Root-Mean-Squared-Error is the square root of the average of the squared
errors, which is same as the population standard deviation of the errors
if the model includes a constant.  It is always slightly smaller than
the standard error of the regression, because it does not include an
adjustment for the number of parameters used to fit the data.</t>
        </r>
      </text>
    </comment>
    <comment ref="D25" authorId="0" shapeId="0" xr:uid="{00000000-0006-0000-0200-00001A000000}">
      <text>
        <r>
          <rPr>
            <sz val="9"/>
            <color indexed="81"/>
            <rFont val="Tahoma"/>
            <family val="2"/>
          </rPr>
          <t>Mean Absolute Error is the average of the absolute values of the errors,
which is another measure of the size of a typical error.  It is less
sensitive than RMSE to the presence of extreme values and hence may
have more practical significance when the error distribution has long
tails.   MAE is typically smaller than RMSE, about 20% less on average
for errors that are normally distributed, so these two statistics cannot
be compared to each other.</t>
        </r>
      </text>
    </comment>
    <comment ref="G25" authorId="0" shapeId="0" xr:uid="{00000000-0006-0000-0200-00001B000000}">
      <text>
        <r>
          <rPr>
            <sz val="9"/>
            <color indexed="81"/>
            <rFont val="Tahoma"/>
            <family val="2"/>
          </rPr>
          <t>Mean Absolute Percentage Error is the average of the absolute values
of the errors expressed in percentage terms.   It is defined only in
the case where the dependent variable is strictly positive.</t>
        </r>
      </text>
    </comment>
    <comment ref="H25" authorId="0" shapeId="0" xr:uid="{00000000-0006-0000-0200-00001C000000}">
      <text>
        <r>
          <rPr>
            <sz val="9"/>
            <color indexed="81"/>
            <rFont val="Tahoma"/>
            <family val="2"/>
          </rPr>
          <t>The adjusted Anderson-Darling (A-D*) statistic provides a test of the
assumption that the errors of the model are normally distributed, which
is the basis of formulas for calculating P-values and confidence intervals.
 It is a weighted measure of the difference between the actual and
theoretical cumulative distribution functions, with relatively more
weight placed on the tails of the distribution, and it works well for
small sample sizes.  The Jarque-Bera statistic is better for large
samples for computational efficiency.  Here the A-D* stat is used for
sample sizes less than 2000 and the Jarque-Bera stat otherwise.
The cell below shows the approximate P-value for judging the significance
of non-normality of the errors, as determined from the A-D* stat. 
  If non-normality is very significant, i.e., if the P-value is very
small (see the attached cell comment for details), it is advisable
to study the other residual stats and plots to determine whether the
problem is systematic (possibly indicating the need for a nonlinear
transformation of the dependent variable, or the inclusion of a higher-order
term as a predictor, or partitioning of the sample), or whether it
is due to the influence of a small number of extreme errors, or whether
it is an artifact of a large sample.  If the sample is very large,
a violation of normality that is small in practical terms could be
flagged as `statistically` significant.
If no other flaws in the model are apparent, then the unexplainable
variations in the data just may not be normally distributed.  That
can happen if the situation is one in which the assumptions of the
Central Limit Theorem (many independent additive sources of noise)
do not apply to the errors.  The normal-error-distribution property
is not an absolute requirement for a useful regression model, particularly
if only point estimates are needed.  Its most important roles are in
placing well-calibrated confidence intervals around forecasts and in
hypothesis testing with very small samples.
The A-D* stat is not the bottom line, just one of many indicators of
problems with model assumptions, and it should not be used as a basis
for ranking of models. Normality is much less important than the other
assumptions of regression analysis (relevance of the independent variables,
linearity and additivity of their effects, independence and constant
variance of the errors).   If it is violated, you should look for evidence
of more serious problems.</t>
        </r>
      </text>
    </comment>
    <comment ref="H26" authorId="0" shapeId="0" xr:uid="{00000000-0006-0000-0200-00001D000000}">
      <text>
        <r>
          <rPr>
            <sz val="9"/>
            <color indexed="81"/>
            <rFont val="Tahoma"/>
            <family val="2"/>
          </rPr>
          <t>Adjusted Anderson-Darling statistic = 0.32 (P=0.534)
The critical value is 0.752 [1.035, 1.443] for non-normality
that is significant at the 0.05 [0.01, 0.001] level.
Jarque-Bera statistic = 1.99 (P=0.371)
The critical value is 5.991 [9.210, 13.816] for non-normality
that is significant at the 0.05 [0.01, 0.001] level,
 based on a Chi-square distribution with 2 degrees of freedom.</t>
        </r>
      </text>
    </comment>
    <comment ref="A29" authorId="0" shapeId="0" xr:uid="{00000000-0006-0000-0200-00001E000000}">
      <text>
        <r>
          <rPr>
            <sz val="9"/>
            <color indexed="81"/>
            <rFont val="Tahoma"/>
            <family val="2"/>
          </rPr>
          <t>This table and chart show the forecasts that were generated for all
rows where the independent variables were present and the dependent
variable was missing, along with standard errors and confidence limits
for both means and forecasts.   The standard error of the mean for
a given forecast is the estimated standard deviation of the error in
its point value, i.e., the deviation between the forecast that was
actually made and the forecast that would have been made if the true
values of the coefficients were known.  It takes into account the standard
errors of the coefficient estimates and also the correlations among
them, as well as the value of the independent variables in that row
of the data set.  The confidence limits in the table and chart are
dynamic:  they respond to changes in the confidence label that are
made using the Conf+ and Conf- buttons on the ribbon.
Standard errors for means get *larger* as values of the independent
variables move farther away from their respective mean values, reflecting
the fact that uncertainty about the position of the true regression
line is larger when you are farther from the center of the data.  
Standard errors of means get *smaller* as the data set gets larger
(assuming that all the data is described by same model), because the
coefficient estimates become more accurate with more data.
The standard error of a forecast is the estimated standard deviation
of the forecast error, i.e., the deviation between the forecast and
the value that will be observed for the dependent variable.  Its value
depends on two sources of error:  the error in knowing the true value
of model's point forecast (whose estimated standard deviation is the
standard error of the mean) and the unexplained noise in the data (whose
estimated standard deviation is the standard error of the regression).
  These two components of error are assumed to be statistically independent,
and therefore the square of the standard error of the forecast is equal
to the sum of the squares of the standard error of the mean and the
standard error of the regression. 
Note that the standard error of the mean is not a constant (unless
the model has only a constant):  its value depends on the values of
the independent variables used in a given forecast, and it is larger
for forecasts that are made for more extreme scenarios.  As the sample
size gets larger, the standard errors of all forecasts converge to
the standard error of the regression, because the standard errors of
means converge to zero.  Thus, the standard error of the regression
is a lower bound on the standard error of any forecast.
The corresponding confidence intervals for means and forecasts are
calculated in the usual way:  they are equal to the point forecasts
plus or minus an appropriate number of standard errors, where that
number of standard errors is the critical value of the t distribution
for the given confidence level and number of degrees of freedom (sample
size minus number of model parameters), which is shown in cell H10
on this worksheet.  By the usual rule of thumb,  an appoximate 95%
confidence interval for a mean or forecast is the point forecast plus
or minus 2 times its standard error.</t>
        </r>
      </text>
    </comment>
    <comment ref="A30" authorId="0" shapeId="0" xr:uid="{00000000-0006-0000-0200-00001F000000}">
      <text>
        <r>
          <rPr>
            <sz val="9"/>
            <color indexed="81"/>
            <rFont val="Tahoma"/>
            <family val="2"/>
          </rPr>
          <t>This table and chart show the forecasts that were generated for all
rows where the independent variables were present and the dependent
variable was missing, along with standard errors and confidence limits
for both means and forecasts.   The standard error of the mean for
a given forecast is the estimated standard deviation of the error in
its point value, i.e., the deviation between the forecast that was
actually made and the forecast that would have been made if the true
values of the coefficients were known.  It takes into account the standard
errors of the coefficient estimates and also the correlations among
them, as well as the value of the independent variables in that row
of the data set.  The confidence limits in the table and chart are
dynamic:  they respond to changes in the confidence label that are
made using the Conf+ and Conf- buttons on the ribbon.
Standard errors for means get *larger* as values of the independent
variables move farther away from their respective mean values, reflecting
the fact that uncertainty about the position of the true regression
line is larger when you are farther from the center of the data.  
Standard errors of means get *smaller* as the data set gets larger
(assuming that all the data is described by same model), because the
coefficient estimates become more accurate with more data.
The standard error of a forecast is the estimated standard deviation
of the forecast error, i.e., the deviation between the forecast and
the value that will be observed for the dependent variable.  Its value
depends on two sources of error:  the error in knowing the true value
of model's point forecast (whose estimated standard deviation is the
standard error of the mean) and the unexplained noise in the data (whose
estimated standard deviation is the standard error of the regression).
  These two components of error are assumed to be statistically independent,
and therefore the square of the standard error of the forecast is equal
to the sum of the squares of the standard error of the mean and the
standard error of the regression. 
Note that the standard error of the mean is not a constant (unless
the model has only a constant):  its value depends on the values of
the independent variables used in a given forecast, and it is larger
for forecasts that are made for more extreme scenarios.  As the sample
size gets larger, the standard errors of all forecasts converge to
the standard error of the regression, because the standard errors of
means converge to zero.  Thus, the standard error of the regression
is a lower bound on the standard error of any forecast.
The corresponding confidence intervals for means and forecasts are
calculated in the usual way:  they are equal to the point forecasts
plus or minus an appropriate number of standard errors, where that
number of standard errors is the critical value of the t distribution
for the given confidence level and number of degrees of freedom (sample
size minus number of model parameters), which is shown in cell H10
on this worksheet.  By the usual rule of thumb,  an appoximate 95%
confidence interval for a mean or forecast is the point forecast plus
or minus 2 times its standard error.</t>
        </r>
      </text>
    </comment>
    <comment ref="A59" authorId="0" shapeId="0" xr:uid="{00000000-0006-0000-0200-000020000000}">
      <text>
        <r>
          <rPr>
            <sz val="9"/>
            <color indexed="81"/>
            <rFont val="Tahoma"/>
            <family val="2"/>
          </rPr>
          <t>The plot of actual and predicted values versus observation number is
especially useful for time series data, because it highlights the original
time pattern in the data as well as the degree to which the model has
fitted it.  If the time series data option has been used, connecting
lines as well as points are shown.  You will usually notice that the
predicted variations in the dependent variable over time are less dramatic
than than the actual variations, an example of regression to the mean.
 This chart is also useful for data visualization more generally: 
 it can reveal whether the rows of data have been ordered by sorting
or grouping on some criterion.
If the model includes out-of-sample forecasts, the forecasts and confidence
intervals are also included on this chart. If the chart is editable,
the forecasts disappear and reappear according to whether the forecast
table is hidden or not, and the confidence limits respond interactively
to changes in the confidence level.</t>
        </r>
      </text>
    </comment>
    <comment ref="A60" authorId="0" shapeId="0" xr:uid="{00000000-0006-0000-0200-000021000000}">
      <text>
        <r>
          <rPr>
            <sz val="9"/>
            <color indexed="81"/>
            <rFont val="Tahoma"/>
            <family val="2"/>
          </rPr>
          <t>The plot of actual and predicted values versus observation number is
especially useful for time series data, because it highlights the original
time pattern in the data as well as the degree to which the model has
fitted it.  If the time series data option has been used, connecting
lines as well as points are shown.  You will usually notice that the
predicted variations in the dependent variable over time are less dramatic
than than the actual variations, an example of regression to the mean.
 This chart is also useful for data visualization more generally: 
 it can reveal whether the rows of data have been ordered by sorting
or grouping on some criterion.
If the model includes out-of-sample forecasts, the forecasts and confidence
intervals are also included on this chart. If the chart is editable,
the forecasts disappear and reappear according to whether the forecast
table is hidden or not, and the confidence limits respond interactively
to changes in the confidence level.</t>
        </r>
      </text>
    </comment>
    <comment ref="A81" authorId="0" shapeId="0" xr:uid="{00000000-0006-0000-0200-000022000000}">
      <text>
        <r>
          <rPr>
            <sz val="9"/>
            <color indexed="81"/>
            <rFont val="Tahoma"/>
            <family val="2"/>
          </rPr>
          <t xml:space="preserve"> The residual-versus-observation# plot is of particular interest in
the case of time series data because it highlights problems such as:
  (i) a linear or nonlinear trend in the errors, (ii) a tendency to
make many consecutive errors with the same sign, (iii) systematic increases
or decreases in the variance of the errors over time, (iv) a poorly
fitted seasonal pattern, and/or (v) concentrations of very large errors
at a few points in time.
If you see evidence of any of these problems, you may wish to consider
the use of time transformations and/or nonlinear transformations of
some variables and/or the deletion of very old data or subsets of data
that are not relevant to current conditions.  You should also seek
out other historical information that might shed light on the nature
of the time pattern.
If the time series statistics option has been chosen, the autocorrelation
of the first listed lag is shown on the chart.  If the data does not
consist of time series, this plot can still be helpful in showing where
in the data set the largest errors occurred. </t>
        </r>
      </text>
    </comment>
    <comment ref="A82" authorId="0" shapeId="0" xr:uid="{00000000-0006-0000-0200-000023000000}">
      <text>
        <r>
          <rPr>
            <sz val="9"/>
            <color indexed="81"/>
            <rFont val="Tahoma"/>
            <family val="2"/>
          </rPr>
          <t xml:space="preserve"> The residual-versus-observation# plot is of particular interest in
the case of time series data because it highlights problems such as:
  (i) a linear or nonlinear trend in the errors, (ii) a tendency to
make many consecutive errors with the same sign, (iii) systematic increases
or decreases in the variance of the errors over time, (iv) a poorly
fitted seasonal pattern, and/or (v) concentrations of very large errors
at a few points in time.
If you see evidence of any of these problems, you may wish to consider
the use of time transformations and/or nonlinear transformations of
some variables and/or the deletion of very old data or subsets of data
that are not relevant to current conditions.  You should also seek
out other historical information that might shed light on the nature
of the time pattern.
If the time series statistics option has been chosen, the autocorrelation
of the first listed lag is shown on the chart.  If the data does not
consist of time series, this plot can still be helpful in showing where
in the data set the largest errors occurred. </t>
        </r>
      </text>
    </comment>
    <comment ref="A103" authorId="0" shapeId="0" xr:uid="{00000000-0006-0000-0200-000024000000}">
      <text>
        <r>
          <rPr>
            <sz val="9"/>
            <color indexed="81"/>
            <rFont val="Tahoma"/>
            <family val="2"/>
          </rPr>
          <t>The residuals-versus-predicted-values plot reveals whether there is
a systematic nonlinear pattern in the data that the model did not capture
and/or whether the model has a tendency to make systematically larger
errors when making larger predictions.  What to look for:  errors that
are not centered around zero for predictions of all sizes and/or which
do not have the same variance for predictions of different sizes. 
Especially look for evidence of a curving pattern or a widening pattern
as you scan from left to right.
It is not necessary for points to be evenly distributed from left to
right on this chart:  there could be clumps or vertical lines of points.
 What is important is that the vertical distribution of points should
be centered around zero and have approximately the same variance for
small, medium, and large predictions.  If not, this could indicate
a need for nonlinear transformation of some variables, or inclusion
of more predictors, or partitioning of the sample.</t>
        </r>
      </text>
    </comment>
    <comment ref="A104" authorId="0" shapeId="0" xr:uid="{00000000-0006-0000-0200-000025000000}">
      <text>
        <r>
          <rPr>
            <sz val="9"/>
            <color indexed="81"/>
            <rFont val="Tahoma"/>
            <family val="2"/>
          </rPr>
          <t>The residuals-versus-predicted-values plot reveals whether there is
a systematic nonlinear pattern in the data that the model did not capture
and/or whether the model has a tendency to make systematically larger
errors when making larger predictions.  What to look for:  errors that
are not centered around zero for predictions of all sizes and/or which
do not have the same variance for predictions of different sizes. 
Especially look for evidence of a curving pattern or a widening pattern
as you scan from left to right.
It is not necessary for points to be evenly distributed from left to
right on this chart:  there could be clumps or vertical lines of points.
 What is important is that the vertical distribution of points should
be centered around zero and have approximately the same variance for
small, medium, and large predictions.  If not, this could indicate
a need for nonlinear transformation of some variables, or inclusion
of more predictors, or partitioning of the sample.</t>
        </r>
      </text>
    </comment>
    <comment ref="A125" authorId="0" shapeId="0" xr:uid="{00000000-0006-0000-0200-000026000000}">
      <text>
        <r>
          <rPr>
            <sz val="9"/>
            <color indexed="81"/>
            <rFont val="Tahoma"/>
            <family val="2"/>
          </rPr>
          <t>The residual histogram plot shows the distribution of errors across
their range and gives an approximate picture of the shape of that distribution
and the relative positions of the most extreme errors. However, it
can be hard to judge from this plot whether the error distribution
is normal, and it can be hard to spot outliers in a large data set
because their bars may be very short. Due to sampling variation, you
should not expect the observed frequency distribution to follow a smooth
curve of any kind unless the data set is large.
For a more precise test of the normality assumption, look at the bound
on the P-value for the J-B or A-D* stat that is printed on the chart.
 (Smaller P-values indicate a more non-normal distribution.)  The normal
quantile plot gives a more detailed view of the manner in which the
error distribution differs from a normal distribution.
See the A-D* or J-B stat comment in the error distribution statistics
table for more discussion of normality testing.</t>
        </r>
      </text>
    </comment>
    <comment ref="A126" authorId="0" shapeId="0" xr:uid="{00000000-0006-0000-0200-000027000000}">
      <text>
        <r>
          <rPr>
            <sz val="9"/>
            <color indexed="81"/>
            <rFont val="Tahoma"/>
            <family val="2"/>
          </rPr>
          <t>The residual histogram plot shows the distribution of errors across
their range and gives an approximate picture of the shape of that distribution
and the relative positions of the most extreme errors. However, it
can be hard to judge from this plot whether the error distribution
is normal, and it can be hard to spot outliers in a large data set
because their bars may be very short. Due to sampling variation, you
should not expect the observed frequency distribution to follow a smooth
curve of any kind unless the data set is large.
For a more precise test of the normality assumption, look at the bound
on the P-value for the J-B or A-D* stat that is printed on the chart.
 (Smaller P-values indicate a more non-normal distribution.)  The normal
quantile plot gives a more detailed view of the manner in which the
error distribution differs from a normal distribution.
See the A-D* or J-B stat comment in the error distribution statistics
table for more discussion of normality testing.</t>
        </r>
      </text>
    </comment>
    <comment ref="A147" authorId="0" shapeId="0" xr:uid="{00000000-0006-0000-0200-000028000000}">
      <text>
        <r>
          <rPr>
            <sz val="9"/>
            <color indexed="81"/>
            <rFont val="Tahoma"/>
            <family val="2"/>
          </rPr>
          <t>The normal quantile plot is a plot of the actual standardized residuals
of the model versus their theoretical values for a normal distribution
with same mean (zero) and same variance.  It provides a more sensitive
visual test for normality than the histogram plot, as well as clearer
identification of outliers.  If the error distribution is normal, the
points on the quantile plot should line up approximately along the
diagonal reference line.
What to look for:  isolated points that deviate sharply from the line
at one or both ends (outliers needing closer inspection) and/or a strongly
nonlinear pattern indicating a systematic departure from normality.
 A bow-shaped pattern indicates that the error distribution is not
symmetric.  An S-shaped [reverse-S-shaped] pattern indicates that the
error distribution has thinner [thicker] tails than a normal distribution.
 Such patterns may indicate the need for a change in model assumptions
such as transformations of variables, additional predictors, or partitioning
of the sample, and often the same issues are revealed by other model
diagnostics.
In the case where there are isolated points that deviate from the line
at one end or the other, you can identify their locations in the data
set by choosing the residual-table output option when running the model,
then using the Filter tool on the ribbon to sort the residual table
on absolute standardized residual.  The residual table appears at the
very bottom of the output worksheet and is hidden by default:  click
the plus sign in the sidebar to display it.  Note that the selection
of the residual-table option is not remembered from one model to the
next (to save memory in cases where it is not needed for every model),
so you will have to re-check its box if you want to generate it for
a new model launched from an existing model sheet.
See the A-D* or J-B stat comment in the error distribution statistics
table for more discussion of normality testing.</t>
        </r>
      </text>
    </comment>
    <comment ref="A148" authorId="0" shapeId="0" xr:uid="{00000000-0006-0000-0200-000029000000}">
      <text>
        <r>
          <rPr>
            <sz val="9"/>
            <color indexed="81"/>
            <rFont val="Tahoma"/>
            <family val="2"/>
          </rPr>
          <t>The normal quantile plot is a plot of the actual standardized residuals
of the model versus their theoretical values for a normal distribution
with same mean (zero) and same variance.  It provides a more sensitive
visual test for normality than the histogram plot, as well as clearer
identification of outliers.  If the error distribution is normal, the
points on the quantile plot should line up approximately along the
diagonal reference line.
What to look for:  isolated points that deviate sharply from the line
at one or both ends (outliers needing closer inspection) and/or a strongly
nonlinear pattern indicating a systematic departure from normality.
 A bow-shaped pattern indicates that the error distribution is not
symmetric.  An S-shaped [reverse-S-shaped] pattern indicates that the
error distribution has thinner [thicker] tails than a normal distribution.
 Such patterns may indicate the need for a change in model assumptions
such as transformations of variables, additional predictors, or partitioning
of the sample, and often the same issues are revealed by other model
diagnostics.
In the case where there are isolated points that deviate from the line
at one end or the other, you can identify their locations in the data
set by choosing the residual-table output option when running the model,
then using the Filter tool on the ribbon to sort the residual table
on absolute standardized residual.  The residual table appears at the
very bottom of the output worksheet and is hidden by default:  click
the plus sign in the sidebar to display it.  Note that the selection
of the residual-table option is not remembered from one model to the
next (to save memory in cases where it is not needed for every model),
so you will have to re-check its box if you want to generate it for
a new model launched from an existing model sheet.
See the A-D* or J-B stat comment in the error distribution statistics
table for more discussion of normality testing.</t>
        </r>
      </text>
    </comment>
    <comment ref="A169" authorId="0" shapeId="0" xr:uid="{00000000-0006-0000-0200-00002A000000}">
      <text>
        <r>
          <rPr>
            <sz val="9"/>
            <color indexed="81"/>
            <rFont val="Tahoma"/>
            <family val="2"/>
          </rPr>
          <t>Plots of residuals versus all the independent variables can be helpful
in determining whether particular independent variables are associated
with problems seen in the other residual plots.  In theory the residuals
should be identically normally distributed with a mean of zero when
plotted versus any independent variable, as well as versus time or
versus the predictions.  The things to watch for here are the same
as those to be watched for in the residual-versus-predicted-value plot,
namely a systematic nonlinear pattern and/or a tendency to make systematically
larger (or perhaps systematically smaller) errors for larger values
of some variables.  It is not necessary for the points to be evenly
distributed from left to right on these plots:  clumps or vertical
lines are OK.  What is important is that the vertical distribution
of points should be the same and should be centered around zero as
you scan from left to right.</t>
        </r>
      </text>
    </comment>
    <comment ref="A170" authorId="0" shapeId="0" xr:uid="{00000000-0006-0000-0200-00002B000000}">
      <text>
        <r>
          <rPr>
            <sz val="9"/>
            <color indexed="81"/>
            <rFont val="Tahoma"/>
            <family val="2"/>
          </rPr>
          <t>Plots of residuals versus all the independent variables can be helpful
in determining whether particular independent variables are associated
with problems seen in the other residual plots.  In theory the residuals
should be identically normally distributed with a mean of zero when
plotted versus any independent variable, as well as versus time or
versus the predictions.  The things to watch for here are the same
as those to be watched for in the residual-versus-predicted-value plot,
namely a systematic nonlinear pattern and/or a tendency to make systematically
larger (or perhaps systematically smaller) errors for larger values
of some variables.  It is not necessary for the points to be evenly
distributed from left to right on these plots:  clumps or vertical
lines are OK.  What is important is that the vertical distribution
of points should be the same and should be centered around zero as
you scan from left to right.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FacDS - Bob Nau</author>
  </authors>
  <commentList>
    <comment ref="B4" authorId="0" shapeId="0" xr:uid="{00000000-0006-0000-0300-000001000000}">
      <text>
        <r>
          <rPr>
            <sz val="9"/>
            <color indexed="81"/>
            <rFont val="Tahoma"/>
            <family val="2"/>
          </rPr>
          <t>RegressIt model (#vars=2, n=15, AdjRsq=0.762)
Dependent variable = Price 
Run time = 7/23/2019 2:27:49 PM
File name = Comparison_of_Toolpak_and_RegressIt_models 3.xlsx
Data sheet name = Data
Computer name = FACDS414
Program file name = RegressItPC
Version number = 2019.07.08
Execution time = 00h:00m:02s</t>
        </r>
      </text>
    </comment>
    <comment ref="A8" authorId="0" shapeId="0" xr:uid="{00000000-0006-0000-0300-000002000000}">
      <text>
        <r>
          <rPr>
            <sz val="9"/>
            <color indexed="81"/>
            <rFont val="Tahoma"/>
            <family val="2"/>
          </rPr>
          <t>You can make a chart of the standard error of the regression and/or R-squared versus the number of variables by selecting a 3-row range beginning in this cell and choosing Insert/Scatterchart from the Excel menu.</t>
        </r>
      </text>
    </comment>
    <comment ref="B15" authorId="0" shapeId="0" xr:uid="{00000000-0006-0000-0300-000003000000}">
      <text>
        <r>
          <rPr>
            <sz val="9"/>
            <color indexed="81"/>
            <rFont val="Tahoma"/>
            <family val="2"/>
          </rPr>
          <t>Adjusted Anderson-Darling statistic = 0.32 (P=0.534)
The critical value is 0.752 [1.035, 1.443] for non-normality
that is significant at the 0.05 [0.01, 0.001] level.
Jarque-Bera statistic = 1.99 (P=0.371)
The critical value is 5.991 [9.210, 13.816] for non-normality
that is significant at the 0.05 [0.01, 0.001] level,
 based on a Chi-square distribution with 2 degrees of freedom.</t>
        </r>
      </text>
    </comment>
    <comment ref="B20" authorId="0" shapeId="0" xr:uid="{00000000-0006-0000-0300-000004000000}">
      <text>
        <r>
          <rPr>
            <sz val="9"/>
            <color indexed="81"/>
            <rFont val="Tahoma"/>
            <family val="2"/>
          </rPr>
          <t>Model = RegressIt model
Variable =  Constant
Coeff = 14.1225
StdErr = 3.5509
t-stat = 3.977
P-value = 0.002
VIF = 0
StdCoeff = 0</t>
        </r>
      </text>
    </comment>
    <comment ref="B21" authorId="0" shapeId="0" xr:uid="{00000000-0006-0000-0300-000005000000}">
      <text>
        <r>
          <rPr>
            <sz val="9"/>
            <color indexed="81"/>
            <rFont val="Tahoma"/>
            <family val="2"/>
          </rPr>
          <t>Model = RegressIt model
Variable = Assessed
Coeff = 0.36138
StdErr = 0.129298
t-stat = 2.795
P-value = 0.016
VIF = 1.219
StdCoeff = 0.40215</t>
        </r>
      </text>
    </comment>
    <comment ref="B22" authorId="0" shapeId="0" xr:uid="{00000000-0006-0000-0300-000006000000}">
      <text>
        <r>
          <rPr>
            <sz val="9"/>
            <color indexed="81"/>
            <rFont val="Tahoma"/>
            <family val="2"/>
          </rPr>
          <t>Model = RegressIt model
Variable = SqFt
Coeff = 0.0166104
StdErr = 0.0037108
t-stat = 4.476
P-value = 0.001
VIF = 1.219
StdCoeff = 0.64405</t>
        </r>
      </text>
    </comment>
  </commentList>
</comments>
</file>

<file path=xl/sharedStrings.xml><?xml version="1.0" encoding="utf-8"?>
<sst xmlns="http://schemas.openxmlformats.org/spreadsheetml/2006/main" count="170" uniqueCount="142">
  <si>
    <t>SqFt</t>
  </si>
  <si>
    <t>Assessed</t>
  </si>
  <si>
    <t>Price</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</si>
  <si>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</si>
  <si>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</si>
  <si>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</si>
  <si>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</si>
  <si>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</si>
  <si>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</si>
  <si>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</si>
  <si>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</si>
  <si>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</si>
  <si>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</si>
  <si>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</si>
  <si>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</si>
  <si>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</si>
  <si>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</si>
  <si>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</si>
  <si>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</si>
  <si>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</si>
  <si>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</si>
  <si>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</si>
  <si>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</si>
  <si>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</si>
  <si>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</si>
  <si>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</si>
  <si>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</si>
  <si>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RESIDUAL OUTPUT</t>
  </si>
  <si>
    <t>Observation</t>
  </si>
  <si>
    <t>Predicted Price</t>
  </si>
  <si>
    <t>Residuals</t>
  </si>
  <si>
    <t>Standard Residuals</t>
  </si>
  <si>
    <t>PROBABILITY OUTPUT</t>
  </si>
  <si>
    <t>Percentile</t>
  </si>
  <si>
    <t>Model:</t>
  </si>
  <si>
    <t>RegressIt model</t>
  </si>
  <si>
    <t>Editable</t>
  </si>
  <si>
    <t>Dependent Variable:</t>
  </si>
  <si>
    <t>Independent Variables:</t>
  </si>
  <si>
    <t>Assessed, SqFt</t>
  </si>
  <si>
    <t>Equation:</t>
  </si>
  <si>
    <t>Predicted Price = 14.123 + 0.361*Assessed + 0.017*SqFt</t>
  </si>
  <si>
    <t>Regression Statistics:    RegressIt model for Price    (2 variables, n=15)</t>
  </si>
  <si>
    <t>R-Squared</t>
  </si>
  <si>
    <t>Adj.R-Sqr.</t>
  </si>
  <si>
    <t xml:space="preserve">Std.Err.Reg. </t>
  </si>
  <si>
    <t>Std.Dep.Var.</t>
  </si>
  <si>
    <t># Fitted</t>
  </si>
  <si>
    <t># Missing</t>
  </si>
  <si>
    <t>Confidence</t>
  </si>
  <si>
    <t>Critical t</t>
  </si>
  <si>
    <t>Coefficient Estimates:    RegressIt model for Price    (2 variables, n=15)</t>
  </si>
  <si>
    <t>Variable</t>
  </si>
  <si>
    <t>Coefficient</t>
  </si>
  <si>
    <t>Std.Err.</t>
  </si>
  <si>
    <t>t-Statistic</t>
  </si>
  <si>
    <t>With P-value</t>
  </si>
  <si>
    <t>Std. Coeff.</t>
  </si>
  <si>
    <t>VIF</t>
  </si>
  <si>
    <t xml:space="preserve"> Constant</t>
  </si>
  <si>
    <t>Analysis of Variance:    RegressIt model for Price    (2 variables, n=15)</t>
  </si>
  <si>
    <t>Source</t>
  </si>
  <si>
    <t>Deg. Freedom</t>
  </si>
  <si>
    <t>Sum Squares</t>
  </si>
  <si>
    <t>Mean Square</t>
  </si>
  <si>
    <t>F-Statistic</t>
  </si>
  <si>
    <t>Error Distribution Statistics:    RegressIt model for Price    (2 variables, n=15)</t>
  </si>
  <si>
    <t>MAPE</t>
  </si>
  <si>
    <t>Fitted (n=15)</t>
  </si>
  <si>
    <t>Mean Error</t>
  </si>
  <si>
    <t>RMSE</t>
  </si>
  <si>
    <t>MAE</t>
  </si>
  <si>
    <t>Minimum</t>
  </si>
  <si>
    <t>Maximum</t>
  </si>
  <si>
    <t>0.32 (P=0.534)</t>
  </si>
  <si>
    <t>A-D* stat</t>
  </si>
  <si>
    <t>Actual and Predicted -vs- Observation #</t>
  </si>
  <si>
    <t>Residual -vs- Observation #</t>
  </si>
  <si>
    <t>Residual -vs- Predicted</t>
  </si>
  <si>
    <t>Histogram of Residuals</t>
  </si>
  <si>
    <t>Normal Quantile Plot</t>
  </si>
  <si>
    <t>Residual -vs- Independent Variable Plots</t>
  </si>
  <si>
    <t xml:space="preserve"> Residual -vs- Assessed</t>
  </si>
  <si>
    <t xml:space="preserve"> Residual -vs- SqFt</t>
  </si>
  <si>
    <t>Residual Table: RegressIt model for Price    (2 variables, n=15)</t>
  </si>
  <si>
    <t>Observation #</t>
  </si>
  <si>
    <t>Actual</t>
  </si>
  <si>
    <t>Predicted</t>
  </si>
  <si>
    <t>Std.Res.</t>
  </si>
  <si>
    <t>AbsStdRes</t>
  </si>
  <si>
    <t>Leverage</t>
  </si>
  <si>
    <t>Cook's D</t>
  </si>
  <si>
    <t>End of Output</t>
  </si>
  <si>
    <t>Summary of Regression Model Results</t>
  </si>
  <si>
    <t>Linear Model For Price</t>
  </si>
  <si>
    <t>Run Time</t>
  </si>
  <si>
    <t>Mean</t>
  </si>
  <si>
    <t>Standard Deviation</t>
  </si>
  <si>
    <t>Number Of Variables</t>
  </si>
  <si>
    <t>Standard Error of Regression</t>
  </si>
  <si>
    <t>R-squared</t>
  </si>
  <si>
    <t>Adjusted R-squared</t>
  </si>
  <si>
    <t>Mean Absolute Error</t>
  </si>
  <si>
    <t>Mean Absolute Percentage Error</t>
  </si>
  <si>
    <t>Maximum VIF</t>
  </si>
  <si>
    <t>Normality Test</t>
  </si>
  <si>
    <t xml:space="preserve">  Coefficients:</t>
  </si>
  <si>
    <t>RegressIt model (#vars=2, n=15, AdjRsq=0.762): Price &lt;&lt; Assessed, SqFt</t>
  </si>
  <si>
    <t xml:space="preserve">_  </t>
  </si>
  <si>
    <t>14.123  (0.002)</t>
  </si>
  <si>
    <t>0.361  (0.016)</t>
  </si>
  <si>
    <t>0.017  (0.001)</t>
  </si>
  <si>
    <t>No Font</t>
  </si>
  <si>
    <t>R code:</t>
  </si>
  <si>
    <t>Color</t>
  </si>
  <si>
    <t>7/23/19 2:27 PM + FACDS414 + Comparison_of_Toolpak_and_RegressIt_models 3.xlsx + Data + RegressItPC 2019.07.08</t>
  </si>
  <si>
    <t>Notes</t>
  </si>
  <si>
    <t>Forecasts:  RegressIt model for Price    (2 variables, n=15)</t>
  </si>
  <si>
    <t>Obs#</t>
  </si>
  <si>
    <t>Forecast</t>
  </si>
  <si>
    <t>StErrFcst</t>
  </si>
  <si>
    <t>StErrMean</t>
  </si>
  <si>
    <t xml:space="preserve">    Assessed</t>
  </si>
  <si>
    <t xml:space="preserve">        SqFt</t>
  </si>
  <si>
    <t>.</t>
  </si>
  <si>
    <t>RegressIt model preceding model was RegressIt model (#vars=2, n=15, AdjRsq=0.762): Price &lt;&lt; Assessed, SqFt</t>
  </si>
  <si>
    <t>RegressIt.model &lt;- lm(Price ~ Assessed +  SqFt, data = Data)</t>
  </si>
  <si>
    <t>RegressIt model last follower visited was RegressIt model (#vars=2, n=15, AdjRsq=0.762): Price &lt;&lt; Assessed, SqFt</t>
  </si>
  <si>
    <t>RegressIt model following model is RegressIt model (#vars=2, n=15, AdjRsq=0.762): Price &lt;&lt; Assessed, SqFt</t>
  </si>
  <si>
    <t>Comment</t>
  </si>
  <si>
    <t>Coefficients copied and transposed:</t>
  </si>
  <si>
    <t>FORECASTS  (CALCULATED LATER BY HAND)</t>
  </si>
  <si>
    <t>Forecast data must be placed in a separate location and formulas must be typed in.</t>
  </si>
  <si>
    <t>There is no possibility of computing confidence limits for forecasts.</t>
  </si>
  <si>
    <t>If another model is fitted with different variables, new data and formulas must be entered.</t>
  </si>
  <si>
    <t>Headers</t>
  </si>
  <si>
    <t>=$K$34+$L$34*K37+$M$34*L37</t>
  </si>
  <si>
    <t>Price forecast (formula shown at right)</t>
  </si>
  <si>
    <t>=$K$34+$L$34*K38+$M$34*L38</t>
  </si>
  <si>
    <t>=$K$34+$L$34*K39+$M$34*L39</t>
  </si>
  <si>
    <t>=$K$34+$L$34*K40+$M$34*L40</t>
  </si>
  <si>
    <t>=$K$34+$L$34*K41+$M$34*L41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</si>
</sst>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
    <numFmt numFmtId="167" formatCode="0.0%"/>
    <numFmt numFmtId="168" formatCode="0.000000"/>
    <numFmt numFmtId="169" formatCode="[$-409]m/d/yy\ h:mm\ AM/PM;@"/>
  </numFmts>
  <fonts count="14" x14ac:knownFonts="1">
    <font>
      <sz val="11"/>
      <color theme="1"/>
      <name val="Calibri"/>
      <family val="2"/>
      <scheme val="minor"/>
    </font>
    <font>
      <i/>
      <sz val="11"/>
      <color theme="1"/>
      <name val="Calibri"/>
      <family val="2"/>
      <scheme val="minor"/>
    </font>
    <font>
      <sz val="8"/>
      <color theme="1"/>
      <name val="Arial"/>
      <family val="2"/>
    </font>
    <font>
      <b/>
      <sz val="8"/>
      <color theme="1"/>
      <name val="Arial"/>
      <family val="2"/>
    </font>
    <font>
      <sz val="8"/>
      <color rgb="FFFFFFFF"/>
      <name val="Arial"/>
      <family val="2"/>
    </font>
    <font>
      <i/>
      <sz val="8"/>
      <color theme="1"/>
      <name val="Arial"/>
      <family val="2"/>
    </font>
    <font>
      <b/>
      <u/>
      <sz val="8"/>
      <color theme="1"/>
      <name val="Arial"/>
      <family val="2"/>
    </font>
    <font>
      <b/>
      <sz val="7"/>
      <color theme="1"/>
      <name val="Arial"/>
      <family val="2"/>
    </font>
    <font>
      <sz val="8"/>
      <color rgb="FFF8F8F8"/>
      <name val="Arial"/>
      <family val="2"/>
    </font>
    <font>
      <sz val="8"/>
      <color theme="0"/>
      <name val="Arial"/>
      <family val="2"/>
    </font>
    <font>
      <sz val="9"/>
      <color indexed="81"/>
      <name val="Tahoma"/>
      <family val="2"/>
    </font>
    <font>
      <sz val="8"/>
      <color rgb="FF000000"/>
      <name val="Arial"/>
      <family val="2"/>
    </font>
    <font>
      <sz val="8"/>
      <color rgb="FF010101"/>
      <name val="Arial"/>
      <family val="2"/>
    </font>
    <font>
      <sz val="8"/>
      <color rgb="FF020202"/>
      <name val="Arial"/>
      <family val="2"/>
    </font>
  </fonts>
  <fills count="13">
    <fill>
      <patternFill patternType="none"/>
    </fill>
    <fill>
      <patternFill patternType="gray125"/>
    </fill>
    <fill>
      <patternFill patternType="solid">
        <fgColor rgb="FFE6E6E6"/>
        <bgColor indexed="64"/>
      </patternFill>
    </fill>
    <fill>
      <patternFill patternType="solid">
        <fgColor rgb="FFF5F5FF"/>
        <bgColor indexed="64"/>
      </patternFill>
    </fill>
    <fill>
      <patternFill patternType="solid">
        <fgColor rgb="FFFFF4F4"/>
        <bgColor indexed="64"/>
      </patternFill>
    </fill>
    <fill>
      <patternFill patternType="solid">
        <fgColor rgb="FFE4E4FF"/>
        <bgColor indexed="64"/>
      </patternFill>
    </fill>
    <fill>
      <patternFill patternType="solid">
        <fgColor rgb="FFD3D3FF"/>
        <bgColor indexed="64"/>
      </patternFill>
    </fill>
    <fill>
      <patternFill patternType="solid">
        <fgColor rgb="FFDADAFF"/>
        <bgColor indexed="64"/>
      </patternFill>
    </fill>
    <fill>
      <patternFill patternType="solid">
        <fgColor rgb="FFBCBCFF"/>
        <bgColor indexed="64"/>
      </patternFill>
    </fill>
    <fill>
      <patternFill patternType="solid">
        <fgColor rgb="FFC4C4FF"/>
        <bgColor indexed="64"/>
      </patternFill>
    </fill>
    <fill>
      <patternFill patternType="solid">
        <fgColor rgb="FF9B9BFF"/>
        <bgColor indexed="64"/>
      </patternFill>
    </fill>
    <fill>
      <patternFill patternType="solid">
        <fgColor theme="9" tint="0.79998168889431442"/>
        <bgColor indexed="64"/>
      </patternFill>
    </fill>
    <fill>
      <patternFill patternType="solid">
        <fgColor theme="7" tint="0.79998168889431442"/>
        <bgColor indexed="64"/>
      </patternFill>
    </fill>
  </fills>
  <borders count="12">
    <border>
      <left/>
      <right/>
      <top/>
      <bottom/>
      <diagonal/>
    </border>
    <border>
      <left/>
      <right/>
      <top/>
      <bottom style="medium">
        <color indexed="64"/>
      </bottom>
      <diagonal/>
    </border>
    <border>
      <left/>
      <right/>
      <top style="medium">
        <color indexed="64"/>
      </top>
      <bottom style="thin">
        <color indexed="64"/>
      </bottom>
      <diagonal/>
    </border>
    <border>
      <left/>
      <right/>
      <top/>
      <bottom style="medium">
        <color indexed="1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9">
    <xf numFmtId="0" fontId="0" fillId="0" borderId="0" xfId="0"/>
    <xf numFmtId="164" fontId="0" fillId="0" borderId="0" xfId="0" applyNumberFormat="1"/>
    <xf numFmtId="0" fontId="0" fillId="0" borderId="0" xfId="0" applyFill="1" applyBorder="1" applyAlignment="1"/>
    <xf numFmtId="0" fontId="0" fillId="0" borderId="1" xfId="0" applyFill="1" applyBorder="1" applyAlignment="1"/>
    <xf numFmtId="0" fontId="1" fillId="0" borderId="2" xfId="0" applyFont="1" applyFill="1" applyBorder="1" applyAlignment="1">
      <alignment horizontal="center"/>
    </xf>
    <xf numFmtId="0" fontId="1" fillId="0" borderId="2" xfId="0" applyFont="1" applyFill="1" applyBorder="1" applyAlignment="1">
      <alignment horizontal="centerContinuous"/>
    </xf>
    <xf numFmtId="165" fontId="2" fillId="0" borderId="0" xfId="0" applyNumberFormat="1" applyFont="1" applyAlignment="1"/>
    <xf numFmtId="165" fontId="3" fillId="0" borderId="0" xfId="0" applyNumberFormat="1" applyFont="1" applyAlignment="1"/>
    <xf numFmtId="165" fontId="4" fillId="0" borderId="0" xfId="0" applyNumberFormat="1" applyFont="1" applyAlignment="1"/>
    <xf numFmtId="165" fontId="5" fillId="0" borderId="0" xfId="0" applyNumberFormat="1" applyFont="1" applyAlignment="1"/>
    <xf numFmtId="165" fontId="6" fillId="0" borderId="0" xfId="0" applyNumberFormat="1" applyFont="1" applyAlignment="1"/>
    <xf numFmtId="165" fontId="2" fillId="0" borderId="3" xfId="0" applyNumberFormat="1" applyFont="1" applyBorder="1" applyAlignment="1"/>
    <xf numFmtId="165" fontId="7" fillId="0" borderId="3" xfId="0" applyNumberFormat="1" applyFont="1" applyBorder="1" applyAlignment="1">
      <alignment horizontal="right"/>
    </xf>
    <xf numFmtId="166" fontId="2" fillId="0" borderId="0" xfId="0" applyNumberFormat="1" applyFont="1" applyAlignment="1"/>
    <xf numFmtId="1" fontId="2" fillId="0" borderId="0" xfId="0" applyNumberFormat="1" applyFont="1" applyAlignment="1"/>
    <xf numFmtId="165" fontId="7" fillId="0" borderId="3" xfId="0" applyNumberFormat="1" applyFont="1" applyBorder="1" applyAlignment="1">
      <alignment horizontal="center"/>
    </xf>
    <xf numFmtId="166" fontId="2" fillId="0" borderId="0" xfId="0" applyNumberFormat="1" applyFont="1" applyAlignment="1">
      <alignment horizontal="center"/>
    </xf>
    <xf numFmtId="1" fontId="2" fillId="0" borderId="0" xfId="0" applyNumberFormat="1" applyFont="1" applyAlignment="1">
      <alignment horizontal="center"/>
    </xf>
    <xf numFmtId="165" fontId="2" fillId="0" borderId="0" xfId="0" applyNumberFormat="1" applyFont="1" applyAlignment="1">
      <alignment horizontal="center"/>
    </xf>
    <xf numFmtId="167" fontId="2" fillId="0" borderId="0" xfId="0" applyNumberFormat="1" applyFont="1" applyAlignment="1">
      <alignment horizontal="center"/>
    </xf>
    <xf numFmtId="165" fontId="7" fillId="0" borderId="3" xfId="0" applyNumberFormat="1" applyFont="1" applyBorder="1" applyAlignment="1">
      <alignment horizontal="left"/>
    </xf>
    <xf numFmtId="165" fontId="2" fillId="0" borderId="0" xfId="0" applyNumberFormat="1" applyFont="1" applyAlignment="1">
      <alignment horizontal="left"/>
    </xf>
    <xf numFmtId="166" fontId="2" fillId="0" borderId="0" xfId="0" applyNumberFormat="1" applyFont="1" applyAlignment="1">
      <alignment horizontal="right"/>
    </xf>
    <xf numFmtId="168" fontId="2" fillId="0" borderId="0" xfId="0" applyNumberFormat="1" applyFont="1" applyAlignment="1">
      <alignment horizontal="right"/>
    </xf>
    <xf numFmtId="165" fontId="2" fillId="0" borderId="3" xfId="0" applyNumberFormat="1" applyFont="1" applyBorder="1" applyAlignment="1">
      <alignment horizontal="center"/>
    </xf>
    <xf numFmtId="165" fontId="8" fillId="0" borderId="0" xfId="0" applyNumberFormat="1" applyFont="1" applyAlignment="1"/>
    <xf numFmtId="165" fontId="6" fillId="0" borderId="0" xfId="0" applyNumberFormat="1" applyFont="1" applyAlignment="1">
      <alignment horizontal="left"/>
    </xf>
    <xf numFmtId="165" fontId="2" fillId="0" borderId="0" xfId="0" applyNumberFormat="1" applyFont="1" applyAlignment="1">
      <alignment horizontal="right"/>
    </xf>
    <xf numFmtId="165" fontId="6" fillId="0" borderId="0" xfId="0" applyNumberFormat="1" applyFont="1" applyAlignment="1">
      <alignment horizontal="right"/>
    </xf>
    <xf numFmtId="165" fontId="2" fillId="2" borderId="0" xfId="0" applyNumberFormat="1" applyFont="1" applyFill="1" applyAlignment="1">
      <alignment horizontal="right"/>
    </xf>
    <xf numFmtId="165" fontId="3" fillId="2" borderId="0" xfId="0" applyNumberFormat="1" applyFont="1" applyFill="1" applyAlignment="1">
      <alignment horizontal="left"/>
    </xf>
    <xf numFmtId="165" fontId="3" fillId="0" borderId="0" xfId="0" applyNumberFormat="1" applyFont="1" applyAlignment="1">
      <alignment horizontal="right"/>
    </xf>
    <xf numFmtId="165" fontId="4" fillId="0" borderId="0" xfId="0" applyNumberFormat="1" applyFont="1" applyAlignment="1">
      <alignment horizontal="right"/>
    </xf>
    <xf numFmtId="169" fontId="2" fillId="0" borderId="0" xfId="0" applyNumberFormat="1" applyFont="1" applyAlignment="1">
      <alignment horizontal="right"/>
    </xf>
    <xf numFmtId="1" fontId="2" fillId="0" borderId="0" xfId="0" applyNumberFormat="1" applyFont="1" applyAlignment="1">
      <alignment horizontal="right"/>
    </xf>
    <xf numFmtId="167" fontId="2" fillId="0" borderId="0" xfId="0" applyNumberFormat="1" applyFont="1" applyAlignment="1">
      <alignment horizontal="right"/>
    </xf>
    <xf numFmtId="165" fontId="2" fillId="0" borderId="0" xfId="0" applyNumberFormat="1" applyFont="1" applyFill="1" applyAlignment="1">
      <alignment horizontal="right"/>
    </xf>
    <xf numFmtId="165" fontId="11" fillId="0" borderId="0" xfId="0" applyNumberFormat="1" applyFont="1" applyFill="1" applyAlignment="1">
      <alignment horizontal="right"/>
    </xf>
    <xf numFmtId="165" fontId="12" fillId="0" borderId="0" xfId="0" applyNumberFormat="1" applyFont="1" applyAlignment="1"/>
    <xf numFmtId="165" fontId="13" fillId="0" borderId="0" xfId="0" applyNumberFormat="1" applyFont="1" applyAlignment="1"/>
    <xf numFmtId="165" fontId="9" fillId="0" borderId="0" xfId="0" applyNumberFormat="1" applyFont="1" applyAlignment="1"/>
    <xf numFmtId="165" fontId="11" fillId="3" borderId="0" xfId="0" applyNumberFormat="1" applyFont="1" applyFill="1" applyAlignment="1">
      <alignment horizontal="right"/>
    </xf>
    <xf numFmtId="165" fontId="11" fillId="4" borderId="0" xfId="0" applyNumberFormat="1" applyFont="1" applyFill="1" applyAlignment="1">
      <alignment horizontal="right"/>
    </xf>
    <xf numFmtId="165" fontId="11" fillId="5" borderId="0" xfId="0" applyNumberFormat="1" applyFont="1" applyFill="1" applyAlignment="1">
      <alignment horizontal="right"/>
    </xf>
    <xf numFmtId="165" fontId="11" fillId="6" borderId="0" xfId="0" applyNumberFormat="1" applyFont="1" applyFill="1" applyAlignment="1">
      <alignment horizontal="right"/>
    </xf>
    <xf numFmtId="166" fontId="2" fillId="7" borderId="0" xfId="0" applyNumberFormat="1" applyFont="1" applyFill="1" applyAlignment="1">
      <alignment horizontal="right"/>
    </xf>
    <xf numFmtId="166" fontId="2" fillId="8" borderId="0" xfId="0" applyNumberFormat="1" applyFont="1" applyFill="1" applyAlignment="1">
      <alignment horizontal="center"/>
    </xf>
    <xf numFmtId="166" fontId="2" fillId="9" borderId="0" xfId="0" applyNumberFormat="1" applyFont="1" applyFill="1" applyAlignment="1">
      <alignment horizontal="right"/>
    </xf>
    <xf numFmtId="166" fontId="2" fillId="10" borderId="0" xfId="0" applyNumberFormat="1" applyFont="1" applyFill="1" applyAlignment="1">
      <alignment horizontal="center"/>
    </xf>
    <xf numFmtId="0" fontId="0" fillId="11" borderId="0" xfId="0" applyFill="1"/>
    <xf numFmtId="164" fontId="0" fillId="11" borderId="0" xfId="0" applyNumberFormat="1" applyFill="1"/>
    <xf numFmtId="0" fontId="2" fillId="0" borderId="0" xfId="0" applyNumberFormat="1" applyFont="1" applyAlignment="1"/>
    <xf numFmtId="165" fontId="2" fillId="0" borderId="0" xfId="0" applyNumberFormat="1" applyFont="1" applyFill="1" applyAlignment="1"/>
    <xf numFmtId="0" fontId="0" fillId="12" borderId="0" xfId="0" applyFill="1"/>
    <xf numFmtId="0" fontId="0" fillId="12" borderId="0" xfId="0" applyFill="1" applyBorder="1" applyAlignment="1"/>
    <xf numFmtId="0" fontId="0" fillId="12" borderId="4" xfId="0" applyFill="1" applyBorder="1"/>
    <xf numFmtId="0" fontId="0" fillId="12" borderId="5" xfId="0" applyFill="1" applyBorder="1"/>
    <xf numFmtId="0" fontId="0" fillId="12" borderId="6" xfId="0" applyFill="1" applyBorder="1"/>
    <xf numFmtId="0" fontId="0" fillId="12" borderId="7" xfId="0" applyFill="1" applyBorder="1"/>
    <xf numFmtId="0" fontId="0" fillId="12" borderId="0" xfId="0" applyFill="1" applyBorder="1"/>
    <xf numFmtId="0" fontId="0" fillId="12" borderId="8" xfId="0" applyFill="1" applyBorder="1"/>
    <xf numFmtId="164" fontId="0" fillId="12" borderId="7" xfId="0" applyNumberFormat="1" applyFill="1" applyBorder="1"/>
    <xf numFmtId="164" fontId="0" fillId="12" borderId="0" xfId="0" applyNumberFormat="1" applyFill="1" applyBorder="1"/>
    <xf numFmtId="0" fontId="0" fillId="12" borderId="7" xfId="0" applyFill="1" applyBorder="1" applyAlignment="1"/>
    <xf numFmtId="166" fontId="0" fillId="12" borderId="0" xfId="0" applyNumberFormat="1" applyFill="1" applyBorder="1"/>
    <xf numFmtId="0" fontId="0" fillId="12" borderId="9" xfId="0" applyFill="1" applyBorder="1"/>
    <xf numFmtId="0" fontId="0" fillId="12" borderId="10" xfId="0" applyFill="1" applyBorder="1"/>
    <xf numFmtId="0" fontId="0" fillId="12" borderId="11" xfId="0" applyFill="1" applyBorder="1"/>
    <xf numFmtId="0" fontId="0" fillId="12" borderId="0" xfId="0" quotePrefix="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SqFt  Residual Plot</a:t>
            </a:r>
          </a:p>
        </c:rich>
      </c:tx>
      <c:overlay val="0"/>
    </c:title>
    <c:autoTitleDeleted val="0"/>
    <c:plotArea>
      <c:layout/>
      <c:scatterChart>
        <c:scatterStyle val="lineMarker"/>
        <c:varyColors val="0"/>
        <c:ser>
          <c:idx val="0"/>
          <c:order val="0"/>
          <c:spPr>
            <a:ln w="19050">
              <a:noFill/>
            </a:ln>
          </c:spPr>
          <c:xVal>
            <c:numRef>
              <c:f>Data!$A$2:$A$16</c:f>
              <c:numCache>
                <c:formatCode>General</c:formatCode>
                <c:ptCount val="15"/>
                <c:pt idx="0">
                  <c:v>521</c:v>
                </c:pt>
                <c:pt idx="1">
                  <c:v>661</c:v>
                </c:pt>
                <c:pt idx="2">
                  <c:v>694</c:v>
                </c:pt>
                <c:pt idx="3">
                  <c:v>743</c:v>
                </c:pt>
                <c:pt idx="4">
                  <c:v>787</c:v>
                </c:pt>
                <c:pt idx="5">
                  <c:v>825</c:v>
                </c:pt>
                <c:pt idx="6">
                  <c:v>883</c:v>
                </c:pt>
                <c:pt idx="7">
                  <c:v>920</c:v>
                </c:pt>
                <c:pt idx="8">
                  <c:v>965</c:v>
                </c:pt>
                <c:pt idx="9">
                  <c:v>1011</c:v>
                </c:pt>
                <c:pt idx="10">
                  <c:v>1047</c:v>
                </c:pt>
                <c:pt idx="11">
                  <c:v>1060</c:v>
                </c:pt>
                <c:pt idx="12">
                  <c:v>1079</c:v>
                </c:pt>
                <c:pt idx="13">
                  <c:v>1164</c:v>
                </c:pt>
                <c:pt idx="14">
                  <c:v>1298</c:v>
                </c:pt>
              </c:numCache>
            </c:numRef>
          </c:xVal>
          <c:yVal>
            <c:numRef>
              <c:f>'Toolpak model'!$C$42:$C$56</c:f>
              <c:numCache>
                <c:formatCode>General</c:formatCode>
                <c:ptCount val="15"/>
                <c:pt idx="0">
                  <c:v>0.40469879714917667</c:v>
                </c:pt>
                <c:pt idx="1">
                  <c:v>-2.7028798783636887</c:v>
                </c:pt>
                <c:pt idx="2">
                  <c:v>1.6311696452806359</c:v>
                </c:pt>
                <c:pt idx="3">
                  <c:v>-1.132249875411631</c:v>
                </c:pt>
                <c:pt idx="4">
                  <c:v>3.9101481851137052</c:v>
                </c:pt>
                <c:pt idx="5">
                  <c:v>-1.7066736473765332E-2</c:v>
                </c:pt>
                <c:pt idx="6">
                  <c:v>1.4868500244931724</c:v>
                </c:pt>
                <c:pt idx="7">
                  <c:v>-5.7208198452200598</c:v>
                </c:pt>
                <c:pt idx="8">
                  <c:v>1.7722866509623287</c:v>
                </c:pt>
                <c:pt idx="9">
                  <c:v>-1.9115552164880611</c:v>
                </c:pt>
                <c:pt idx="10">
                  <c:v>1.2449397343759969</c:v>
                </c:pt>
                <c:pt idx="11">
                  <c:v>2.5181110629972068</c:v>
                </c:pt>
                <c:pt idx="12">
                  <c:v>-0.19057196207703697</c:v>
                </c:pt>
                <c:pt idx="13">
                  <c:v>-2.2816450517987192</c:v>
                </c:pt>
                <c:pt idx="14">
                  <c:v>0.98858446546067569</c:v>
                </c:pt>
              </c:numCache>
            </c:numRef>
          </c:yVal>
          <c:smooth val="0"/>
          <c:extLst>
            <c:ext xmlns:c16="http://schemas.microsoft.com/office/drawing/2014/chart" uri="{C3380CC4-5D6E-409C-BE32-E72D297353CC}">
              <c16:uniqueId val="{00000004-EB5A-4FB9-B6FE-CA109AF88E25}"/>
            </c:ext>
          </c:extLst>
        </c:ser>
        <c:dLbls>
          <c:showLegendKey val="0"/>
          <c:showVal val="0"/>
          <c:showCatName val="0"/>
          <c:showSerName val="0"/>
          <c:showPercent val="0"/>
          <c:showBubbleSize val="0"/>
        </c:dLbls>
        <c:axId val="271687872"/>
        <c:axId val="271691616"/>
      </c:scatterChart>
      <c:valAx>
        <c:axId val="271687872"/>
        <c:scaling>
          <c:orientation val="minMax"/>
        </c:scaling>
        <c:delete val="0"/>
        <c:axPos val="b"/>
        <c:title>
          <c:tx>
            <c:rich>
              <a:bodyPr/>
              <a:lstStyle/>
              <a:p>
                <a:pPr>
                  <a:defRPr/>
                </a:pPr>
                <a:r>
                  <a:rPr lang="en-US"/>
                  <a:t>SqFt</a:t>
                </a:r>
              </a:p>
            </c:rich>
          </c:tx>
          <c:overlay val="0"/>
        </c:title>
        <c:numFmt formatCode="General" sourceLinked="1"/>
        <c:majorTickMark val="out"/>
        <c:minorTickMark val="none"/>
        <c:tickLblPos val="nextTo"/>
        <c:crossAx val="271691616"/>
        <c:crosses val="autoZero"/>
        <c:crossBetween val="midCat"/>
      </c:valAx>
      <c:valAx>
        <c:axId val="271691616"/>
        <c:scaling>
          <c:orientation val="minMax"/>
        </c:scaling>
        <c:delete val="0"/>
        <c:axPos val="l"/>
        <c:title>
          <c:tx>
            <c:rich>
              <a:bodyPr/>
              <a:lstStyle/>
              <a:p>
                <a:pPr>
                  <a:defRPr/>
                </a:pPr>
                <a:r>
                  <a:rPr lang="en-US"/>
                  <a:t>Residuals</a:t>
                </a:r>
              </a:p>
            </c:rich>
          </c:tx>
          <c:overlay val="0"/>
        </c:title>
        <c:numFmt formatCode="General" sourceLinked="1"/>
        <c:majorTickMark val="out"/>
        <c:minorTickMark val="none"/>
        <c:tickLblPos val="nextTo"/>
        <c:crossAx val="271687872"/>
        <c:crosses val="autoZero"/>
        <c:crossBetween val="midCat"/>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Histogram of Residuals
</a:t>
            </a:r>
            <a:r>
              <a:rPr lang="en-US" sz="1000"/>
              <a:t>RegressIt model for Price    (2 variables, n=15)</a:t>
            </a:r>
          </a:p>
        </c:rich>
      </c:tx>
      <c:overlay val="0"/>
    </c:title>
    <c:autoTitleDeleted val="0"/>
    <c:plotArea>
      <c:layout/>
      <c:barChart>
        <c:barDir val="col"/>
        <c:grouping val="clustered"/>
        <c:varyColors val="0"/>
        <c:ser>
          <c:idx val="0"/>
          <c:order val="0"/>
          <c:tx>
            <c:v>Actual</c:v>
          </c:tx>
          <c:spPr>
            <a:solidFill>
              <a:srgbClr val="9999FF"/>
            </a:solidFill>
            <a:ln w="9525" cap="flat" cmpd="sng" algn="ctr">
              <a:solidFill>
                <a:srgbClr val="0000FF"/>
              </a:solidFill>
              <a:prstDash val="solid"/>
              <a:round/>
              <a:headEnd type="none" w="med" len="med"/>
              <a:tailEnd type="none" w="med" len="med"/>
            </a:ln>
          </c:spPr>
          <c:invertIfNegative val="0"/>
          <c:cat>
            <c:strLit>
              <c:ptCount val="21"/>
              <c:pt idx="0">
                <c:v>-5.80</c:v>
              </c:pt>
              <c:pt idx="1">
                <c:v>-5.22</c:v>
              </c:pt>
              <c:pt idx="2">
                <c:v>-4.64</c:v>
              </c:pt>
              <c:pt idx="3">
                <c:v>-4.06</c:v>
              </c:pt>
              <c:pt idx="4">
                <c:v>-3.48</c:v>
              </c:pt>
              <c:pt idx="5">
                <c:v>-2.90</c:v>
              </c:pt>
              <c:pt idx="6">
                <c:v>-2.32</c:v>
              </c:pt>
              <c:pt idx="7">
                <c:v>-1.74</c:v>
              </c:pt>
              <c:pt idx="8">
                <c:v>-1.16</c:v>
              </c:pt>
              <c:pt idx="9">
                <c:v>-0.58</c:v>
              </c:pt>
              <c:pt idx="10">
                <c:v>0.00</c:v>
              </c:pt>
              <c:pt idx="11">
                <c:v>0.58</c:v>
              </c:pt>
              <c:pt idx="12">
                <c:v>1.16</c:v>
              </c:pt>
              <c:pt idx="13">
                <c:v>1.74</c:v>
              </c:pt>
              <c:pt idx="14">
                <c:v>2.32</c:v>
              </c:pt>
              <c:pt idx="15">
                <c:v>2.90</c:v>
              </c:pt>
              <c:pt idx="16">
                <c:v>3.48</c:v>
              </c:pt>
              <c:pt idx="17">
                <c:v>4.06</c:v>
              </c:pt>
              <c:pt idx="18">
                <c:v>4.64</c:v>
              </c:pt>
              <c:pt idx="19">
                <c:v>5.22</c:v>
              </c:pt>
              <c:pt idx="20">
                <c:v>5.80</c:v>
              </c:pt>
            </c:strLit>
          </c:cat>
          <c:val>
            <c:numLit>
              <c:formatCode>General</c:formatCode>
              <c:ptCount val="21"/>
              <c:pt idx="0">
                <c:v>1</c:v>
              </c:pt>
              <c:pt idx="1">
                <c:v>0</c:v>
              </c:pt>
              <c:pt idx="2">
                <c:v>0</c:v>
              </c:pt>
              <c:pt idx="3">
                <c:v>0</c:v>
              </c:pt>
              <c:pt idx="4">
                <c:v>0</c:v>
              </c:pt>
              <c:pt idx="5">
                <c:v>1</c:v>
              </c:pt>
              <c:pt idx="6">
                <c:v>1</c:v>
              </c:pt>
              <c:pt idx="7">
                <c:v>1</c:v>
              </c:pt>
              <c:pt idx="8">
                <c:v>1</c:v>
              </c:pt>
              <c:pt idx="9">
                <c:v>0</c:v>
              </c:pt>
              <c:pt idx="10">
                <c:v>2</c:v>
              </c:pt>
              <c:pt idx="11">
                <c:v>1</c:v>
              </c:pt>
              <c:pt idx="12">
                <c:v>2</c:v>
              </c:pt>
              <c:pt idx="13">
                <c:v>3</c:v>
              </c:pt>
              <c:pt idx="14">
                <c:v>1</c:v>
              </c:pt>
              <c:pt idx="15">
                <c:v>0</c:v>
              </c:pt>
              <c:pt idx="16">
                <c:v>0</c:v>
              </c:pt>
              <c:pt idx="17">
                <c:v>1</c:v>
              </c:pt>
              <c:pt idx="18">
                <c:v>0</c:v>
              </c:pt>
              <c:pt idx="19">
                <c:v>0</c:v>
              </c:pt>
              <c:pt idx="20">
                <c:v>0</c:v>
              </c:pt>
            </c:numLit>
          </c:val>
          <c:extLst>
            <c:ext xmlns:c16="http://schemas.microsoft.com/office/drawing/2014/chart" uri="{C3380CC4-5D6E-409C-BE32-E72D297353CC}">
              <c16:uniqueId val="{00000000-FD89-4231-A90C-3CC55100DD62}"/>
            </c:ext>
          </c:extLst>
        </c:ser>
        <c:ser>
          <c:idx val="1"/>
          <c:order val="1"/>
          <c:tx>
            <c:v>Normal</c:v>
          </c:tx>
          <c:spPr>
            <a:solidFill>
              <a:srgbClr val="FFD2D2"/>
            </a:solidFill>
            <a:ln w="9525">
              <a:solidFill>
                <a:srgbClr val="FF0000"/>
              </a:solidFill>
              <a:prstDash val="solid"/>
            </a:ln>
          </c:spPr>
          <c:invertIfNegative val="0"/>
          <c:cat>
            <c:strLit>
              <c:ptCount val="21"/>
              <c:pt idx="0">
                <c:v>-5.80</c:v>
              </c:pt>
              <c:pt idx="1">
                <c:v>-5.22</c:v>
              </c:pt>
              <c:pt idx="2">
                <c:v>-4.64</c:v>
              </c:pt>
              <c:pt idx="3">
                <c:v>-4.06</c:v>
              </c:pt>
              <c:pt idx="4">
                <c:v>-3.48</c:v>
              </c:pt>
              <c:pt idx="5">
                <c:v>-2.90</c:v>
              </c:pt>
              <c:pt idx="6">
                <c:v>-2.32</c:v>
              </c:pt>
              <c:pt idx="7">
                <c:v>-1.74</c:v>
              </c:pt>
              <c:pt idx="8">
                <c:v>-1.16</c:v>
              </c:pt>
              <c:pt idx="9">
                <c:v>-0.58</c:v>
              </c:pt>
              <c:pt idx="10">
                <c:v>0.00</c:v>
              </c:pt>
              <c:pt idx="11">
                <c:v>0.58</c:v>
              </c:pt>
              <c:pt idx="12">
                <c:v>1.16</c:v>
              </c:pt>
              <c:pt idx="13">
                <c:v>1.74</c:v>
              </c:pt>
              <c:pt idx="14">
                <c:v>2.32</c:v>
              </c:pt>
              <c:pt idx="15">
                <c:v>2.90</c:v>
              </c:pt>
              <c:pt idx="16">
                <c:v>3.48</c:v>
              </c:pt>
              <c:pt idx="17">
                <c:v>4.06</c:v>
              </c:pt>
              <c:pt idx="18">
                <c:v>4.64</c:v>
              </c:pt>
              <c:pt idx="19">
                <c:v>5.22</c:v>
              </c:pt>
              <c:pt idx="20">
                <c:v>5.80</c:v>
              </c:pt>
            </c:strLit>
          </c:cat>
          <c:val>
            <c:numLit>
              <c:formatCode>General</c:formatCode>
              <c:ptCount val="21"/>
              <c:pt idx="0">
                <c:v>8.3378284787385779E-2</c:v>
              </c:pt>
              <c:pt idx="1">
                <c:v>0.14300039658059563</c:v>
              </c:pt>
              <c:pt idx="2">
                <c:v>0.23171762194163414</c:v>
              </c:pt>
              <c:pt idx="3">
                <c:v>0.35474700514281288</c:v>
              </c:pt>
              <c:pt idx="4">
                <c:v>0.51311717150103497</c:v>
              </c:pt>
              <c:pt idx="5">
                <c:v>0.70121749115100318</c:v>
              </c:pt>
              <c:pt idx="6">
                <c:v>0.90537296453974392</c:v>
              </c:pt>
              <c:pt idx="7">
                <c:v>1.1044372935234406</c:v>
              </c:pt>
              <c:pt idx="8">
                <c:v>1.2728976867827599</c:v>
              </c:pt>
              <c:pt idx="9">
                <c:v>1.3860692208796506</c:v>
              </c:pt>
              <c:pt idx="10">
                <c:v>1.4259864127809943</c:v>
              </c:pt>
              <c:pt idx="11">
                <c:v>1.3860692208796515</c:v>
              </c:pt>
              <c:pt idx="12">
                <c:v>1.2728976867827608</c:v>
              </c:pt>
              <c:pt idx="13">
                <c:v>1.1044372935234392</c:v>
              </c:pt>
              <c:pt idx="14">
                <c:v>0.90537296453974392</c:v>
              </c:pt>
              <c:pt idx="15">
                <c:v>0.70121749115100407</c:v>
              </c:pt>
              <c:pt idx="16">
                <c:v>0.51311717150103497</c:v>
              </c:pt>
              <c:pt idx="17">
                <c:v>0.3547470051428121</c:v>
              </c:pt>
              <c:pt idx="18">
                <c:v>0.2317176219416357</c:v>
              </c:pt>
              <c:pt idx="19">
                <c:v>0.14300039658059482</c:v>
              </c:pt>
              <c:pt idx="20">
                <c:v>8.3378284787386292E-2</c:v>
              </c:pt>
            </c:numLit>
          </c:val>
          <c:extLst>
            <c:ext xmlns:c16="http://schemas.microsoft.com/office/drawing/2014/chart" uri="{C3380CC4-5D6E-409C-BE32-E72D297353CC}">
              <c16:uniqueId val="{00000001-FD89-4231-A90C-3CC55100DD62}"/>
            </c:ext>
          </c:extLst>
        </c:ser>
        <c:dLbls>
          <c:showLegendKey val="0"/>
          <c:showVal val="0"/>
          <c:showCatName val="0"/>
          <c:showSerName val="0"/>
          <c:showPercent val="0"/>
          <c:showBubbleSize val="0"/>
        </c:dLbls>
        <c:gapWidth val="50"/>
        <c:axId val="972215551"/>
        <c:axId val="972218879"/>
      </c:barChart>
      <c:catAx>
        <c:axId val="972215551"/>
        <c:scaling>
          <c:orientation val="minMax"/>
        </c:scaling>
        <c:delete val="0"/>
        <c:axPos val="b"/>
        <c:title>
          <c:tx>
            <c:rich>
              <a:bodyPr/>
              <a:lstStyle/>
              <a:p>
                <a:pPr>
                  <a:defRPr/>
                </a:pPr>
                <a:r>
                  <a:rPr lang="en-US"/>
                  <a:t>N</a:t>
                </a:r>
                <a:r>
                  <a:rPr lang="en-US" sz="900"/>
                  <a:t>ormality test (A-D*):  P &gt; 0.05</a:t>
                </a:r>
              </a:p>
            </c:rich>
          </c:tx>
          <c:overlay val="0"/>
        </c:title>
        <c:numFmt formatCode="General" sourceLinked="1"/>
        <c:majorTickMark val="out"/>
        <c:minorTickMark val="none"/>
        <c:tickLblPos val="nextTo"/>
        <c:crossAx val="972218879"/>
        <c:crosses val="autoZero"/>
        <c:auto val="1"/>
        <c:lblAlgn val="ctr"/>
        <c:lblOffset val="100"/>
        <c:noMultiLvlLbl val="0"/>
      </c:catAx>
      <c:valAx>
        <c:axId val="972218879"/>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crossAx val="972215551"/>
        <c:crosses val="autoZero"/>
        <c:crossBetween val="between"/>
      </c:valAx>
      <c:spPr>
        <a:ln w="6350">
          <a:solidFill>
            <a:srgbClr val="808080"/>
          </a:solidFill>
          <a:prstDash val="solid"/>
        </a:ln>
      </c:spPr>
    </c:plotArea>
    <c:legend>
      <c:legendPos val="r"/>
      <c:overlay val="0"/>
    </c:legend>
    <c:plotVisOnly val="1"/>
    <c:dispBlanksAs val="gap"/>
    <c:showDLblsOverMax val="0"/>
  </c:chart>
  <c:spPr>
    <a:solidFill>
      <a:srgbClr val="F3F3F3"/>
    </a:solidFill>
    <a:ln w="6350">
      <a:solidFill>
        <a:srgbClr val="808080"/>
      </a:solidFill>
      <a:prstDash val="solid"/>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Normal Quantile Plot
</a:t>
            </a:r>
            <a:r>
              <a:rPr lang="en-US" sz="1000"/>
              <a:t>RegressIt model for Price    (2 variables, n=15)</a:t>
            </a:r>
          </a:p>
        </c:rich>
      </c:tx>
      <c:overlay val="0"/>
    </c:title>
    <c:autoTitleDeleted val="0"/>
    <c:plotArea>
      <c:layout/>
      <c:scatterChart>
        <c:scatterStyle val="lineMarker"/>
        <c:varyColors val="0"/>
        <c:ser>
          <c:idx val="0"/>
          <c:order val="0"/>
          <c:tx>
            <c:v>Actual</c:v>
          </c:tx>
          <c:spPr>
            <a:ln w="25400">
              <a:noFill/>
            </a:ln>
          </c:spPr>
          <c:marker>
            <c:symbol val="diamond"/>
            <c:size val="8"/>
            <c:spPr>
              <a:solidFill>
                <a:srgbClr val="9999FF"/>
              </a:solidFill>
              <a:ln w="9525" cap="rnd" cmpd="sng" algn="ctr">
                <a:solidFill>
                  <a:srgbClr val="0000FF"/>
                </a:solidFill>
                <a:prstDash val="solid"/>
                <a:round/>
                <a:headEnd type="none" w="med" len="med"/>
                <a:tailEnd type="none" w="med" len="med"/>
              </a:ln>
            </c:spPr>
          </c:marker>
          <c:xVal>
            <c:numLit>
              <c:formatCode>General</c:formatCode>
              <c:ptCount val="15"/>
              <c:pt idx="0">
                <c:v>-1.5341205443525459</c:v>
              </c:pt>
              <c:pt idx="1">
                <c:v>-1.1503493803760083</c:v>
              </c:pt>
              <c:pt idx="2">
                <c:v>-0.88714655901887607</c:v>
              </c:pt>
              <c:pt idx="3">
                <c:v>-0.67448975019608193</c:v>
              </c:pt>
              <c:pt idx="4">
                <c:v>-0.48877641111466941</c:v>
              </c:pt>
              <c:pt idx="5">
                <c:v>-0.3186393639643752</c:v>
              </c:pt>
              <c:pt idx="6">
                <c:v>-0.1573106846101707</c:v>
              </c:pt>
              <c:pt idx="7">
                <c:v>0</c:v>
              </c:pt>
              <c:pt idx="8">
                <c:v>0.1573106846101707</c:v>
              </c:pt>
              <c:pt idx="9">
                <c:v>0.3186393639643752</c:v>
              </c:pt>
              <c:pt idx="10">
                <c:v>0.48877641111466941</c:v>
              </c:pt>
              <c:pt idx="11">
                <c:v>0.67448975019608193</c:v>
              </c:pt>
              <c:pt idx="12">
                <c:v>0.88714655901887607</c:v>
              </c:pt>
              <c:pt idx="13">
                <c:v>1.1503493803760083</c:v>
              </c:pt>
              <c:pt idx="14">
                <c:v>1.5341205443525465</c:v>
              </c:pt>
            </c:numLit>
          </c:xVal>
          <c:yVal>
            <c:numLit>
              <c:formatCode>General</c:formatCode>
              <c:ptCount val="15"/>
              <c:pt idx="0">
                <c:v>-2.3560027746544949</c:v>
              </c:pt>
              <c:pt idx="1">
                <c:v>-1.1131258570051235</c:v>
              </c:pt>
              <c:pt idx="2">
                <c:v>-0.9396488996775455</c:v>
              </c:pt>
              <c:pt idx="3">
                <c:v>-0.78723496208574006</c:v>
              </c:pt>
              <c:pt idx="4">
                <c:v>-0.4662939788779964</c:v>
              </c:pt>
              <c:pt idx="5">
                <c:v>-7.8483169121306484E-2</c:v>
              </c:pt>
              <c:pt idx="6">
                <c:v>-7.0285867365584582E-3</c:v>
              </c:pt>
              <c:pt idx="7">
                <c:v>0.16666693145028874</c:v>
              </c:pt>
              <c:pt idx="8">
                <c:v>0.40712831493050577</c:v>
              </c:pt>
              <c:pt idx="9">
                <c:v>0.51270299499436101</c:v>
              </c:pt>
              <c:pt idx="10">
                <c:v>0.61232880565675685</c:v>
              </c:pt>
              <c:pt idx="11">
                <c:v>0.67176389297148165</c:v>
              </c:pt>
              <c:pt idx="12">
                <c:v>0.72988004868549605</c:v>
              </c:pt>
              <c:pt idx="13">
                <c:v>1.0370325952960304</c:v>
              </c:pt>
              <c:pt idx="14">
                <c:v>1.6103146441738332</c:v>
              </c:pt>
            </c:numLit>
          </c:yVal>
          <c:smooth val="0"/>
          <c:extLst>
            <c:ext xmlns:c16="http://schemas.microsoft.com/office/drawing/2014/chart" uri="{C3380CC4-5D6E-409C-BE32-E72D297353CC}">
              <c16:uniqueId val="{00000000-6C0B-44A7-9076-1B1453B1ABC5}"/>
            </c:ext>
          </c:extLst>
        </c:ser>
        <c:ser>
          <c:idx val="1"/>
          <c:order val="1"/>
          <c:tx>
            <c:v>Theoretical</c:v>
          </c:tx>
          <c:spPr>
            <a:ln w="12700">
              <a:solidFill>
                <a:srgbClr val="FF0000"/>
              </a:solidFill>
              <a:prstDash val="solid"/>
            </a:ln>
          </c:spPr>
          <c:marker>
            <c:symbol val="none"/>
          </c:marker>
          <c:xVal>
            <c:numLit>
              <c:formatCode>General</c:formatCode>
              <c:ptCount val="15"/>
              <c:pt idx="0">
                <c:v>-1.5341205443525459</c:v>
              </c:pt>
              <c:pt idx="1">
                <c:v>-1.1503493803760083</c:v>
              </c:pt>
              <c:pt idx="2">
                <c:v>-0.88714655901887607</c:v>
              </c:pt>
              <c:pt idx="3">
                <c:v>-0.67448975019608193</c:v>
              </c:pt>
              <c:pt idx="4">
                <c:v>-0.48877641111466941</c:v>
              </c:pt>
              <c:pt idx="5">
                <c:v>-0.3186393639643752</c:v>
              </c:pt>
              <c:pt idx="6">
                <c:v>-0.1573106846101707</c:v>
              </c:pt>
              <c:pt idx="7">
                <c:v>0</c:v>
              </c:pt>
              <c:pt idx="8">
                <c:v>0.1573106846101707</c:v>
              </c:pt>
              <c:pt idx="9">
                <c:v>0.3186393639643752</c:v>
              </c:pt>
              <c:pt idx="10">
                <c:v>0.48877641111466941</c:v>
              </c:pt>
              <c:pt idx="11">
                <c:v>0.67448975019608193</c:v>
              </c:pt>
              <c:pt idx="12">
                <c:v>0.88714655901887607</c:v>
              </c:pt>
              <c:pt idx="13">
                <c:v>1.1503493803760083</c:v>
              </c:pt>
              <c:pt idx="14">
                <c:v>1.5341205443525465</c:v>
              </c:pt>
            </c:numLit>
          </c:xVal>
          <c:yVal>
            <c:numLit>
              <c:formatCode>General</c:formatCode>
              <c:ptCount val="15"/>
              <c:pt idx="0">
                <c:v>-1.5341205443525459</c:v>
              </c:pt>
              <c:pt idx="1">
                <c:v>-1.1503493803760083</c:v>
              </c:pt>
              <c:pt idx="2">
                <c:v>-0.88714655901887607</c:v>
              </c:pt>
              <c:pt idx="3">
                <c:v>-0.67448975019608193</c:v>
              </c:pt>
              <c:pt idx="4">
                <c:v>-0.48877641111466941</c:v>
              </c:pt>
              <c:pt idx="5">
                <c:v>-0.3186393639643752</c:v>
              </c:pt>
              <c:pt idx="6">
                <c:v>-0.1573106846101707</c:v>
              </c:pt>
              <c:pt idx="7">
                <c:v>0</c:v>
              </c:pt>
              <c:pt idx="8">
                <c:v>0.1573106846101707</c:v>
              </c:pt>
              <c:pt idx="9">
                <c:v>0.3186393639643752</c:v>
              </c:pt>
              <c:pt idx="10">
                <c:v>0.48877641111466941</c:v>
              </c:pt>
              <c:pt idx="11">
                <c:v>0.67448975019608193</c:v>
              </c:pt>
              <c:pt idx="12">
                <c:v>0.88714655901887607</c:v>
              </c:pt>
              <c:pt idx="13">
                <c:v>1.1503493803760083</c:v>
              </c:pt>
              <c:pt idx="14">
                <c:v>1.5341205443525465</c:v>
              </c:pt>
            </c:numLit>
          </c:yVal>
          <c:smooth val="0"/>
          <c:extLst>
            <c:ext xmlns:c16="http://schemas.microsoft.com/office/drawing/2014/chart" uri="{C3380CC4-5D6E-409C-BE32-E72D297353CC}">
              <c16:uniqueId val="{00000001-6C0B-44A7-9076-1B1453B1ABC5}"/>
            </c:ext>
          </c:extLst>
        </c:ser>
        <c:dLbls>
          <c:showLegendKey val="0"/>
          <c:showVal val="0"/>
          <c:showCatName val="0"/>
          <c:showSerName val="0"/>
          <c:showPercent val="0"/>
          <c:showBubbleSize val="0"/>
        </c:dLbls>
        <c:axId val="972219711"/>
        <c:axId val="972215135"/>
      </c:scatterChart>
      <c:valAx>
        <c:axId val="972219711"/>
        <c:scaling>
          <c:orientation val="minMax"/>
        </c:scaling>
        <c:delete val="0"/>
        <c:axPos val="b"/>
        <c:title>
          <c:tx>
            <c:rich>
              <a:bodyPr/>
              <a:lstStyle/>
              <a:p>
                <a:pPr>
                  <a:defRPr/>
                </a:pPr>
                <a:r>
                  <a:rPr lang="en-US"/>
                  <a:t>N</a:t>
                </a:r>
                <a:r>
                  <a:rPr lang="en-US" sz="900"/>
                  <a:t>ormality test (A-D*):  P &gt; 0.05</a:t>
                </a:r>
              </a:p>
            </c:rich>
          </c:tx>
          <c:overlay val="0"/>
        </c:title>
        <c:numFmt formatCode="General" sourceLinked="1"/>
        <c:majorTickMark val="out"/>
        <c:minorTickMark val="none"/>
        <c:tickLblPos val="low"/>
        <c:crossAx val="972215135"/>
        <c:crosses val="autoZero"/>
        <c:crossBetween val="midCat"/>
        <c:majorUnit val="1"/>
      </c:valAx>
      <c:valAx>
        <c:axId val="972215135"/>
        <c:scaling>
          <c:orientation val="minMax"/>
        </c:scaling>
        <c:delete val="0"/>
        <c:axPos val="l"/>
        <c:numFmt formatCode="General" sourceLinked="1"/>
        <c:majorTickMark val="out"/>
        <c:minorTickMark val="none"/>
        <c:tickLblPos val="nextTo"/>
        <c:crossAx val="972219711"/>
        <c:crossesAt val="-2"/>
        <c:crossBetween val="midCat"/>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Residual -vs- Assessed
</a:t>
            </a:r>
            <a:r>
              <a:rPr lang="en-US" sz="1000"/>
              <a:t>RegressIt model for Price    (2 variables, n=15)</a:t>
            </a:r>
          </a:p>
        </c:rich>
      </c:tx>
      <c:overlay val="0"/>
    </c:title>
    <c:autoTitleDeleted val="0"/>
    <c:plotArea>
      <c:layout/>
      <c:scatterChart>
        <c:scatterStyle val="lineMarker"/>
        <c:varyColors val="0"/>
        <c:ser>
          <c:idx val="0"/>
          <c:order val="0"/>
          <c:tx>
            <c:v>Actual</c:v>
          </c:tx>
          <c:spPr>
            <a:ln w="25400">
              <a:noFill/>
            </a:ln>
            <a:effectLst/>
          </c:spPr>
          <c:marker>
            <c:symbol val="diamond"/>
            <c:size val="8"/>
            <c:spPr>
              <a:solidFill>
                <a:srgbClr val="9999FF"/>
              </a:solidFill>
              <a:ln w="9525" cap="rnd" cmpd="sng" algn="ctr">
                <a:solidFill>
                  <a:srgbClr val="0000FF"/>
                </a:solidFill>
                <a:prstDash val="solid"/>
                <a:round/>
                <a:headEnd type="none" w="med" len="med"/>
                <a:tailEnd type="none" w="med" len="med"/>
              </a:ln>
            </c:spPr>
          </c:marker>
          <c:xVal>
            <c:numLit>
              <c:formatCode>General</c:formatCode>
              <c:ptCount val="15"/>
              <c:pt idx="0">
                <c:v>7.8</c:v>
              </c:pt>
              <c:pt idx="1">
                <c:v>23.8</c:v>
              </c:pt>
              <c:pt idx="2">
                <c:v>28</c:v>
              </c:pt>
              <c:pt idx="3">
                <c:v>26.2</c:v>
              </c:pt>
              <c:pt idx="4">
                <c:v>22.4</c:v>
              </c:pt>
              <c:pt idx="5">
                <c:v>28.2</c:v>
              </c:pt>
              <c:pt idx="6">
                <c:v>25.8</c:v>
              </c:pt>
              <c:pt idx="7">
                <c:v>20.8</c:v>
              </c:pt>
              <c:pt idx="8">
                <c:v>14.6</c:v>
              </c:pt>
              <c:pt idx="9">
                <c:v>26</c:v>
              </c:pt>
              <c:pt idx="10">
                <c:v>30</c:v>
              </c:pt>
              <c:pt idx="11">
                <c:v>29.2</c:v>
              </c:pt>
              <c:pt idx="12">
                <c:v>24.2</c:v>
              </c:pt>
              <c:pt idx="13">
                <c:v>29.4</c:v>
              </c:pt>
              <c:pt idx="14">
                <c:v>23.6</c:v>
              </c:pt>
            </c:numLit>
          </c:xVal>
          <c:yVal>
            <c:numLit>
              <c:formatCode>General</c:formatCode>
              <c:ptCount val="15"/>
              <c:pt idx="0">
                <c:v>0.40469879714915535</c:v>
              </c:pt>
              <c:pt idx="1">
                <c:v>-2.7028798783636319</c:v>
              </c:pt>
              <c:pt idx="2">
                <c:v>1.6311696452807141</c:v>
              </c:pt>
              <c:pt idx="3">
                <c:v>-1.1322498754115742</c:v>
              </c:pt>
              <c:pt idx="4">
                <c:v>3.9101481851137265</c:v>
              </c:pt>
              <c:pt idx="5">
                <c:v>-1.7066736473708488E-2</c:v>
              </c:pt>
              <c:pt idx="6">
                <c:v>1.4868500244932008</c:v>
              </c:pt>
              <c:pt idx="7">
                <c:v>-5.7208198452200811</c:v>
              </c:pt>
              <c:pt idx="8">
                <c:v>1.7722866509622506</c:v>
              </c:pt>
              <c:pt idx="9">
                <c:v>-1.9115552164880754</c:v>
              </c:pt>
              <c:pt idx="10">
                <c:v>1.2449397343760111</c:v>
              </c:pt>
              <c:pt idx="11">
                <c:v>2.5181110629972139</c:v>
              </c:pt>
              <c:pt idx="12">
                <c:v>-0.1905719620770725</c:v>
              </c:pt>
              <c:pt idx="13">
                <c:v>-2.2816450517987334</c:v>
              </c:pt>
              <c:pt idx="14">
                <c:v>0.98858446546057621</c:v>
              </c:pt>
            </c:numLit>
          </c:yVal>
          <c:smooth val="0"/>
          <c:extLst>
            <c:ext xmlns:c16="http://schemas.microsoft.com/office/drawing/2014/chart" uri="{C3380CC4-5D6E-409C-BE32-E72D297353CC}">
              <c16:uniqueId val="{00000000-DB81-4364-98C2-3986FBBDB090}"/>
            </c:ext>
          </c:extLst>
        </c:ser>
        <c:dLbls>
          <c:showLegendKey val="0"/>
          <c:showVal val="0"/>
          <c:showCatName val="0"/>
          <c:showSerName val="0"/>
          <c:showPercent val="0"/>
          <c:showBubbleSize val="0"/>
        </c:dLbls>
        <c:axId val="972220543"/>
        <c:axId val="972218047"/>
      </c:scatterChart>
      <c:valAx>
        <c:axId val="972220543"/>
        <c:scaling>
          <c:orientation val="minMax"/>
          <c:min val="5"/>
        </c:scaling>
        <c:delete val="0"/>
        <c:axPos val="b"/>
        <c:title>
          <c:tx>
            <c:rich>
              <a:bodyPr/>
              <a:lstStyle/>
              <a:p>
                <a:pPr>
                  <a:defRPr/>
                </a:pPr>
                <a:r>
                  <a:rPr lang="en-US"/>
                  <a:t>Assessed</a:t>
                </a:r>
              </a:p>
            </c:rich>
          </c:tx>
          <c:overlay val="0"/>
        </c:title>
        <c:numFmt formatCode="General" sourceLinked="1"/>
        <c:majorTickMark val="out"/>
        <c:minorTickMark val="none"/>
        <c:tickLblPos val="nextTo"/>
        <c:crossAx val="972218047"/>
        <c:crossesAt val="-8"/>
        <c:crossBetween val="midCat"/>
      </c:valAx>
      <c:valAx>
        <c:axId val="972218047"/>
        <c:scaling>
          <c:orientation val="minMax"/>
        </c:scaling>
        <c:delete val="0"/>
        <c:axPos val="l"/>
        <c:majorGridlines>
          <c:spPr>
            <a:ln w="3175">
              <a:solidFill>
                <a:srgbClr val="C0C0C0"/>
              </a:solidFill>
              <a:prstDash val="solid"/>
            </a:ln>
          </c:spPr>
        </c:majorGridlines>
        <c:title>
          <c:tx>
            <c:rich>
              <a:bodyPr/>
              <a:lstStyle/>
              <a:p>
                <a:pPr>
                  <a:defRPr/>
                </a:pPr>
                <a:r>
                  <a:rPr lang="en-US"/>
                  <a:t>Residual</a:t>
                </a:r>
              </a:p>
            </c:rich>
          </c:tx>
          <c:overlay val="0"/>
        </c:title>
        <c:numFmt formatCode="General" sourceLinked="1"/>
        <c:majorTickMark val="out"/>
        <c:minorTickMark val="none"/>
        <c:tickLblPos val="nextTo"/>
        <c:crossAx val="972220543"/>
        <c:crossesAt val="5"/>
        <c:crossBetween val="midCat"/>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Residual -vs- SqFt
</a:t>
            </a:r>
            <a:r>
              <a:rPr lang="en-US" sz="1000"/>
              <a:t>RegressIt model for Price    (2 variables, n=15)</a:t>
            </a:r>
          </a:p>
        </c:rich>
      </c:tx>
      <c:overlay val="0"/>
    </c:title>
    <c:autoTitleDeleted val="0"/>
    <c:plotArea>
      <c:layout/>
      <c:scatterChart>
        <c:scatterStyle val="lineMarker"/>
        <c:varyColors val="0"/>
        <c:ser>
          <c:idx val="0"/>
          <c:order val="0"/>
          <c:tx>
            <c:v>Actual</c:v>
          </c:tx>
          <c:spPr>
            <a:ln w="25400">
              <a:noFill/>
            </a:ln>
            <a:effectLst/>
          </c:spPr>
          <c:marker>
            <c:symbol val="diamond"/>
            <c:size val="8"/>
            <c:spPr>
              <a:solidFill>
                <a:srgbClr val="9999FF"/>
              </a:solidFill>
              <a:ln w="9525" cap="rnd" cmpd="sng" algn="ctr">
                <a:solidFill>
                  <a:srgbClr val="0000FF"/>
                </a:solidFill>
                <a:prstDash val="solid"/>
                <a:round/>
                <a:headEnd type="none" w="med" len="med"/>
                <a:tailEnd type="none" w="med" len="med"/>
              </a:ln>
            </c:spPr>
          </c:marker>
          <c:xVal>
            <c:numLit>
              <c:formatCode>General</c:formatCode>
              <c:ptCount val="15"/>
              <c:pt idx="0">
                <c:v>521</c:v>
              </c:pt>
              <c:pt idx="1">
                <c:v>661</c:v>
              </c:pt>
              <c:pt idx="2">
                <c:v>694</c:v>
              </c:pt>
              <c:pt idx="3">
                <c:v>743</c:v>
              </c:pt>
              <c:pt idx="4">
                <c:v>787</c:v>
              </c:pt>
              <c:pt idx="5">
                <c:v>825</c:v>
              </c:pt>
              <c:pt idx="6">
                <c:v>883</c:v>
              </c:pt>
              <c:pt idx="7">
                <c:v>920</c:v>
              </c:pt>
              <c:pt idx="8">
                <c:v>965</c:v>
              </c:pt>
              <c:pt idx="9">
                <c:v>1011</c:v>
              </c:pt>
              <c:pt idx="10">
                <c:v>1047</c:v>
              </c:pt>
              <c:pt idx="11">
                <c:v>1060</c:v>
              </c:pt>
              <c:pt idx="12">
                <c:v>1079</c:v>
              </c:pt>
              <c:pt idx="13">
                <c:v>1164</c:v>
              </c:pt>
              <c:pt idx="14">
                <c:v>1298</c:v>
              </c:pt>
            </c:numLit>
          </c:xVal>
          <c:yVal>
            <c:numLit>
              <c:formatCode>General</c:formatCode>
              <c:ptCount val="15"/>
              <c:pt idx="0">
                <c:v>0.40469879714915535</c:v>
              </c:pt>
              <c:pt idx="1">
                <c:v>-2.7028798783636319</c:v>
              </c:pt>
              <c:pt idx="2">
                <c:v>1.6311696452807141</c:v>
              </c:pt>
              <c:pt idx="3">
                <c:v>-1.1322498754115742</c:v>
              </c:pt>
              <c:pt idx="4">
                <c:v>3.9101481851137265</c:v>
              </c:pt>
              <c:pt idx="5">
                <c:v>-1.7066736473708488E-2</c:v>
              </c:pt>
              <c:pt idx="6">
                <c:v>1.4868500244932008</c:v>
              </c:pt>
              <c:pt idx="7">
                <c:v>-5.7208198452200811</c:v>
              </c:pt>
              <c:pt idx="8">
                <c:v>1.7722866509622506</c:v>
              </c:pt>
              <c:pt idx="9">
                <c:v>-1.9115552164880754</c:v>
              </c:pt>
              <c:pt idx="10">
                <c:v>1.2449397343760111</c:v>
              </c:pt>
              <c:pt idx="11">
                <c:v>2.5181110629972139</c:v>
              </c:pt>
              <c:pt idx="12">
                <c:v>-0.1905719620770725</c:v>
              </c:pt>
              <c:pt idx="13">
                <c:v>-2.2816450517987334</c:v>
              </c:pt>
              <c:pt idx="14">
                <c:v>0.98858446546057621</c:v>
              </c:pt>
            </c:numLit>
          </c:yVal>
          <c:smooth val="0"/>
          <c:extLst>
            <c:ext xmlns:c16="http://schemas.microsoft.com/office/drawing/2014/chart" uri="{C3380CC4-5D6E-409C-BE32-E72D297353CC}">
              <c16:uniqueId val="{00000000-C164-4C73-9B22-A154DDB5C1FA}"/>
            </c:ext>
          </c:extLst>
        </c:ser>
        <c:dLbls>
          <c:showLegendKey val="0"/>
          <c:showVal val="0"/>
          <c:showCatName val="0"/>
          <c:showSerName val="0"/>
          <c:showPercent val="0"/>
          <c:showBubbleSize val="0"/>
        </c:dLbls>
        <c:axId val="972222623"/>
        <c:axId val="972214303"/>
      </c:scatterChart>
      <c:valAx>
        <c:axId val="972222623"/>
        <c:scaling>
          <c:orientation val="minMax"/>
          <c:min val="500"/>
        </c:scaling>
        <c:delete val="0"/>
        <c:axPos val="b"/>
        <c:title>
          <c:tx>
            <c:rich>
              <a:bodyPr/>
              <a:lstStyle/>
              <a:p>
                <a:pPr>
                  <a:defRPr/>
                </a:pPr>
                <a:r>
                  <a:rPr lang="en-US"/>
                  <a:t>SqFt</a:t>
                </a:r>
              </a:p>
            </c:rich>
          </c:tx>
          <c:overlay val="0"/>
        </c:title>
        <c:numFmt formatCode="General" sourceLinked="1"/>
        <c:majorTickMark val="out"/>
        <c:minorTickMark val="none"/>
        <c:tickLblPos val="nextTo"/>
        <c:crossAx val="972214303"/>
        <c:crossesAt val="-8"/>
        <c:crossBetween val="midCat"/>
      </c:valAx>
      <c:valAx>
        <c:axId val="972214303"/>
        <c:scaling>
          <c:orientation val="minMax"/>
        </c:scaling>
        <c:delete val="0"/>
        <c:axPos val="l"/>
        <c:majorGridlines>
          <c:spPr>
            <a:ln w="3175">
              <a:solidFill>
                <a:srgbClr val="C0C0C0"/>
              </a:solidFill>
              <a:prstDash val="solid"/>
            </a:ln>
          </c:spPr>
        </c:majorGridlines>
        <c:title>
          <c:tx>
            <c:rich>
              <a:bodyPr/>
              <a:lstStyle/>
              <a:p>
                <a:pPr>
                  <a:defRPr/>
                </a:pPr>
                <a:r>
                  <a:rPr lang="en-US"/>
                  <a:t>Residual</a:t>
                </a:r>
              </a:p>
            </c:rich>
          </c:tx>
          <c:overlay val="0"/>
        </c:title>
        <c:numFmt formatCode="General" sourceLinked="1"/>
        <c:majorTickMark val="out"/>
        <c:minorTickMark val="none"/>
        <c:tickLblPos val="nextTo"/>
        <c:crossAx val="972222623"/>
        <c:crossesAt val="500"/>
        <c:crossBetween val="midCat"/>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Assessed  Residual Plot</a:t>
            </a:r>
          </a:p>
        </c:rich>
      </c:tx>
      <c:overlay val="0"/>
    </c:title>
    <c:autoTitleDeleted val="0"/>
    <c:plotArea>
      <c:layout/>
      <c:scatterChart>
        <c:scatterStyle val="lineMarker"/>
        <c:varyColors val="0"/>
        <c:ser>
          <c:idx val="0"/>
          <c:order val="0"/>
          <c:spPr>
            <a:ln w="19050">
              <a:noFill/>
            </a:ln>
          </c:spPr>
          <c:xVal>
            <c:numRef>
              <c:f>Data!$B$2:$B$16</c:f>
              <c:numCache>
                <c:formatCode>0.0</c:formatCode>
                <c:ptCount val="15"/>
                <c:pt idx="0">
                  <c:v>7.8</c:v>
                </c:pt>
                <c:pt idx="1">
                  <c:v>23.8</c:v>
                </c:pt>
                <c:pt idx="2">
                  <c:v>28</c:v>
                </c:pt>
                <c:pt idx="3">
                  <c:v>26.2</c:v>
                </c:pt>
                <c:pt idx="4">
                  <c:v>22.4</c:v>
                </c:pt>
                <c:pt idx="5">
                  <c:v>28.2</c:v>
                </c:pt>
                <c:pt idx="6">
                  <c:v>25.8</c:v>
                </c:pt>
                <c:pt idx="7">
                  <c:v>20.8</c:v>
                </c:pt>
                <c:pt idx="8">
                  <c:v>14.6</c:v>
                </c:pt>
                <c:pt idx="9">
                  <c:v>26</c:v>
                </c:pt>
                <c:pt idx="10">
                  <c:v>30</c:v>
                </c:pt>
                <c:pt idx="11">
                  <c:v>29.2</c:v>
                </c:pt>
                <c:pt idx="12">
                  <c:v>24.2</c:v>
                </c:pt>
                <c:pt idx="13">
                  <c:v>29.4</c:v>
                </c:pt>
                <c:pt idx="14">
                  <c:v>23.6</c:v>
                </c:pt>
              </c:numCache>
            </c:numRef>
          </c:xVal>
          <c:yVal>
            <c:numRef>
              <c:f>'Toolpak model'!$C$42:$C$56</c:f>
              <c:numCache>
                <c:formatCode>General</c:formatCode>
                <c:ptCount val="15"/>
                <c:pt idx="0">
                  <c:v>0.40469879714917667</c:v>
                </c:pt>
                <c:pt idx="1">
                  <c:v>-2.7028798783636887</c:v>
                </c:pt>
                <c:pt idx="2">
                  <c:v>1.6311696452806359</c:v>
                </c:pt>
                <c:pt idx="3">
                  <c:v>-1.132249875411631</c:v>
                </c:pt>
                <c:pt idx="4">
                  <c:v>3.9101481851137052</c:v>
                </c:pt>
                <c:pt idx="5">
                  <c:v>-1.7066736473765332E-2</c:v>
                </c:pt>
                <c:pt idx="6">
                  <c:v>1.4868500244931724</c:v>
                </c:pt>
                <c:pt idx="7">
                  <c:v>-5.7208198452200598</c:v>
                </c:pt>
                <c:pt idx="8">
                  <c:v>1.7722866509623287</c:v>
                </c:pt>
                <c:pt idx="9">
                  <c:v>-1.9115552164880611</c:v>
                </c:pt>
                <c:pt idx="10">
                  <c:v>1.2449397343759969</c:v>
                </c:pt>
                <c:pt idx="11">
                  <c:v>2.5181110629972068</c:v>
                </c:pt>
                <c:pt idx="12">
                  <c:v>-0.19057196207703697</c:v>
                </c:pt>
                <c:pt idx="13">
                  <c:v>-2.2816450517987192</c:v>
                </c:pt>
                <c:pt idx="14">
                  <c:v>0.98858446546067569</c:v>
                </c:pt>
              </c:numCache>
            </c:numRef>
          </c:yVal>
          <c:smooth val="0"/>
          <c:extLst>
            <c:ext xmlns:c16="http://schemas.microsoft.com/office/drawing/2014/chart" uri="{C3380CC4-5D6E-409C-BE32-E72D297353CC}">
              <c16:uniqueId val="{00000004-8269-4003-A6AE-A7EB0DF9EADA}"/>
            </c:ext>
          </c:extLst>
        </c:ser>
        <c:dLbls>
          <c:showLegendKey val="0"/>
          <c:showVal val="0"/>
          <c:showCatName val="0"/>
          <c:showSerName val="0"/>
          <c:showPercent val="0"/>
          <c:showBubbleSize val="0"/>
        </c:dLbls>
        <c:axId val="1940267968"/>
        <c:axId val="1940261312"/>
      </c:scatterChart>
      <c:valAx>
        <c:axId val="1940267968"/>
        <c:scaling>
          <c:orientation val="minMax"/>
        </c:scaling>
        <c:delete val="0"/>
        <c:axPos val="b"/>
        <c:title>
          <c:tx>
            <c:rich>
              <a:bodyPr/>
              <a:lstStyle/>
              <a:p>
                <a:pPr>
                  <a:defRPr/>
                </a:pPr>
                <a:r>
                  <a:rPr lang="en-US"/>
                  <a:t>Assessed</a:t>
                </a:r>
              </a:p>
            </c:rich>
          </c:tx>
          <c:overlay val="0"/>
        </c:title>
        <c:numFmt formatCode="0.0" sourceLinked="1"/>
        <c:majorTickMark val="out"/>
        <c:minorTickMark val="none"/>
        <c:tickLblPos val="nextTo"/>
        <c:crossAx val="1940261312"/>
        <c:crosses val="autoZero"/>
        <c:crossBetween val="midCat"/>
      </c:valAx>
      <c:valAx>
        <c:axId val="1940261312"/>
        <c:scaling>
          <c:orientation val="minMax"/>
        </c:scaling>
        <c:delete val="0"/>
        <c:axPos val="l"/>
        <c:title>
          <c:tx>
            <c:rich>
              <a:bodyPr/>
              <a:lstStyle/>
              <a:p>
                <a:pPr>
                  <a:defRPr/>
                </a:pPr>
                <a:r>
                  <a:rPr lang="en-US"/>
                  <a:t>Residuals</a:t>
                </a:r>
              </a:p>
            </c:rich>
          </c:tx>
          <c:overlay val="0"/>
        </c:title>
        <c:numFmt formatCode="General" sourceLinked="1"/>
        <c:majorTickMark val="out"/>
        <c:minorTickMark val="none"/>
        <c:tickLblPos val="nextTo"/>
        <c:crossAx val="1940267968"/>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SqFt Line Fit  Plot</a:t>
            </a:r>
          </a:p>
        </c:rich>
      </c:tx>
      <c:overlay val="0"/>
    </c:title>
    <c:autoTitleDeleted val="0"/>
    <c:plotArea>
      <c:layout/>
      <c:scatterChart>
        <c:scatterStyle val="lineMarker"/>
        <c:varyColors val="0"/>
        <c:ser>
          <c:idx val="0"/>
          <c:order val="0"/>
          <c:tx>
            <c:v>Price</c:v>
          </c:tx>
          <c:spPr>
            <a:ln w="19050">
              <a:noFill/>
            </a:ln>
          </c:spPr>
          <c:xVal>
            <c:numRef>
              <c:f>Data!$A$2:$A$16</c:f>
              <c:numCache>
                <c:formatCode>General</c:formatCode>
                <c:ptCount val="15"/>
                <c:pt idx="0">
                  <c:v>521</c:v>
                </c:pt>
                <c:pt idx="1">
                  <c:v>661</c:v>
                </c:pt>
                <c:pt idx="2">
                  <c:v>694</c:v>
                </c:pt>
                <c:pt idx="3">
                  <c:v>743</c:v>
                </c:pt>
                <c:pt idx="4">
                  <c:v>787</c:v>
                </c:pt>
                <c:pt idx="5">
                  <c:v>825</c:v>
                </c:pt>
                <c:pt idx="6">
                  <c:v>883</c:v>
                </c:pt>
                <c:pt idx="7">
                  <c:v>920</c:v>
                </c:pt>
                <c:pt idx="8">
                  <c:v>965</c:v>
                </c:pt>
                <c:pt idx="9">
                  <c:v>1011</c:v>
                </c:pt>
                <c:pt idx="10">
                  <c:v>1047</c:v>
                </c:pt>
                <c:pt idx="11">
                  <c:v>1060</c:v>
                </c:pt>
                <c:pt idx="12">
                  <c:v>1079</c:v>
                </c:pt>
                <c:pt idx="13">
                  <c:v>1164</c:v>
                </c:pt>
                <c:pt idx="14">
                  <c:v>1298</c:v>
                </c:pt>
              </c:numCache>
            </c:numRef>
          </c:xVal>
          <c:yVal>
            <c:numRef>
              <c:f>Data!$C$2:$C$16</c:f>
              <c:numCache>
                <c:formatCode>0.0</c:formatCode>
                <c:ptCount val="15"/>
                <c:pt idx="0">
                  <c:v>26</c:v>
                </c:pt>
                <c:pt idx="1">
                  <c:v>31</c:v>
                </c:pt>
                <c:pt idx="2">
                  <c:v>37.4</c:v>
                </c:pt>
                <c:pt idx="3">
                  <c:v>34.799999999999997</c:v>
                </c:pt>
                <c:pt idx="4">
                  <c:v>39.200000000000003</c:v>
                </c:pt>
                <c:pt idx="5">
                  <c:v>38</c:v>
                </c:pt>
                <c:pt idx="6">
                  <c:v>39.6</c:v>
                </c:pt>
                <c:pt idx="7">
                  <c:v>31.2</c:v>
                </c:pt>
                <c:pt idx="8">
                  <c:v>37.200000000000003</c:v>
                </c:pt>
                <c:pt idx="9">
                  <c:v>38.4</c:v>
                </c:pt>
                <c:pt idx="10">
                  <c:v>43.6</c:v>
                </c:pt>
                <c:pt idx="11">
                  <c:v>44.8</c:v>
                </c:pt>
                <c:pt idx="12">
                  <c:v>40.6</c:v>
                </c:pt>
                <c:pt idx="13">
                  <c:v>41.8</c:v>
                </c:pt>
                <c:pt idx="14">
                  <c:v>45.2</c:v>
                </c:pt>
              </c:numCache>
            </c:numRef>
          </c:yVal>
          <c:smooth val="0"/>
          <c:extLst>
            <c:ext xmlns:c16="http://schemas.microsoft.com/office/drawing/2014/chart" uri="{C3380CC4-5D6E-409C-BE32-E72D297353CC}">
              <c16:uniqueId val="{00000004-21E5-46C6-91FA-0871709F6AF2}"/>
            </c:ext>
          </c:extLst>
        </c:ser>
        <c:ser>
          <c:idx val="1"/>
          <c:order val="1"/>
          <c:tx>
            <c:v>Predicted Price</c:v>
          </c:tx>
          <c:spPr>
            <a:ln w="19050">
              <a:noFill/>
            </a:ln>
          </c:spPr>
          <c:xVal>
            <c:numRef>
              <c:f>Data!$A$2:$A$16</c:f>
              <c:numCache>
                <c:formatCode>General</c:formatCode>
                <c:ptCount val="15"/>
                <c:pt idx="0">
                  <c:v>521</c:v>
                </c:pt>
                <c:pt idx="1">
                  <c:v>661</c:v>
                </c:pt>
                <c:pt idx="2">
                  <c:v>694</c:v>
                </c:pt>
                <c:pt idx="3">
                  <c:v>743</c:v>
                </c:pt>
                <c:pt idx="4">
                  <c:v>787</c:v>
                </c:pt>
                <c:pt idx="5">
                  <c:v>825</c:v>
                </c:pt>
                <c:pt idx="6">
                  <c:v>883</c:v>
                </c:pt>
                <c:pt idx="7">
                  <c:v>920</c:v>
                </c:pt>
                <c:pt idx="8">
                  <c:v>965</c:v>
                </c:pt>
                <c:pt idx="9">
                  <c:v>1011</c:v>
                </c:pt>
                <c:pt idx="10">
                  <c:v>1047</c:v>
                </c:pt>
                <c:pt idx="11">
                  <c:v>1060</c:v>
                </c:pt>
                <c:pt idx="12">
                  <c:v>1079</c:v>
                </c:pt>
                <c:pt idx="13">
                  <c:v>1164</c:v>
                </c:pt>
                <c:pt idx="14">
                  <c:v>1298</c:v>
                </c:pt>
              </c:numCache>
            </c:numRef>
          </c:xVal>
          <c:yVal>
            <c:numRef>
              <c:f>'Toolpak model'!$B$42:$B$56</c:f>
              <c:numCache>
                <c:formatCode>General</c:formatCode>
                <c:ptCount val="15"/>
                <c:pt idx="0">
                  <c:v>25.595301202850823</c:v>
                </c:pt>
                <c:pt idx="1">
                  <c:v>33.702879878363689</c:v>
                </c:pt>
                <c:pt idx="2">
                  <c:v>35.768830354719363</c:v>
                </c:pt>
                <c:pt idx="3">
                  <c:v>35.932249875411628</c:v>
                </c:pt>
                <c:pt idx="4">
                  <c:v>35.289851814886298</c:v>
                </c:pt>
                <c:pt idx="5">
                  <c:v>38.017066736473765</c:v>
                </c:pt>
                <c:pt idx="6">
                  <c:v>38.113149975506829</c:v>
                </c:pt>
                <c:pt idx="7">
                  <c:v>36.920819845220059</c:v>
                </c:pt>
                <c:pt idx="8">
                  <c:v>35.427713349037674</c:v>
                </c:pt>
                <c:pt idx="9">
                  <c:v>40.31155521648806</c:v>
                </c:pt>
                <c:pt idx="10">
                  <c:v>42.355060265624005</c:v>
                </c:pt>
                <c:pt idx="11">
                  <c:v>42.28188893700279</c:v>
                </c:pt>
                <c:pt idx="12">
                  <c:v>40.790571962077038</c:v>
                </c:pt>
                <c:pt idx="13">
                  <c:v>44.081645051798716</c:v>
                </c:pt>
                <c:pt idx="14">
                  <c:v>44.211415534539327</c:v>
                </c:pt>
              </c:numCache>
            </c:numRef>
          </c:yVal>
          <c:smooth val="0"/>
          <c:extLst>
            <c:ext xmlns:c16="http://schemas.microsoft.com/office/drawing/2014/chart" uri="{C3380CC4-5D6E-409C-BE32-E72D297353CC}">
              <c16:uniqueId val="{00000005-21E5-46C6-91FA-0871709F6AF2}"/>
            </c:ext>
          </c:extLst>
        </c:ser>
        <c:dLbls>
          <c:showLegendKey val="0"/>
          <c:showVal val="0"/>
          <c:showCatName val="0"/>
          <c:showSerName val="0"/>
          <c:showPercent val="0"/>
          <c:showBubbleSize val="0"/>
        </c:dLbls>
        <c:axId val="1940265056"/>
        <c:axId val="1940286272"/>
      </c:scatterChart>
      <c:valAx>
        <c:axId val="1940265056"/>
        <c:scaling>
          <c:orientation val="minMax"/>
        </c:scaling>
        <c:delete val="0"/>
        <c:axPos val="b"/>
        <c:title>
          <c:tx>
            <c:rich>
              <a:bodyPr/>
              <a:lstStyle/>
              <a:p>
                <a:pPr>
                  <a:defRPr/>
                </a:pPr>
                <a:r>
                  <a:rPr lang="en-US"/>
                  <a:t>SqFt</a:t>
                </a:r>
              </a:p>
            </c:rich>
          </c:tx>
          <c:overlay val="0"/>
        </c:title>
        <c:numFmt formatCode="General" sourceLinked="1"/>
        <c:majorTickMark val="out"/>
        <c:minorTickMark val="none"/>
        <c:tickLblPos val="nextTo"/>
        <c:crossAx val="1940286272"/>
        <c:crosses val="autoZero"/>
        <c:crossBetween val="midCat"/>
      </c:valAx>
      <c:valAx>
        <c:axId val="1940286272"/>
        <c:scaling>
          <c:orientation val="minMax"/>
        </c:scaling>
        <c:delete val="0"/>
        <c:axPos val="l"/>
        <c:title>
          <c:tx>
            <c:rich>
              <a:bodyPr/>
              <a:lstStyle/>
              <a:p>
                <a:pPr>
                  <a:defRPr/>
                </a:pPr>
                <a:r>
                  <a:rPr lang="en-US"/>
                  <a:t>Price</a:t>
                </a:r>
              </a:p>
            </c:rich>
          </c:tx>
          <c:overlay val="0"/>
        </c:title>
        <c:numFmt formatCode="0.0" sourceLinked="1"/>
        <c:majorTickMark val="out"/>
        <c:minorTickMark val="none"/>
        <c:tickLblPos val="nextTo"/>
        <c:crossAx val="19402650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Assessed Line Fit  Plot</a:t>
            </a:r>
          </a:p>
        </c:rich>
      </c:tx>
      <c:overlay val="0"/>
    </c:title>
    <c:autoTitleDeleted val="0"/>
    <c:plotArea>
      <c:layout/>
      <c:scatterChart>
        <c:scatterStyle val="lineMarker"/>
        <c:varyColors val="0"/>
        <c:ser>
          <c:idx val="0"/>
          <c:order val="0"/>
          <c:tx>
            <c:v>Price</c:v>
          </c:tx>
          <c:spPr>
            <a:ln w="19050">
              <a:noFill/>
            </a:ln>
          </c:spPr>
          <c:xVal>
            <c:numRef>
              <c:f>Data!$B$2:$B$16</c:f>
              <c:numCache>
                <c:formatCode>0.0</c:formatCode>
                <c:ptCount val="15"/>
                <c:pt idx="0">
                  <c:v>7.8</c:v>
                </c:pt>
                <c:pt idx="1">
                  <c:v>23.8</c:v>
                </c:pt>
                <c:pt idx="2">
                  <c:v>28</c:v>
                </c:pt>
                <c:pt idx="3">
                  <c:v>26.2</c:v>
                </c:pt>
                <c:pt idx="4">
                  <c:v>22.4</c:v>
                </c:pt>
                <c:pt idx="5">
                  <c:v>28.2</c:v>
                </c:pt>
                <c:pt idx="6">
                  <c:v>25.8</c:v>
                </c:pt>
                <c:pt idx="7">
                  <c:v>20.8</c:v>
                </c:pt>
                <c:pt idx="8">
                  <c:v>14.6</c:v>
                </c:pt>
                <c:pt idx="9">
                  <c:v>26</c:v>
                </c:pt>
                <c:pt idx="10">
                  <c:v>30</c:v>
                </c:pt>
                <c:pt idx="11">
                  <c:v>29.2</c:v>
                </c:pt>
                <c:pt idx="12">
                  <c:v>24.2</c:v>
                </c:pt>
                <c:pt idx="13">
                  <c:v>29.4</c:v>
                </c:pt>
                <c:pt idx="14">
                  <c:v>23.6</c:v>
                </c:pt>
              </c:numCache>
            </c:numRef>
          </c:xVal>
          <c:yVal>
            <c:numRef>
              <c:f>Data!$C$2:$C$16</c:f>
              <c:numCache>
                <c:formatCode>0.0</c:formatCode>
                <c:ptCount val="15"/>
                <c:pt idx="0">
                  <c:v>26</c:v>
                </c:pt>
                <c:pt idx="1">
                  <c:v>31</c:v>
                </c:pt>
                <c:pt idx="2">
                  <c:v>37.4</c:v>
                </c:pt>
                <c:pt idx="3">
                  <c:v>34.799999999999997</c:v>
                </c:pt>
                <c:pt idx="4">
                  <c:v>39.200000000000003</c:v>
                </c:pt>
                <c:pt idx="5">
                  <c:v>38</c:v>
                </c:pt>
                <c:pt idx="6">
                  <c:v>39.6</c:v>
                </c:pt>
                <c:pt idx="7">
                  <c:v>31.2</c:v>
                </c:pt>
                <c:pt idx="8">
                  <c:v>37.200000000000003</c:v>
                </c:pt>
                <c:pt idx="9">
                  <c:v>38.4</c:v>
                </c:pt>
                <c:pt idx="10">
                  <c:v>43.6</c:v>
                </c:pt>
                <c:pt idx="11">
                  <c:v>44.8</c:v>
                </c:pt>
                <c:pt idx="12">
                  <c:v>40.6</c:v>
                </c:pt>
                <c:pt idx="13">
                  <c:v>41.8</c:v>
                </c:pt>
                <c:pt idx="14">
                  <c:v>45.2</c:v>
                </c:pt>
              </c:numCache>
            </c:numRef>
          </c:yVal>
          <c:smooth val="0"/>
          <c:extLst>
            <c:ext xmlns:c16="http://schemas.microsoft.com/office/drawing/2014/chart" uri="{C3380CC4-5D6E-409C-BE32-E72D297353CC}">
              <c16:uniqueId val="{00000004-DC16-4CDF-AD76-3BFC277A49DA}"/>
            </c:ext>
          </c:extLst>
        </c:ser>
        <c:ser>
          <c:idx val="1"/>
          <c:order val="1"/>
          <c:tx>
            <c:v>Predicted Price</c:v>
          </c:tx>
          <c:spPr>
            <a:ln w="19050">
              <a:noFill/>
            </a:ln>
          </c:spPr>
          <c:xVal>
            <c:numRef>
              <c:f>Data!$B$2:$B$16</c:f>
              <c:numCache>
                <c:formatCode>0.0</c:formatCode>
                <c:ptCount val="15"/>
                <c:pt idx="0">
                  <c:v>7.8</c:v>
                </c:pt>
                <c:pt idx="1">
                  <c:v>23.8</c:v>
                </c:pt>
                <c:pt idx="2">
                  <c:v>28</c:v>
                </c:pt>
                <c:pt idx="3">
                  <c:v>26.2</c:v>
                </c:pt>
                <c:pt idx="4">
                  <c:v>22.4</c:v>
                </c:pt>
                <c:pt idx="5">
                  <c:v>28.2</c:v>
                </c:pt>
                <c:pt idx="6">
                  <c:v>25.8</c:v>
                </c:pt>
                <c:pt idx="7">
                  <c:v>20.8</c:v>
                </c:pt>
                <c:pt idx="8">
                  <c:v>14.6</c:v>
                </c:pt>
                <c:pt idx="9">
                  <c:v>26</c:v>
                </c:pt>
                <c:pt idx="10">
                  <c:v>30</c:v>
                </c:pt>
                <c:pt idx="11">
                  <c:v>29.2</c:v>
                </c:pt>
                <c:pt idx="12">
                  <c:v>24.2</c:v>
                </c:pt>
                <c:pt idx="13">
                  <c:v>29.4</c:v>
                </c:pt>
                <c:pt idx="14">
                  <c:v>23.6</c:v>
                </c:pt>
              </c:numCache>
            </c:numRef>
          </c:xVal>
          <c:yVal>
            <c:numRef>
              <c:f>'Toolpak model'!$B$42:$B$56</c:f>
              <c:numCache>
                <c:formatCode>General</c:formatCode>
                <c:ptCount val="15"/>
                <c:pt idx="0">
                  <c:v>25.595301202850823</c:v>
                </c:pt>
                <c:pt idx="1">
                  <c:v>33.702879878363689</c:v>
                </c:pt>
                <c:pt idx="2">
                  <c:v>35.768830354719363</c:v>
                </c:pt>
                <c:pt idx="3">
                  <c:v>35.932249875411628</c:v>
                </c:pt>
                <c:pt idx="4">
                  <c:v>35.289851814886298</c:v>
                </c:pt>
                <c:pt idx="5">
                  <c:v>38.017066736473765</c:v>
                </c:pt>
                <c:pt idx="6">
                  <c:v>38.113149975506829</c:v>
                </c:pt>
                <c:pt idx="7">
                  <c:v>36.920819845220059</c:v>
                </c:pt>
                <c:pt idx="8">
                  <c:v>35.427713349037674</c:v>
                </c:pt>
                <c:pt idx="9">
                  <c:v>40.31155521648806</c:v>
                </c:pt>
                <c:pt idx="10">
                  <c:v>42.355060265624005</c:v>
                </c:pt>
                <c:pt idx="11">
                  <c:v>42.28188893700279</c:v>
                </c:pt>
                <c:pt idx="12">
                  <c:v>40.790571962077038</c:v>
                </c:pt>
                <c:pt idx="13">
                  <c:v>44.081645051798716</c:v>
                </c:pt>
                <c:pt idx="14">
                  <c:v>44.211415534539327</c:v>
                </c:pt>
              </c:numCache>
            </c:numRef>
          </c:yVal>
          <c:smooth val="0"/>
          <c:extLst>
            <c:ext xmlns:c16="http://schemas.microsoft.com/office/drawing/2014/chart" uri="{C3380CC4-5D6E-409C-BE32-E72D297353CC}">
              <c16:uniqueId val="{00000005-DC16-4CDF-AD76-3BFC277A49DA}"/>
            </c:ext>
          </c:extLst>
        </c:ser>
        <c:dLbls>
          <c:showLegendKey val="0"/>
          <c:showVal val="0"/>
          <c:showCatName val="0"/>
          <c:showSerName val="0"/>
          <c:showPercent val="0"/>
          <c:showBubbleSize val="0"/>
        </c:dLbls>
        <c:axId val="1940265056"/>
        <c:axId val="1940267968"/>
      </c:scatterChart>
      <c:valAx>
        <c:axId val="1940265056"/>
        <c:scaling>
          <c:orientation val="minMax"/>
        </c:scaling>
        <c:delete val="0"/>
        <c:axPos val="b"/>
        <c:title>
          <c:tx>
            <c:rich>
              <a:bodyPr/>
              <a:lstStyle/>
              <a:p>
                <a:pPr>
                  <a:defRPr/>
                </a:pPr>
                <a:r>
                  <a:rPr lang="en-US"/>
                  <a:t>Assessed</a:t>
                </a:r>
              </a:p>
            </c:rich>
          </c:tx>
          <c:overlay val="0"/>
        </c:title>
        <c:numFmt formatCode="0.0" sourceLinked="1"/>
        <c:majorTickMark val="out"/>
        <c:minorTickMark val="none"/>
        <c:tickLblPos val="nextTo"/>
        <c:crossAx val="1940267968"/>
        <c:crosses val="autoZero"/>
        <c:crossBetween val="midCat"/>
      </c:valAx>
      <c:valAx>
        <c:axId val="1940267968"/>
        <c:scaling>
          <c:orientation val="minMax"/>
        </c:scaling>
        <c:delete val="0"/>
        <c:axPos val="l"/>
        <c:title>
          <c:tx>
            <c:rich>
              <a:bodyPr/>
              <a:lstStyle/>
              <a:p>
                <a:pPr>
                  <a:defRPr/>
                </a:pPr>
                <a:r>
                  <a:rPr lang="en-US"/>
                  <a:t>Price</a:t>
                </a:r>
              </a:p>
            </c:rich>
          </c:tx>
          <c:overlay val="0"/>
        </c:title>
        <c:numFmt formatCode="0.0" sourceLinked="1"/>
        <c:majorTickMark val="out"/>
        <c:minorTickMark val="none"/>
        <c:tickLblPos val="nextTo"/>
        <c:crossAx val="19402650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Normal Probability Plot</a:t>
            </a:r>
          </a:p>
        </c:rich>
      </c:tx>
      <c:overlay val="0"/>
    </c:title>
    <c:autoTitleDeleted val="0"/>
    <c:plotArea>
      <c:layout/>
      <c:scatterChart>
        <c:scatterStyle val="lineMarker"/>
        <c:varyColors val="0"/>
        <c:ser>
          <c:idx val="0"/>
          <c:order val="0"/>
          <c:spPr>
            <a:ln w="19050">
              <a:noFill/>
            </a:ln>
          </c:spPr>
          <c:xVal>
            <c:numRef>
              <c:f>'Toolpak model'!$F$42:$F$56</c:f>
              <c:numCache>
                <c:formatCode>General</c:formatCode>
                <c:ptCount val="15"/>
                <c:pt idx="0">
                  <c:v>3.3333333333333335</c:v>
                </c:pt>
                <c:pt idx="1">
                  <c:v>10</c:v>
                </c:pt>
                <c:pt idx="2">
                  <c:v>16.666666666666668</c:v>
                </c:pt>
                <c:pt idx="3">
                  <c:v>23.333333333333332</c:v>
                </c:pt>
                <c:pt idx="4">
                  <c:v>30</c:v>
                </c:pt>
                <c:pt idx="5">
                  <c:v>36.666666666666671</c:v>
                </c:pt>
                <c:pt idx="6">
                  <c:v>43.333333333333336</c:v>
                </c:pt>
                <c:pt idx="7">
                  <c:v>50.000000000000007</c:v>
                </c:pt>
                <c:pt idx="8">
                  <c:v>56.666666666666671</c:v>
                </c:pt>
                <c:pt idx="9">
                  <c:v>63.333333333333336</c:v>
                </c:pt>
                <c:pt idx="10">
                  <c:v>70</c:v>
                </c:pt>
                <c:pt idx="11">
                  <c:v>76.666666666666671</c:v>
                </c:pt>
                <c:pt idx="12">
                  <c:v>83.333333333333329</c:v>
                </c:pt>
                <c:pt idx="13">
                  <c:v>90</c:v>
                </c:pt>
                <c:pt idx="14">
                  <c:v>96.666666666666671</c:v>
                </c:pt>
              </c:numCache>
            </c:numRef>
          </c:xVal>
          <c:yVal>
            <c:numRef>
              <c:f>'Toolpak model'!$G$42:$G$56</c:f>
              <c:numCache>
                <c:formatCode>General</c:formatCode>
                <c:ptCount val="15"/>
                <c:pt idx="0">
                  <c:v>26</c:v>
                </c:pt>
                <c:pt idx="1">
                  <c:v>31</c:v>
                </c:pt>
                <c:pt idx="2">
                  <c:v>31.2</c:v>
                </c:pt>
                <c:pt idx="3">
                  <c:v>34.799999999999997</c:v>
                </c:pt>
                <c:pt idx="4">
                  <c:v>37.200000000000003</c:v>
                </c:pt>
                <c:pt idx="5">
                  <c:v>37.4</c:v>
                </c:pt>
                <c:pt idx="6">
                  <c:v>38</c:v>
                </c:pt>
                <c:pt idx="7">
                  <c:v>38.4</c:v>
                </c:pt>
                <c:pt idx="8">
                  <c:v>39.200000000000003</c:v>
                </c:pt>
                <c:pt idx="9">
                  <c:v>39.6</c:v>
                </c:pt>
                <c:pt idx="10">
                  <c:v>40.6</c:v>
                </c:pt>
                <c:pt idx="11">
                  <c:v>41.8</c:v>
                </c:pt>
                <c:pt idx="12">
                  <c:v>43.6</c:v>
                </c:pt>
                <c:pt idx="13">
                  <c:v>44.8</c:v>
                </c:pt>
                <c:pt idx="14">
                  <c:v>45.2</c:v>
                </c:pt>
              </c:numCache>
            </c:numRef>
          </c:yVal>
          <c:smooth val="0"/>
          <c:extLst>
            <c:ext xmlns:c16="http://schemas.microsoft.com/office/drawing/2014/chart" uri="{C3380CC4-5D6E-409C-BE32-E72D297353CC}">
              <c16:uniqueId val="{00000001-B486-4E1D-AE0E-6BD1B927F647}"/>
            </c:ext>
          </c:extLst>
        </c:ser>
        <c:dLbls>
          <c:showLegendKey val="0"/>
          <c:showVal val="0"/>
          <c:showCatName val="0"/>
          <c:showSerName val="0"/>
          <c:showPercent val="0"/>
          <c:showBubbleSize val="0"/>
        </c:dLbls>
        <c:axId val="1940261728"/>
        <c:axId val="1940264640"/>
      </c:scatterChart>
      <c:valAx>
        <c:axId val="1940261728"/>
        <c:scaling>
          <c:orientation val="minMax"/>
        </c:scaling>
        <c:delete val="0"/>
        <c:axPos val="b"/>
        <c:title>
          <c:tx>
            <c:rich>
              <a:bodyPr/>
              <a:lstStyle/>
              <a:p>
                <a:pPr>
                  <a:defRPr/>
                </a:pPr>
                <a:r>
                  <a:rPr lang="en-US"/>
                  <a:t>Sample Percentile</a:t>
                </a:r>
              </a:p>
            </c:rich>
          </c:tx>
          <c:overlay val="0"/>
        </c:title>
        <c:numFmt formatCode="General" sourceLinked="1"/>
        <c:majorTickMark val="out"/>
        <c:minorTickMark val="none"/>
        <c:tickLblPos val="nextTo"/>
        <c:crossAx val="1940264640"/>
        <c:crosses val="autoZero"/>
        <c:crossBetween val="midCat"/>
      </c:valAx>
      <c:valAx>
        <c:axId val="1940264640"/>
        <c:scaling>
          <c:orientation val="minMax"/>
        </c:scaling>
        <c:delete val="0"/>
        <c:axPos val="l"/>
        <c:title>
          <c:tx>
            <c:rich>
              <a:bodyPr/>
              <a:lstStyle/>
              <a:p>
                <a:pPr>
                  <a:defRPr/>
                </a:pPr>
                <a:r>
                  <a:rPr lang="en-US"/>
                  <a:t>Price</a:t>
                </a:r>
              </a:p>
            </c:rich>
          </c:tx>
          <c:overlay val="0"/>
        </c:title>
        <c:numFmt formatCode="General" sourceLinked="1"/>
        <c:majorTickMark val="out"/>
        <c:minorTickMark val="none"/>
        <c:tickLblPos val="nextTo"/>
        <c:crossAx val="1940261728"/>
        <c:crosses val="autoZero"/>
        <c:crossBetween val="midCat"/>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'RegressIt model'!$AA$2</c:f>
          <c:strCache>
            <c:ptCount val="1"/>
            <c:pt idx="0">
              <c:v>Forecasts and 95.0% confidence limits for means and forecasts
RegressIt model for Price    (2 variables, n=15)</c:v>
            </c:pt>
          </c:strCache>
        </c:strRef>
      </c:tx>
      <c:overlay val="0"/>
      <c:txPr>
        <a:bodyPr/>
        <a:lstStyle/>
        <a:p>
          <a:pPr>
            <a:defRPr sz="1000"/>
          </a:pPr>
          <a:endParaRPr lang="en-US"/>
        </a:p>
      </c:txPr>
    </c:title>
    <c:autoTitleDeleted val="0"/>
    <c:plotArea>
      <c:layout/>
      <c:lineChart>
        <c:grouping val="standard"/>
        <c:varyColors val="0"/>
        <c:ser>
          <c:idx val="0"/>
          <c:order val="0"/>
          <c:tx>
            <c:v>Forecast</c:v>
          </c:tx>
          <c:spPr>
            <a:ln w="25400">
              <a:noFill/>
            </a:ln>
          </c:spPr>
          <c:marker>
            <c:symbol val="circle"/>
            <c:size val="7"/>
            <c:spPr>
              <a:solidFill>
                <a:srgbClr val="FF9999"/>
              </a:solidFill>
              <a:ln w="12700">
                <a:solidFill>
                  <a:srgbClr val="FF0000"/>
                </a:solidFill>
                <a:prstDash val="solid"/>
              </a:ln>
            </c:spPr>
          </c:marker>
          <c:errBars>
            <c:errDir val="y"/>
            <c:errBarType val="both"/>
            <c:errValType val="cust"/>
            <c:noEndCap val="0"/>
            <c:plus>
              <c:numRef>
                <c:f>'RegressIt model'!$CG$31:$CG$35</c:f>
                <c:numCache>
                  <c:formatCode>General</c:formatCode>
                  <c:ptCount val="5"/>
                  <c:pt idx="0">
                    <c:v>5.9936467513204068</c:v>
                  </c:pt>
                  <c:pt idx="1">
                    <c:v>6.0158662735278767</c:v>
                  </c:pt>
                  <c:pt idx="2">
                    <c:v>5.9436573429503747</c:v>
                  </c:pt>
                  <c:pt idx="3">
                    <c:v>6.1513427967723446</c:v>
                  </c:pt>
                  <c:pt idx="4">
                    <c:v>6.2723096230698472</c:v>
                  </c:pt>
                </c:numCache>
              </c:numRef>
            </c:plus>
            <c:minus>
              <c:numRef>
                <c:f>'RegressIt model'!$CG$31:$CG$35</c:f>
                <c:numCache>
                  <c:formatCode>General</c:formatCode>
                  <c:ptCount val="5"/>
                  <c:pt idx="0">
                    <c:v>5.9936467513204068</c:v>
                  </c:pt>
                  <c:pt idx="1">
                    <c:v>6.0158662735278767</c:v>
                  </c:pt>
                  <c:pt idx="2">
                    <c:v>5.9436573429503747</c:v>
                  </c:pt>
                  <c:pt idx="3">
                    <c:v>6.1513427967723446</c:v>
                  </c:pt>
                  <c:pt idx="4">
                    <c:v>6.2723096230698472</c:v>
                  </c:pt>
                </c:numCache>
              </c:numRef>
            </c:minus>
          </c:errBars>
          <c:cat>
            <c:numRef>
              <c:f>'RegressIt model'!$A$31:$A$35</c:f>
              <c:numCache>
                <c:formatCode>0</c:formatCode>
                <c:ptCount val="5"/>
                <c:pt idx="0">
                  <c:v>16</c:v>
                </c:pt>
                <c:pt idx="1">
                  <c:v>17</c:v>
                </c:pt>
                <c:pt idx="2">
                  <c:v>18</c:v>
                </c:pt>
                <c:pt idx="3">
                  <c:v>19</c:v>
                </c:pt>
                <c:pt idx="4">
                  <c:v>20</c:v>
                </c:pt>
              </c:numCache>
            </c:numRef>
          </c:cat>
          <c:val>
            <c:numRef>
              <c:f>'RegressIt model'!$B$31:$B$35</c:f>
              <c:numCache>
                <c:formatCode>0.000</c:formatCode>
                <c:ptCount val="5"/>
                <c:pt idx="0">
                  <c:v>36.445382142144318</c:v>
                </c:pt>
                <c:pt idx="1">
                  <c:v>39.190568687809936</c:v>
                </c:pt>
                <c:pt idx="2">
                  <c:v>40.128841033653131</c:v>
                </c:pt>
                <c:pt idx="3">
                  <c:v>43.235410419283234</c:v>
                </c:pt>
                <c:pt idx="4">
                  <c:v>44.173682765126429</c:v>
                </c:pt>
              </c:numCache>
            </c:numRef>
          </c:val>
          <c:smooth val="0"/>
          <c:extLst>
            <c:ext xmlns:c16="http://schemas.microsoft.com/office/drawing/2014/chart" uri="{C3380CC4-5D6E-409C-BE32-E72D297353CC}">
              <c16:uniqueId val="{00000000-AD2C-4891-B054-EE0631963F41}"/>
            </c:ext>
          </c:extLst>
        </c:ser>
        <c:ser>
          <c:idx val="1"/>
          <c:order val="1"/>
          <c:tx>
            <c:strRef>
              <c:f>'RegressIt model'!$H$30</c:f>
              <c:strCache>
                <c:ptCount val="1"/>
                <c:pt idx="0">
                  <c:v>Upper95%M</c:v>
                </c:pt>
              </c:strCache>
            </c:strRef>
          </c:tx>
          <c:spPr>
            <a:ln w="25400">
              <a:noFill/>
            </a:ln>
          </c:spPr>
          <c:marker>
            <c:symbol val="dash"/>
            <c:size val="7"/>
            <c:spPr>
              <a:noFill/>
              <a:ln w="12700">
                <a:solidFill>
                  <a:srgbClr val="000000"/>
                </a:solidFill>
              </a:ln>
              <a:extLst>
                <a:ext uri="{909E8E84-426E-40DD-AFC4-6F175D3DCCD1}">
                  <a14:hiddenFill xmlns:a14="http://schemas.microsoft.com/office/drawing/2010/main">
                    <a:solidFill>
                      <a:srgbClr val="ED7D31"/>
                    </a:solidFill>
                  </a14:hiddenFill>
                </a:ext>
              </a:extLst>
            </c:spPr>
          </c:marker>
          <c:cat>
            <c:numRef>
              <c:f>'RegressIt model'!$A$31:$A$35</c:f>
              <c:numCache>
                <c:formatCode>0</c:formatCode>
                <c:ptCount val="5"/>
                <c:pt idx="0">
                  <c:v>16</c:v>
                </c:pt>
                <c:pt idx="1">
                  <c:v>17</c:v>
                </c:pt>
                <c:pt idx="2">
                  <c:v>18</c:v>
                </c:pt>
                <c:pt idx="3">
                  <c:v>19</c:v>
                </c:pt>
                <c:pt idx="4">
                  <c:v>20</c:v>
                </c:pt>
              </c:numCache>
            </c:numRef>
          </c:cat>
          <c:val>
            <c:numRef>
              <c:f>'RegressIt model'!$H$31:$H$35</c:f>
              <c:numCache>
                <c:formatCode>0.000</c:formatCode>
                <c:ptCount val="5"/>
                <c:pt idx="0">
                  <c:v>38.253325370719992</c:v>
                </c:pt>
                <c:pt idx="1">
                  <c:v>41.070862377399187</c:v>
                </c:pt>
                <c:pt idx="2">
                  <c:v>41.763441886628222</c:v>
                </c:pt>
                <c:pt idx="3">
                  <c:v>45.512223003037548</c:v>
                </c:pt>
                <c:pt idx="4">
                  <c:v>46.759553091688375</c:v>
                </c:pt>
              </c:numCache>
            </c:numRef>
          </c:val>
          <c:smooth val="0"/>
          <c:extLst>
            <c:ext xmlns:c16="http://schemas.microsoft.com/office/drawing/2014/chart" uri="{C3380CC4-5D6E-409C-BE32-E72D297353CC}">
              <c16:uniqueId val="{00000001-AD2C-4891-B054-EE0631963F41}"/>
            </c:ext>
          </c:extLst>
        </c:ser>
        <c:ser>
          <c:idx val="2"/>
          <c:order val="2"/>
          <c:tx>
            <c:strRef>
              <c:f>'RegressIt model'!$G$30</c:f>
              <c:strCache>
                <c:ptCount val="1"/>
                <c:pt idx="0">
                  <c:v>Lower95%M</c:v>
                </c:pt>
              </c:strCache>
            </c:strRef>
          </c:tx>
          <c:spPr>
            <a:ln w="25400">
              <a:noFill/>
            </a:ln>
          </c:spPr>
          <c:marker>
            <c:symbol val="dash"/>
            <c:size val="7"/>
            <c:spPr>
              <a:noFill/>
              <a:ln w="12700">
                <a:solidFill>
                  <a:srgbClr val="000000"/>
                </a:solidFill>
              </a:ln>
              <a:extLst>
                <a:ext uri="{909E8E84-426E-40DD-AFC4-6F175D3DCCD1}">
                  <a14:hiddenFill xmlns:a14="http://schemas.microsoft.com/office/drawing/2010/main">
                    <a:solidFill>
                      <a:srgbClr val="A5A5A5"/>
                    </a:solidFill>
                  </a14:hiddenFill>
                </a:ext>
              </a:extLst>
            </c:spPr>
          </c:marker>
          <c:cat>
            <c:numRef>
              <c:f>'RegressIt model'!$A$31:$A$35</c:f>
              <c:numCache>
                <c:formatCode>0</c:formatCode>
                <c:ptCount val="5"/>
                <c:pt idx="0">
                  <c:v>16</c:v>
                </c:pt>
                <c:pt idx="1">
                  <c:v>17</c:v>
                </c:pt>
                <c:pt idx="2">
                  <c:v>18</c:v>
                </c:pt>
                <c:pt idx="3">
                  <c:v>19</c:v>
                </c:pt>
                <c:pt idx="4">
                  <c:v>20</c:v>
                </c:pt>
              </c:numCache>
            </c:numRef>
          </c:cat>
          <c:val>
            <c:numRef>
              <c:f>'RegressIt model'!$G$31:$G$35</c:f>
              <c:numCache>
                <c:formatCode>0.000</c:formatCode>
                <c:ptCount val="5"/>
                <c:pt idx="0">
                  <c:v>34.637438913568644</c:v>
                </c:pt>
                <c:pt idx="1">
                  <c:v>37.310274998220684</c:v>
                </c:pt>
                <c:pt idx="2">
                  <c:v>38.494240180678041</c:v>
                </c:pt>
                <c:pt idx="3">
                  <c:v>40.95859783552892</c:v>
                </c:pt>
                <c:pt idx="4">
                  <c:v>41.587812438564484</c:v>
                </c:pt>
              </c:numCache>
            </c:numRef>
          </c:val>
          <c:smooth val="0"/>
          <c:extLst>
            <c:ext xmlns:c16="http://schemas.microsoft.com/office/drawing/2014/chart" uri="{C3380CC4-5D6E-409C-BE32-E72D297353CC}">
              <c16:uniqueId val="{00000002-AD2C-4891-B054-EE0631963F41}"/>
            </c:ext>
          </c:extLst>
        </c:ser>
        <c:dLbls>
          <c:showLegendKey val="0"/>
          <c:showVal val="0"/>
          <c:showCatName val="0"/>
          <c:showSerName val="0"/>
          <c:showPercent val="0"/>
          <c:showBubbleSize val="0"/>
        </c:dLbls>
        <c:marker val="1"/>
        <c:smooth val="0"/>
        <c:axId val="2076452367"/>
        <c:axId val="2076452783"/>
      </c:lineChart>
      <c:catAx>
        <c:axId val="2076452367"/>
        <c:scaling>
          <c:orientation val="minMax"/>
        </c:scaling>
        <c:delete val="0"/>
        <c:axPos val="b"/>
        <c:numFmt formatCode="0" sourceLinked="1"/>
        <c:majorTickMark val="out"/>
        <c:minorTickMark val="none"/>
        <c:tickLblPos val="nextTo"/>
        <c:crossAx val="2076452783"/>
        <c:crossesAt val="30"/>
        <c:auto val="1"/>
        <c:lblAlgn val="ctr"/>
        <c:lblOffset val="100"/>
        <c:noMultiLvlLbl val="0"/>
      </c:catAx>
      <c:valAx>
        <c:axId val="2076452783"/>
        <c:scaling>
          <c:orientation val="minMax"/>
          <c:min val="30"/>
        </c:scaling>
        <c:delete val="0"/>
        <c:axPos val="l"/>
        <c:majorGridlines>
          <c:spPr>
            <a:ln w="3175">
              <a:solidFill>
                <a:srgbClr val="C0C0C0"/>
              </a:solidFill>
              <a:prstDash val="solid"/>
            </a:ln>
          </c:spPr>
        </c:majorGridlines>
        <c:numFmt formatCode="General" sourceLinked="0"/>
        <c:majorTickMark val="out"/>
        <c:minorTickMark val="none"/>
        <c:tickLblPos val="nextTo"/>
        <c:crossAx val="2076452367"/>
        <c:crosses val="autoZero"/>
        <c:crossBetween val="between"/>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txPr>
    <a:bodyPr/>
    <a:lstStyle/>
    <a:p>
      <a:pPr>
        <a:defRPr sz="1000">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'RegressIt model'!$AA$3</c:f>
          <c:strCache>
            <c:ptCount val="1"/>
            <c:pt idx="0">
              <c:v>Actual and Predicted -vs- Observation # with 95.0% confidence limits
RegressIt model for Price    (2 variables, n=15)</c:v>
            </c:pt>
          </c:strCache>
        </c:strRef>
      </c:tx>
      <c:overlay val="0"/>
      <c:txPr>
        <a:bodyPr/>
        <a:lstStyle/>
        <a:p>
          <a:pPr>
            <a:defRPr sz="1000">
              <a:latin typeface="Calibri"/>
              <a:ea typeface="Calibri"/>
              <a:cs typeface="Calibri"/>
            </a:defRPr>
          </a:pPr>
          <a:endParaRPr lang="en-US"/>
        </a:p>
      </c:txPr>
    </c:title>
    <c:autoTitleDeleted val="0"/>
    <c:plotArea>
      <c:layout/>
      <c:scatterChart>
        <c:scatterStyle val="lineMarker"/>
        <c:varyColors val="0"/>
        <c:ser>
          <c:idx val="0"/>
          <c:order val="0"/>
          <c:tx>
            <c:v>Actual</c:v>
          </c:tx>
          <c:spPr>
            <a:ln w="25400">
              <a:noFill/>
            </a:ln>
          </c:spPr>
          <c:marker>
            <c:symbol val="diamond"/>
            <c:size val="8"/>
            <c:spPr>
              <a:solidFill>
                <a:srgbClr val="9999FF"/>
              </a:solidFill>
              <a:ln w="9525" cap="rnd" cmpd="sng" algn="ctr">
                <a:solidFill>
                  <a:srgbClr val="0000FF"/>
                </a:solidFill>
                <a:prstDash val="solid"/>
                <a:round/>
                <a:headEnd type="none" w="med" len="med"/>
                <a:tailEnd type="none" w="med" len="med"/>
              </a:ln>
            </c:spPr>
          </c:marker>
          <c:xVal>
            <c:numLit>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Lit>
          </c:xVal>
          <c:yVal>
            <c:numLit>
              <c:formatCode>General</c:formatCode>
              <c:ptCount val="15"/>
              <c:pt idx="0">
                <c:v>26</c:v>
              </c:pt>
              <c:pt idx="1">
                <c:v>31</c:v>
              </c:pt>
              <c:pt idx="2">
                <c:v>37.4</c:v>
              </c:pt>
              <c:pt idx="3">
                <c:v>34.799999999999997</c:v>
              </c:pt>
              <c:pt idx="4">
                <c:v>39.200000000000003</c:v>
              </c:pt>
              <c:pt idx="5">
                <c:v>38</c:v>
              </c:pt>
              <c:pt idx="6">
                <c:v>39.6</c:v>
              </c:pt>
              <c:pt idx="7">
                <c:v>31.2</c:v>
              </c:pt>
              <c:pt idx="8">
                <c:v>37.200000000000003</c:v>
              </c:pt>
              <c:pt idx="9">
                <c:v>38.4</c:v>
              </c:pt>
              <c:pt idx="10">
                <c:v>43.6</c:v>
              </c:pt>
              <c:pt idx="11">
                <c:v>44.8</c:v>
              </c:pt>
              <c:pt idx="12">
                <c:v>40.6</c:v>
              </c:pt>
              <c:pt idx="13">
                <c:v>41.8</c:v>
              </c:pt>
              <c:pt idx="14">
                <c:v>45.2</c:v>
              </c:pt>
            </c:numLit>
          </c:yVal>
          <c:smooth val="0"/>
          <c:extLst>
            <c:ext xmlns:c16="http://schemas.microsoft.com/office/drawing/2014/chart" uri="{C3380CC4-5D6E-409C-BE32-E72D297353CC}">
              <c16:uniqueId val="{00000000-DBF3-4534-8FEE-6B2E74930357}"/>
            </c:ext>
          </c:extLst>
        </c:ser>
        <c:ser>
          <c:idx val="1"/>
          <c:order val="1"/>
          <c:tx>
            <c:v>Predicted</c:v>
          </c:tx>
          <c:spPr>
            <a:ln w="25400">
              <a:noFill/>
            </a:ln>
          </c:spPr>
          <c:marker>
            <c:symbol val="circle"/>
            <c:size val="8"/>
            <c:spPr>
              <a:noFill/>
              <a:ln w="9525">
                <a:solidFill>
                  <a:srgbClr val="FF0000"/>
                </a:solidFill>
                <a:prstDash val="solid"/>
              </a:ln>
            </c:spPr>
          </c:marker>
          <c:xVal>
            <c:numLit>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Lit>
          </c:xVal>
          <c:yVal>
            <c:numLit>
              <c:formatCode>General</c:formatCode>
              <c:ptCount val="15"/>
              <c:pt idx="0">
                <c:v>25.595301202850845</c:v>
              </c:pt>
              <c:pt idx="1">
                <c:v>33.702879878363632</c:v>
              </c:pt>
              <c:pt idx="2">
                <c:v>35.768830354719285</c:v>
              </c:pt>
              <c:pt idx="3">
                <c:v>35.932249875411571</c:v>
              </c:pt>
              <c:pt idx="4">
                <c:v>35.289851814886276</c:v>
              </c:pt>
              <c:pt idx="5">
                <c:v>38.017066736473708</c:v>
              </c:pt>
              <c:pt idx="6">
                <c:v>38.113149975506801</c:v>
              </c:pt>
              <c:pt idx="7">
                <c:v>36.92081984522008</c:v>
              </c:pt>
              <c:pt idx="8">
                <c:v>35.427713349037752</c:v>
              </c:pt>
              <c:pt idx="9">
                <c:v>40.311555216488074</c:v>
              </c:pt>
              <c:pt idx="10">
                <c:v>42.35506026562399</c:v>
              </c:pt>
              <c:pt idx="11">
                <c:v>42.281888937002783</c:v>
              </c:pt>
              <c:pt idx="12">
                <c:v>40.790571962077074</c:v>
              </c:pt>
              <c:pt idx="13">
                <c:v>44.081645051798731</c:v>
              </c:pt>
              <c:pt idx="14">
                <c:v>44.211415534539427</c:v>
              </c:pt>
            </c:numLit>
          </c:yVal>
          <c:smooth val="0"/>
          <c:extLst>
            <c:ext xmlns:c16="http://schemas.microsoft.com/office/drawing/2014/chart" uri="{C3380CC4-5D6E-409C-BE32-E72D297353CC}">
              <c16:uniqueId val="{00000001-DBF3-4534-8FEE-6B2E74930357}"/>
            </c:ext>
          </c:extLst>
        </c:ser>
        <c:ser>
          <c:idx val="2"/>
          <c:order val="2"/>
          <c:tx>
            <c:v>Forecast</c:v>
          </c:tx>
          <c:spPr>
            <a:ln w="25400">
              <a:noFill/>
            </a:ln>
          </c:spPr>
          <c:marker>
            <c:symbol val="circle"/>
            <c:size val="7"/>
            <c:spPr>
              <a:solidFill>
                <a:srgbClr val="FF9999"/>
              </a:solidFill>
              <a:ln w="12700">
                <a:solidFill>
                  <a:srgbClr val="FF0000"/>
                </a:solidFill>
                <a:prstDash val="solid"/>
              </a:ln>
            </c:spPr>
          </c:marker>
          <c:errBars>
            <c:errDir val="y"/>
            <c:errBarType val="both"/>
            <c:errValType val="cust"/>
            <c:noEndCap val="0"/>
            <c:plus>
              <c:numRef>
                <c:f>'RegressIt model'!$CG$31:$CG$35</c:f>
                <c:numCache>
                  <c:formatCode>General</c:formatCode>
                  <c:ptCount val="5"/>
                  <c:pt idx="0">
                    <c:v>5.9936467513204068</c:v>
                  </c:pt>
                  <c:pt idx="1">
                    <c:v>6.0158662735278767</c:v>
                  </c:pt>
                  <c:pt idx="2">
                    <c:v>5.9436573429503747</c:v>
                  </c:pt>
                  <c:pt idx="3">
                    <c:v>6.1513427967723446</c:v>
                  </c:pt>
                  <c:pt idx="4">
                    <c:v>6.2723096230698472</c:v>
                  </c:pt>
                </c:numCache>
              </c:numRef>
            </c:plus>
            <c:minus>
              <c:numRef>
                <c:f>'RegressIt model'!$CG$31:$CG$35</c:f>
                <c:numCache>
                  <c:formatCode>General</c:formatCode>
                  <c:ptCount val="5"/>
                  <c:pt idx="0">
                    <c:v>5.9936467513204068</c:v>
                  </c:pt>
                  <c:pt idx="1">
                    <c:v>6.0158662735278767</c:v>
                  </c:pt>
                  <c:pt idx="2">
                    <c:v>5.9436573429503747</c:v>
                  </c:pt>
                  <c:pt idx="3">
                    <c:v>6.1513427967723446</c:v>
                  </c:pt>
                  <c:pt idx="4">
                    <c:v>6.2723096230698472</c:v>
                  </c:pt>
                </c:numCache>
              </c:numRef>
            </c:minus>
          </c:errBars>
          <c:xVal>
            <c:numRef>
              <c:f>'RegressIt model'!$A$31:$A$35</c:f>
              <c:numCache>
                <c:formatCode>0</c:formatCode>
                <c:ptCount val="5"/>
                <c:pt idx="0">
                  <c:v>16</c:v>
                </c:pt>
                <c:pt idx="1">
                  <c:v>17</c:v>
                </c:pt>
                <c:pt idx="2">
                  <c:v>18</c:v>
                </c:pt>
                <c:pt idx="3">
                  <c:v>19</c:v>
                </c:pt>
                <c:pt idx="4">
                  <c:v>20</c:v>
                </c:pt>
              </c:numCache>
            </c:numRef>
          </c:xVal>
          <c:yVal>
            <c:numRef>
              <c:f>'RegressIt model'!$B$31:$B$35</c:f>
              <c:numCache>
                <c:formatCode>0.000</c:formatCode>
                <c:ptCount val="5"/>
                <c:pt idx="0">
                  <c:v>36.445382142144318</c:v>
                </c:pt>
                <c:pt idx="1">
                  <c:v>39.190568687809936</c:v>
                </c:pt>
                <c:pt idx="2">
                  <c:v>40.128841033653131</c:v>
                </c:pt>
                <c:pt idx="3">
                  <c:v>43.235410419283234</c:v>
                </c:pt>
                <c:pt idx="4">
                  <c:v>44.173682765126429</c:v>
                </c:pt>
              </c:numCache>
            </c:numRef>
          </c:yVal>
          <c:smooth val="0"/>
          <c:extLst>
            <c:ext xmlns:c16="http://schemas.microsoft.com/office/drawing/2014/chart" uri="{C3380CC4-5D6E-409C-BE32-E72D297353CC}">
              <c16:uniqueId val="{00000002-DBF3-4534-8FEE-6B2E74930357}"/>
            </c:ext>
          </c:extLst>
        </c:ser>
        <c:dLbls>
          <c:showLegendKey val="0"/>
          <c:showVal val="0"/>
          <c:showCatName val="0"/>
          <c:showSerName val="0"/>
          <c:showPercent val="0"/>
          <c:showBubbleSize val="0"/>
        </c:dLbls>
        <c:axId val="2076454447"/>
        <c:axId val="2076452367"/>
      </c:scatterChart>
      <c:valAx>
        <c:axId val="2076454447"/>
        <c:scaling>
          <c:orientation val="minMax"/>
        </c:scaling>
        <c:delete val="0"/>
        <c:axPos val="b"/>
        <c:numFmt formatCode="General" sourceLinked="1"/>
        <c:majorTickMark val="out"/>
        <c:minorTickMark val="none"/>
        <c:tickLblPos val="nextTo"/>
        <c:crossAx val="2076452367"/>
        <c:crossesAt val="25"/>
        <c:crossBetween val="midCat"/>
      </c:valAx>
      <c:valAx>
        <c:axId val="2076452367"/>
        <c:scaling>
          <c:orientation val="minMax"/>
          <c:min val="25"/>
        </c:scaling>
        <c:delete val="0"/>
        <c:axPos val="l"/>
        <c:majorGridlines>
          <c:spPr>
            <a:ln w="3175">
              <a:solidFill>
                <a:srgbClr val="C0C0C0"/>
              </a:solidFill>
              <a:prstDash val="solid"/>
            </a:ln>
          </c:spPr>
        </c:majorGridlines>
        <c:numFmt formatCode="General" sourceLinked="1"/>
        <c:majorTickMark val="out"/>
        <c:minorTickMark val="none"/>
        <c:tickLblPos val="nextTo"/>
        <c:crossAx val="2076454447"/>
        <c:crossesAt val="0"/>
        <c:crossBetween val="midCat"/>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txPr>
    <a:bodyPr/>
    <a:lstStyle/>
    <a:p>
      <a:pPr>
        <a:defRPr sz="1000">
          <a:latin typeface="+mn-lt"/>
          <a:ea typeface="+mn-lt"/>
          <a:cs typeface="+mn-lt"/>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Residual -vs- Observation #
</a:t>
            </a:r>
            <a:r>
              <a:rPr lang="en-US" sz="1000"/>
              <a:t>RegressIt model for Price    (2 variables, n=15)</a:t>
            </a:r>
          </a:p>
        </c:rich>
      </c:tx>
      <c:overlay val="0"/>
    </c:title>
    <c:autoTitleDeleted val="0"/>
    <c:plotArea>
      <c:layout/>
      <c:barChart>
        <c:barDir val="col"/>
        <c:grouping val="clustered"/>
        <c:varyColors val="0"/>
        <c:ser>
          <c:idx val="0"/>
          <c:order val="0"/>
          <c:tx>
            <c:v>Actual</c:v>
          </c:tx>
          <c:spPr>
            <a:solidFill>
              <a:srgbClr val="9999FF"/>
            </a:solidFill>
            <a:ln w="3175">
              <a:solidFill>
                <a:srgbClr val="0000FF"/>
              </a:solidFill>
              <a:prstDash val="solid"/>
            </a:ln>
            <a:effectLst/>
          </c:spPr>
          <c:invertIfNegative val="0"/>
          <c:trendline>
            <c:spPr>
              <a:ln w="12700">
                <a:solidFill>
                  <a:srgbClr val="FF0000"/>
                </a:solidFill>
                <a:prstDash val="sysDash"/>
              </a:ln>
            </c:spPr>
            <c:trendlineType val="linear"/>
            <c:dispRSqr val="0"/>
            <c:dispEq val="0"/>
          </c:trendline>
          <c:cat>
            <c:numLit>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Lit>
          </c:cat>
          <c:val>
            <c:numLit>
              <c:formatCode>General</c:formatCode>
              <c:ptCount val="15"/>
              <c:pt idx="0">
                <c:v>0.40469879714915535</c:v>
              </c:pt>
              <c:pt idx="1">
                <c:v>-2.7028798783636319</c:v>
              </c:pt>
              <c:pt idx="2">
                <c:v>1.6311696452807141</c:v>
              </c:pt>
              <c:pt idx="3">
                <c:v>-1.1322498754115742</c:v>
              </c:pt>
              <c:pt idx="4">
                <c:v>3.9101481851137265</c:v>
              </c:pt>
              <c:pt idx="5">
                <c:v>-1.7066736473708488E-2</c:v>
              </c:pt>
              <c:pt idx="6">
                <c:v>1.4868500244932008</c:v>
              </c:pt>
              <c:pt idx="7">
                <c:v>-5.7208198452200811</c:v>
              </c:pt>
              <c:pt idx="8">
                <c:v>1.7722866509622506</c:v>
              </c:pt>
              <c:pt idx="9">
                <c:v>-1.9115552164880754</c:v>
              </c:pt>
              <c:pt idx="10">
                <c:v>1.2449397343760111</c:v>
              </c:pt>
              <c:pt idx="11">
                <c:v>2.5181110629972139</c:v>
              </c:pt>
              <c:pt idx="12">
                <c:v>-0.1905719620770725</c:v>
              </c:pt>
              <c:pt idx="13">
                <c:v>-2.2816450517987334</c:v>
              </c:pt>
              <c:pt idx="14">
                <c:v>0.98858446546057621</c:v>
              </c:pt>
            </c:numLit>
          </c:val>
          <c:extLst>
            <c:ext xmlns:c16="http://schemas.microsoft.com/office/drawing/2014/chart" uri="{C3380CC4-5D6E-409C-BE32-E72D297353CC}">
              <c16:uniqueId val="{00000000-2835-48CC-A155-701AEDB894D8}"/>
            </c:ext>
          </c:extLst>
        </c:ser>
        <c:dLbls>
          <c:showLegendKey val="0"/>
          <c:showVal val="0"/>
          <c:showCatName val="0"/>
          <c:showSerName val="0"/>
          <c:showPercent val="0"/>
          <c:showBubbleSize val="0"/>
        </c:dLbls>
        <c:gapWidth val="25"/>
        <c:axId val="2074945087"/>
        <c:axId val="1815415503"/>
      </c:barChart>
      <c:catAx>
        <c:axId val="2074945087"/>
        <c:scaling>
          <c:orientation val="minMax"/>
        </c:scaling>
        <c:delete val="0"/>
        <c:axPos val="b"/>
        <c:numFmt formatCode="General" sourceLinked="1"/>
        <c:majorTickMark val="none"/>
        <c:minorTickMark val="none"/>
        <c:tickLblPos val="low"/>
        <c:txPr>
          <a:bodyPr rot="-5400000" vert="horz"/>
          <a:lstStyle/>
          <a:p>
            <a:pPr>
              <a:defRPr sz="900"/>
            </a:pPr>
            <a:endParaRPr lang="en-US"/>
          </a:p>
        </c:txPr>
        <c:crossAx val="1815415503"/>
        <c:crossesAt val="0"/>
        <c:auto val="1"/>
        <c:lblAlgn val="ctr"/>
        <c:lblOffset val="100"/>
        <c:noMultiLvlLbl val="0"/>
      </c:catAx>
      <c:valAx>
        <c:axId val="1815415503"/>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crossAx val="2074945087"/>
        <c:crosses val="autoZero"/>
        <c:crossBetween val="between"/>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Residual -vs- Predicted
</a:t>
            </a:r>
            <a:r>
              <a:rPr lang="en-US" sz="1000"/>
              <a:t>RegressIt model for Price    (2 variables, n=15)</a:t>
            </a:r>
          </a:p>
        </c:rich>
      </c:tx>
      <c:overlay val="0"/>
    </c:title>
    <c:autoTitleDeleted val="0"/>
    <c:plotArea>
      <c:layout/>
      <c:scatterChart>
        <c:scatterStyle val="lineMarker"/>
        <c:varyColors val="0"/>
        <c:ser>
          <c:idx val="0"/>
          <c:order val="0"/>
          <c:tx>
            <c:v>Actual</c:v>
          </c:tx>
          <c:spPr>
            <a:ln w="25400">
              <a:noFill/>
            </a:ln>
            <a:effectLst/>
          </c:spPr>
          <c:marker>
            <c:symbol val="diamond"/>
            <c:size val="8"/>
            <c:spPr>
              <a:solidFill>
                <a:srgbClr val="9999FF"/>
              </a:solidFill>
              <a:ln w="9525" cap="rnd" cmpd="sng" algn="ctr">
                <a:solidFill>
                  <a:srgbClr val="0000FF"/>
                </a:solidFill>
                <a:prstDash val="solid"/>
                <a:round/>
                <a:headEnd type="none" w="med" len="med"/>
                <a:tailEnd type="none" w="med" len="med"/>
              </a:ln>
            </c:spPr>
          </c:marker>
          <c:xVal>
            <c:numLit>
              <c:formatCode>General</c:formatCode>
              <c:ptCount val="15"/>
              <c:pt idx="0">
                <c:v>25.595301202850845</c:v>
              </c:pt>
              <c:pt idx="1">
                <c:v>33.702879878363632</c:v>
              </c:pt>
              <c:pt idx="2">
                <c:v>35.768830354719285</c:v>
              </c:pt>
              <c:pt idx="3">
                <c:v>35.932249875411571</c:v>
              </c:pt>
              <c:pt idx="4">
                <c:v>35.289851814886276</c:v>
              </c:pt>
              <c:pt idx="5">
                <c:v>38.017066736473708</c:v>
              </c:pt>
              <c:pt idx="6">
                <c:v>38.113149975506801</c:v>
              </c:pt>
              <c:pt idx="7">
                <c:v>36.92081984522008</c:v>
              </c:pt>
              <c:pt idx="8">
                <c:v>35.427713349037752</c:v>
              </c:pt>
              <c:pt idx="9">
                <c:v>40.311555216488074</c:v>
              </c:pt>
              <c:pt idx="10">
                <c:v>42.35506026562399</c:v>
              </c:pt>
              <c:pt idx="11">
                <c:v>42.281888937002783</c:v>
              </c:pt>
              <c:pt idx="12">
                <c:v>40.790571962077074</c:v>
              </c:pt>
              <c:pt idx="13">
                <c:v>44.081645051798731</c:v>
              </c:pt>
              <c:pt idx="14">
                <c:v>44.211415534539427</c:v>
              </c:pt>
            </c:numLit>
          </c:xVal>
          <c:yVal>
            <c:numLit>
              <c:formatCode>General</c:formatCode>
              <c:ptCount val="15"/>
              <c:pt idx="0">
                <c:v>0.40469879714915535</c:v>
              </c:pt>
              <c:pt idx="1">
                <c:v>-2.7028798783636319</c:v>
              </c:pt>
              <c:pt idx="2">
                <c:v>1.6311696452807141</c:v>
              </c:pt>
              <c:pt idx="3">
                <c:v>-1.1322498754115742</c:v>
              </c:pt>
              <c:pt idx="4">
                <c:v>3.9101481851137265</c:v>
              </c:pt>
              <c:pt idx="5">
                <c:v>-1.7066736473708488E-2</c:v>
              </c:pt>
              <c:pt idx="6">
                <c:v>1.4868500244932008</c:v>
              </c:pt>
              <c:pt idx="7">
                <c:v>-5.7208198452200811</c:v>
              </c:pt>
              <c:pt idx="8">
                <c:v>1.7722866509622506</c:v>
              </c:pt>
              <c:pt idx="9">
                <c:v>-1.9115552164880754</c:v>
              </c:pt>
              <c:pt idx="10">
                <c:v>1.2449397343760111</c:v>
              </c:pt>
              <c:pt idx="11">
                <c:v>2.5181110629972139</c:v>
              </c:pt>
              <c:pt idx="12">
                <c:v>-0.1905719620770725</c:v>
              </c:pt>
              <c:pt idx="13">
                <c:v>-2.2816450517987334</c:v>
              </c:pt>
              <c:pt idx="14">
                <c:v>0.98858446546057621</c:v>
              </c:pt>
            </c:numLit>
          </c:yVal>
          <c:smooth val="0"/>
          <c:extLst>
            <c:ext xmlns:c16="http://schemas.microsoft.com/office/drawing/2014/chart" uri="{C3380CC4-5D6E-409C-BE32-E72D297353CC}">
              <c16:uniqueId val="{00000000-A496-4E21-8CF5-30B6ED0E8917}"/>
            </c:ext>
          </c:extLst>
        </c:ser>
        <c:dLbls>
          <c:showLegendKey val="0"/>
          <c:showVal val="0"/>
          <c:showCatName val="0"/>
          <c:showSerName val="0"/>
          <c:showPercent val="0"/>
          <c:showBubbleSize val="0"/>
        </c:dLbls>
        <c:axId val="972223871"/>
        <c:axId val="972218463"/>
      </c:scatterChart>
      <c:valAx>
        <c:axId val="972223871"/>
        <c:scaling>
          <c:orientation val="minMax"/>
          <c:min val="25"/>
        </c:scaling>
        <c:delete val="0"/>
        <c:axPos val="b"/>
        <c:numFmt formatCode="General" sourceLinked="1"/>
        <c:majorTickMark val="out"/>
        <c:minorTickMark val="none"/>
        <c:tickLblPos val="nextTo"/>
        <c:crossAx val="972218463"/>
        <c:crossesAt val="-8"/>
        <c:crossBetween val="midCat"/>
      </c:valAx>
      <c:valAx>
        <c:axId val="972218463"/>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crossAx val="972223871"/>
        <c:crossesAt val="0"/>
        <c:crossBetween val="midCat"/>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3.xml"/><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 Id="rId9"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485775</xdr:colOff>
      <xdr:row>2</xdr:row>
      <xdr:rowOff>76199</xdr:rowOff>
    </xdr:from>
    <xdr:to>
      <xdr:col>9</xdr:col>
      <xdr:colOff>533400</xdr:colOff>
      <xdr:row>13</xdr:row>
      <xdr:rowOff>9524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314575" y="457199"/>
          <a:ext cx="3705225" cy="20288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Sample data</a:t>
          </a:r>
          <a:r>
            <a:rPr lang="en-US" sz="1100" baseline="0"/>
            <a:t> set from </a:t>
          </a:r>
          <a:r>
            <a:rPr lang="en-US" i="1"/>
            <a:t>Data Analysis with Excel 5.0</a:t>
          </a:r>
          <a:r>
            <a:rPr lang="en-US" i="0" baseline="0"/>
            <a:t> by Mike Middleton (c. 1995)</a:t>
          </a:r>
        </a:p>
        <a:p>
          <a:endParaRPr lang="en-US" sz="1100" i="0" baseline="0"/>
        </a:p>
        <a:p>
          <a:r>
            <a:rPr lang="en-US" sz="1100" i="0" baseline="0"/>
            <a:t>5 additional values of SqFt and Assessed have been added here for purposes of generating forecasts for Price,</a:t>
          </a:r>
        </a:p>
        <a:p>
          <a:endParaRPr lang="en-US" sz="1100" i="0" baseline="0"/>
        </a:p>
        <a:p>
          <a:r>
            <a:rPr lang="en-US" sz="1100" i="0" baseline="0"/>
            <a:t>The results of fitting regression models with the Analysis Toolpak and RegressIt are shown on the next 2 sheets.</a:t>
          </a:r>
        </a:p>
        <a:p>
          <a:endParaRPr lang="en-US" sz="1100" i="0" baseline="0"/>
        </a:p>
        <a:p>
          <a:r>
            <a:rPr lang="en-US" sz="1100"/>
            <a:t>See this web page for a discussion:</a:t>
          </a:r>
        </a:p>
        <a:p>
          <a:r>
            <a:rPr lang="en-US" sz="1100"/>
            <a:t>https://regressit.com/analysis-toolpak-problems.html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238125</xdr:colOff>
      <xdr:row>16</xdr:row>
      <xdr:rowOff>180975</xdr:rowOff>
    </xdr:from>
    <xdr:to>
      <xdr:col>15</xdr:col>
      <xdr:colOff>238125</xdr:colOff>
      <xdr:row>26</xdr:row>
      <xdr:rowOff>180975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238125</xdr:colOff>
      <xdr:row>18</xdr:row>
      <xdr:rowOff>180975</xdr:rowOff>
    </xdr:from>
    <xdr:to>
      <xdr:col>16</xdr:col>
      <xdr:colOff>238125</xdr:colOff>
      <xdr:row>28</xdr:row>
      <xdr:rowOff>180975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238125</xdr:colOff>
      <xdr:row>20</xdr:row>
      <xdr:rowOff>180975</xdr:rowOff>
    </xdr:from>
    <xdr:to>
      <xdr:col>17</xdr:col>
      <xdr:colOff>238125</xdr:colOff>
      <xdr:row>30</xdr:row>
      <xdr:rowOff>180975</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238125</xdr:colOff>
      <xdr:row>22</xdr:row>
      <xdr:rowOff>180975</xdr:rowOff>
    </xdr:from>
    <xdr:to>
      <xdr:col>18</xdr:col>
      <xdr:colOff>238125</xdr:colOff>
      <xdr:row>32</xdr:row>
      <xdr:rowOff>180975</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238125</xdr:colOff>
      <xdr:row>24</xdr:row>
      <xdr:rowOff>180975</xdr:rowOff>
    </xdr:from>
    <xdr:to>
      <xdr:col>19</xdr:col>
      <xdr:colOff>238125</xdr:colOff>
      <xdr:row>34</xdr:row>
      <xdr:rowOff>180975</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57150</xdr:colOff>
      <xdr:row>69</xdr:row>
      <xdr:rowOff>161925</xdr:rowOff>
    </xdr:from>
    <xdr:to>
      <xdr:col>6</xdr:col>
      <xdr:colOff>323359</xdr:colOff>
      <xdr:row>88</xdr:row>
      <xdr:rowOff>56711</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a:stretch>
          <a:fillRect/>
        </a:stretch>
      </xdr:blipFill>
      <xdr:spPr>
        <a:xfrm>
          <a:off x="57150" y="13382625"/>
          <a:ext cx="3923809" cy="3514286"/>
        </a:xfrm>
        <a:prstGeom prst="rect">
          <a:avLst/>
        </a:prstGeom>
        <a:ln>
          <a:solidFill>
            <a:schemeClr val="bg1">
              <a:lumMod val="50000"/>
            </a:schemeClr>
          </a:solidFill>
        </a:ln>
      </xdr:spPr>
    </xdr:pic>
    <xdr:clientData/>
  </xdr:twoCellAnchor>
  <xdr:twoCellAnchor editAs="oneCell">
    <xdr:from>
      <xdr:col>7</xdr:col>
      <xdr:colOff>590550</xdr:colOff>
      <xdr:row>66</xdr:row>
      <xdr:rowOff>28574</xdr:rowOff>
    </xdr:from>
    <xdr:to>
      <xdr:col>16</xdr:col>
      <xdr:colOff>238125</xdr:colOff>
      <xdr:row>81</xdr:row>
      <xdr:rowOff>114299</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7"/>
        <a:stretch>
          <a:fillRect/>
        </a:stretch>
      </xdr:blipFill>
      <xdr:spPr>
        <a:xfrm>
          <a:off x="4857750" y="12677774"/>
          <a:ext cx="5133975" cy="2943225"/>
        </a:xfrm>
        <a:prstGeom prst="rect">
          <a:avLst/>
        </a:prstGeom>
      </xdr:spPr>
    </xdr:pic>
    <xdr:clientData/>
  </xdr:twoCellAnchor>
  <xdr:twoCellAnchor>
    <xdr:from>
      <xdr:col>0</xdr:col>
      <xdr:colOff>19048</xdr:colOff>
      <xdr:row>0</xdr:row>
      <xdr:rowOff>28574</xdr:rowOff>
    </xdr:from>
    <xdr:to>
      <xdr:col>9</xdr:col>
      <xdr:colOff>381000</xdr:colOff>
      <xdr:row>15</xdr:row>
      <xdr:rowOff>19050</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19048" y="28574"/>
          <a:ext cx="5848352" cy="284797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2-variable</a:t>
          </a:r>
          <a:r>
            <a:rPr lang="en-US" sz="1100" baseline="0"/>
            <a:t> model fitted with the Analysis Toolpak in Excel 2016.</a:t>
          </a:r>
        </a:p>
        <a:p>
          <a:endParaRPr lang="en-US" sz="1100" baseline="0"/>
        </a:p>
        <a:p>
          <a:r>
            <a:rPr lang="en-US" sz="1100" baseline="0"/>
            <a:t>Forecasts for  the additional values of the independent variables had to be computed with formulas after the model had been fitted. See the orange range below and to the right, for the calculations.</a:t>
          </a:r>
        </a:p>
        <a:p>
          <a:endParaRPr lang="en-US" sz="1100" baseline="0"/>
        </a:p>
        <a:p>
          <a:r>
            <a:rPr lang="en-US" sz="1100" baseline="0"/>
            <a:t>Numbers are in "general" format, showing far too many digits, and columns are not sized properly for showing titles.</a:t>
          </a:r>
        </a:p>
        <a:p>
          <a:endParaRPr lang="en-US" sz="1100" baseline="0"/>
        </a:p>
        <a:p>
          <a:r>
            <a:rPr lang="en-US" sz="1100" baseline="0"/>
            <a:t>Charts are small and stacked on top of each other and primitively formatted.  Some important ones are not included (e.g., residuals vs. predicted and residuals vs. row number).</a:t>
          </a:r>
        </a:p>
        <a:p>
          <a:endParaRPr lang="en-US" sz="1100" baseline="0"/>
        </a:p>
        <a:p>
          <a:r>
            <a:rPr lang="en-US" sz="1100" baseline="0"/>
            <a:t>None of the tables or charts have model-specific titles.  If you copy them elsewhere, they will be impossible to trace to their source.</a:t>
          </a:r>
        </a:p>
        <a:p>
          <a:endParaRPr lang="en-US" sz="1100" baseline="0"/>
        </a:p>
        <a:p>
          <a:r>
            <a:rPr lang="en-US" sz="1100" baseline="0"/>
            <a:t>See additional comments and below.</a:t>
          </a:r>
          <a:endParaRPr lang="en-US" sz="1100"/>
        </a:p>
      </xdr:txBody>
    </xdr:sp>
    <xdr:clientData/>
  </xdr:twoCellAnchor>
  <xdr:twoCellAnchor>
    <xdr:from>
      <xdr:col>7</xdr:col>
      <xdr:colOff>600075</xdr:colOff>
      <xdr:row>58</xdr:row>
      <xdr:rowOff>38102</xdr:rowOff>
    </xdr:from>
    <xdr:to>
      <xdr:col>17</xdr:col>
      <xdr:colOff>57150</xdr:colOff>
      <xdr:row>64</xdr:row>
      <xdr:rowOff>133350</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4867275" y="11163302"/>
          <a:ext cx="5553075" cy="123824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Output for the same model in Excel 5.0  (photo of figure from Mike Middleton's 1995 book)</a:t>
          </a:r>
        </a:p>
        <a:p>
          <a:endParaRPr lang="en-US" sz="1100" baseline="0"/>
        </a:p>
        <a:p>
          <a:r>
            <a:rPr lang="en-US" sz="1100" baseline="0"/>
            <a:t>It's the same as in Excel 2016 .  Columns were re-sized to show full titles after the model was fitted.    Charts (not shown here) are also the same.  </a:t>
          </a:r>
        </a:p>
        <a:p>
          <a:endParaRPr lang="en-US" sz="1100" baseline="0"/>
        </a:p>
        <a:p>
          <a:r>
            <a:rPr lang="en-US" sz="1100" baseline="0"/>
            <a:t>The dialog box for model specifications is also the same, including "ply".</a:t>
          </a:r>
          <a:endParaRPr lang="en-US" sz="1100"/>
        </a:p>
      </xdr:txBody>
    </xdr:sp>
    <xdr:clientData/>
  </xdr:twoCellAnchor>
  <xdr:twoCellAnchor>
    <xdr:from>
      <xdr:col>0</xdr:col>
      <xdr:colOff>47624</xdr:colOff>
      <xdr:row>57</xdr:row>
      <xdr:rowOff>123824</xdr:rowOff>
    </xdr:from>
    <xdr:to>
      <xdr:col>6</xdr:col>
      <xdr:colOff>219076</xdr:colOff>
      <xdr:row>68</xdr:row>
      <xdr:rowOff>171449</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47624" y="11058524"/>
          <a:ext cx="3829052" cy="21431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Analysis Toolpak dialog box</a:t>
          </a:r>
          <a:r>
            <a:rPr lang="en-US" sz="1100" baseline="0"/>
            <a:t> with settings for this model (see below).</a:t>
          </a:r>
        </a:p>
        <a:p>
          <a:endParaRPr lang="en-US" sz="1100" baseline="0"/>
        </a:p>
        <a:p>
          <a:r>
            <a:rPr lang="en-US" sz="1100" baseline="0">
              <a:solidFill>
                <a:schemeClr val="dk1"/>
              </a:solidFill>
              <a:effectLst/>
              <a:latin typeface="+mn-lt"/>
              <a:ea typeface="+mn-ea"/>
              <a:cs typeface="+mn-cs"/>
            </a:rPr>
            <a:t>Independent variables are required to be in a contiguous X range.</a:t>
          </a:r>
          <a:r>
            <a:rPr lang="en-US" sz="1100" baseline="0"/>
            <a:t> Coordinates of the Y range and X range are selected by hand.</a:t>
          </a:r>
        </a:p>
        <a:p>
          <a:endParaRPr lang="en-US" sz="1100" baseline="0"/>
        </a:p>
        <a:p>
          <a:r>
            <a:rPr lang="en-US" sz="1100" baseline="0"/>
            <a:t>If you add or change independent variables, you must rearrange columns to put them side by side.</a:t>
          </a:r>
        </a:p>
        <a:p>
          <a:endParaRPr lang="en-US" sz="1100" baseline="0"/>
        </a:p>
        <a:p>
          <a:r>
            <a:rPr lang="en-US" sz="1100" baseline="0"/>
            <a:t>Maximum number of variables is 16, a legacy of the original coding in 1993.</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127000</xdr:colOff>
      <xdr:row>35</xdr:row>
      <xdr:rowOff>127000</xdr:rowOff>
    </xdr:from>
    <xdr:to>
      <xdr:col>6</xdr:col>
      <xdr:colOff>688975</xdr:colOff>
      <xdr:row>53</xdr:row>
      <xdr:rowOff>127000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127000</xdr:colOff>
      <xdr:row>59</xdr:row>
      <xdr:rowOff>127000</xdr:rowOff>
    </xdr:from>
    <xdr:to>
      <xdr:col>6</xdr:col>
      <xdr:colOff>688975</xdr:colOff>
      <xdr:row>77</xdr:row>
      <xdr:rowOff>127000</xdr:rowOff>
    </xdr:to>
    <xdr:graphicFrame macro="">
      <xdr:nvGraphicFramePr>
        <xdr:cNvPr id="3" name="Chart 1">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127000</xdr:colOff>
      <xdr:row>81</xdr:row>
      <xdr:rowOff>127000</xdr:rowOff>
    </xdr:from>
    <xdr:to>
      <xdr:col>6</xdr:col>
      <xdr:colOff>688975</xdr:colOff>
      <xdr:row>99</xdr:row>
      <xdr:rowOff>127000</xdr:rowOff>
    </xdr:to>
    <xdr:graphicFrame macro="">
      <xdr:nvGraphicFramePr>
        <xdr:cNvPr id="4" name="Chart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127000</xdr:colOff>
      <xdr:row>103</xdr:row>
      <xdr:rowOff>127000</xdr:rowOff>
    </xdr:from>
    <xdr:to>
      <xdr:col>6</xdr:col>
      <xdr:colOff>688975</xdr:colOff>
      <xdr:row>121</xdr:row>
      <xdr:rowOff>127000</xdr:rowOff>
    </xdr:to>
    <xdr:graphicFrame macro="">
      <xdr:nvGraphicFramePr>
        <xdr:cNvPr id="5" name="Chart 1">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127000</xdr:colOff>
      <xdr:row>125</xdr:row>
      <xdr:rowOff>127000</xdr:rowOff>
    </xdr:from>
    <xdr:to>
      <xdr:col>6</xdr:col>
      <xdr:colOff>688975</xdr:colOff>
      <xdr:row>143</xdr:row>
      <xdr:rowOff>127000</xdr:rowOff>
    </xdr:to>
    <xdr:graphicFrame macro="">
      <xdr:nvGraphicFramePr>
        <xdr:cNvPr id="6" name="Chart 1">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127000</xdr:colOff>
      <xdr:row>147</xdr:row>
      <xdr:rowOff>127000</xdr:rowOff>
    </xdr:from>
    <xdr:to>
      <xdr:col>6</xdr:col>
      <xdr:colOff>688975</xdr:colOff>
      <xdr:row>165</xdr:row>
      <xdr:rowOff>127000</xdr:rowOff>
    </xdr:to>
    <xdr:graphicFrame macro="">
      <xdr:nvGraphicFramePr>
        <xdr:cNvPr id="7" name="Chart 1">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127000</xdr:colOff>
      <xdr:row>171</xdr:row>
      <xdr:rowOff>127000</xdr:rowOff>
    </xdr:from>
    <xdr:to>
      <xdr:col>6</xdr:col>
      <xdr:colOff>688975</xdr:colOff>
      <xdr:row>189</xdr:row>
      <xdr:rowOff>127000</xdr:rowOff>
    </xdr:to>
    <xdr:graphicFrame macro="">
      <xdr:nvGraphicFramePr>
        <xdr:cNvPr id="8" name="Chart 1">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127000</xdr:colOff>
      <xdr:row>193</xdr:row>
      <xdr:rowOff>127000</xdr:rowOff>
    </xdr:from>
    <xdr:to>
      <xdr:col>6</xdr:col>
      <xdr:colOff>688975</xdr:colOff>
      <xdr:row>211</xdr:row>
      <xdr:rowOff>127000</xdr:rowOff>
    </xdr:to>
    <xdr:graphicFrame macro="">
      <xdr:nvGraphicFramePr>
        <xdr:cNvPr id="9" name="Chart 1">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8</xdr:col>
      <xdr:colOff>638175</xdr:colOff>
      <xdr:row>40</xdr:row>
      <xdr:rowOff>19050</xdr:rowOff>
    </xdr:from>
    <xdr:to>
      <xdr:col>22</xdr:col>
      <xdr:colOff>37082</xdr:colOff>
      <xdr:row>82</xdr:row>
      <xdr:rowOff>75443</xdr:rowOff>
    </xdr:to>
    <xdr:pic>
      <xdr:nvPicPr>
        <xdr:cNvPr id="11" name="Pictur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9"/>
        <a:stretch>
          <a:fillRect/>
        </a:stretch>
      </xdr:blipFill>
      <xdr:spPr>
        <a:xfrm>
          <a:off x="6686550" y="4495800"/>
          <a:ext cx="8142857" cy="6057143"/>
        </a:xfrm>
        <a:prstGeom prst="rect">
          <a:avLst/>
        </a:prstGeom>
      </xdr:spPr>
    </xdr:pic>
    <xdr:clientData/>
  </xdr:twoCellAnchor>
  <xdr:twoCellAnchor>
    <xdr:from>
      <xdr:col>10</xdr:col>
      <xdr:colOff>171446</xdr:colOff>
      <xdr:row>0</xdr:row>
      <xdr:rowOff>104773</xdr:rowOff>
    </xdr:from>
    <xdr:to>
      <xdr:col>20</xdr:col>
      <xdr:colOff>114300</xdr:colOff>
      <xdr:row>37</xdr:row>
      <xdr:rowOff>104775</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7648571" y="104773"/>
          <a:ext cx="6038854" cy="476250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Same model fitted with RegressIt</a:t>
          </a:r>
          <a:r>
            <a:rPr lang="en-US" sz="1100" baseline="0"/>
            <a:t> (dialog box is shown below)</a:t>
          </a:r>
          <a:endParaRPr lang="en-US" sz="1100"/>
        </a:p>
        <a:p>
          <a:endParaRPr lang="en-US" sz="1100"/>
        </a:p>
        <a:p>
          <a:r>
            <a:rPr lang="en-US" sz="1100"/>
            <a:t>Formulas</a:t>
          </a:r>
          <a:r>
            <a:rPr lang="en-US" sz="1100" baseline="0"/>
            <a:t> and editable charts options have been chosen, so t</a:t>
          </a:r>
          <a:r>
            <a:rPr lang="en-US" sz="1100"/>
            <a:t>ables</a:t>
          </a:r>
          <a:r>
            <a:rPr lang="en-US" sz="1100" baseline="0"/>
            <a:t> and charts on this sheet are interactive.  Change the confidence level  (by changing the value in cell I10 manually or from the RegressIt menu) and see what happens.</a:t>
          </a:r>
        </a:p>
        <a:p>
          <a:endParaRPr lang="en-US" sz="1100" baseline="0"/>
        </a:p>
        <a:p>
          <a:r>
            <a:rPr lang="en-US" sz="1100" baseline="0"/>
            <a:t>Forecasts were computed automatically for missing values of the dependent variable.  The variable ranges were defined to include the extra rows with forecast data.</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If RegressIt is running, toggle the Colors button on the ribbon menu to turn on or off the color coding of coefficients according their sign and significance.</a:t>
          </a:r>
          <a:endParaRPr lang="en-US" sz="1100" baseline="0"/>
        </a:p>
        <a:p>
          <a:endParaRPr lang="en-US" sz="1100" baseline="0"/>
        </a:p>
        <a:p>
          <a:r>
            <a:rPr lang="en-US" sz="1100" baseline="0"/>
            <a:t>Hover the mouse over a cell with a red flag to see a teaching note or more detail about the model.  Flags can be shown or hidden by toggling the Notes button on the menu.</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can be selectively hidden by toggling the Show buttons on the menu.</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Model-specific title rows can be displayed above them (or not) as well by toggling the Titles button.  Here they are shown.  Chart have model-specific titles by default.</a:t>
          </a:r>
          <a:endParaRPr lang="en-US" sz="1100" baseline="0"/>
        </a:p>
        <a:p>
          <a:endParaRPr lang="en-US" sz="1100" baseline="0"/>
        </a:p>
        <a:p>
          <a:r>
            <a:rPr lang="en-US" sz="1100" baseline="0"/>
            <a:t>Scroll down to see the full output.  Nearly all output options have been chosen for this model.  The residual table is at the very bottom.</a:t>
          </a:r>
        </a:p>
        <a:p>
          <a:endParaRPr lang="en-US" sz="1100" baseline="0"/>
        </a:p>
        <a:p>
          <a:r>
            <a:rPr lang="en-US" sz="1100" baseline="0"/>
            <a:t>Point sizes are large in these plots because the sample size is small.  They would be scaled down for a large sample.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466725</xdr:colOff>
      <xdr:row>2</xdr:row>
      <xdr:rowOff>0</xdr:rowOff>
    </xdr:from>
    <xdr:to>
      <xdr:col>11</xdr:col>
      <xdr:colOff>304800</xdr:colOff>
      <xdr:row>20</xdr:row>
      <xdr:rowOff>95250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924300" y="285750"/>
          <a:ext cx="5324475" cy="2667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model summaries worksheet provides an audit trail of all models that have ever been fitted in the workbook, even those whose worksheets may have been deleted later. </a:t>
          </a:r>
          <a:endParaRPr lang="en-US" sz="1100"/>
        </a:p>
        <a:p>
          <a:endParaRPr lang="en-US" sz="1100"/>
        </a:p>
        <a:p>
          <a:r>
            <a:rPr lang="en-US" sz="1100"/>
            <a:t>Statistics</a:t>
          </a:r>
          <a:r>
            <a:rPr lang="en-US" sz="1100" baseline="0"/>
            <a:t> for additional models fitted to the same dependent variable would be added in adjacent columns for purposes of comparison, as in a journal article table.</a:t>
          </a:r>
        </a:p>
        <a:p>
          <a:endParaRPr lang="en-US" sz="1100" baseline="0"/>
        </a:p>
        <a:p>
          <a:r>
            <a:rPr lang="en-US" sz="1100" baseline="0"/>
            <a:t>Results for models fitted to a different dependent variable would be in another block of rows farther down the worksheet.</a:t>
          </a:r>
        </a:p>
        <a:p>
          <a:endParaRPr lang="en-US" sz="1100" baseline="0"/>
        </a:p>
        <a:p>
          <a:r>
            <a:rPr lang="en-US" sz="1100" baseline="0"/>
            <a:t>The cell note in the run time cell contains audit trail information about the model, including the name of the computer on which it was run and the name of file at run time.</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Cell notes</a:t>
          </a:r>
          <a:r>
            <a:rPr lang="en-US" sz="1100" baseline="0">
              <a:solidFill>
                <a:schemeClr val="dk1"/>
              </a:solidFill>
              <a:effectLst/>
              <a:latin typeface="+mn-lt"/>
              <a:ea typeface="+mn-ea"/>
              <a:cs typeface="+mn-cs"/>
            </a:rPr>
            <a:t> for coefficients contain more complete statistics.</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tabSelected="1" workbookViewId="0"/>
  </sheetViews>
  <sheetFormatPr defaultRowHeight="15" x14ac:dyDescent="0.25"/>
  <sheetData>
    <row r="1" spans="1:3" x14ac:dyDescent="0.25">
      <c r="A1" t="s">
        <v>0</v>
      </c>
      <c r="B1" t="s">
        <v>1</v>
      </c>
      <c r="C1" t="s">
        <v>2</v>
      </c>
    </row>
    <row r="2" spans="1:3" x14ac:dyDescent="0.25">
      <c r="A2">
        <v>521</v>
      </c>
      <c r="B2" s="1">
        <v>7.8</v>
      </c>
      <c r="C2" s="1">
        <v>26</v>
      </c>
    </row>
    <row r="3" spans="1:3" x14ac:dyDescent="0.25">
      <c r="A3">
        <v>661</v>
      </c>
      <c r="B3" s="1">
        <v>23.8</v>
      </c>
      <c r="C3" s="1">
        <v>31</v>
      </c>
    </row>
    <row r="4" spans="1:3" x14ac:dyDescent="0.25">
      <c r="A4">
        <v>694</v>
      </c>
      <c r="B4" s="1">
        <v>28</v>
      </c>
      <c r="C4" s="1">
        <v>37.4</v>
      </c>
    </row>
    <row r="5" spans="1:3" x14ac:dyDescent="0.25">
      <c r="A5">
        <v>743</v>
      </c>
      <c r="B5" s="1">
        <v>26.2</v>
      </c>
      <c r="C5" s="1">
        <v>34.799999999999997</v>
      </c>
    </row>
    <row r="6" spans="1:3" x14ac:dyDescent="0.25">
      <c r="A6">
        <v>787</v>
      </c>
      <c r="B6" s="1">
        <v>22.4</v>
      </c>
      <c r="C6" s="1">
        <v>39.200000000000003</v>
      </c>
    </row>
    <row r="7" spans="1:3" x14ac:dyDescent="0.25">
      <c r="A7">
        <v>825</v>
      </c>
      <c r="B7" s="1">
        <v>28.2</v>
      </c>
      <c r="C7" s="1">
        <v>38</v>
      </c>
    </row>
    <row r="8" spans="1:3" x14ac:dyDescent="0.25">
      <c r="A8">
        <v>883</v>
      </c>
      <c r="B8" s="1">
        <v>25.8</v>
      </c>
      <c r="C8" s="1">
        <v>39.6</v>
      </c>
    </row>
    <row r="9" spans="1:3" x14ac:dyDescent="0.25">
      <c r="A9">
        <v>920</v>
      </c>
      <c r="B9" s="1">
        <v>20.8</v>
      </c>
      <c r="C9" s="1">
        <v>31.2</v>
      </c>
    </row>
    <row r="10" spans="1:3" x14ac:dyDescent="0.25">
      <c r="A10">
        <v>965</v>
      </c>
      <c r="B10" s="1">
        <v>14.6</v>
      </c>
      <c r="C10" s="1">
        <v>37.200000000000003</v>
      </c>
    </row>
    <row r="11" spans="1:3" x14ac:dyDescent="0.25">
      <c r="A11">
        <v>1011</v>
      </c>
      <c r="B11" s="1">
        <v>26</v>
      </c>
      <c r="C11" s="1">
        <v>38.4</v>
      </c>
    </row>
    <row r="12" spans="1:3" x14ac:dyDescent="0.25">
      <c r="A12">
        <v>1047</v>
      </c>
      <c r="B12" s="1">
        <v>30</v>
      </c>
      <c r="C12" s="1">
        <v>43.6</v>
      </c>
    </row>
    <row r="13" spans="1:3" x14ac:dyDescent="0.25">
      <c r="A13">
        <v>1060</v>
      </c>
      <c r="B13" s="1">
        <v>29.2</v>
      </c>
      <c r="C13" s="1">
        <v>44.8</v>
      </c>
    </row>
    <row r="14" spans="1:3" x14ac:dyDescent="0.25">
      <c r="A14">
        <v>1079</v>
      </c>
      <c r="B14" s="1">
        <v>24.2</v>
      </c>
      <c r="C14" s="1">
        <v>40.6</v>
      </c>
    </row>
    <row r="15" spans="1:3" x14ac:dyDescent="0.25">
      <c r="A15">
        <v>1164</v>
      </c>
      <c r="B15" s="1">
        <v>29.4</v>
      </c>
      <c r="C15" s="1">
        <v>41.8</v>
      </c>
    </row>
    <row r="16" spans="1:3" x14ac:dyDescent="0.25">
      <c r="A16">
        <v>1298</v>
      </c>
      <c r="B16" s="1">
        <v>23.6</v>
      </c>
      <c r="C16" s="1">
        <v>45.2</v>
      </c>
    </row>
    <row r="17" spans="1:2" x14ac:dyDescent="0.25">
      <c r="A17" s="49">
        <v>800</v>
      </c>
      <c r="B17" s="50">
        <v>25</v>
      </c>
    </row>
    <row r="18" spans="1:2" x14ac:dyDescent="0.25">
      <c r="A18" s="49">
        <v>900</v>
      </c>
      <c r="B18" s="50">
        <v>28</v>
      </c>
    </row>
    <row r="19" spans="1:2" x14ac:dyDescent="0.25">
      <c r="A19" s="49">
        <v>1000</v>
      </c>
      <c r="B19" s="50">
        <v>26</v>
      </c>
    </row>
    <row r="20" spans="1:2" x14ac:dyDescent="0.25">
      <c r="A20" s="49">
        <v>1100</v>
      </c>
      <c r="B20" s="50">
        <v>30</v>
      </c>
    </row>
    <row r="21" spans="1:2" x14ac:dyDescent="0.25">
      <c r="A21" s="49">
        <v>1200</v>
      </c>
      <c r="B21" s="50">
        <v>28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7:Q56"/>
  <sheetViews>
    <sheetView workbookViewId="0"/>
  </sheetViews>
  <sheetFormatPr defaultRowHeight="15" x14ac:dyDescent="0.25"/>
  <sheetData>
    <row r="17" spans="1:9" x14ac:dyDescent="0.25">
      <c r="A17" t="s">
        <v>3</v>
      </c>
    </row>
    <row r="18" spans="1:9" ht="15.75" thickBot="1" x14ac:dyDescent="0.3"/>
    <row r="19" spans="1:9" x14ac:dyDescent="0.25">
      <c r="A19" s="5" t="s">
        <v>4</v>
      </c>
      <c r="B19" s="5"/>
    </row>
    <row r="20" spans="1:9" x14ac:dyDescent="0.25">
      <c r="A20" s="2" t="s">
        <v>5</v>
      </c>
      <c r="B20" s="2">
        <v>0.89234337726514101</v>
      </c>
    </row>
    <row r="21" spans="1:9" x14ac:dyDescent="0.25">
      <c r="A21" s="2" t="s">
        <v>6</v>
      </c>
      <c r="B21" s="2">
        <v>0.7962767029489578</v>
      </c>
    </row>
    <row r="22" spans="1:9" x14ac:dyDescent="0.25">
      <c r="A22" s="2" t="s">
        <v>7</v>
      </c>
      <c r="B22" s="2">
        <v>0.76232282010711749</v>
      </c>
    </row>
    <row r="23" spans="1:9" x14ac:dyDescent="0.25">
      <c r="A23" s="2" t="s">
        <v>8</v>
      </c>
      <c r="B23" s="2">
        <v>2.6227437985236239</v>
      </c>
    </row>
    <row r="24" spans="1:9" ht="15.75" thickBot="1" x14ac:dyDescent="0.3">
      <c r="A24" s="3" t="s">
        <v>9</v>
      </c>
      <c r="B24" s="3">
        <v>15</v>
      </c>
    </row>
    <row r="26" spans="1:9" ht="15.75" thickBot="1" x14ac:dyDescent="0.3">
      <c r="A26" t="s">
        <v>10</v>
      </c>
    </row>
    <row r="27" spans="1:9" x14ac:dyDescent="0.25">
      <c r="A27" s="4"/>
      <c r="B27" s="4" t="s">
        <v>15</v>
      </c>
      <c r="C27" s="4" t="s">
        <v>16</v>
      </c>
      <c r="D27" s="4" t="s">
        <v>17</v>
      </c>
      <c r="E27" s="4" t="s">
        <v>18</v>
      </c>
      <c r="F27" s="4" t="s">
        <v>19</v>
      </c>
    </row>
    <row r="28" spans="1:9" x14ac:dyDescent="0.25">
      <c r="A28" s="2" t="s">
        <v>11</v>
      </c>
      <c r="B28" s="2">
        <v>2</v>
      </c>
      <c r="C28" s="2">
        <v>322.63857960767052</v>
      </c>
      <c r="D28" s="2">
        <v>161.31928980383526</v>
      </c>
      <c r="E28" s="2">
        <v>23.451712626154468</v>
      </c>
      <c r="F28" s="2">
        <v>7.1489815625861791E-5</v>
      </c>
    </row>
    <row r="29" spans="1:9" x14ac:dyDescent="0.25">
      <c r="A29" s="2" t="s">
        <v>12</v>
      </c>
      <c r="B29" s="2">
        <v>12</v>
      </c>
      <c r="C29" s="2">
        <v>82.545420392329532</v>
      </c>
      <c r="D29" s="2">
        <v>6.878785032694128</v>
      </c>
      <c r="E29" s="2"/>
      <c r="F29" s="2"/>
    </row>
    <row r="30" spans="1:9" ht="15.75" thickBot="1" x14ac:dyDescent="0.3">
      <c r="A30" s="3" t="s">
        <v>13</v>
      </c>
      <c r="B30" s="3">
        <v>14</v>
      </c>
      <c r="C30" s="3">
        <v>405.18400000000008</v>
      </c>
      <c r="D30" s="3"/>
      <c r="E30" s="3"/>
      <c r="F30" s="3"/>
    </row>
    <row r="31" spans="1:9" ht="15.75" thickBot="1" x14ac:dyDescent="0.3"/>
    <row r="32" spans="1:9" x14ac:dyDescent="0.25">
      <c r="A32" s="4"/>
      <c r="B32" s="4" t="s">
        <v>20</v>
      </c>
      <c r="C32" s="4" t="s">
        <v>8</v>
      </c>
      <c r="D32" s="4" t="s">
        <v>21</v>
      </c>
      <c r="E32" s="4" t="s">
        <v>22</v>
      </c>
      <c r="F32" s="4" t="s">
        <v>23</v>
      </c>
      <c r="G32" s="4" t="s">
        <v>24</v>
      </c>
      <c r="H32" s="4" t="s">
        <v>25</v>
      </c>
      <c r="I32" s="4" t="s">
        <v>26</v>
      </c>
    </row>
    <row r="33" spans="1:17" x14ac:dyDescent="0.25">
      <c r="A33" s="2" t="s">
        <v>14</v>
      </c>
      <c r="B33" s="2">
        <v>14.122506936854936</v>
      </c>
      <c r="C33" s="2">
        <v>3.5508837510442088</v>
      </c>
      <c r="D33" s="2">
        <v>3.9771808729874438</v>
      </c>
      <c r="E33" s="2">
        <v>1.8355869679211308E-3</v>
      </c>
      <c r="F33" s="2">
        <v>6.3857958634229215</v>
      </c>
      <c r="G33" s="2">
        <v>21.859218010286952</v>
      </c>
      <c r="H33" s="2">
        <v>6.3857958634229215</v>
      </c>
      <c r="I33" s="2">
        <v>21.859218010286952</v>
      </c>
    </row>
    <row r="34" spans="1:17" x14ac:dyDescent="0.25">
      <c r="A34" s="2" t="s">
        <v>0</v>
      </c>
      <c r="B34" s="2">
        <v>1.6610380257721408E-2</v>
      </c>
      <c r="C34" s="2">
        <v>3.7108431735100758E-3</v>
      </c>
      <c r="D34" s="2">
        <v>4.4761741418486558</v>
      </c>
      <c r="E34" s="2">
        <v>7.5745706077013145E-4</v>
      </c>
      <c r="F34" s="2">
        <v>8.5251475423946017E-3</v>
      </c>
      <c r="G34" s="2">
        <v>2.4695612973048214E-2</v>
      </c>
      <c r="H34" s="2">
        <v>8.5251475423946017E-3</v>
      </c>
      <c r="I34" s="2">
        <v>2.4695612973048214E-2</v>
      </c>
    </row>
    <row r="35" spans="1:17" ht="15.75" thickBot="1" x14ac:dyDescent="0.3">
      <c r="A35" s="3" t="s">
        <v>1</v>
      </c>
      <c r="B35" s="3">
        <v>0.36138283996449178</v>
      </c>
      <c r="C35" s="3">
        <v>0.12929772671281781</v>
      </c>
      <c r="D35" s="3">
        <v>2.794966695486893</v>
      </c>
      <c r="E35" s="3">
        <v>1.6194707747734474E-2</v>
      </c>
      <c r="F35" s="3">
        <v>7.9667294155797208E-2</v>
      </c>
      <c r="G35" s="3">
        <v>0.64309838577318634</v>
      </c>
      <c r="H35" s="3">
        <v>7.9667294155797208E-2</v>
      </c>
      <c r="I35" s="3">
        <v>0.64309838577318634</v>
      </c>
    </row>
    <row r="39" spans="1:17" x14ac:dyDescent="0.25">
      <c r="A39" t="s">
        <v>27</v>
      </c>
      <c r="F39" t="s">
        <v>32</v>
      </c>
      <c r="I39" s="55" t="s">
        <v>131</v>
      </c>
      <c r="J39" s="56"/>
      <c r="K39" s="56"/>
      <c r="L39" s="56"/>
      <c r="M39" s="56"/>
      <c r="N39" s="56"/>
      <c r="O39" s="56"/>
      <c r="P39" s="56"/>
      <c r="Q39" s="57"/>
    </row>
    <row r="40" spans="1:17" ht="15.75" thickBot="1" x14ac:dyDescent="0.3">
      <c r="I40" s="58"/>
      <c r="J40" s="59"/>
      <c r="K40" s="59"/>
      <c r="L40" s="59"/>
      <c r="M40" s="59"/>
      <c r="N40" s="59"/>
      <c r="O40" s="59"/>
      <c r="P40" s="59"/>
      <c r="Q40" s="60"/>
    </row>
    <row r="41" spans="1:17" x14ac:dyDescent="0.25">
      <c r="A41" s="4" t="s">
        <v>28</v>
      </c>
      <c r="B41" s="4" t="s">
        <v>29</v>
      </c>
      <c r="C41" s="4" t="s">
        <v>30</v>
      </c>
      <c r="D41" s="4" t="s">
        <v>31</v>
      </c>
      <c r="F41" s="4" t="s">
        <v>33</v>
      </c>
      <c r="G41" s="4" t="s">
        <v>2</v>
      </c>
      <c r="I41" s="58" t="s">
        <v>130</v>
      </c>
      <c r="J41" s="59"/>
      <c r="K41" s="59"/>
      <c r="L41" s="59"/>
      <c r="M41" s="59"/>
      <c r="N41" s="59"/>
      <c r="O41" s="59"/>
      <c r="P41" s="59"/>
      <c r="Q41" s="60"/>
    </row>
    <row r="42" spans="1:17" x14ac:dyDescent="0.25">
      <c r="A42" s="2">
        <v>1</v>
      </c>
      <c r="B42" s="2">
        <v>25.595301202850823</v>
      </c>
      <c r="C42" s="2">
        <v>0.40469879714917667</v>
      </c>
      <c r="D42" s="2">
        <v>0.1666669314502974</v>
      </c>
      <c r="F42" s="2">
        <v>3.3333333333333335</v>
      </c>
      <c r="G42" s="2">
        <v>26</v>
      </c>
      <c r="I42" s="58" t="s">
        <v>14</v>
      </c>
      <c r="J42" s="59" t="s">
        <v>0</v>
      </c>
      <c r="K42" s="59" t="s">
        <v>1</v>
      </c>
      <c r="L42" s="59"/>
      <c r="M42" s="59"/>
      <c r="N42" s="59"/>
      <c r="O42" s="59"/>
      <c r="P42" s="59"/>
      <c r="Q42" s="60"/>
    </row>
    <row r="43" spans="1:17" x14ac:dyDescent="0.25">
      <c r="A43" s="2">
        <v>2</v>
      </c>
      <c r="B43" s="2">
        <v>33.702879878363689</v>
      </c>
      <c r="C43" s="2">
        <v>-2.7028798783636887</v>
      </c>
      <c r="D43" s="2">
        <v>-1.1131258570051461</v>
      </c>
      <c r="F43" s="2">
        <v>10</v>
      </c>
      <c r="G43" s="2">
        <v>31</v>
      </c>
      <c r="I43" s="58">
        <v>14.122506936854936</v>
      </c>
      <c r="J43" s="59">
        <v>1.6610380257721408E-2</v>
      </c>
      <c r="K43" s="59">
        <v>0.36138283996449178</v>
      </c>
      <c r="L43" s="59"/>
      <c r="M43" s="59"/>
      <c r="N43" s="59"/>
      <c r="O43" s="59"/>
      <c r="P43" s="59"/>
      <c r="Q43" s="60"/>
    </row>
    <row r="44" spans="1:17" x14ac:dyDescent="0.25">
      <c r="A44" s="2">
        <v>3</v>
      </c>
      <c r="B44" s="2">
        <v>35.768830354719363</v>
      </c>
      <c r="C44" s="2">
        <v>1.6311696452806359</v>
      </c>
      <c r="D44" s="2">
        <v>0.67176389297144901</v>
      </c>
      <c r="F44" s="2">
        <v>16.666666666666668</v>
      </c>
      <c r="G44" s="2">
        <v>31.2</v>
      </c>
      <c r="I44" s="61"/>
      <c r="J44" s="62"/>
      <c r="K44" s="62"/>
      <c r="L44" s="53"/>
      <c r="M44" s="59"/>
      <c r="N44" s="59"/>
      <c r="O44" s="59"/>
      <c r="P44" s="59"/>
      <c r="Q44" s="60"/>
    </row>
    <row r="45" spans="1:17" x14ac:dyDescent="0.25">
      <c r="A45" s="2">
        <v>4</v>
      </c>
      <c r="B45" s="2">
        <v>35.932249875411628</v>
      </c>
      <c r="C45" s="2">
        <v>-1.132249875411631</v>
      </c>
      <c r="D45" s="2">
        <v>-0.46629397887801949</v>
      </c>
      <c r="F45" s="2">
        <v>23.333333333333332</v>
      </c>
      <c r="G45" s="2">
        <v>34.799999999999997</v>
      </c>
      <c r="I45" s="63" t="s">
        <v>0</v>
      </c>
      <c r="J45" s="54" t="s">
        <v>1</v>
      </c>
      <c r="K45" s="59" t="s">
        <v>137</v>
      </c>
      <c r="L45" s="59"/>
      <c r="M45" s="59"/>
      <c r="N45" s="59"/>
      <c r="O45" s="59"/>
      <c r="P45" s="59"/>
      <c r="Q45" s="60"/>
    </row>
    <row r="46" spans="1:17" x14ac:dyDescent="0.25">
      <c r="A46" s="2">
        <v>5</v>
      </c>
      <c r="B46" s="2">
        <v>35.289851814886298</v>
      </c>
      <c r="C46" s="2">
        <v>3.9101481851137052</v>
      </c>
      <c r="D46" s="2">
        <v>1.6103146441738232</v>
      </c>
      <c r="F46" s="2">
        <v>30</v>
      </c>
      <c r="G46" s="2">
        <v>37.200000000000003</v>
      </c>
      <c r="I46" s="58">
        <v>800</v>
      </c>
      <c r="J46" s="62">
        <v>25</v>
      </c>
      <c r="K46" s="64">
        <f>$I$43+$J$43*I46+$K$43*J46</f>
        <v>36.445382142144354</v>
      </c>
      <c r="L46" s="53"/>
      <c r="M46" s="68" t="s">
        <v>136</v>
      </c>
      <c r="N46" s="59"/>
      <c r="O46" s="59"/>
      <c r="P46" s="59"/>
      <c r="Q46" s="60"/>
    </row>
    <row r="47" spans="1:17" x14ac:dyDescent="0.25">
      <c r="A47" s="2">
        <v>6</v>
      </c>
      <c r="B47" s="2">
        <v>38.017066736473765</v>
      </c>
      <c r="C47" s="2">
        <v>-1.7066736473765332E-2</v>
      </c>
      <c r="D47" s="2">
        <v>-7.0285867365818622E-3</v>
      </c>
      <c r="F47" s="2">
        <v>36.666666666666671</v>
      </c>
      <c r="G47" s="2">
        <v>37.4</v>
      </c>
      <c r="I47" s="58">
        <v>900</v>
      </c>
      <c r="J47" s="62">
        <v>28</v>
      </c>
      <c r="K47" s="64">
        <f>$I$43+$J$43*I47+$K$43*J47</f>
        <v>39.190568687809971</v>
      </c>
      <c r="L47" s="59"/>
      <c r="M47" s="68" t="s">
        <v>138</v>
      </c>
      <c r="N47" s="59"/>
      <c r="O47" s="59"/>
      <c r="P47" s="59"/>
      <c r="Q47" s="60"/>
    </row>
    <row r="48" spans="1:17" x14ac:dyDescent="0.25">
      <c r="A48" s="2">
        <v>7</v>
      </c>
      <c r="B48" s="2">
        <v>38.113149975506829</v>
      </c>
      <c r="C48" s="2">
        <v>1.4868500244931724</v>
      </c>
      <c r="D48" s="2">
        <v>0.61232880565674475</v>
      </c>
      <c r="F48" s="2">
        <v>43.333333333333336</v>
      </c>
      <c r="G48" s="2">
        <v>38</v>
      </c>
      <c r="I48" s="58">
        <v>1000</v>
      </c>
      <c r="J48" s="62">
        <v>26</v>
      </c>
      <c r="K48" s="64">
        <f>$I$43+$J$43*I48+$K$43*J48</f>
        <v>40.128841033653131</v>
      </c>
      <c r="L48" s="59"/>
      <c r="M48" s="68" t="s">
        <v>139</v>
      </c>
      <c r="N48" s="59"/>
      <c r="O48" s="59"/>
      <c r="P48" s="59"/>
      <c r="Q48" s="60"/>
    </row>
    <row r="49" spans="1:17" x14ac:dyDescent="0.25">
      <c r="A49" s="2">
        <v>8</v>
      </c>
      <c r="B49" s="2">
        <v>36.920819845220059</v>
      </c>
      <c r="C49" s="2">
        <v>-5.7208198452200598</v>
      </c>
      <c r="D49" s="2">
        <v>-2.3560027746544847</v>
      </c>
      <c r="F49" s="2">
        <v>50.000000000000007</v>
      </c>
      <c r="G49" s="2">
        <v>38.4</v>
      </c>
      <c r="I49" s="58">
        <v>1100</v>
      </c>
      <c r="J49" s="62">
        <v>30</v>
      </c>
      <c r="K49" s="64">
        <f>$I$43+$J$43*I49+$K$43*J49</f>
        <v>43.235410419283241</v>
      </c>
      <c r="L49" s="59"/>
      <c r="M49" s="68" t="s">
        <v>140</v>
      </c>
      <c r="N49" s="59"/>
      <c r="O49" s="59"/>
      <c r="P49" s="59"/>
      <c r="Q49" s="60"/>
    </row>
    <row r="50" spans="1:17" x14ac:dyDescent="0.25">
      <c r="A50" s="2">
        <v>9</v>
      </c>
      <c r="B50" s="2">
        <v>35.427713349037674</v>
      </c>
      <c r="C50" s="2">
        <v>1.7722866509623287</v>
      </c>
      <c r="D50" s="2">
        <v>0.7298800486855278</v>
      </c>
      <c r="F50" s="2">
        <v>56.666666666666671</v>
      </c>
      <c r="G50" s="2">
        <v>39.200000000000003</v>
      </c>
      <c r="I50" s="58">
        <v>1200</v>
      </c>
      <c r="J50" s="62">
        <v>28</v>
      </c>
      <c r="K50" s="64">
        <f>$I$43+$J$43*I50+$K$43*J50</f>
        <v>44.173682765126394</v>
      </c>
      <c r="L50" s="59"/>
      <c r="M50" s="68" t="s">
        <v>141</v>
      </c>
      <c r="N50" s="59"/>
      <c r="O50" s="59"/>
      <c r="P50" s="59"/>
      <c r="Q50" s="60"/>
    </row>
    <row r="51" spans="1:17" x14ac:dyDescent="0.25">
      <c r="A51" s="2">
        <v>10</v>
      </c>
      <c r="B51" s="2">
        <v>40.31155521648806</v>
      </c>
      <c r="C51" s="2">
        <v>-1.9115552164880611</v>
      </c>
      <c r="D51" s="2">
        <v>-0.78723496208573362</v>
      </c>
      <c r="F51" s="2">
        <v>63.333333333333336</v>
      </c>
      <c r="G51" s="2">
        <v>39.6</v>
      </c>
      <c r="I51" s="58"/>
      <c r="J51" s="59"/>
      <c r="K51" s="59"/>
      <c r="L51" s="59"/>
      <c r="M51" s="59"/>
      <c r="N51" s="59"/>
      <c r="O51" s="59"/>
      <c r="P51" s="59"/>
      <c r="Q51" s="60"/>
    </row>
    <row r="52" spans="1:17" x14ac:dyDescent="0.25">
      <c r="A52" s="2">
        <v>11</v>
      </c>
      <c r="B52" s="2">
        <v>42.355060265624005</v>
      </c>
      <c r="C52" s="2">
        <v>1.2449397343759969</v>
      </c>
      <c r="D52" s="2">
        <v>0.51270299499435479</v>
      </c>
      <c r="F52" s="2">
        <v>70</v>
      </c>
      <c r="G52" s="2">
        <v>40.6</v>
      </c>
      <c r="I52" s="58" t="s">
        <v>132</v>
      </c>
      <c r="J52" s="59"/>
      <c r="K52" s="59"/>
      <c r="L52" s="59"/>
      <c r="M52" s="59"/>
      <c r="N52" s="59"/>
      <c r="O52" s="59"/>
      <c r="P52" s="59"/>
      <c r="Q52" s="60"/>
    </row>
    <row r="53" spans="1:17" x14ac:dyDescent="0.25">
      <c r="A53" s="2">
        <v>12</v>
      </c>
      <c r="B53" s="2">
        <v>42.28188893700279</v>
      </c>
      <c r="C53" s="2">
        <v>2.5181110629972068</v>
      </c>
      <c r="D53" s="2">
        <v>1.0370325952960269</v>
      </c>
      <c r="F53" s="2">
        <v>76.666666666666671</v>
      </c>
      <c r="G53" s="2">
        <v>41.8</v>
      </c>
      <c r="I53" s="58" t="s">
        <v>133</v>
      </c>
      <c r="J53" s="59"/>
      <c r="K53" s="59"/>
      <c r="L53" s="59"/>
      <c r="M53" s="59"/>
      <c r="N53" s="59"/>
      <c r="O53" s="59"/>
      <c r="P53" s="59"/>
      <c r="Q53" s="60"/>
    </row>
    <row r="54" spans="1:17" x14ac:dyDescent="0.25">
      <c r="A54" s="2">
        <v>13</v>
      </c>
      <c r="B54" s="2">
        <v>40.790571962077038</v>
      </c>
      <c r="C54" s="2">
        <v>-0.19057196207703697</v>
      </c>
      <c r="D54" s="2">
        <v>-7.8483169121291801E-2</v>
      </c>
      <c r="F54" s="2">
        <v>83.333333333333329</v>
      </c>
      <c r="G54" s="2">
        <v>43.6</v>
      </c>
      <c r="I54" s="65" t="s">
        <v>134</v>
      </c>
      <c r="J54" s="66"/>
      <c r="K54" s="66"/>
      <c r="L54" s="66"/>
      <c r="M54" s="66"/>
      <c r="N54" s="66"/>
      <c r="O54" s="66"/>
      <c r="P54" s="66"/>
      <c r="Q54" s="67"/>
    </row>
    <row r="55" spans="1:17" x14ac:dyDescent="0.25">
      <c r="A55" s="2">
        <v>14</v>
      </c>
      <c r="B55" s="2">
        <v>44.081645051798716</v>
      </c>
      <c r="C55" s="2">
        <v>-2.2816450517987192</v>
      </c>
      <c r="D55" s="2">
        <v>-0.93964889967753895</v>
      </c>
      <c r="F55" s="2">
        <v>90</v>
      </c>
      <c r="G55" s="2">
        <v>44.8</v>
      </c>
    </row>
    <row r="56" spans="1:17" ht="15.75" thickBot="1" x14ac:dyDescent="0.3">
      <c r="A56" s="3">
        <v>15</v>
      </c>
      <c r="B56" s="3">
        <v>44.211415534539327</v>
      </c>
      <c r="C56" s="3">
        <v>0.98858446546067569</v>
      </c>
      <c r="D56" s="3">
        <v>0.40712831493054646</v>
      </c>
      <c r="F56" s="3">
        <v>96.666666666666671</v>
      </c>
      <c r="G56" s="3">
        <v>45.2</v>
      </c>
    </row>
  </sheetData>
  <sortState ref="G42:G56">
    <sortCondition ref="G42"/>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G236"/>
  <sheetViews>
    <sheetView showGridLines="0" showRowColHeaders="0" zoomScaleNormal="100" workbookViewId="0">
      <selection activeCell="B1" sqref="B1"/>
    </sheetView>
  </sheetViews>
  <sheetFormatPr defaultRowHeight="11.25" outlineLevelRow="1" x14ac:dyDescent="0.2"/>
  <cols>
    <col min="1" max="1" width="15.7109375" style="6" customWidth="1"/>
    <col min="2" max="10" width="10.7109375" style="6" customWidth="1"/>
    <col min="11" max="77" width="9.140625" style="6"/>
    <col min="78" max="78" width="9.140625" style="6" customWidth="1"/>
    <col min="79" max="16384" width="9.140625" style="6"/>
  </cols>
  <sheetData>
    <row r="1" spans="1:78" x14ac:dyDescent="0.2">
      <c r="A1" s="7" t="s">
        <v>34</v>
      </c>
      <c r="B1" s="52" t="s">
        <v>35</v>
      </c>
      <c r="M1" s="8" t="s">
        <v>114</v>
      </c>
      <c r="N1" s="8" t="s">
        <v>112</v>
      </c>
      <c r="O1" s="8" t="s">
        <v>135</v>
      </c>
      <c r="Q1" s="8" t="s">
        <v>56</v>
      </c>
      <c r="R1" s="8" t="s">
        <v>36</v>
      </c>
      <c r="U1" s="8" t="s">
        <v>129</v>
      </c>
      <c r="Y1" s="8" t="s">
        <v>116</v>
      </c>
      <c r="Z1" s="40" t="s">
        <v>115</v>
      </c>
      <c r="BZ1" s="9" t="s">
        <v>115</v>
      </c>
    </row>
    <row r="2" spans="1:78" ht="11.25" customHeight="1" x14ac:dyDescent="0.2">
      <c r="A2" s="7" t="s">
        <v>37</v>
      </c>
      <c r="C2" s="6" t="s">
        <v>2</v>
      </c>
      <c r="Q2" s="8" t="s">
        <v>107</v>
      </c>
      <c r="R2" s="8" t="s">
        <v>125</v>
      </c>
      <c r="S2" s="8" t="s">
        <v>127</v>
      </c>
      <c r="T2" s="8" t="s">
        <v>128</v>
      </c>
      <c r="AA2" s="40" t="str">
        <f>"Forecasts and " &amp; TEXT($I$10, "0.0%") &amp; " confidence limits for means and forecasts
RegressIt model for Price    (2 variables, n=15)"</f>
        <v>Forecasts and 95.0% confidence limits for means and forecasts
RegressIt model for Price    (2 variables, n=15)</v>
      </c>
    </row>
    <row r="3" spans="1:78" ht="11.25" hidden="1" customHeight="1" outlineLevel="1" x14ac:dyDescent="0.2">
      <c r="A3" s="7" t="s">
        <v>38</v>
      </c>
      <c r="AA3" s="40" t="str">
        <f>IF($A$31 &lt;&gt; "","Actual and Predicted -vs- Observation # with " &amp; TEXT($I$10, "0.0%") &amp; " confidence limits
RegressIt model for Price    (2 variables, n=15)","Actual and Predicted -vs- Observation #
RegressIt model for Price    (2 variables, n=15)")</f>
        <v>Actual and Predicted -vs- Observation # with 95.0% confidence limits
RegressIt model for Price    (2 variables, n=15)</v>
      </c>
    </row>
    <row r="4" spans="1:78" hidden="1" outlineLevel="1" x14ac:dyDescent="0.2">
      <c r="A4" s="6" t="s">
        <v>39</v>
      </c>
    </row>
    <row r="5" spans="1:78" hidden="1" outlineLevel="1" x14ac:dyDescent="0.2">
      <c r="A5" s="7" t="s">
        <v>40</v>
      </c>
    </row>
    <row r="6" spans="1:78" hidden="1" outlineLevel="1" x14ac:dyDescent="0.2">
      <c r="A6" s="6" t="s">
        <v>41</v>
      </c>
    </row>
    <row r="7" spans="1:78" collapsed="1" x14ac:dyDescent="0.2">
      <c r="A7" s="38"/>
      <c r="J7" s="8" t="s">
        <v>113</v>
      </c>
      <c r="K7" s="8" t="s">
        <v>126</v>
      </c>
    </row>
    <row r="8" spans="1:78" x14ac:dyDescent="0.2">
      <c r="A8" s="10" t="s">
        <v>42</v>
      </c>
    </row>
    <row r="9" spans="1:78" ht="12" outlineLevel="1" thickBot="1" x14ac:dyDescent="0.25">
      <c r="A9" s="11"/>
      <c r="B9" s="15" t="s">
        <v>43</v>
      </c>
      <c r="C9" s="15" t="s">
        <v>44</v>
      </c>
      <c r="D9" s="15" t="s">
        <v>45</v>
      </c>
      <c r="E9" s="15" t="s">
        <v>46</v>
      </c>
      <c r="F9" s="15" t="s">
        <v>47</v>
      </c>
      <c r="G9" s="15" t="s">
        <v>48</v>
      </c>
      <c r="H9" s="15" t="s">
        <v>50</v>
      </c>
      <c r="I9" s="15" t="s">
        <v>49</v>
      </c>
    </row>
    <row r="10" spans="1:78" outlineLevel="1" x14ac:dyDescent="0.2">
      <c r="B10" s="16">
        <f xml:space="preserve"> 1 - C21 / C22</f>
        <v>0.79627670294895769</v>
      </c>
      <c r="C10" s="16">
        <f>1-D10^2/E10^2</f>
        <v>0.76232282010711727</v>
      </c>
      <c r="D10" s="16">
        <f xml:space="preserve"> SQRT(D21)</f>
        <v>2.6227437985236239</v>
      </c>
      <c r="E10" s="16">
        <f xml:space="preserve"> SQRT(C22 / B22)</f>
        <v>5.3797503925102594</v>
      </c>
      <c r="F10" s="17">
        <v>15</v>
      </c>
      <c r="G10" s="17">
        <v>5</v>
      </c>
      <c r="H10" s="18">
        <f>TINV(1 - $I$10, F10 - 2 - 1)</f>
        <v>2.178812829667228</v>
      </c>
      <c r="I10" s="19">
        <v>0.95</v>
      </c>
    </row>
    <row r="11" spans="1:78" x14ac:dyDescent="0.2">
      <c r="A11" s="38"/>
    </row>
    <row r="12" spans="1:78" x14ac:dyDescent="0.2">
      <c r="A12" s="10" t="s">
        <v>51</v>
      </c>
    </row>
    <row r="13" spans="1:78" ht="12" outlineLevel="1" thickBot="1" x14ac:dyDescent="0.25">
      <c r="A13" s="20" t="s">
        <v>52</v>
      </c>
      <c r="B13" s="12" t="s">
        <v>53</v>
      </c>
      <c r="C13" s="12" t="s">
        <v>54</v>
      </c>
      <c r="D13" s="12" t="s">
        <v>55</v>
      </c>
      <c r="E13" s="12" t="s">
        <v>22</v>
      </c>
      <c r="F13" s="12" t="str">
        <f>IF($I$10&gt;99%,("Lower"&amp;TEXT($I$10,"0.0%")),("Lower"&amp;TEXT($I$10,"0%")))</f>
        <v>Lower95%</v>
      </c>
      <c r="G13" s="12" t="str">
        <f>IF($I$10&gt;99%,("Upper"&amp;TEXT($I$10,"0.0%")),("Upper"&amp;TEXT($I$10,"0%")))</f>
        <v>Upper95%</v>
      </c>
      <c r="H13" s="15" t="s">
        <v>58</v>
      </c>
      <c r="I13" s="15" t="s">
        <v>57</v>
      </c>
    </row>
    <row r="14" spans="1:78" outlineLevel="1" x14ac:dyDescent="0.2">
      <c r="A14" s="21" t="s">
        <v>59</v>
      </c>
      <c r="B14" s="22">
        <v>14.122506936854887</v>
      </c>
      <c r="C14" s="22">
        <v>3.5508837510442066</v>
      </c>
      <c r="D14" s="22">
        <f>B14 / C14</f>
        <v>3.9771808729874323</v>
      </c>
      <c r="E14" s="22">
        <f>TDIST(ABS(D14),$F$10 - 3,2)</f>
        <v>1.8355869679211681E-3</v>
      </c>
      <c r="F14" s="22">
        <f>B14 - $H$10 * C14</f>
        <v>6.385795863422878</v>
      </c>
      <c r="G14" s="22">
        <f>B14 + $H$10 * C14</f>
        <v>21.859218010286895</v>
      </c>
      <c r="H14" s="16">
        <v>0</v>
      </c>
      <c r="I14" s="16">
        <v>0</v>
      </c>
    </row>
    <row r="15" spans="1:78" outlineLevel="1" x14ac:dyDescent="0.2">
      <c r="A15" s="21" t="s">
        <v>1</v>
      </c>
      <c r="B15" s="22">
        <v>0.36138283996448467</v>
      </c>
      <c r="C15" s="22">
        <v>0.12929772671281739</v>
      </c>
      <c r="D15" s="45">
        <f t="shared" ref="D15:D16" si="0">B15 / C15</f>
        <v>2.7949666954868473</v>
      </c>
      <c r="E15" s="22">
        <f t="shared" ref="E15:E16" si="1">TDIST(ABS(D15),$F$10 - 3,2)</f>
        <v>1.6194707747735858E-2</v>
      </c>
      <c r="F15" s="22">
        <f t="shared" ref="F15:F16" si="2">B15 - $H$10 * C15</f>
        <v>7.9667294155791102E-2</v>
      </c>
      <c r="G15" s="22">
        <f t="shared" ref="G15:G16" si="3">B15 + $H$10 * C15</f>
        <v>0.64309838577317824</v>
      </c>
      <c r="H15" s="16">
        <v>1.2194558391396684</v>
      </c>
      <c r="I15" s="46">
        <f>B15*5.98665181883832/$E$10</f>
        <v>0.40215122976380985</v>
      </c>
    </row>
    <row r="16" spans="1:78" outlineLevel="1" x14ac:dyDescent="0.2">
      <c r="A16" s="21" t="s">
        <v>0</v>
      </c>
      <c r="B16" s="22">
        <v>1.6610380257721647E-2</v>
      </c>
      <c r="C16" s="23">
        <v>3.7108431735100706E-3</v>
      </c>
      <c r="D16" s="47">
        <f t="shared" si="0"/>
        <v>4.4761741418487269</v>
      </c>
      <c r="E16" s="22">
        <f t="shared" si="1"/>
        <v>7.5745706077003767E-4</v>
      </c>
      <c r="F16" s="23">
        <f t="shared" si="2"/>
        <v>8.5251475423948533E-3</v>
      </c>
      <c r="G16" s="22">
        <f t="shared" si="3"/>
        <v>2.4695612973048439E-2</v>
      </c>
      <c r="H16" s="16">
        <v>1.2194558391396777</v>
      </c>
      <c r="I16" s="48">
        <f>B16*208.594229021208/$E$10</f>
        <v>0.64405022739202</v>
      </c>
    </row>
    <row r="17" spans="1:85" x14ac:dyDescent="0.2">
      <c r="A17" s="38"/>
    </row>
    <row r="18" spans="1:85" x14ac:dyDescent="0.2">
      <c r="A18" s="10" t="s">
        <v>60</v>
      </c>
    </row>
    <row r="19" spans="1:85" ht="12" outlineLevel="1" thickBot="1" x14ac:dyDescent="0.25">
      <c r="A19" s="20" t="s">
        <v>61</v>
      </c>
      <c r="B19" s="12" t="s">
        <v>62</v>
      </c>
      <c r="C19" s="12" t="s">
        <v>63</v>
      </c>
      <c r="D19" s="12" t="s">
        <v>64</v>
      </c>
      <c r="E19" s="12" t="s">
        <v>65</v>
      </c>
      <c r="F19" s="12" t="s">
        <v>22</v>
      </c>
    </row>
    <row r="20" spans="1:85" outlineLevel="1" x14ac:dyDescent="0.2">
      <c r="A20" s="6" t="s">
        <v>11</v>
      </c>
      <c r="B20" s="14">
        <v>2</v>
      </c>
      <c r="C20" s="13">
        <f>C22 - C21</f>
        <v>322.63857960767052</v>
      </c>
      <c r="D20" s="13">
        <f>C20/B20</f>
        <v>161.31928980383526</v>
      </c>
      <c r="E20" s="13">
        <f>D20/D21</f>
        <v>23.451712626154468</v>
      </c>
      <c r="F20" s="13">
        <f>FDIST(E20,2,12)</f>
        <v>7.1489815625861791E-5</v>
      </c>
    </row>
    <row r="21" spans="1:85" outlineLevel="1" x14ac:dyDescent="0.2">
      <c r="A21" s="6" t="s">
        <v>12</v>
      </c>
      <c r="B21" s="14">
        <v>12</v>
      </c>
      <c r="C21" s="13">
        <v>82.545420392329532</v>
      </c>
      <c r="D21" s="13">
        <f>C21/B21</f>
        <v>6.878785032694128</v>
      </c>
    </row>
    <row r="22" spans="1:85" outlineLevel="1" x14ac:dyDescent="0.2">
      <c r="A22" s="6" t="s">
        <v>13</v>
      </c>
      <c r="B22" s="14">
        <f>B20 + B21</f>
        <v>14</v>
      </c>
      <c r="C22" s="13">
        <v>405.18400000000008</v>
      </c>
    </row>
    <row r="23" spans="1:85" x14ac:dyDescent="0.2">
      <c r="A23" s="38"/>
    </row>
    <row r="24" spans="1:85" x14ac:dyDescent="0.2">
      <c r="A24" s="10" t="s">
        <v>66</v>
      </c>
    </row>
    <row r="25" spans="1:85" ht="12" outlineLevel="1" thickBot="1" x14ac:dyDescent="0.25">
      <c r="A25" s="11"/>
      <c r="B25" s="12" t="s">
        <v>69</v>
      </c>
      <c r="C25" s="12" t="s">
        <v>70</v>
      </c>
      <c r="D25" s="12" t="s">
        <v>71</v>
      </c>
      <c r="E25" s="12" t="s">
        <v>72</v>
      </c>
      <c r="F25" s="12" t="s">
        <v>73</v>
      </c>
      <c r="G25" s="15" t="s">
        <v>67</v>
      </c>
      <c r="H25" s="15" t="s">
        <v>75</v>
      </c>
      <c r="I25" s="24"/>
    </row>
    <row r="26" spans="1:85" outlineLevel="1" x14ac:dyDescent="0.2">
      <c r="A26" s="6" t="s">
        <v>68</v>
      </c>
      <c r="B26" s="22">
        <v>-1.8947806286936005E-15</v>
      </c>
      <c r="C26" s="22">
        <v>2.3458533684259342</v>
      </c>
      <c r="D26" s="22">
        <v>1.8609051421110483</v>
      </c>
      <c r="E26" s="22">
        <v>-5.7208198452200811</v>
      </c>
      <c r="F26" s="22">
        <v>3.9101481851137265</v>
      </c>
      <c r="G26" s="19">
        <v>5.0889530444426664E-2</v>
      </c>
      <c r="H26" s="18" t="s">
        <v>74</v>
      </c>
      <c r="I26" s="18"/>
    </row>
    <row r="27" spans="1:85" outlineLevel="1" x14ac:dyDescent="0.2"/>
    <row r="28" spans="1:85" x14ac:dyDescent="0.2">
      <c r="A28" s="38"/>
    </row>
    <row r="29" spans="1:85" x14ac:dyDescent="0.2">
      <c r="A29" s="10" t="s">
        <v>117</v>
      </c>
    </row>
    <row r="30" spans="1:85" ht="12" outlineLevel="1" thickBot="1" x14ac:dyDescent="0.25">
      <c r="A30" s="12" t="s">
        <v>118</v>
      </c>
      <c r="B30" s="12" t="s">
        <v>119</v>
      </c>
      <c r="C30" s="12" t="s">
        <v>120</v>
      </c>
      <c r="D30" s="12" t="str">
        <f>IF($I$10&gt;99%,("Low"&amp;TEXT($I$10,"0.0%")&amp;"F"),("Lower"&amp;TEXT($I$10,"0%")&amp;"F"))</f>
        <v>Lower95%F</v>
      </c>
      <c r="E30" s="12" t="str">
        <f>IF($I$10&gt;99%,("Up"&amp;TEXT($I$10,"0.0%")&amp;"F"),("Upper"&amp;TEXT($I$10,"0%")&amp;"F"))</f>
        <v>Upper95%F</v>
      </c>
      <c r="F30" s="12" t="s">
        <v>121</v>
      </c>
      <c r="G30" s="12" t="str">
        <f>IF($I$10&gt;99%,("Low"&amp;TEXT($I$10,"0.0%")&amp;"M"),("Lower"&amp;TEXT($I$10,"0%")&amp;"M"))</f>
        <v>Lower95%M</v>
      </c>
      <c r="H30" s="12" t="str">
        <f>IF($I$10&gt;99%,("Up"&amp;TEXT($I$10,"0.0%")&amp;"M"),("Upper"&amp;TEXT($I$10,"0%")&amp;"M"))</f>
        <v>Upper95%M</v>
      </c>
      <c r="I30" s="20" t="s">
        <v>122</v>
      </c>
      <c r="J30" s="20" t="s">
        <v>123</v>
      </c>
    </row>
    <row r="31" spans="1:85" outlineLevel="1" x14ac:dyDescent="0.2">
      <c r="A31" s="14">
        <v>16</v>
      </c>
      <c r="B31" s="13">
        <v>36.445382142144318</v>
      </c>
      <c r="C31" s="13">
        <v>2.7508772987332839</v>
      </c>
      <c r="D31" s="13">
        <f xml:space="preserve"> B31 - $H$10 * C31</f>
        <v>30.451735390823913</v>
      </c>
      <c r="E31" s="13">
        <f xml:space="preserve"> B31 + $H$10 * C31</f>
        <v>42.439028893464723</v>
      </c>
      <c r="F31" s="13">
        <v>0.8297836344445455</v>
      </c>
      <c r="G31" s="13">
        <f xml:space="preserve"> B31 - $H$10 * F31</f>
        <v>34.637438913568644</v>
      </c>
      <c r="H31" s="13">
        <f xml:space="preserve"> B31 + $H$10 * F31</f>
        <v>38.253325370719992</v>
      </c>
      <c r="I31" s="51">
        <v>25</v>
      </c>
      <c r="J31" s="51">
        <v>800</v>
      </c>
      <c r="K31" s="51"/>
      <c r="CG31" s="6">
        <f xml:space="preserve"> $C$31 * $H$10</f>
        <v>5.9936467513204068</v>
      </c>
    </row>
    <row r="32" spans="1:85" outlineLevel="1" x14ac:dyDescent="0.2">
      <c r="A32" s="14">
        <v>17</v>
      </c>
      <c r="B32" s="13">
        <v>39.190568687809936</v>
      </c>
      <c r="C32" s="13">
        <v>2.7610752936711345</v>
      </c>
      <c r="D32" s="13">
        <f xml:space="preserve"> B32 - $H$10 * C32</f>
        <v>33.174702414282059</v>
      </c>
      <c r="E32" s="13">
        <f xml:space="preserve"> B32 + $H$10 * C32</f>
        <v>45.206434961337813</v>
      </c>
      <c r="F32" s="13">
        <v>0.86299000262286463</v>
      </c>
      <c r="G32" s="13">
        <f xml:space="preserve"> B32 - $H$10 * F32</f>
        <v>37.310274998220684</v>
      </c>
      <c r="H32" s="13">
        <f xml:space="preserve"> B32 + $H$10 * F32</f>
        <v>41.070862377399187</v>
      </c>
      <c r="I32" s="51">
        <v>28</v>
      </c>
      <c r="J32" s="51">
        <v>900</v>
      </c>
      <c r="K32" s="51"/>
      <c r="CG32" s="6">
        <f xml:space="preserve"> $C$32 * $H$10</f>
        <v>6.0158662735278767</v>
      </c>
    </row>
    <row r="33" spans="1:85" outlineLevel="1" x14ac:dyDescent="0.2">
      <c r="A33" s="14">
        <v>18</v>
      </c>
      <c r="B33" s="13">
        <v>40.128841033653131</v>
      </c>
      <c r="C33" s="13">
        <v>2.7279338830853841</v>
      </c>
      <c r="D33" s="13">
        <f xml:space="preserve"> B33 - $H$10 * C33</f>
        <v>34.185183690702758</v>
      </c>
      <c r="E33" s="13">
        <f xml:space="preserve"> B33 + $H$10 * C33</f>
        <v>46.072498376603505</v>
      </c>
      <c r="F33" s="13">
        <v>0.75022545797325013</v>
      </c>
      <c r="G33" s="13">
        <f xml:space="preserve"> B33 - $H$10 * F33</f>
        <v>38.494240180678041</v>
      </c>
      <c r="H33" s="13">
        <f xml:space="preserve"> B33 + $H$10 * F33</f>
        <v>41.763441886628222</v>
      </c>
      <c r="I33" s="51">
        <v>26</v>
      </c>
      <c r="J33" s="51">
        <v>1000</v>
      </c>
      <c r="K33" s="51"/>
      <c r="CG33" s="6">
        <f xml:space="preserve"> $C$33 * $H$10</f>
        <v>5.9436573429503747</v>
      </c>
    </row>
    <row r="34" spans="1:85" outlineLevel="1" x14ac:dyDescent="0.2">
      <c r="A34" s="14">
        <v>19</v>
      </c>
      <c r="B34" s="13">
        <v>43.235410419283234</v>
      </c>
      <c r="C34" s="13">
        <v>2.8232543488886308</v>
      </c>
      <c r="D34" s="13">
        <f xml:space="preserve"> B34 - $H$10 * C34</f>
        <v>37.084067622510887</v>
      </c>
      <c r="E34" s="13">
        <f xml:space="preserve"> B34 + $H$10 * C34</f>
        <v>49.386753216055581</v>
      </c>
      <c r="F34" s="13">
        <v>1.0449785097428748</v>
      </c>
      <c r="G34" s="13">
        <f xml:space="preserve"> B34 - $H$10 * F34</f>
        <v>40.95859783552892</v>
      </c>
      <c r="H34" s="13">
        <f xml:space="preserve"> B34 + $H$10 * F34</f>
        <v>45.512223003037548</v>
      </c>
      <c r="I34" s="51">
        <v>30</v>
      </c>
      <c r="J34" s="51">
        <v>1100</v>
      </c>
      <c r="K34" s="51"/>
      <c r="CG34" s="6">
        <f xml:space="preserve"> $C$34 * $H$10</f>
        <v>6.1513427967723446</v>
      </c>
    </row>
    <row r="35" spans="1:85" outlineLevel="1" x14ac:dyDescent="0.2">
      <c r="A35" s="14">
        <v>20</v>
      </c>
      <c r="B35" s="13">
        <v>44.173682765126429</v>
      </c>
      <c r="C35" s="13">
        <v>2.8787739532577574</v>
      </c>
      <c r="D35" s="13">
        <f xml:space="preserve"> B35 - $H$10 * C35</f>
        <v>37.901373142056585</v>
      </c>
      <c r="E35" s="13">
        <f xml:space="preserve"> B35 + $H$10 * C35</f>
        <v>50.445992388196274</v>
      </c>
      <c r="F35" s="13">
        <v>1.186825362579166</v>
      </c>
      <c r="G35" s="13">
        <f xml:space="preserve"> B35 - $H$10 * F35</f>
        <v>41.587812438564484</v>
      </c>
      <c r="H35" s="13">
        <f xml:space="preserve"> B35 + $H$10 * F35</f>
        <v>46.759553091688375</v>
      </c>
      <c r="I35" s="51">
        <v>28</v>
      </c>
      <c r="J35" s="51">
        <v>1200</v>
      </c>
      <c r="K35" s="51"/>
      <c r="CG35" s="6">
        <f xml:space="preserve"> $C$35 * $H$10</f>
        <v>6.2723096230698472</v>
      </c>
    </row>
    <row r="36" spans="1:85" outlineLevel="1" x14ac:dyDescent="0.2">
      <c r="A36" s="8" t="s">
        <v>124</v>
      </c>
      <c r="I36" s="51"/>
      <c r="J36" s="51"/>
      <c r="K36" s="51"/>
    </row>
    <row r="37" spans="1:85" outlineLevel="1" x14ac:dyDescent="0.2"/>
    <row r="38" spans="1:85" outlineLevel="1" x14ac:dyDescent="0.2"/>
    <row r="39" spans="1:85" outlineLevel="1" x14ac:dyDescent="0.2"/>
    <row r="40" spans="1:85" outlineLevel="1" x14ac:dyDescent="0.2"/>
    <row r="41" spans="1:85" outlineLevel="1" x14ac:dyDescent="0.2"/>
    <row r="42" spans="1:85" outlineLevel="1" x14ac:dyDescent="0.2"/>
    <row r="43" spans="1:85" outlineLevel="1" x14ac:dyDescent="0.2"/>
    <row r="44" spans="1:85" outlineLevel="1" x14ac:dyDescent="0.2"/>
    <row r="45" spans="1:85" outlineLevel="1" x14ac:dyDescent="0.2"/>
    <row r="46" spans="1:85" outlineLevel="1" x14ac:dyDescent="0.2"/>
    <row r="47" spans="1:85" outlineLevel="1" x14ac:dyDescent="0.2"/>
    <row r="48" spans="1:85" outlineLevel="1" x14ac:dyDescent="0.2"/>
    <row r="49" spans="1:3" outlineLevel="1" x14ac:dyDescent="0.2"/>
    <row r="50" spans="1:3" outlineLevel="1" x14ac:dyDescent="0.2"/>
    <row r="51" spans="1:3" outlineLevel="1" x14ac:dyDescent="0.2"/>
    <row r="52" spans="1:3" outlineLevel="1" x14ac:dyDescent="0.2"/>
    <row r="53" spans="1:3" outlineLevel="1" x14ac:dyDescent="0.2"/>
    <row r="54" spans="1:3" outlineLevel="1" x14ac:dyDescent="0.2"/>
    <row r="55" spans="1:3" outlineLevel="1" x14ac:dyDescent="0.2"/>
    <row r="56" spans="1:3" outlineLevel="1" x14ac:dyDescent="0.2"/>
    <row r="57" spans="1:3" outlineLevel="1" x14ac:dyDescent="0.2"/>
    <row r="58" spans="1:3" x14ac:dyDescent="0.2">
      <c r="A58" s="39"/>
    </row>
    <row r="59" spans="1:3" x14ac:dyDescent="0.2">
      <c r="A59" s="10" t="s">
        <v>76</v>
      </c>
    </row>
    <row r="60" spans="1:3" outlineLevel="1" x14ac:dyDescent="0.2"/>
    <row r="61" spans="1:3" outlineLevel="1" x14ac:dyDescent="0.2"/>
    <row r="62" spans="1:3" outlineLevel="1" x14ac:dyDescent="0.2">
      <c r="C62" s="25" t="b">
        <v>0</v>
      </c>
    </row>
    <row r="63" spans="1:3" outlineLevel="1" x14ac:dyDescent="0.2"/>
    <row r="64" spans="1:3" outlineLevel="1" x14ac:dyDescent="0.2"/>
    <row r="65" spans="1:1" outlineLevel="1" x14ac:dyDescent="0.2"/>
    <row r="66" spans="1:1" outlineLevel="1" x14ac:dyDescent="0.2"/>
    <row r="67" spans="1:1" outlineLevel="1" x14ac:dyDescent="0.2"/>
    <row r="68" spans="1:1" outlineLevel="1" x14ac:dyDescent="0.2"/>
    <row r="69" spans="1:1" outlineLevel="1" x14ac:dyDescent="0.2"/>
    <row r="70" spans="1:1" outlineLevel="1" x14ac:dyDescent="0.2"/>
    <row r="71" spans="1:1" outlineLevel="1" x14ac:dyDescent="0.2"/>
    <row r="72" spans="1:1" outlineLevel="1" x14ac:dyDescent="0.2"/>
    <row r="73" spans="1:1" outlineLevel="1" x14ac:dyDescent="0.2"/>
    <row r="74" spans="1:1" outlineLevel="1" x14ac:dyDescent="0.2"/>
    <row r="75" spans="1:1" outlineLevel="1" x14ac:dyDescent="0.2"/>
    <row r="76" spans="1:1" outlineLevel="1" x14ac:dyDescent="0.2"/>
    <row r="77" spans="1:1" outlineLevel="1" x14ac:dyDescent="0.2"/>
    <row r="78" spans="1:1" outlineLevel="1" x14ac:dyDescent="0.2"/>
    <row r="79" spans="1:1" outlineLevel="1" x14ac:dyDescent="0.2"/>
    <row r="80" spans="1:1" x14ac:dyDescent="0.2">
      <c r="A80" s="39"/>
    </row>
    <row r="81" spans="1:1" x14ac:dyDescent="0.2">
      <c r="A81" s="10" t="s">
        <v>77</v>
      </c>
    </row>
    <row r="82" spans="1:1" outlineLevel="1" x14ac:dyDescent="0.2"/>
    <row r="83" spans="1:1" outlineLevel="1" x14ac:dyDescent="0.2"/>
    <row r="84" spans="1:1" outlineLevel="1" x14ac:dyDescent="0.2"/>
    <row r="85" spans="1:1" outlineLevel="1" x14ac:dyDescent="0.2"/>
    <row r="86" spans="1:1" outlineLevel="1" x14ac:dyDescent="0.2"/>
    <row r="87" spans="1:1" outlineLevel="1" x14ac:dyDescent="0.2"/>
    <row r="88" spans="1:1" outlineLevel="1" x14ac:dyDescent="0.2"/>
    <row r="89" spans="1:1" outlineLevel="1" x14ac:dyDescent="0.2"/>
    <row r="90" spans="1:1" outlineLevel="1" x14ac:dyDescent="0.2"/>
    <row r="91" spans="1:1" outlineLevel="1" x14ac:dyDescent="0.2"/>
    <row r="92" spans="1:1" outlineLevel="1" x14ac:dyDescent="0.2"/>
    <row r="93" spans="1:1" outlineLevel="1" x14ac:dyDescent="0.2"/>
    <row r="94" spans="1:1" outlineLevel="1" x14ac:dyDescent="0.2"/>
    <row r="95" spans="1:1" outlineLevel="1" x14ac:dyDescent="0.2"/>
    <row r="96" spans="1:1" outlineLevel="1" x14ac:dyDescent="0.2"/>
    <row r="97" spans="1:1" outlineLevel="1" x14ac:dyDescent="0.2"/>
    <row r="98" spans="1:1" outlineLevel="1" x14ac:dyDescent="0.2"/>
    <row r="99" spans="1:1" outlineLevel="1" x14ac:dyDescent="0.2"/>
    <row r="100" spans="1:1" outlineLevel="1" x14ac:dyDescent="0.2"/>
    <row r="101" spans="1:1" outlineLevel="1" x14ac:dyDescent="0.2"/>
    <row r="102" spans="1:1" x14ac:dyDescent="0.2">
      <c r="A102" s="39"/>
    </row>
    <row r="103" spans="1:1" x14ac:dyDescent="0.2">
      <c r="A103" s="10" t="s">
        <v>78</v>
      </c>
    </row>
    <row r="104" spans="1:1" outlineLevel="1" x14ac:dyDescent="0.2"/>
    <row r="105" spans="1:1" outlineLevel="1" x14ac:dyDescent="0.2"/>
    <row r="106" spans="1:1" outlineLevel="1" x14ac:dyDescent="0.2"/>
    <row r="107" spans="1:1" outlineLevel="1" x14ac:dyDescent="0.2"/>
    <row r="108" spans="1:1" outlineLevel="1" x14ac:dyDescent="0.2"/>
    <row r="109" spans="1:1" outlineLevel="1" x14ac:dyDescent="0.2"/>
    <row r="110" spans="1:1" outlineLevel="1" x14ac:dyDescent="0.2"/>
    <row r="111" spans="1:1" outlineLevel="1" x14ac:dyDescent="0.2"/>
    <row r="112" spans="1:1" outlineLevel="1" x14ac:dyDescent="0.2"/>
    <row r="113" spans="1:1" outlineLevel="1" x14ac:dyDescent="0.2"/>
    <row r="114" spans="1:1" outlineLevel="1" x14ac:dyDescent="0.2"/>
    <row r="115" spans="1:1" outlineLevel="1" x14ac:dyDescent="0.2"/>
    <row r="116" spans="1:1" outlineLevel="1" x14ac:dyDescent="0.2"/>
    <row r="117" spans="1:1" outlineLevel="1" x14ac:dyDescent="0.2"/>
    <row r="118" spans="1:1" outlineLevel="1" x14ac:dyDescent="0.2"/>
    <row r="119" spans="1:1" outlineLevel="1" x14ac:dyDescent="0.2"/>
    <row r="120" spans="1:1" outlineLevel="1" x14ac:dyDescent="0.2"/>
    <row r="121" spans="1:1" outlineLevel="1" x14ac:dyDescent="0.2"/>
    <row r="122" spans="1:1" outlineLevel="1" x14ac:dyDescent="0.2"/>
    <row r="123" spans="1:1" outlineLevel="1" x14ac:dyDescent="0.2"/>
    <row r="124" spans="1:1" x14ac:dyDescent="0.2">
      <c r="A124" s="39"/>
    </row>
    <row r="125" spans="1:1" x14ac:dyDescent="0.2">
      <c r="A125" s="10" t="s">
        <v>79</v>
      </c>
    </row>
    <row r="126" spans="1:1" outlineLevel="1" x14ac:dyDescent="0.2"/>
    <row r="127" spans="1:1" outlineLevel="1" x14ac:dyDescent="0.2"/>
    <row r="128" spans="1:1" outlineLevel="1" x14ac:dyDescent="0.2"/>
    <row r="129" outlineLevel="1" x14ac:dyDescent="0.2"/>
    <row r="130" outlineLevel="1" x14ac:dyDescent="0.2"/>
    <row r="131" outlineLevel="1" x14ac:dyDescent="0.2"/>
    <row r="132" outlineLevel="1" x14ac:dyDescent="0.2"/>
    <row r="133" outlineLevel="1" x14ac:dyDescent="0.2"/>
    <row r="134" outlineLevel="1" x14ac:dyDescent="0.2"/>
    <row r="135" outlineLevel="1" x14ac:dyDescent="0.2"/>
    <row r="136" outlineLevel="1" x14ac:dyDescent="0.2"/>
    <row r="137" outlineLevel="1" x14ac:dyDescent="0.2"/>
    <row r="138" outlineLevel="1" x14ac:dyDescent="0.2"/>
    <row r="139" outlineLevel="1" x14ac:dyDescent="0.2"/>
    <row r="140" outlineLevel="1" x14ac:dyDescent="0.2"/>
    <row r="141" outlineLevel="1" x14ac:dyDescent="0.2"/>
    <row r="142" outlineLevel="1" x14ac:dyDescent="0.2"/>
    <row r="143" outlineLevel="1" x14ac:dyDescent="0.2"/>
    <row r="144" outlineLevel="1" x14ac:dyDescent="0.2"/>
    <row r="145" spans="1:1" outlineLevel="1" x14ac:dyDescent="0.2"/>
    <row r="146" spans="1:1" x14ac:dyDescent="0.2">
      <c r="A146" s="39"/>
    </row>
    <row r="147" spans="1:1" x14ac:dyDescent="0.2">
      <c r="A147" s="10" t="s">
        <v>80</v>
      </c>
    </row>
    <row r="148" spans="1:1" outlineLevel="1" x14ac:dyDescent="0.2"/>
    <row r="149" spans="1:1" outlineLevel="1" x14ac:dyDescent="0.2"/>
    <row r="150" spans="1:1" outlineLevel="1" x14ac:dyDescent="0.2"/>
    <row r="151" spans="1:1" outlineLevel="1" x14ac:dyDescent="0.2"/>
    <row r="152" spans="1:1" outlineLevel="1" x14ac:dyDescent="0.2"/>
    <row r="153" spans="1:1" outlineLevel="1" x14ac:dyDescent="0.2"/>
    <row r="154" spans="1:1" outlineLevel="1" x14ac:dyDescent="0.2"/>
    <row r="155" spans="1:1" outlineLevel="1" x14ac:dyDescent="0.2"/>
    <row r="156" spans="1:1" outlineLevel="1" x14ac:dyDescent="0.2"/>
    <row r="157" spans="1:1" outlineLevel="1" x14ac:dyDescent="0.2"/>
    <row r="158" spans="1:1" outlineLevel="1" x14ac:dyDescent="0.2"/>
    <row r="159" spans="1:1" outlineLevel="1" x14ac:dyDescent="0.2"/>
    <row r="160" spans="1:1" outlineLevel="1" x14ac:dyDescent="0.2"/>
    <row r="161" spans="1:1" outlineLevel="1" x14ac:dyDescent="0.2"/>
    <row r="162" spans="1:1" outlineLevel="1" x14ac:dyDescent="0.2"/>
    <row r="163" spans="1:1" outlineLevel="1" x14ac:dyDescent="0.2"/>
    <row r="164" spans="1:1" outlineLevel="1" x14ac:dyDescent="0.2"/>
    <row r="165" spans="1:1" outlineLevel="1" x14ac:dyDescent="0.2"/>
    <row r="166" spans="1:1" outlineLevel="1" x14ac:dyDescent="0.2"/>
    <row r="167" spans="1:1" outlineLevel="1" x14ac:dyDescent="0.2"/>
    <row r="168" spans="1:1" x14ac:dyDescent="0.2">
      <c r="A168" s="39"/>
    </row>
    <row r="169" spans="1:1" x14ac:dyDescent="0.2">
      <c r="A169" s="10" t="s">
        <v>81</v>
      </c>
    </row>
    <row r="170" spans="1:1" outlineLevel="1" x14ac:dyDescent="0.2"/>
    <row r="171" spans="1:1" outlineLevel="1" x14ac:dyDescent="0.2">
      <c r="A171" s="26" t="s">
        <v>82</v>
      </c>
    </row>
    <row r="172" spans="1:1" outlineLevel="1" x14ac:dyDescent="0.2"/>
    <row r="173" spans="1:1" outlineLevel="1" x14ac:dyDescent="0.2"/>
    <row r="174" spans="1:1" outlineLevel="1" x14ac:dyDescent="0.2"/>
    <row r="175" spans="1:1" outlineLevel="1" x14ac:dyDescent="0.2"/>
    <row r="176" spans="1:1" outlineLevel="1" x14ac:dyDescent="0.2"/>
    <row r="177" outlineLevel="1" x14ac:dyDescent="0.2"/>
    <row r="178" outlineLevel="1" x14ac:dyDescent="0.2"/>
    <row r="179" outlineLevel="1" x14ac:dyDescent="0.2"/>
    <row r="180" outlineLevel="1" x14ac:dyDescent="0.2"/>
    <row r="181" outlineLevel="1" x14ac:dyDescent="0.2"/>
    <row r="182" outlineLevel="1" x14ac:dyDescent="0.2"/>
    <row r="183" outlineLevel="1" x14ac:dyDescent="0.2"/>
    <row r="184" outlineLevel="1" x14ac:dyDescent="0.2"/>
    <row r="185" outlineLevel="1" x14ac:dyDescent="0.2"/>
    <row r="186" outlineLevel="1" x14ac:dyDescent="0.2"/>
    <row r="187" outlineLevel="1" x14ac:dyDescent="0.2"/>
    <row r="188" outlineLevel="1" x14ac:dyDescent="0.2"/>
    <row r="189" outlineLevel="1" x14ac:dyDescent="0.2"/>
    <row r="190" outlineLevel="1" x14ac:dyDescent="0.2"/>
    <row r="191" outlineLevel="1" x14ac:dyDescent="0.2"/>
    <row r="192" outlineLevel="1" x14ac:dyDescent="0.2"/>
    <row r="193" spans="1:1" outlineLevel="1" x14ac:dyDescent="0.2">
      <c r="A193" s="26" t="s">
        <v>83</v>
      </c>
    </row>
    <row r="194" spans="1:1" outlineLevel="1" x14ac:dyDescent="0.2"/>
    <row r="195" spans="1:1" outlineLevel="1" x14ac:dyDescent="0.2"/>
    <row r="196" spans="1:1" outlineLevel="1" x14ac:dyDescent="0.2"/>
    <row r="197" spans="1:1" outlineLevel="1" x14ac:dyDescent="0.2"/>
    <row r="198" spans="1:1" outlineLevel="1" x14ac:dyDescent="0.2"/>
    <row r="199" spans="1:1" outlineLevel="1" x14ac:dyDescent="0.2"/>
    <row r="200" spans="1:1" outlineLevel="1" x14ac:dyDescent="0.2"/>
    <row r="201" spans="1:1" outlineLevel="1" x14ac:dyDescent="0.2"/>
    <row r="202" spans="1:1" outlineLevel="1" x14ac:dyDescent="0.2"/>
    <row r="203" spans="1:1" outlineLevel="1" x14ac:dyDescent="0.2"/>
    <row r="204" spans="1:1" outlineLevel="1" x14ac:dyDescent="0.2"/>
    <row r="205" spans="1:1" outlineLevel="1" x14ac:dyDescent="0.2"/>
    <row r="206" spans="1:1" outlineLevel="1" x14ac:dyDescent="0.2"/>
    <row r="207" spans="1:1" outlineLevel="1" x14ac:dyDescent="0.2"/>
    <row r="208" spans="1:1" outlineLevel="1" x14ac:dyDescent="0.2"/>
    <row r="209" spans="1:8" outlineLevel="1" x14ac:dyDescent="0.2"/>
    <row r="210" spans="1:8" outlineLevel="1" x14ac:dyDescent="0.2"/>
    <row r="211" spans="1:8" outlineLevel="1" x14ac:dyDescent="0.2"/>
    <row r="212" spans="1:8" outlineLevel="1" x14ac:dyDescent="0.2"/>
    <row r="213" spans="1:8" outlineLevel="1" x14ac:dyDescent="0.2"/>
    <row r="214" spans="1:8" outlineLevel="1" x14ac:dyDescent="0.2"/>
    <row r="215" spans="1:8" x14ac:dyDescent="0.2">
      <c r="A215" s="39"/>
    </row>
    <row r="216" spans="1:8" x14ac:dyDescent="0.2">
      <c r="A216" s="10" t="s">
        <v>84</v>
      </c>
    </row>
    <row r="217" spans="1:8" ht="12" outlineLevel="1" thickBot="1" x14ac:dyDescent="0.25">
      <c r="A217" s="20" t="s">
        <v>85</v>
      </c>
      <c r="B217" s="20" t="s">
        <v>86</v>
      </c>
      <c r="C217" s="20" t="s">
        <v>87</v>
      </c>
      <c r="D217" s="20" t="s">
        <v>12</v>
      </c>
      <c r="E217" s="20" t="s">
        <v>88</v>
      </c>
      <c r="F217" s="20" t="s">
        <v>89</v>
      </c>
      <c r="G217" s="20" t="s">
        <v>90</v>
      </c>
      <c r="H217" s="20" t="s">
        <v>91</v>
      </c>
    </row>
    <row r="218" spans="1:8" outlineLevel="1" x14ac:dyDescent="0.2">
      <c r="A218" s="14">
        <v>1</v>
      </c>
      <c r="B218" s="13">
        <v>26</v>
      </c>
      <c r="C218" s="13">
        <v>25.595301202850845</v>
      </c>
      <c r="D218" s="13">
        <f t="shared" ref="D218:D232" si="4">B218 - C218</f>
        <v>0.40469879714915535</v>
      </c>
      <c r="E218" s="6">
        <f t="shared" ref="E218:E232" si="5">D218 /(2.62274379852362*((1- G218)^0.5))</f>
        <v>0.25533325151560282</v>
      </c>
      <c r="F218" s="6">
        <f t="shared" ref="F218:F232" si="6">ABS(E218)</f>
        <v>0.25533325151560282</v>
      </c>
      <c r="G218" s="6">
        <v>0.63479447591809168</v>
      </c>
      <c r="H218" s="6">
        <f>(((D218/$D$10)^2)/3)*(G218/(1-G218)^2)</f>
        <v>3.7773680059122579E-2</v>
      </c>
    </row>
    <row r="219" spans="1:8" outlineLevel="1" x14ac:dyDescent="0.2">
      <c r="A219" s="14">
        <v>2</v>
      </c>
      <c r="B219" s="13">
        <v>31</v>
      </c>
      <c r="C219" s="13">
        <v>33.702879878363632</v>
      </c>
      <c r="D219" s="13">
        <f t="shared" si="4"/>
        <v>-2.7028798783636319</v>
      </c>
      <c r="E219" s="6">
        <f t="shared" si="5"/>
        <v>-1.1439733174263726</v>
      </c>
      <c r="F219" s="6">
        <f t="shared" si="6"/>
        <v>1.1439733174263726</v>
      </c>
      <c r="G219" s="6">
        <v>0.18845993961697094</v>
      </c>
      <c r="H219" s="6">
        <f t="shared" ref="H219:H232" si="7">(((D219/$D$10)^2)/3)*(G219/(1-G219)^2)</f>
        <v>0.10130237322036278</v>
      </c>
    </row>
    <row r="220" spans="1:8" outlineLevel="1" x14ac:dyDescent="0.2">
      <c r="A220" s="14">
        <v>3</v>
      </c>
      <c r="B220" s="13">
        <v>37.4</v>
      </c>
      <c r="C220" s="13">
        <v>35.768830354719285</v>
      </c>
      <c r="D220" s="13">
        <f t="shared" si="4"/>
        <v>1.6311696452807141</v>
      </c>
      <c r="E220" s="6">
        <f t="shared" si="5"/>
        <v>0.71846696711556635</v>
      </c>
      <c r="F220" s="6">
        <f t="shared" si="6"/>
        <v>0.71846696711556635</v>
      </c>
      <c r="G220" s="6">
        <v>0.25067035671959437</v>
      </c>
      <c r="H220" s="6">
        <f t="shared" si="7"/>
        <v>5.7560216882159246E-2</v>
      </c>
    </row>
    <row r="221" spans="1:8" outlineLevel="1" x14ac:dyDescent="0.2">
      <c r="A221" s="14">
        <v>4</v>
      </c>
      <c r="B221" s="13">
        <v>34.799999999999997</v>
      </c>
      <c r="C221" s="13">
        <v>35.932249875411571</v>
      </c>
      <c r="D221" s="13">
        <f t="shared" si="4"/>
        <v>-1.1322498754115742</v>
      </c>
      <c r="E221" s="6">
        <f t="shared" si="5"/>
        <v>-0.47002991473482575</v>
      </c>
      <c r="F221" s="6">
        <f t="shared" si="6"/>
        <v>0.47002991473482575</v>
      </c>
      <c r="G221" s="6">
        <v>0.15642863904958812</v>
      </c>
      <c r="H221" s="6">
        <f t="shared" si="7"/>
        <v>1.3656021235352259E-2</v>
      </c>
    </row>
    <row r="222" spans="1:8" outlineLevel="1" x14ac:dyDescent="0.2">
      <c r="A222" s="14">
        <v>5</v>
      </c>
      <c r="B222" s="13">
        <v>39.200000000000003</v>
      </c>
      <c r="C222" s="13">
        <v>35.289851814886276</v>
      </c>
      <c r="D222" s="13">
        <f t="shared" si="4"/>
        <v>3.9101481851137265</v>
      </c>
      <c r="E222" s="6">
        <f t="shared" si="5"/>
        <v>1.5643445462343872</v>
      </c>
      <c r="F222" s="6">
        <f t="shared" si="6"/>
        <v>1.5643445462343872</v>
      </c>
      <c r="G222" s="6">
        <v>9.1740664726082471E-2</v>
      </c>
      <c r="H222" s="6">
        <f t="shared" si="7"/>
        <v>8.2393999098586704E-2</v>
      </c>
    </row>
    <row r="223" spans="1:8" outlineLevel="1" x14ac:dyDescent="0.2">
      <c r="A223" s="14">
        <v>6</v>
      </c>
      <c r="B223" s="13">
        <v>38</v>
      </c>
      <c r="C223" s="13">
        <v>38.017066736473708</v>
      </c>
      <c r="D223" s="13">
        <f t="shared" si="4"/>
        <v>-1.7066736473708488E-2</v>
      </c>
      <c r="E223" s="6">
        <f t="shared" si="5"/>
        <v>-7.0392142842287935E-3</v>
      </c>
      <c r="F223" s="6">
        <f t="shared" si="6"/>
        <v>7.0392142842287935E-3</v>
      </c>
      <c r="G223" s="6">
        <v>0.14544335482438076</v>
      </c>
      <c r="H223" s="6">
        <f t="shared" si="7"/>
        <v>2.8111249198986456E-6</v>
      </c>
    </row>
    <row r="224" spans="1:8" outlineLevel="1" x14ac:dyDescent="0.2">
      <c r="A224" s="14">
        <v>7</v>
      </c>
      <c r="B224" s="13">
        <v>39.6</v>
      </c>
      <c r="C224" s="13">
        <v>38.113149975506801</v>
      </c>
      <c r="D224" s="13">
        <f t="shared" si="4"/>
        <v>1.4868500244932008</v>
      </c>
      <c r="E224" s="6">
        <f t="shared" si="5"/>
        <v>0.59071702341473031</v>
      </c>
      <c r="F224" s="6">
        <f t="shared" si="6"/>
        <v>0.59071702341473031</v>
      </c>
      <c r="G224" s="6">
        <v>7.8991543557830751E-2</v>
      </c>
      <c r="H224" s="6">
        <f t="shared" si="7"/>
        <v>9.9759600464202555E-3</v>
      </c>
    </row>
    <row r="225" spans="1:8" outlineLevel="1" x14ac:dyDescent="0.2">
      <c r="A225" s="14">
        <v>8</v>
      </c>
      <c r="B225" s="13">
        <v>31.2</v>
      </c>
      <c r="C225" s="13">
        <v>36.92081984522008</v>
      </c>
      <c r="D225" s="13">
        <f t="shared" si="4"/>
        <v>-5.7208198452200811</v>
      </c>
      <c r="E225" s="6">
        <f t="shared" si="5"/>
        <v>-2.2909976726630927</v>
      </c>
      <c r="F225" s="6">
        <f t="shared" si="6"/>
        <v>2.2909976726630927</v>
      </c>
      <c r="G225" s="6">
        <v>9.3525671071684927E-2</v>
      </c>
      <c r="H225" s="6">
        <f t="shared" si="7"/>
        <v>0.18051087227243426</v>
      </c>
    </row>
    <row r="226" spans="1:8" outlineLevel="1" x14ac:dyDescent="0.2">
      <c r="A226" s="14">
        <v>9</v>
      </c>
      <c r="B226" s="13">
        <v>37.200000000000003</v>
      </c>
      <c r="C226" s="13">
        <v>35.427713349037752</v>
      </c>
      <c r="D226" s="13">
        <f t="shared" si="4"/>
        <v>1.7722866509622506</v>
      </c>
      <c r="E226" s="6">
        <f t="shared" si="5"/>
        <v>0.81804048100397886</v>
      </c>
      <c r="F226" s="6">
        <f t="shared" si="6"/>
        <v>0.81804048100397886</v>
      </c>
      <c r="G226" s="6">
        <v>0.31765092956621332</v>
      </c>
      <c r="H226" s="6">
        <f t="shared" si="7"/>
        <v>0.10384171746774834</v>
      </c>
    </row>
    <row r="227" spans="1:8" outlineLevel="1" x14ac:dyDescent="0.2">
      <c r="A227" s="14">
        <v>10</v>
      </c>
      <c r="B227" s="13">
        <v>38.4</v>
      </c>
      <c r="C227" s="13">
        <v>40.311555216488074</v>
      </c>
      <c r="D227" s="13">
        <f t="shared" si="4"/>
        <v>-1.9115552164880754</v>
      </c>
      <c r="E227" s="6">
        <f t="shared" si="5"/>
        <v>-0.76181568691224599</v>
      </c>
      <c r="F227" s="6">
        <f t="shared" si="6"/>
        <v>0.76181568691224599</v>
      </c>
      <c r="G227" s="6">
        <v>8.4702797854833478E-2</v>
      </c>
      <c r="H227" s="6">
        <f t="shared" si="7"/>
        <v>1.7902520873195899E-2</v>
      </c>
    </row>
    <row r="228" spans="1:8" outlineLevel="1" x14ac:dyDescent="0.2">
      <c r="A228" s="14">
        <v>11</v>
      </c>
      <c r="B228" s="13">
        <v>43.6</v>
      </c>
      <c r="C228" s="13">
        <v>42.35506026562399</v>
      </c>
      <c r="D228" s="13">
        <f t="shared" si="4"/>
        <v>1.2449397343760111</v>
      </c>
      <c r="E228" s="6">
        <f t="shared" si="5"/>
        <v>0.51274098358321119</v>
      </c>
      <c r="F228" s="6">
        <f t="shared" si="6"/>
        <v>0.51274098358321119</v>
      </c>
      <c r="G228" s="6">
        <v>0.14298414827467054</v>
      </c>
      <c r="H228" s="6">
        <f t="shared" si="7"/>
        <v>1.4620891269134897E-2</v>
      </c>
    </row>
    <row r="229" spans="1:8" outlineLevel="1" x14ac:dyDescent="0.2">
      <c r="A229" s="14">
        <v>12</v>
      </c>
      <c r="B229" s="13">
        <v>44.8</v>
      </c>
      <c r="C229" s="13">
        <v>42.281888937002783</v>
      </c>
      <c r="D229" s="13">
        <f t="shared" si="4"/>
        <v>2.5181110629972139</v>
      </c>
      <c r="E229" s="6">
        <f t="shared" si="5"/>
        <v>1.0299983247534359</v>
      </c>
      <c r="F229" s="6">
        <f t="shared" si="6"/>
        <v>1.0299983247534359</v>
      </c>
      <c r="G229" s="6">
        <v>0.13110962228101458</v>
      </c>
      <c r="H229" s="6">
        <f t="shared" si="7"/>
        <v>5.3360680620072466E-2</v>
      </c>
    </row>
    <row r="230" spans="1:8" outlineLevel="1" x14ac:dyDescent="0.2">
      <c r="A230" s="14">
        <v>13</v>
      </c>
      <c r="B230" s="13">
        <v>40.6</v>
      </c>
      <c r="C230" s="13">
        <v>40.790571962077074</v>
      </c>
      <c r="D230" s="13">
        <f t="shared" si="4"/>
        <v>-0.1905719620770725</v>
      </c>
      <c r="E230" s="6">
        <f t="shared" si="5"/>
        <v>-7.7527038504194387E-2</v>
      </c>
      <c r="F230" s="6">
        <f t="shared" si="6"/>
        <v>7.7527038504194387E-2</v>
      </c>
      <c r="G230" s="6">
        <v>0.12158471489300912</v>
      </c>
      <c r="H230" s="6">
        <f t="shared" si="7"/>
        <v>2.773091698091387E-4</v>
      </c>
    </row>
    <row r="231" spans="1:8" outlineLevel="1" x14ac:dyDescent="0.2">
      <c r="A231" s="14">
        <v>14</v>
      </c>
      <c r="B231" s="13">
        <v>41.8</v>
      </c>
      <c r="C231" s="13">
        <v>44.081645051798731</v>
      </c>
      <c r="D231" s="13">
        <f t="shared" si="4"/>
        <v>-2.2816450517987334</v>
      </c>
      <c r="E231" s="6">
        <f t="shared" si="5"/>
        <v>-0.96372299273486239</v>
      </c>
      <c r="F231" s="6">
        <f t="shared" si="6"/>
        <v>0.96372299273486239</v>
      </c>
      <c r="G231" s="6">
        <v>0.18514565016544604</v>
      </c>
      <c r="H231" s="6">
        <f t="shared" si="7"/>
        <v>7.0342323802666085E-2</v>
      </c>
    </row>
    <row r="232" spans="1:8" outlineLevel="1" x14ac:dyDescent="0.2">
      <c r="A232" s="14">
        <v>15</v>
      </c>
      <c r="B232" s="13">
        <v>45.2</v>
      </c>
      <c r="C232" s="13">
        <v>44.211415534539427</v>
      </c>
      <c r="D232" s="13">
        <f t="shared" si="4"/>
        <v>0.98858446546057621</v>
      </c>
      <c r="E232" s="6">
        <f t="shared" si="5"/>
        <v>0.47745545943641049</v>
      </c>
      <c r="F232" s="6">
        <f t="shared" si="6"/>
        <v>0.47745545943641049</v>
      </c>
      <c r="G232" s="6">
        <v>0.37676749148057753</v>
      </c>
      <c r="H232" s="6">
        <f t="shared" si="7"/>
        <v>4.5937546665163517E-2</v>
      </c>
    </row>
    <row r="233" spans="1:8" x14ac:dyDescent="0.2">
      <c r="A233" s="38"/>
    </row>
    <row r="236" spans="1:8" x14ac:dyDescent="0.2">
      <c r="A236" s="8" t="s">
        <v>92</v>
      </c>
    </row>
  </sheetData>
  <sortState ref="A218:F232">
    <sortCondition ref="A218"/>
    <sortCondition descending="1" ref="F218"/>
  </sortState>
  <dataValidations count="1">
    <dataValidation type="decimal" allowBlank="1" showInputMessage="1" showErrorMessage="1" error="Please enter a confidence level between 0 and 1." sqref="I10" xr:uid="{00000000-0002-0000-0200-000000000000}">
      <formula1>0</formula1>
      <formula2>1</formula2>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3"/>
  <sheetViews>
    <sheetView showGridLines="0" showRowColHeaders="0" zoomScaleNormal="100" workbookViewId="0">
      <pane xSplit="1" topLeftCell="B1" activePane="topRight" state="frozenSplit"/>
      <selection pane="topRight"/>
    </sheetView>
  </sheetViews>
  <sheetFormatPr defaultRowHeight="11.25" outlineLevelRow="1" x14ac:dyDescent="0.2"/>
  <cols>
    <col min="1" max="1" width="32.5703125" style="27" bestFit="1" customWidth="1"/>
    <col min="2" max="2" width="19.28515625" style="27" customWidth="1"/>
    <col min="3" max="16384" width="9.140625" style="27"/>
  </cols>
  <sheetData>
    <row r="1" spans="1:21" x14ac:dyDescent="0.2">
      <c r="A1" s="28" t="s">
        <v>93</v>
      </c>
      <c r="M1" s="32" t="s">
        <v>114</v>
      </c>
      <c r="N1" s="32" t="s">
        <v>112</v>
      </c>
      <c r="U1" s="32"/>
    </row>
    <row r="2" spans="1:21" x14ac:dyDescent="0.2">
      <c r="B2" s="32" t="s">
        <v>107</v>
      </c>
    </row>
    <row r="3" spans="1:21" x14ac:dyDescent="0.2">
      <c r="A3" s="30" t="s">
        <v>94</v>
      </c>
      <c r="B3" s="29" t="s">
        <v>35</v>
      </c>
    </row>
    <row r="4" spans="1:21" x14ac:dyDescent="0.2">
      <c r="A4" s="31" t="s">
        <v>95</v>
      </c>
      <c r="B4" s="33">
        <v>43669.602650462963</v>
      </c>
    </row>
    <row r="5" spans="1:21" x14ac:dyDescent="0.2">
      <c r="A5" s="31" t="s">
        <v>47</v>
      </c>
      <c r="B5" s="34">
        <v>15</v>
      </c>
    </row>
    <row r="6" spans="1:21" x14ac:dyDescent="0.2">
      <c r="A6" s="31" t="s">
        <v>96</v>
      </c>
      <c r="B6" s="27">
        <v>37.92</v>
      </c>
    </row>
    <row r="7" spans="1:21" x14ac:dyDescent="0.2">
      <c r="A7" s="31" t="s">
        <v>97</v>
      </c>
      <c r="B7" s="27">
        <v>5.3797503925102594</v>
      </c>
    </row>
    <row r="8" spans="1:21" x14ac:dyDescent="0.2">
      <c r="A8" s="31" t="s">
        <v>98</v>
      </c>
      <c r="B8" s="34">
        <v>2</v>
      </c>
      <c r="C8" s="36"/>
    </row>
    <row r="9" spans="1:21" x14ac:dyDescent="0.2">
      <c r="A9" s="31" t="s">
        <v>99</v>
      </c>
      <c r="B9" s="41">
        <v>2.6227437985236239</v>
      </c>
      <c r="C9" s="36"/>
    </row>
    <row r="10" spans="1:21" x14ac:dyDescent="0.2">
      <c r="A10" s="31" t="s">
        <v>100</v>
      </c>
      <c r="B10" s="27">
        <v>0.79627670294895769</v>
      </c>
      <c r="C10" s="36"/>
    </row>
    <row r="11" spans="1:21" x14ac:dyDescent="0.2">
      <c r="A11" s="31" t="s">
        <v>101</v>
      </c>
      <c r="B11" s="42">
        <v>0.76232282010711727</v>
      </c>
      <c r="C11" s="36"/>
    </row>
    <row r="12" spans="1:21" outlineLevel="1" x14ac:dyDescent="0.2">
      <c r="A12" s="31" t="s">
        <v>102</v>
      </c>
      <c r="B12" s="22">
        <v>1.8609051421110483</v>
      </c>
      <c r="C12" s="36"/>
    </row>
    <row r="13" spans="1:21" outlineLevel="1" x14ac:dyDescent="0.2">
      <c r="A13" s="31" t="s">
        <v>103</v>
      </c>
      <c r="B13" s="35">
        <v>5.0889530444426664E-2</v>
      </c>
      <c r="C13" s="36"/>
    </row>
    <row r="14" spans="1:21" outlineLevel="1" x14ac:dyDescent="0.2">
      <c r="A14" s="31" t="s">
        <v>104</v>
      </c>
      <c r="B14" s="27">
        <v>1.2194558391396777</v>
      </c>
      <c r="C14" s="36"/>
    </row>
    <row r="15" spans="1:21" outlineLevel="1" x14ac:dyDescent="0.2">
      <c r="A15" s="31" t="s">
        <v>105</v>
      </c>
      <c r="B15" s="27" t="s">
        <v>108</v>
      </c>
      <c r="C15" s="36"/>
    </row>
    <row r="16" spans="1:21" outlineLevel="1" x14ac:dyDescent="0.2"/>
    <row r="17" spans="1:3" outlineLevel="1" x14ac:dyDescent="0.2"/>
    <row r="19" spans="1:3" outlineLevel="1" x14ac:dyDescent="0.2">
      <c r="A19" s="31" t="s">
        <v>106</v>
      </c>
      <c r="B19" s="27" t="s">
        <v>35</v>
      </c>
      <c r="C19" s="36"/>
    </row>
    <row r="20" spans="1:3" outlineLevel="1" x14ac:dyDescent="0.2">
      <c r="A20" s="31" t="s">
        <v>59</v>
      </c>
      <c r="B20" s="37" t="s">
        <v>109</v>
      </c>
      <c r="C20" s="36"/>
    </row>
    <row r="21" spans="1:3" outlineLevel="1" x14ac:dyDescent="0.2">
      <c r="A21" s="31" t="s">
        <v>1</v>
      </c>
      <c r="B21" s="43" t="s">
        <v>110</v>
      </c>
      <c r="C21" s="36"/>
    </row>
    <row r="22" spans="1:3" outlineLevel="1" x14ac:dyDescent="0.2">
      <c r="A22" s="31" t="s">
        <v>0</v>
      </c>
      <c r="B22" s="44" t="s">
        <v>111</v>
      </c>
      <c r="C22" s="36"/>
    </row>
    <row r="23" spans="1:3" outlineLevel="1" x14ac:dyDescent="0.2"/>
  </sheetData>
  <sortState ref="A19:U22">
    <sortCondition ref="A1"/>
  </sortState>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Data</vt:lpstr>
      <vt:lpstr>Toolpak model</vt:lpstr>
      <vt:lpstr>RegressIt model</vt:lpstr>
      <vt:lpstr>Model Summaries</vt:lpstr>
      <vt:lpstr>Assessed</vt:lpstr>
      <vt:lpstr>Price</vt:lpstr>
      <vt:lpstr>SqFt</vt:lpstr>
    </vt:vector>
  </TitlesOfParts>
  <Company>Duke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FacDS - Bob Nau</dc:creator>
  <cp:lastModifiedBy>FacDS - Bob Nau</cp:lastModifiedBy>
  <dcterms:created xsi:type="dcterms:W3CDTF">2019-07-17T16:14:19Z</dcterms:created>
  <dcterms:modified xsi:type="dcterms:W3CDTF">2020-09-03T20:09:36Z</dcterms:modified>
</cp:coreProperties>
</file>