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7.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nau\Documents\Dell M4800 new backup\1. RegressIt\00000. FINAL VERSIONS FOR WEB SITE\2. FINAL DATA\AutoMPG\"/>
    </mc:Choice>
  </mc:AlternateContent>
  <bookViews>
    <workbookView xWindow="0" yWindow="0" windowWidth="26745" windowHeight="13260"/>
  </bookViews>
  <sheets>
    <sheet name="auto_mpg" sheetId="1" r:id="rId1"/>
    <sheet name="Model.1" sheetId="4" r:id="rId2"/>
    <sheet name="Model.2" sheetId="5" r:id="rId3"/>
    <sheet name="Model.3" sheetId="6" r:id="rId4"/>
    <sheet name="Model.1.RegressIt" sheetId="8" r:id="rId5"/>
    <sheet name="Model.2.RegressIt" sheetId="16" r:id="rId6"/>
    <sheet name="Model.3.RegressIt" sheetId="18" r:id="rId7"/>
    <sheet name="Model Summaries" sheetId="3" r:id="rId8"/>
    <sheet name="Sources" sheetId="2" r:id="rId9"/>
  </sheets>
  <definedNames>
    <definedName name="___autoF" localSheetId="4" hidden="1">1</definedName>
    <definedName name="___autoF" localSheetId="5" hidden="1">1</definedName>
    <definedName name="___autoF" localSheetId="6" hidden="1">1</definedName>
    <definedName name="___rsumm___GallonsPer100MilesTo1981" localSheetId="7" hidden="1">'Model Summaries'!$A$35</definedName>
    <definedName name="__nSelect_" hidden="1">0</definedName>
    <definedName name="ActiveRegModel" hidden="1">"Model.3.RegressIt"</definedName>
    <definedName name="Cylinders">auto_mpg!$F$2:$F$393</definedName>
    <definedName name="Displacement100ci">auto_mpg!$G$2:$G$393</definedName>
    <definedName name="FirstForecastRow" localSheetId="4" hidden="1">37</definedName>
    <definedName name="FirstForecastRow" localSheetId="5" hidden="1">36</definedName>
    <definedName name="FirstForecastRow" localSheetId="6" hidden="1">31</definedName>
    <definedName name="GallonsPer100Miles">auto_mpg!$D$2:$D$393</definedName>
    <definedName name="GallonsPer100MilesTo1981">auto_mpg!$E$2:$E$393</definedName>
    <definedName name="Horsepower100">auto_mpg!$H$2:$H$393</definedName>
    <definedName name="MPG">auto_mpg!$C$2:$C$393</definedName>
    <definedName name="Name">auto_mpg!$O$2:$O$393</definedName>
    <definedName name="nRegMod" hidden="1">3</definedName>
    <definedName name="OKtoForecast" hidden="1">1</definedName>
    <definedName name="Origin">auto_mpg!$K$2:$K$393</definedName>
    <definedName name="Origin.Eq.1">auto_mpg!$L$2:$L$393</definedName>
    <definedName name="Origin.Eq.2">auto_mpg!$M$2:$M$393</definedName>
    <definedName name="Origin.Eq.3">auto_mpg!$N$2:$N$393</definedName>
    <definedName name="Seconds0to60">auto_mpg!$J$2:$J$393</definedName>
    <definedName name="Weight1000lb">auto_mpg!$I$2:$I$393</definedName>
    <definedName name="Year">auto_mpg!$A$2:$A$393</definedName>
    <definedName name="Year70To81">auto_mpg!$B$2:$B$393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4" l="1"/>
  <c r="AA3" i="18" l="1"/>
  <c r="AA2" i="18"/>
  <c r="H30" i="18"/>
  <c r="G30" i="18"/>
  <c r="E30" i="18"/>
  <c r="D30" i="18"/>
  <c r="B10" i="18"/>
  <c r="D21" i="18"/>
  <c r="D10" i="18" s="1"/>
  <c r="C20" i="18"/>
  <c r="D20" i="18" s="1"/>
  <c r="E20" i="18" s="1"/>
  <c r="F20" i="18" s="1"/>
  <c r="B22" i="18"/>
  <c r="E10" i="18" s="1"/>
  <c r="D15" i="18"/>
  <c r="E15" i="18" s="1"/>
  <c r="D16" i="18"/>
  <c r="E16" i="18" s="1"/>
  <c r="D14" i="18"/>
  <c r="E14" i="18" s="1"/>
  <c r="G13" i="18"/>
  <c r="F13" i="18"/>
  <c r="H10" i="18"/>
  <c r="CG58" i="18" s="1"/>
  <c r="H9" i="18"/>
  <c r="C10" i="18" l="1"/>
  <c r="I16" i="18"/>
  <c r="I15" i="18"/>
  <c r="E32" i="18"/>
  <c r="CG32" i="18"/>
  <c r="E35" i="18"/>
  <c r="H37" i="18"/>
  <c r="D40" i="18"/>
  <c r="G42" i="18"/>
  <c r="CG44" i="18"/>
  <c r="E47" i="18"/>
  <c r="H49" i="18"/>
  <c r="D52" i="18"/>
  <c r="G54" i="18"/>
  <c r="CG56" i="18"/>
  <c r="E59" i="18"/>
  <c r="D51" i="18"/>
  <c r="H53" i="18"/>
  <c r="E46" i="18"/>
  <c r="E34" i="18"/>
  <c r="D39" i="18"/>
  <c r="H48" i="18"/>
  <c r="G34" i="18"/>
  <c r="E39" i="18"/>
  <c r="D44" i="18"/>
  <c r="CG48" i="18"/>
  <c r="G58" i="18"/>
  <c r="D37" i="18"/>
  <c r="CG41" i="18"/>
  <c r="CG53" i="18"/>
  <c r="H32" i="18"/>
  <c r="G37" i="18"/>
  <c r="E42" i="18"/>
  <c r="D47" i="18"/>
  <c r="CG51" i="18"/>
  <c r="H56" i="18"/>
  <c r="D33" i="18"/>
  <c r="G35" i="18"/>
  <c r="CG37" i="18"/>
  <c r="E40" i="18"/>
  <c r="H42" i="18"/>
  <c r="D45" i="18"/>
  <c r="G47" i="18"/>
  <c r="CG49" i="18"/>
  <c r="E52" i="18"/>
  <c r="H54" i="18"/>
  <c r="D57" i="18"/>
  <c r="G59" i="18"/>
  <c r="G14" i="18"/>
  <c r="E33" i="18"/>
  <c r="H35" i="18"/>
  <c r="G40" i="18"/>
  <c r="CG42" i="18"/>
  <c r="H47" i="18"/>
  <c r="G52" i="18"/>
  <c r="CG54" i="18"/>
  <c r="H59" i="18"/>
  <c r="G33" i="18"/>
  <c r="E38" i="18"/>
  <c r="D43" i="18"/>
  <c r="CG47" i="18"/>
  <c r="H52" i="18"/>
  <c r="D55" i="18"/>
  <c r="CG59" i="18"/>
  <c r="E31" i="18"/>
  <c r="H33" i="18"/>
  <c r="D36" i="18"/>
  <c r="G38" i="18"/>
  <c r="CG40" i="18"/>
  <c r="E43" i="18"/>
  <c r="H45" i="18"/>
  <c r="D48" i="18"/>
  <c r="G50" i="18"/>
  <c r="CG52" i="18"/>
  <c r="E55" i="18"/>
  <c r="H57" i="18"/>
  <c r="D60" i="18"/>
  <c r="G16" i="18"/>
  <c r="G31" i="18"/>
  <c r="CG33" i="18"/>
  <c r="E36" i="18"/>
  <c r="H38" i="18"/>
  <c r="D41" i="18"/>
  <c r="G43" i="18"/>
  <c r="CG45" i="18"/>
  <c r="E48" i="18"/>
  <c r="H50" i="18"/>
  <c r="D53" i="18"/>
  <c r="G55" i="18"/>
  <c r="CG57" i="18"/>
  <c r="E60" i="18"/>
  <c r="CG31" i="18"/>
  <c r="H36" i="18"/>
  <c r="CG43" i="18"/>
  <c r="G53" i="18"/>
  <c r="G15" i="18"/>
  <c r="D32" i="18"/>
  <c r="CG36" i="18"/>
  <c r="H41" i="18"/>
  <c r="G46" i="18"/>
  <c r="E51" i="18"/>
  <c r="D56" i="18"/>
  <c r="CG60" i="18"/>
  <c r="F15" i="18"/>
  <c r="H34" i="18"/>
  <c r="G39" i="18"/>
  <c r="E44" i="18"/>
  <c r="H46" i="18"/>
  <c r="G51" i="18"/>
  <c r="E56" i="18"/>
  <c r="H58" i="18"/>
  <c r="D35" i="18"/>
  <c r="CG39" i="18"/>
  <c r="H44" i="18"/>
  <c r="G49" i="18"/>
  <c r="E54" i="18"/>
  <c r="D59" i="18"/>
  <c r="F14" i="18"/>
  <c r="D38" i="18"/>
  <c r="E45" i="18"/>
  <c r="D50" i="18"/>
  <c r="E57" i="18"/>
  <c r="D31" i="18"/>
  <c r="CG35" i="18"/>
  <c r="H40" i="18"/>
  <c r="G45" i="18"/>
  <c r="E50" i="18"/>
  <c r="G57" i="18"/>
  <c r="F16" i="18"/>
  <c r="H31" i="18"/>
  <c r="D34" i="18"/>
  <c r="G36" i="18"/>
  <c r="CG38" i="18"/>
  <c r="E41" i="18"/>
  <c r="H43" i="18"/>
  <c r="D46" i="18"/>
  <c r="G48" i="18"/>
  <c r="CG50" i="18"/>
  <c r="E53" i="18"/>
  <c r="H55" i="18"/>
  <c r="D58" i="18"/>
  <c r="G60" i="18"/>
  <c r="G41" i="18"/>
  <c r="CG55" i="18"/>
  <c r="E58" i="18"/>
  <c r="H60" i="18"/>
  <c r="D49" i="18"/>
  <c r="G32" i="18"/>
  <c r="CG34" i="18"/>
  <c r="E37" i="18"/>
  <c r="H39" i="18"/>
  <c r="D42" i="18"/>
  <c r="G44" i="18"/>
  <c r="CG46" i="18"/>
  <c r="E49" i="18"/>
  <c r="H51" i="18"/>
  <c r="D54" i="18"/>
  <c r="G56" i="18"/>
  <c r="AA3" i="16"/>
  <c r="AA2" i="16"/>
  <c r="H35" i="16"/>
  <c r="G35" i="16"/>
  <c r="E35" i="16"/>
  <c r="D35" i="16"/>
  <c r="B10" i="16"/>
  <c r="D26" i="16"/>
  <c r="D10" i="16" s="1"/>
  <c r="C25" i="16"/>
  <c r="D25" i="16" s="1"/>
  <c r="B27" i="16"/>
  <c r="E10" i="16" s="1"/>
  <c r="D15" i="16"/>
  <c r="E15" i="16"/>
  <c r="D16" i="16"/>
  <c r="E16" i="16" s="1"/>
  <c r="D17" i="16"/>
  <c r="E17" i="16" s="1"/>
  <c r="D18" i="16"/>
  <c r="E18" i="16" s="1"/>
  <c r="D19" i="16"/>
  <c r="E19" i="16"/>
  <c r="D20" i="16"/>
  <c r="E20" i="16"/>
  <c r="D21" i="16"/>
  <c r="E21" i="16" s="1"/>
  <c r="D14" i="16"/>
  <c r="E14" i="16" s="1"/>
  <c r="G13" i="16"/>
  <c r="F13" i="16"/>
  <c r="H10" i="16"/>
  <c r="CG65" i="16" s="1"/>
  <c r="H9" i="16"/>
  <c r="AA3" i="8"/>
  <c r="AA2" i="8"/>
  <c r="H36" i="8"/>
  <c r="G36" i="8"/>
  <c r="E36" i="8"/>
  <c r="D36" i="8"/>
  <c r="E10" i="8"/>
  <c r="I17" i="8" s="1"/>
  <c r="B10" i="8"/>
  <c r="D27" i="8"/>
  <c r="D10" i="8" s="1"/>
  <c r="C10" i="8" s="1"/>
  <c r="C26" i="8"/>
  <c r="D26" i="8" s="1"/>
  <c r="B28" i="8"/>
  <c r="D15" i="8"/>
  <c r="E15" i="8" s="1"/>
  <c r="D16" i="8"/>
  <c r="E16" i="8" s="1"/>
  <c r="D17" i="8"/>
  <c r="E17" i="8"/>
  <c r="D18" i="8"/>
  <c r="E18" i="8" s="1"/>
  <c r="D19" i="8"/>
  <c r="E19" i="8" s="1"/>
  <c r="D20" i="8"/>
  <c r="E20" i="8" s="1"/>
  <c r="D21" i="8"/>
  <c r="E21" i="8" s="1"/>
  <c r="D22" i="8"/>
  <c r="E22" i="8"/>
  <c r="D14" i="8"/>
  <c r="E14" i="8" s="1"/>
  <c r="G13" i="8"/>
  <c r="F13" i="8"/>
  <c r="H10" i="8"/>
  <c r="CG64" i="8" s="1"/>
  <c r="H9" i="8"/>
  <c r="I15" i="16" l="1"/>
  <c r="I17" i="16"/>
  <c r="I16" i="16"/>
  <c r="C10" i="16"/>
  <c r="E25" i="16"/>
  <c r="F25" i="16" s="1"/>
  <c r="G20" i="16"/>
  <c r="G17" i="16"/>
  <c r="D37" i="16"/>
  <c r="G39" i="16"/>
  <c r="E44" i="16"/>
  <c r="H46" i="16"/>
  <c r="D49" i="16"/>
  <c r="F20" i="16"/>
  <c r="H39" i="16"/>
  <c r="G44" i="16"/>
  <c r="H51" i="16"/>
  <c r="I18" i="16"/>
  <c r="G37" i="16"/>
  <c r="E42" i="16"/>
  <c r="CG51" i="16"/>
  <c r="G61" i="16"/>
  <c r="H37" i="16"/>
  <c r="D40" i="16"/>
  <c r="G42" i="16"/>
  <c r="CG44" i="16"/>
  <c r="E47" i="16"/>
  <c r="H49" i="16"/>
  <c r="D52" i="16"/>
  <c r="G54" i="16"/>
  <c r="CG56" i="16"/>
  <c r="E59" i="16"/>
  <c r="H61" i="16"/>
  <c r="D64" i="16"/>
  <c r="F14" i="16"/>
  <c r="G19" i="16"/>
  <c r="F16" i="16"/>
  <c r="I20" i="16"/>
  <c r="CG37" i="16"/>
  <c r="E40" i="16"/>
  <c r="H42" i="16"/>
  <c r="D45" i="16"/>
  <c r="G47" i="16"/>
  <c r="CG49" i="16"/>
  <c r="E52" i="16"/>
  <c r="H54" i="16"/>
  <c r="D57" i="16"/>
  <c r="G59" i="16"/>
  <c r="CG61" i="16"/>
  <c r="E64" i="16"/>
  <c r="D47" i="16"/>
  <c r="D59" i="16"/>
  <c r="CG63" i="16"/>
  <c r="G14" i="16"/>
  <c r="G40" i="16"/>
  <c r="H59" i="16"/>
  <c r="D43" i="16"/>
  <c r="H52" i="16"/>
  <c r="D55" i="16"/>
  <c r="G57" i="16"/>
  <c r="CG59" i="16"/>
  <c r="E62" i="16"/>
  <c r="H64" i="16"/>
  <c r="H44" i="16"/>
  <c r="I19" i="16"/>
  <c r="CG47" i="16"/>
  <c r="D36" i="16"/>
  <c r="G38" i="16"/>
  <c r="CG40" i="16"/>
  <c r="E43" i="16"/>
  <c r="H45" i="16"/>
  <c r="D48" i="16"/>
  <c r="G50" i="16"/>
  <c r="CG52" i="16"/>
  <c r="E55" i="16"/>
  <c r="H57" i="16"/>
  <c r="D60" i="16"/>
  <c r="G62" i="16"/>
  <c r="CG64" i="16"/>
  <c r="G21" i="16"/>
  <c r="G18" i="16"/>
  <c r="F15" i="16"/>
  <c r="E36" i="16"/>
  <c r="H38" i="16"/>
  <c r="D41" i="16"/>
  <c r="G43" i="16"/>
  <c r="CG45" i="16"/>
  <c r="E48" i="16"/>
  <c r="H50" i="16"/>
  <c r="D53" i="16"/>
  <c r="G55" i="16"/>
  <c r="CG57" i="16"/>
  <c r="E60" i="16"/>
  <c r="H62" i="16"/>
  <c r="D65" i="16"/>
  <c r="G16" i="16"/>
  <c r="F19" i="16"/>
  <c r="D38" i="16"/>
  <c r="E45" i="16"/>
  <c r="H47" i="16"/>
  <c r="G52" i="16"/>
  <c r="CG54" i="16"/>
  <c r="E57" i="16"/>
  <c r="D62" i="16"/>
  <c r="G64" i="16"/>
  <c r="G45" i="16"/>
  <c r="F18" i="16"/>
  <c r="F17" i="16"/>
  <c r="E37" i="16"/>
  <c r="D42" i="16"/>
  <c r="CG46" i="16"/>
  <c r="E49" i="16"/>
  <c r="D54" i="16"/>
  <c r="G56" i="16"/>
  <c r="CG58" i="16"/>
  <c r="E61" i="16"/>
  <c r="H63" i="16"/>
  <c r="CG39" i="16"/>
  <c r="G49" i="16"/>
  <c r="E54" i="16"/>
  <c r="H56" i="16"/>
  <c r="I21" i="16"/>
  <c r="CG42" i="16"/>
  <c r="D50" i="16"/>
  <c r="E38" i="16"/>
  <c r="H40" i="16"/>
  <c r="E50" i="16"/>
  <c r="G15" i="16"/>
  <c r="F21" i="16"/>
  <c r="G36" i="16"/>
  <c r="CG38" i="16"/>
  <c r="E41" i="16"/>
  <c r="H43" i="16"/>
  <c r="D46" i="16"/>
  <c r="G48" i="16"/>
  <c r="CG50" i="16"/>
  <c r="E53" i="16"/>
  <c r="H55" i="16"/>
  <c r="D58" i="16"/>
  <c r="G60" i="16"/>
  <c r="CG62" i="16"/>
  <c r="E65" i="16"/>
  <c r="H36" i="16"/>
  <c r="D39" i="16"/>
  <c r="G41" i="16"/>
  <c r="CG43" i="16"/>
  <c r="E46" i="16"/>
  <c r="H48" i="16"/>
  <c r="D51" i="16"/>
  <c r="G53" i="16"/>
  <c r="CG55" i="16"/>
  <c r="E58" i="16"/>
  <c r="H60" i="16"/>
  <c r="D63" i="16"/>
  <c r="G65" i="16"/>
  <c r="CG36" i="16"/>
  <c r="E39" i="16"/>
  <c r="H41" i="16"/>
  <c r="D44" i="16"/>
  <c r="G46" i="16"/>
  <c r="CG48" i="16"/>
  <c r="E51" i="16"/>
  <c r="H53" i="16"/>
  <c r="D56" i="16"/>
  <c r="G58" i="16"/>
  <c r="CG60" i="16"/>
  <c r="E63" i="16"/>
  <c r="H65" i="16"/>
  <c r="CG41" i="16"/>
  <c r="G51" i="16"/>
  <c r="CG53" i="16"/>
  <c r="E56" i="16"/>
  <c r="H58" i="16"/>
  <c r="D61" i="16"/>
  <c r="G63" i="16"/>
  <c r="E26" i="8"/>
  <c r="F26" i="8" s="1"/>
  <c r="I18" i="8"/>
  <c r="I19" i="8"/>
  <c r="D41" i="8"/>
  <c r="CG45" i="8"/>
  <c r="E48" i="8"/>
  <c r="H50" i="8"/>
  <c r="D53" i="8"/>
  <c r="G55" i="8"/>
  <c r="CG57" i="8"/>
  <c r="E60" i="8"/>
  <c r="H62" i="8"/>
  <c r="D65" i="8"/>
  <c r="G19" i="8"/>
  <c r="F16" i="8"/>
  <c r="I21" i="8"/>
  <c r="CG38" i="8"/>
  <c r="E41" i="8"/>
  <c r="H43" i="8"/>
  <c r="D46" i="8"/>
  <c r="G48" i="8"/>
  <c r="CG50" i="8"/>
  <c r="E53" i="8"/>
  <c r="H55" i="8"/>
  <c r="D58" i="8"/>
  <c r="G60" i="8"/>
  <c r="CG62" i="8"/>
  <c r="E65" i="8"/>
  <c r="G14" i="8"/>
  <c r="D39" i="8"/>
  <c r="CG43" i="8"/>
  <c r="G53" i="8"/>
  <c r="E58" i="8"/>
  <c r="H60" i="8"/>
  <c r="G65" i="8"/>
  <c r="F22" i="8"/>
  <c r="E39" i="8"/>
  <c r="H41" i="8"/>
  <c r="D44" i="8"/>
  <c r="G46" i="8"/>
  <c r="CG48" i="8"/>
  <c r="E51" i="8"/>
  <c r="H53" i="8"/>
  <c r="D56" i="8"/>
  <c r="G58" i="8"/>
  <c r="CG60" i="8"/>
  <c r="E63" i="8"/>
  <c r="H65" i="8"/>
  <c r="H48" i="8"/>
  <c r="D37" i="8"/>
  <c r="H46" i="8"/>
  <c r="D49" i="8"/>
  <c r="G51" i="8"/>
  <c r="CG53" i="8"/>
  <c r="E56" i="8"/>
  <c r="H58" i="8"/>
  <c r="D61" i="8"/>
  <c r="G63" i="8"/>
  <c r="CG65" i="8"/>
  <c r="F14" i="8"/>
  <c r="I20" i="8"/>
  <c r="D51" i="8"/>
  <c r="CG41" i="8"/>
  <c r="G18" i="8"/>
  <c r="E37" i="8"/>
  <c r="H39" i="8"/>
  <c r="D42" i="8"/>
  <c r="G44" i="8"/>
  <c r="CG46" i="8"/>
  <c r="E49" i="8"/>
  <c r="H51" i="8"/>
  <c r="D54" i="8"/>
  <c r="G56" i="8"/>
  <c r="CG58" i="8"/>
  <c r="E61" i="8"/>
  <c r="H63" i="8"/>
  <c r="D66" i="8"/>
  <c r="G16" i="8"/>
  <c r="H38" i="8"/>
  <c r="G43" i="8"/>
  <c r="G22" i="8"/>
  <c r="F19" i="8"/>
  <c r="I22" i="8"/>
  <c r="G41" i="8"/>
  <c r="E46" i="8"/>
  <c r="CG55" i="8"/>
  <c r="D63" i="8"/>
  <c r="G15" i="8"/>
  <c r="G39" i="8"/>
  <c r="E44" i="8"/>
  <c r="F15" i="8"/>
  <c r="G37" i="8"/>
  <c r="CG39" i="8"/>
  <c r="E42" i="8"/>
  <c r="H44" i="8"/>
  <c r="D47" i="8"/>
  <c r="G49" i="8"/>
  <c r="CG51" i="8"/>
  <c r="E54" i="8"/>
  <c r="H56" i="8"/>
  <c r="D59" i="8"/>
  <c r="G61" i="8"/>
  <c r="CG63" i="8"/>
  <c r="E66" i="8"/>
  <c r="F21" i="8"/>
  <c r="I15" i="8"/>
  <c r="H37" i="8"/>
  <c r="D40" i="8"/>
  <c r="G42" i="8"/>
  <c r="CG44" i="8"/>
  <c r="E47" i="8"/>
  <c r="H49" i="8"/>
  <c r="D52" i="8"/>
  <c r="G54" i="8"/>
  <c r="CG56" i="8"/>
  <c r="E59" i="8"/>
  <c r="H61" i="8"/>
  <c r="D64" i="8"/>
  <c r="G66" i="8"/>
  <c r="G17" i="8"/>
  <c r="I16" i="8"/>
  <c r="CG37" i="8"/>
  <c r="E40" i="8"/>
  <c r="H42" i="8"/>
  <c r="D45" i="8"/>
  <c r="G47" i="8"/>
  <c r="CG49" i="8"/>
  <c r="E52" i="8"/>
  <c r="H54" i="8"/>
  <c r="D57" i="8"/>
  <c r="G59" i="8"/>
  <c r="CG61" i="8"/>
  <c r="E64" i="8"/>
  <c r="H66" i="8"/>
  <c r="G21" i="8"/>
  <c r="F18" i="8"/>
  <c r="G20" i="8"/>
  <c r="F17" i="8"/>
  <c r="D38" i="8"/>
  <c r="G40" i="8"/>
  <c r="CG42" i="8"/>
  <c r="E45" i="8"/>
  <c r="H47" i="8"/>
  <c r="D50" i="8"/>
  <c r="G52" i="8"/>
  <c r="CG54" i="8"/>
  <c r="E57" i="8"/>
  <c r="H59" i="8"/>
  <c r="D62" i="8"/>
  <c r="G64" i="8"/>
  <c r="CG66" i="8"/>
  <c r="E38" i="8"/>
  <c r="H40" i="8"/>
  <c r="D43" i="8"/>
  <c r="G45" i="8"/>
  <c r="CG47" i="8"/>
  <c r="E50" i="8"/>
  <c r="H52" i="8"/>
  <c r="D55" i="8"/>
  <c r="G57" i="8"/>
  <c r="CG59" i="8"/>
  <c r="E62" i="8"/>
  <c r="H64" i="8"/>
  <c r="F20" i="8"/>
  <c r="G38" i="8"/>
  <c r="CG40" i="8"/>
  <c r="E43" i="8"/>
  <c r="H45" i="8"/>
  <c r="D48" i="8"/>
  <c r="G50" i="8"/>
  <c r="CG52" i="8"/>
  <c r="E55" i="8"/>
  <c r="H57" i="8"/>
  <c r="D60" i="8"/>
  <c r="G62" i="8"/>
</calcChain>
</file>

<file path=xl/comments1.xml><?xml version="1.0" encoding="utf-8"?>
<comments xmlns="http://schemas.openxmlformats.org/spreadsheetml/2006/main">
  <authors>
    <author>FacDS - Bob Nau</author>
  </authors>
  <commentList>
    <comment ref="A1" authorId="0" shapeId="0">
      <text>
        <r>
          <rPr>
            <sz val="9"/>
            <color indexed="81"/>
            <rFont val="Tahoma"/>
            <family val="2"/>
          </rPr>
          <t>In a linear regression model the predicted value of the dependent variable
is assumed to be a linear, additive function of the independent variables,
i.e., a constant plus the sum of the independent variables respectively
multiplied by other constants, which are called their coefficients.
These are strong assumptions.  They imply that the predicted change
in the dependent variable is a straight-line function of the change
in any independent variable, holding the other variables fixed at any
values of their own, and the slope of this line does not depend on
the other variables, and the predicted change in the dependent variable
due to simultaneous changes in two or more independent variables is
the sum of the changes that would be predicted due to each one separately.
Furthermore, the unexplained variations in the data are usually assumed
to be independently and identically normally distributed for all values
of the independent variables.   In other words, if the true coefficient
values were exactly known, the error in every prediction (big or small)
would be be drawn from the same normal distribution, and the errors
in any two predictions would be statistically independent.
In some settings these strong assumptions can be justified on the basis
of established theory and practice or on physical and economic reasoning
or on the design of an experiment, but in many situations, especially
those in which model selection is one of the goals, their validity
must be confirmed through exploratory data analysis and careful examination
of diagnostic statistics and charts that are available in the regression
model output.  Violations that are detected may point you in the direction
of a better model.
To see the model equation written out, unhide the rows at the top of
this worksheet.</t>
        </r>
      </text>
    </comment>
    <comment ref="B1" authorId="0" shapeId="0">
      <text>
        <r>
          <rPr>
            <sz val="9"/>
            <color indexed="81"/>
            <rFont val="Tahoma"/>
            <family val="2"/>
          </rPr>
          <t>Model.1.RegressIt (#vars=8, n=362, AdjRsq=0.879)
Dependent variable = GallonsPer100MilesTo1981 
Run time = 12/4/2018 11:49:52 AM
File name = auto_mpg_R_models.xlsx
Computer name = FACDS414
Program file name = RegressItPC
Version number = 2018.11.30
Execution time = 00h:00m:08s</t>
        </r>
      </text>
    </comment>
    <comment ref="B9" authorId="0" shapeId="0">
      <text>
        <r>
          <rPr>
            <sz val="9"/>
            <color indexed="81"/>
            <rFont val="Tahoma"/>
            <family val="2"/>
          </rPr>
          <t>R-squared is the fraction by which the sample variance of the model's
errors is less than the sample variance of the dependent variable,
i.e., it is the fractional reduction in error variance compared to
what would be obtained with a constant-only model. Equivalently, it
is equal to 1 minus the square of {the sample standard deviation of
the errors divided by the sample standard deviation of the dependent
variable}.
There is no absolute standard for an acceptable value of this statistic.
 That depends on the nature of the data, the variance-changing transformations
(if any) that have already been applied to the dependent variable,
the decision or inference context in which the model is to be used,
and the reasonableness of  the model's assumptions in that context.
If the setting is one in which the model equation is given (as in a
designed experiment) and interest centers on whether the effects of
independent variables are non-zero rather than on their predictive
accuracy in individual cases, then a low value of R-squared may not
be a cause for concern.  The F-statistic may be relatively more important
in that case.
If the setting is one in which the variables are time series and there
is a very strong and visually obvious time pattern in the dependent
variable (e.g., a trend or random-walk or seasonal pattern), then you
should expect to be able to achieve a very high value of R-squared.
 A better measure of the model's usefulness in that case is to compare
its error statistics against those of a naive time series model.  The
mean absolute scaled error (MASE) statistic provides such a test.</t>
        </r>
      </text>
    </comment>
    <comment ref="C9" authorId="0" shapeId="0">
      <text>
        <r>
          <rPr>
            <sz val="9"/>
            <color indexed="81"/>
            <rFont val="Tahoma"/>
            <family val="2"/>
          </rPr>
          <t>Adjusted R-squared is an unbiased estimate of the fractional reduction
in error variance that the regression model achieves relative to a
constant-only model.  It is equal to 1 minus the square of {the standard
error of the regression divided by the sample standard deviation of
the dependent variable}.</t>
        </r>
      </text>
    </comment>
    <comment ref="D9" authorId="0" shapeId="0">
      <text>
        <r>
          <rPr>
            <sz val="9"/>
            <color indexed="81"/>
            <rFont val="Tahoma"/>
            <family val="2"/>
          </rPr>
          <t>The standard error of the regression is the estimated standard deviation
of the errors that the model would make if the values of its coefficients
were exactly known, assuming that the model is correct.
It is equal to the sample standard deviation of the errors multiplied
by a degree-of-freedom adjustment factor which is the square root of
(n-1)/(n-k-1), where n is the sample size and k is the number of independent
variables. Equivalently, it is the square root of the residual mean
square in the ANOVA table, as in the cell formula used here.
The standard error of the regression can also be expressed as the standard
deviation of the dependent variable multiplied by the square root of
1 minus adjusted R-squared. Thus, for models fitted to the same sample
of the same dependent variable, the standard error of the regression
goes down as adjusted R-squared goes up and vice versa.
The standard error of the regression is a lower bound on the standard
error of any forecast from the model. In that sense it can be viewed
as the model's bottom line in real terms for purposes of forecasting.
Note that it is measured in the same units as the dependent variable,
so its value also depends on how that variable is scaled.</t>
        </r>
      </text>
    </comment>
    <comment ref="E9" authorId="0" shapeId="0">
      <text>
        <r>
          <rPr>
            <sz val="9"/>
            <color indexed="81"/>
            <rFont val="Tahoma"/>
            <family val="2"/>
          </rPr>
          <t>This is the standard deviation of the dependent variable, which would
be the standard error of the regression in a constant-only model.</t>
        </r>
      </text>
    </comment>
    <comment ref="F9" authorId="0" shapeId="0">
      <text>
        <r>
          <rPr>
            <sz val="9"/>
            <color indexed="81"/>
            <rFont val="Tahoma"/>
            <family val="2"/>
          </rPr>
          <t>The number of fitted values is the number of rows in the sample for
which values of the dependent variable and all the independent variables
are available.   If it is less than the number of data rows in the
file and/or it varies among models, then some variables in the model
have missing values (blanks or text in some cells).  In such cases
you should make sure that you understand the reasons for the missing
values and be cautious in comparing models whose samples are not the
same.  You may want to avoid using predictors whose sample sizes are
much less than those of other variables.  Note that time transformations
such as lags and differences will reduce the sample size by the number
of lags they use.  In some situations where samples differ among models
that are being compared, you may want to make a second copy of the
dependent variable and delete its values in rows where independent
variables in any of the models have missing values.</t>
        </r>
      </text>
    </comment>
    <comment ref="G9" authorId="0" shapeId="0">
      <text>
        <r>
          <rPr>
            <sz val="9"/>
            <color indexed="81"/>
            <rFont val="Tahoma"/>
            <family val="2"/>
          </rPr>
          <t>The number of missing values is the number of rows in which any of
the variables included in the model are missing or have non-numeric
values.</t>
        </r>
      </text>
    </comment>
    <comment ref="H9" authorId="0" shapeId="0">
      <text>
        <r>
          <rPr>
            <sz val="9"/>
            <color indexed="81"/>
            <rFont val="Tahoma"/>
            <family val="2"/>
          </rPr>
          <t>The critical t-value is the number of standard errors to be added to
and subtracted from estimated model coefficients and forecasts in order
to compute the corresponding upper and lower confidence limits.   The
formulas for these calculations are contained in the confidence limit
cells on this worksheet.  The critical t-value is determined by the
chosen confidence level and the model's number of degrees of freedom
for error (number of fitted values minus number of parameters, including
the constant), using Excel's TINV (t-inverse) function.  It is approximately
equal to 2 for a 95% confidence interval unless the number of degrees
of freedom is very small.</t>
        </r>
      </text>
    </comment>
    <comment ref="I9" authorId="0" shapeId="0">
      <text>
        <r>
          <rPr>
            <sz val="9"/>
            <color indexed="81"/>
            <rFont val="Tahoma"/>
            <family val="2"/>
          </rPr>
          <t>The confidence level in the cell below is linked to confidence interval
formulas on the worksheet and is adjustable.  You can enter a new value
or use the Conf+ and Conf-  buttons on the RegressIt ribbon to change
it.</t>
        </r>
      </text>
    </comment>
    <comment ref="A12"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A13"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B13" authorId="0" shapeId="0">
      <text>
        <r>
          <rPr>
            <sz val="9"/>
            <color indexed="81"/>
            <rFont val="Tahoma"/>
            <family val="2"/>
          </rPr>
          <t>The coefficient of an independent variable is the change in the predicted
value of the dependent variable per unit of change in that variable,
holding the other variables fixed at any values of their own.  In a
multiple regression model its value depends to some extent on which
other variables are included (i.e., on which other things are held
to be equal as it is hypothetically varied), and its magnitude or even
its sign may change if other variables with which it is correlated
are added or removed.
The coefficient is measured in units of the dependent variable divided
by units of the independent variable, so its value depends on how the
variables are scaled as well as on the estimated strength of their
statistical relationships.
If the coefficient of an important variable is huge or tiny relative
to the number of digits visible in the cell in all of your models,
then for easier reading of the results you may wish to consider changing
its units by rescaling it by several powers of 10 before doing your
analysis.</t>
        </r>
      </text>
    </comment>
    <comment ref="C13" authorId="0" shapeId="0">
      <text>
        <r>
          <rPr>
            <sz val="9"/>
            <color indexed="81"/>
            <rFont val="Tahoma"/>
            <family val="2"/>
          </rPr>
          <t>The standard error of a coefficient is the (estimated) standard deviation
of the error that has been made in estimating it from the given sample
of data in the context of the given model.
In general it gets smaller in proportion to 1 divided by the square
root of the sample size as the sample size increases.  Thus, 4 times
as much data should be expected to reduce the standard errors of all
the coefficient estimates by a factor of 2 (approximately), assuming
that the additional data is described by the same model.</t>
        </r>
      </text>
    </comment>
    <comment ref="D13" authorId="0" shapeId="0">
      <text>
        <r>
          <rPr>
            <sz val="9"/>
            <color indexed="81"/>
            <rFont val="Tahoma"/>
            <family val="2"/>
          </rPr>
          <t xml:space="preserve">The t-statistic of an independent variable is its estimated coefficient
divided by the coefficient's own standard error, i.e., its number of
standard errors away from zero.  The t-stat's value (which has the
same sign as the coefficient) is an indicator of whether that variable
has been found to have a measurably non-zero effect in explaining or
predicting variations in the dependent variable, in the context of
other variables included in the same model.
The t-statistic associated with any one variable is model-dependent.
 Its value may change, sometimes significantly, if other related variables
are added or removed.  Also, the t-stat of a variable whose true coefficient
is non-zero tends to grow larger in magnitude as the sample size increases,
because standard errors of coefficients grow smaller as the sample
size increases.
A commonly used rule of thumb is that a variable's contribution to
a model is not statistically significant if its t-stat is less than
2 in absolute value, i.e., if its estimated value is less than 2 standard
errors away from zero, which is the approximate standard for significance
at the 0.05 level. This is not a hard-and-fast rule, but as a practical
matter the removal of a variable whose t-stat is much less than 2 in
magnitude will probably not increase the standard error of the regression
by very much.
Whether a variable should be removed also depends on other considerations,
such as the objectives of the analysis and whether there are other
supporting arguments for its use in the presence of the other variables.
  If the model specification is a priori unknown and the data have
been collected in an ad hoc fashion, simpler is generally better. </t>
        </r>
      </text>
    </comment>
    <comment ref="E13" authorId="0" shapeId="0">
      <text>
        <r>
          <rPr>
            <sz val="9"/>
            <color indexed="81"/>
            <rFont val="Tahoma"/>
            <family val="2"/>
          </rPr>
          <t>The P-value of a coefficient is determined from its t-stat.   It is
the probability of obtaining a t-stat that large or larger in magnitude
if the true coefficient of that variable is zero and the model assumptions
are otherwise correct.  Under those assumptions, the distribution of
the t-statistic is a Student's t distribution, which is almost the
same as a standard normal distribution unless the sample size is very
small.  P-values are computed from t-stats using Excel's TDIST function,
as seen in the cell formulas below.
A common rule of thumb is that a variable's contribution is not statistically
significant if its coefficient's P-value is greater than 0.05, which
indicates that there is a 1-in-20 or greater probability of obtaining
a value that large in magnitude by pure chance if the true coefficient
of that variable is zero and the rest of the model specification is
correct.  This is essentially the same standard of insignificance as
having a t-stat less than 2 in magnitude.
It is not required to keep a variable whose P-value is less than 0.05
or remove one whose P-value is greater than 0.05, although you should
generally avoid including marginally significant variables without
other supporting logic or design considerations.  Sometimes a group
of variables forms a logical unit that should not be broken up.  For
example, they might be dummy variables that are used to identify mutually
exclusive treatments in a designed experiment, or they might be seasons
of the year in a time series forecasting model.  In such cases you
generally do not pick and choose among them individually on the basis
of their P-values and t-stats.</t>
        </r>
      </text>
    </comment>
    <comment ref="F13" authorId="0" shapeId="0">
      <text>
        <r>
          <rPr>
            <sz val="9"/>
            <color indexed="81"/>
            <rFont val="Tahoma"/>
            <family val="2"/>
          </rPr>
          <t>Lower and upper confidence limits for a coefficient estimate are obtained
by adding or subtracting the appropriate number of standard errors
for that confidence level. They can be roughly interpreted as intervals
within which there is a given probability that the true value lies
if the model's assumptions are all correct and there is no a priori
information about its coefficient values.*
95% confidence limits, which are commonly reported by default, are
roughly equal to the coefficient estimate plus or minus 2 standard
errors.  The 95% level has no cosmic significance other than that it
is based (approximately) on a nice round number of standard errors
and a 19-out-of-20 chance is an easy-to-understand benchmark of quite-likely-but-not-certain.
 You may sometimes wish to present intervals for other confidence levels
depending on the decision context.  For example, a 50% confidence interval
(a coin flip) is plus-or-minus two-thirds of a standard error.
The exact number of standard errors to use for a given confidence level
is computed by the formula in cell H10 on this worksheet, which uses
Excel's TINV (t-inverse) function.  This formula contains a cell reference
to the confidence level entered in cell I10, which can be changed interactively
after fitting the model by using the Conf+ and Conf- buttons on the
RegressIt toolbar.  Try this and watch how all the numbers change.
There is a logical connection between confidence intervals and P-values
as indicators of significantly-different-from-zero: a P-value is less
than x if and only if the corresponding 100(1-x)% confidence interval
does not include zero.  In particular, P&lt;0.05 if and only if the 95%
confidence interval does not include zero.
*Technically speaking, an x% confidence interval is an interval calculated
by a mathematical formula which has the property that, over the long
run, when applied to models whose assumptions are correct, it will
cover the true value x% of the time.  This is not quite the same thing
as saying that it has an x% chance of covering the true value in your
particular case, particularly if the correctness of your model is not
established.</t>
        </r>
      </text>
    </comment>
    <comment ref="H13" authorId="0" shapeId="0">
      <text>
        <r>
          <rPr>
            <sz val="9"/>
            <color indexed="81"/>
            <rFont val="Tahoma"/>
            <family val="2"/>
          </rPr>
          <t>The variance inflation factor (VIF) of an independent variable is a
measure of its multicollinearity with the other variables, i.e., its
redundance with them in the context of a linear equation. In particular,
the VIF of an independent variable is equal to 1 divided by 1-minus-R-squared
in a regression of itself on the others. If there is only 1 variable,
its VIF is 1 by definition.  VIF's are not computed for models with
no constant.
A commonly used standard of technically-significant multicollinearity
is a VIF is greater than 10, which corresponds to an R-squared of 90%
in regressing that independent variable on the others.
The VIF's do not depend on the correlations between the independent
variables and the dependent variable, though, so a large VIF is not
necessarily proof that a given variable adds no useful information
for purposes of prediction.
The correlation matrix of coefficient estimates provides another indicator
of whether one independent variable may be redundant with others in
the context of the given model, and it also indicates which other variables
are the likely suspects.</t>
        </r>
      </text>
    </comment>
    <comment ref="I13" authorId="0" shapeId="0">
      <text>
        <r>
          <rPr>
            <sz val="9"/>
            <color indexed="81"/>
            <rFont val="Tahoma"/>
            <family val="2"/>
          </rPr>
          <t>The standardized coefficient of an independent variable (also called
a beta coefficient) is the value that its coefficient would have if
all the variables were standardized, i.e., converted to units of standard
deviations from their respective means, then fitted by a model without
a constant.  Thus, it is the predicted number of standard deviations
of change in the dependent variable per standard deviation of change
in the independent variable, other things being equal.
The standardized coefficient can be computed from the unstandardized
one by multiplying it by that variable's standard deviation and then
dividing by the standard deviation of the dependent variable, as shown
in the formulas in the cells below.  The standard deviation of the
independent variable is embedded in this formula as a number.  The
standardized value of the constant is zero by definition, and standardized
coefficients are not computed for models with no constant.
The standardized coefficient is a unit-free indicator of the sign and
magnitude of the predictive effect of an independent variable.  In
a simple (1-variable) regression model the standardized coefficient
of an independent variable is simply its correlation with the dependent
variable, which is a number between -1 and +1.  In a multiple regression
model the standardized coefficients also generally fall in this range,
with values closer to -1 or +1 indicating more importance.  Values
outside this range could be indicators of multicollinearity.
Variables whose standardized coefficients are largest in magnitude
are not necessarily those whose t-stats are the largest in magnitude.
 A standardized coefficient measures the relative predictive value
of the variable in real terms, while a t-stat measures whether its
predictive value has merely been determined to be something other than
zero.  Also, unlike t-stats, standardized coefficients of correctly
included variables do not systematically get larger in magnitude as
the sample size increases.  Rather, their estimates just become more
accurate.</t>
        </r>
      </text>
    </comment>
    <comment ref="A14" authorId="0" shapeId="0">
      <text>
        <r>
          <rPr>
            <sz val="9"/>
            <color indexed="81"/>
            <rFont val="Tahoma"/>
            <family val="2"/>
          </rPr>
          <t>The inclusion of a constant in the model ensures that the forecasts
are centered in the data in the sense that the predicted value of the
dependent variable equals its mean value when the independent variables
are all equal to their own respective mean values, and the mean value
of the model's errors is zero within the sample. i.e., it is unbiased.
The constant is also the value that would be predicted for the dependent
variable if the values of the independent variables were all equal
to zero, but often that situation is not of interest or not even logically
possible.</t>
        </r>
      </text>
    </comment>
    <comment ref="A24"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A25"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E25" authorId="0" shapeId="0">
      <text>
        <r>
          <rPr>
            <sz val="9"/>
            <color indexed="81"/>
            <rFont val="Tahoma"/>
            <family val="2"/>
          </rPr>
          <t>Each of the sums of squares in the ANOVA table is divided by its associated
number of degrees of freedom in order to obtain a corresponding mean
square.  For the regression sum of squares the number of degrees of
freedom is the number of independent variables, and for the residual
sum of squares the number of degrees of freedom is the sample size
minus the total number of model parameters, including the constant.
 The ratio of their mean squares is the F statistic.  In other words,
the F-statistic is the explained-variance-per-degree-of-freedom-used
divided by the unexplained-variance-per-degree-of-freedom-not-used.
Ideally the F-statistic is significantly larger than 1, indicating
that the independent variables explain more than their share of the
variance of the independent variable, i.e., more than would have been
expected by chance.    The corresponding P-value indicates the statistical
significance of the amount by which the F-statistic is greater than
1, taking into account the sample size and number of variables.   In
a simple regression model the F-statistic is merely the square of the
t-statistic of the single independent variable, and their P-values
are the same.
The F-statistic is of particular interest in designed experiments where
the independent variables are dummies for mutually exclusive treatment
conditions and interactions and the question is whether they have a
non-zero overall effect.  In such settings the F-statistic may be much
more important than R-squared or the standard error of the regression
or the statistical significance of individual coefficients.</t>
        </r>
      </text>
    </comment>
    <comment ref="B31" authorId="0" shapeId="0">
      <text>
        <r>
          <rPr>
            <sz val="9"/>
            <color indexed="81"/>
            <rFont val="Tahoma"/>
            <family val="2"/>
          </rPr>
          <t>The sample mean of the errors is always zero if the model includes
a constant term.  It may be nonzero, reflecting positive or negative
bias in the predictions, if a constant is not included.</t>
        </r>
      </text>
    </comment>
    <comment ref="C31" authorId="0" shapeId="0">
      <text>
        <r>
          <rPr>
            <sz val="9"/>
            <color indexed="81"/>
            <rFont val="Tahoma"/>
            <family val="2"/>
          </rPr>
          <t>Root-Mean-Squared-Error is the square root of the average of the squared
errors, which is same as the population standard deviation of the errors
if the model includes a constant.  It is always slightly smaller than
the standard error of the regression, because it does not include an
adjustment for the number of parameters used to fit the data.</t>
        </r>
      </text>
    </comment>
    <comment ref="D31" authorId="0" shapeId="0">
      <text>
        <r>
          <rPr>
            <sz val="9"/>
            <color indexed="81"/>
            <rFont val="Tahoma"/>
            <family val="2"/>
          </rPr>
          <t>Mean Absolute Error is the average of the absolute values of the errors,
which is another measure of the size of a typical error.  It is less
sensitive than RMSE to the presence of extreme values and hence may
have more practical significance when the error distribution has long
tails.   MAE is typically smaller than RMSE, about 20% less on average
for errors that are normally distributed, so these two statistics cannot
be compared to each other.</t>
        </r>
      </text>
    </comment>
    <comment ref="G31" authorId="0" shapeId="0">
      <text>
        <r>
          <rPr>
            <sz val="9"/>
            <color indexed="81"/>
            <rFont val="Tahoma"/>
            <family val="2"/>
          </rPr>
          <t>Mean Absolute Percentage Error is the average of the absolute values
of the errors expressed in percentage terms.   It is defined only in
the case where the dependent variable is strictly positive.</t>
        </r>
      </text>
    </comment>
    <comment ref="H31" authorId="0" shapeId="0">
      <text>
        <r>
          <rPr>
            <sz val="9"/>
            <color indexed="81"/>
            <rFont val="Tahoma"/>
            <family val="2"/>
          </rPr>
          <t>The adjusted Anderson-Darling (A-D*) statistic provides a test of the
assumption that the errors of the model are normally distributed, which
is the basis of formulas for calculating P-values and confidence intervals.
 It is a weighted measure of the difference between the actual and
theoretical cumulative distribution functions, with relatively more
weight placed on the tails of the distribution, and it works well for
small sample sizes.  The Jarque-Bera statistic is better for large
samples for computational efficiency.  Here the A-D* stat is used for
sample sizes less than 2000 and the Jarque-Bera stat otherwise.
The cell below shows the approximate P-value for judging the significance
of non-normality of the errors, as determined from the A-D* stat. 
  If non-normality is very significant, i.e., if the P-value is very
small (see the attached cell comment for details), it is advisable
to study the other residual stats and plots to determine whether the
problem is systematic (possibly indicating the need for a nonlinear
transformation of the dependent variable, or the inclusion of a higher-order
term as a predictor, or partitioning of the sample), or whether it
is due to the influence of a small number of extreme errors, or whether
it is an artifact of a large sample.  If the sample is very large,
a violation of normality that is small in practical terms could be
flagged as `statistically` significant.
If no other flaws in the model are apparent, then the unexplainable
variations in the data just may not be normally distributed.  That
can happen if the situation is one in which the assumptions of the
Central Limit Theorem (many independent additive sources of noise)
do not apply to the errors.  The normal-error-distribution property
is not an absolute requirement for a useful regression model, particularly
if only point estimates are needed.  Its most important roles are in
placing well-calibrated confidence intervals around forecasts and in
hypothesis testing with very small samples.
The A-D* stat is not the bottom line, just one of many indicators of
problems with model assumptions, and it should not be used as a basis
for ranking of models. Normality is much less important than the other
assumptions of regression analysis (relevance of the independent variables,
linearity and additivity of their effects, independence and constant
variance of the errors).   If it is violated, you should look for evidence
of more serious problems.</t>
        </r>
      </text>
    </comment>
    <comment ref="H32" authorId="0" shapeId="0">
      <text>
        <r>
          <rPr>
            <sz val="9"/>
            <color indexed="81"/>
            <rFont val="Tahoma"/>
            <family val="2"/>
          </rPr>
          <t>Adjusted Anderson-Darling statistic = 2.27 (P=0.000)
The critical value is 0.752 [1.035, 1.443] for non-normality
that is significant at the 0.05 [0.01, 0.001] level.
Jarque-Bera statistic = 90.53 (P=0.000)
The critical value is 5.991 [9.210, 13.816] for non-normality
that is significant at the 0.05 [0.01, 0.001] level,
 based on a Chi-square distribution with 2 degrees of freedom.</t>
        </r>
      </text>
    </comment>
    <comment ref="A35"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36"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90"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91"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112"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13"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34"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35"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56"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57"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78"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 ref="A179"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List>
</comments>
</file>

<file path=xl/comments2.xml><?xml version="1.0" encoding="utf-8"?>
<comments xmlns="http://schemas.openxmlformats.org/spreadsheetml/2006/main">
  <authors>
    <author>FacDS - Bob Nau</author>
  </authors>
  <commentList>
    <comment ref="A1" authorId="0" shapeId="0">
      <text>
        <r>
          <rPr>
            <sz val="9"/>
            <color indexed="81"/>
            <rFont val="Tahoma"/>
            <family val="2"/>
          </rPr>
          <t>In a linear regression model the predicted value of the dependent variable
is assumed to be a linear, additive function of the independent variables,
i.e., a constant plus the sum of the independent variables respectively
multiplied by other constants, which are called their coefficients.
These are strong assumptions.  They imply that the predicted change
in the dependent variable is a straight-line function of the change
in any independent variable, holding the other variables fixed at any
values of their own, and the slope of this line does not depend on
the other variables, and the predicted change in the dependent variable
due to simultaneous changes in two or more independent variables is
the sum of the changes that would be predicted due to each one separately.
Furthermore, the unexplained variations in the data are usually assumed
to be independently and identically normally distributed for all values
of the independent variables.   In other words, if the true coefficient
values were exactly known, the error in every prediction (big or small)
would be be drawn from the same normal distribution, and the errors
in any two predictions would be statistically independent.
In some settings these strong assumptions can be justified on the basis
of established theory and practice or on physical and economic reasoning
or on the design of an experiment, but in many situations, especially
those in which model selection is one of the goals, their validity
must be confirmed through exploratory data analysis and careful examination
of diagnostic statistics and charts that are available in the regression
model output.  Violations that are detected may point you in the direction
of a better model.
To see the model equation written out, unhide the rows at the top of
this worksheet.</t>
        </r>
      </text>
    </comment>
    <comment ref="B1" authorId="0" shapeId="0">
      <text>
        <r>
          <rPr>
            <sz val="9"/>
            <color indexed="81"/>
            <rFont val="Tahoma"/>
            <family val="2"/>
          </rPr>
          <t>Model.2.RegressIt (#vars=7, n=362, AdjRsq=0.877)
Dependent variable = GallonsPer100MilesTo1981 
Run time = 12/4/2018 11:52:01 AM
File name = auto_mpg_R_models_2.xlsx
Computer name = FACDS414
Program file name = RegressItPC
Version number = 2018.11.30
Execution time = 00h:00m:09s</t>
        </r>
      </text>
    </comment>
    <comment ref="B9" authorId="0" shapeId="0">
      <text>
        <r>
          <rPr>
            <sz val="9"/>
            <color indexed="81"/>
            <rFont val="Tahoma"/>
            <family val="2"/>
          </rPr>
          <t>R-squared is the fraction by which the sample variance of the model's
errors is less than the sample variance of the dependent variable,
i.e., it is the fractional reduction in error variance compared to
what would be obtained with a constant-only model. Equivalently, it
is equal to 1 minus the square of {the sample standard deviation of
the errors divided by the sample standard deviation of the dependent
variable}.
There is no absolute standard for an acceptable value of this statistic.
 That depends on the nature of the data, the variance-changing transformations
(if any) that have already been applied to the dependent variable,
the decision or inference context in which the model is to be used,
and the reasonableness of  the model's assumptions in that context.
If the setting is one in which the model equation is given (as in a
designed experiment) and interest centers on whether the effects of
independent variables are non-zero rather than on their predictive
accuracy in individual cases, then a low value of R-squared may not
be a cause for concern.  The F-statistic may be relatively more important
in that case.
If the setting is one in which the variables are time series and there
is a very strong and visually obvious time pattern in the dependent
variable (e.g., a trend or random-walk or seasonal pattern), then you
should expect to be able to achieve a very high value of R-squared.
 A better measure of the model's usefulness in that case is to compare
its error statistics against those of a naive time series model.  The
mean absolute scaled error (MASE) statistic provides such a test.</t>
        </r>
      </text>
    </comment>
    <comment ref="C9" authorId="0" shapeId="0">
      <text>
        <r>
          <rPr>
            <sz val="9"/>
            <color indexed="81"/>
            <rFont val="Tahoma"/>
            <family val="2"/>
          </rPr>
          <t>Adjusted R-squared is an unbiased estimate of the fractional reduction
in error variance that the regression model achieves relative to a
constant-only model.  It is equal to 1 minus the square of {the standard
error of the regression divided by the sample standard deviation of
the dependent variable}.</t>
        </r>
      </text>
    </comment>
    <comment ref="D9" authorId="0" shapeId="0">
      <text>
        <r>
          <rPr>
            <sz val="9"/>
            <color indexed="81"/>
            <rFont val="Tahoma"/>
            <family val="2"/>
          </rPr>
          <t>The standard error of the regression is the estimated standard deviation
of the errors that the model would make if the values of its coefficients
were exactly known, assuming that the model is correct.
It is equal to the sample standard deviation of the errors multiplied
by a degree-of-freedom adjustment factor which is the square root of
(n-1)/(n-k-1), where n is the sample size and k is the number of independent
variables. Equivalently, it is the square root of the residual mean
square in the ANOVA table, as in the cell formula used here.
The standard error of the regression can also be expressed as the standard
deviation of the dependent variable multiplied by the square root of
1 minus adjusted R-squared. Thus, for models fitted to the same sample
of the same dependent variable, the standard error of the regression
goes down as adjusted R-squared goes up and vice versa.
The standard error of the regression is a lower bound on the standard
error of any forecast from the model. In that sense it can be viewed
as the model's bottom line in real terms for purposes of forecasting.
Note that it is measured in the same units as the dependent variable,
so its value also depends on how that variable is scaled.</t>
        </r>
      </text>
    </comment>
    <comment ref="E9" authorId="0" shapeId="0">
      <text>
        <r>
          <rPr>
            <sz val="9"/>
            <color indexed="81"/>
            <rFont val="Tahoma"/>
            <family val="2"/>
          </rPr>
          <t>This is the standard deviation of the dependent variable, which would
be the standard error of the regression in a constant-only model.</t>
        </r>
      </text>
    </comment>
    <comment ref="F9" authorId="0" shapeId="0">
      <text>
        <r>
          <rPr>
            <sz val="9"/>
            <color indexed="81"/>
            <rFont val="Tahoma"/>
            <family val="2"/>
          </rPr>
          <t>The number of fitted values is the number of rows in the sample for
which values of the dependent variable and all the independent variables
are available.   If it is less than the number of data rows in the
file and/or it varies among models, then some variables in the model
have missing values (blanks or text in some cells).  In such cases
you should make sure that you understand the reasons for the missing
values and be cautious in comparing models whose samples are not the
same.  You may want to avoid using predictors whose sample sizes are
much less than those of other variables.  Note that time transformations
such as lags and differences will reduce the sample size by the number
of lags they use.  In some situations where samples differ among models
that are being compared, you may want to make a second copy of the
dependent variable and delete its values in rows where independent
variables in any of the models have missing values.</t>
        </r>
      </text>
    </comment>
    <comment ref="G9" authorId="0" shapeId="0">
      <text>
        <r>
          <rPr>
            <sz val="9"/>
            <color indexed="81"/>
            <rFont val="Tahoma"/>
            <family val="2"/>
          </rPr>
          <t>The number of missing values is the number of rows in which any of
the variables included in the model are missing or have non-numeric
values.</t>
        </r>
      </text>
    </comment>
    <comment ref="H9" authorId="0" shapeId="0">
      <text>
        <r>
          <rPr>
            <sz val="9"/>
            <color indexed="81"/>
            <rFont val="Tahoma"/>
            <family val="2"/>
          </rPr>
          <t>The critical t-value is the number of standard errors to be added to
and subtracted from estimated model coefficients and forecasts in order
to compute the corresponding upper and lower confidence limits.   The
formulas for these calculations are contained in the confidence limit
cells on this worksheet.  The critical t-value is determined by the
chosen confidence level and the model's number of degrees of freedom
for error (number of fitted values minus number of parameters, including
the constant), using Excel's TINV (t-inverse) function.  It is approximately
equal to 2 for a 95% confidence interval unless the number of degrees
of freedom is very small.</t>
        </r>
      </text>
    </comment>
    <comment ref="I9" authorId="0" shapeId="0">
      <text>
        <r>
          <rPr>
            <sz val="9"/>
            <color indexed="81"/>
            <rFont val="Tahoma"/>
            <family val="2"/>
          </rPr>
          <t>The confidence level in the cell below is linked to confidence interval
formulas on the worksheet and is adjustable.  You can enter a new value
or use the Conf+ and Conf-  buttons on the RegressIt ribbon to change
it.</t>
        </r>
      </text>
    </comment>
    <comment ref="A12"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A13"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B13" authorId="0" shapeId="0">
      <text>
        <r>
          <rPr>
            <sz val="9"/>
            <color indexed="81"/>
            <rFont val="Tahoma"/>
            <family val="2"/>
          </rPr>
          <t>The coefficient of an independent variable is the change in the predicted
value of the dependent variable per unit of change in that variable,
holding the other variables fixed at any values of their own.  In a
multiple regression model its value depends to some extent on which
other variables are included (i.e., on which other things are held
to be equal as it is hypothetically varied), and its magnitude or even
its sign may change if other variables with which it is correlated
are added or removed.
The coefficient is measured in units of the dependent variable divided
by units of the independent variable, so its value depends on how the
variables are scaled as well as on the estimated strength of their
statistical relationships.
If the coefficient of an important variable is huge or tiny relative
to the number of digits visible in the cell in all of your models,
then for easier reading of the results you may wish to consider changing
its units by rescaling it by several powers of 10 before doing your
analysis.</t>
        </r>
      </text>
    </comment>
    <comment ref="C13" authorId="0" shapeId="0">
      <text>
        <r>
          <rPr>
            <sz val="9"/>
            <color indexed="81"/>
            <rFont val="Tahoma"/>
            <family val="2"/>
          </rPr>
          <t>The standard error of a coefficient is the (estimated) standard deviation
of the error that has been made in estimating it from the given sample
of data in the context of the given model.
In general it gets smaller in proportion to 1 divided by the square
root of the sample size as the sample size increases.  Thus, 4 times
as much data should be expected to reduce the standard errors of all
the coefficient estimates by a factor of 2 (approximately), assuming
that the additional data is described by the same model.</t>
        </r>
      </text>
    </comment>
    <comment ref="D13" authorId="0" shapeId="0">
      <text>
        <r>
          <rPr>
            <sz val="9"/>
            <color indexed="81"/>
            <rFont val="Tahoma"/>
            <family val="2"/>
          </rPr>
          <t xml:space="preserve">The t-statistic of an independent variable is its estimated coefficient
divided by the coefficient's own standard error, i.e., its number of
standard errors away from zero.  The t-stat's value (which has the
same sign as the coefficient) is an indicator of whether that variable
has been found to have a measurably non-zero effect in explaining or
predicting variations in the dependent variable, in the context of
other variables included in the same model.
The t-statistic associated with any one variable is model-dependent.
 Its value may change, sometimes significantly, if other related variables
are added or removed.  Also, the t-stat of a variable whose true coefficient
is non-zero tends to grow larger in magnitude as the sample size increases,
because standard errors of coefficients grow smaller as the sample
size increases.
A commonly used rule of thumb is that a variable's contribution to
a model is not statistically significant if its t-stat is less than
2 in absolute value, i.e., if its estimated value is less than 2 standard
errors away from zero, which is the approximate standard for significance
at the 0.05 level. This is not a hard-and-fast rule, but as a practical
matter the removal of a variable whose t-stat is much less than 2 in
magnitude will probably not increase the standard error of the regression
by very much.
Whether a variable should be removed also depends on other considerations,
such as the objectives of the analysis and whether there are other
supporting arguments for its use in the presence of the other variables.
  If the model specification is a priori unknown and the data have
been collected in an ad hoc fashion, simpler is generally better. </t>
        </r>
      </text>
    </comment>
    <comment ref="E13" authorId="0" shapeId="0">
      <text>
        <r>
          <rPr>
            <sz val="9"/>
            <color indexed="81"/>
            <rFont val="Tahoma"/>
            <family val="2"/>
          </rPr>
          <t>The P-value of a coefficient is determined from its t-stat.   It is
the probability of obtaining a t-stat that large or larger in magnitude
if the true coefficient of that variable is zero and the model assumptions
are otherwise correct.  Under those assumptions, the distribution of
the t-statistic is a Student's t distribution, which is almost the
same as a standard normal distribution unless the sample size is very
small.  P-values are computed from t-stats using Excel's TDIST function,
as seen in the cell formulas below.
A common rule of thumb is that a variable's contribution is not statistically
significant if its coefficient's P-value is greater than 0.05, which
indicates that there is a 1-in-20 or greater probability of obtaining
a value that large in magnitude by pure chance if the true coefficient
of that variable is zero and the rest of the model specification is
correct.  This is essentially the same standard of insignificance as
having a t-stat less than 2 in magnitude.
It is not required to keep a variable whose P-value is less than 0.05
or remove one whose P-value is greater than 0.05, although you should
generally avoid including marginally significant variables without
other supporting logic or design considerations.  Sometimes a group
of variables forms a logical unit that should not be broken up.  For
example, they might be dummy variables that are used to identify mutually
exclusive treatments in a designed experiment, or they might be seasons
of the year in a time series forecasting model.  In such cases you
generally do not pick and choose among them individually on the basis
of their P-values and t-stats.</t>
        </r>
      </text>
    </comment>
    <comment ref="F13" authorId="0" shapeId="0">
      <text>
        <r>
          <rPr>
            <sz val="9"/>
            <color indexed="81"/>
            <rFont val="Tahoma"/>
            <family val="2"/>
          </rPr>
          <t>Lower and upper confidence limits for a coefficient estimate are obtained
by adding or subtracting the appropriate number of standard errors
for that confidence level. They can be roughly interpreted as intervals
within which there is a given probability that the true value lies
if the model's assumptions are all correct and there is no a priori
information about its coefficient values.*
95% confidence limits, which are commonly reported by default, are
roughly equal to the coefficient estimate plus or minus 2 standard
errors.  The 95% level has no cosmic significance other than that it
is based (approximately) on a nice round number of standard errors
and a 19-out-of-20 chance is an easy-to-understand benchmark of quite-likely-but-not-certain.
 You may sometimes wish to present intervals for other confidence levels
depending on the decision context.  For example, a 50% confidence interval
(a coin flip) is plus-or-minus two-thirds of a standard error.
The exact number of standard errors to use for a given confidence level
is computed by the formula in cell H10 on this worksheet, which uses
Excel's TINV (t-inverse) function.  This formula contains a cell reference
to the confidence level entered in cell I10, which can be changed interactively
after fitting the model by using the Conf+ and Conf- buttons on the
RegressIt toolbar.  Try this and watch how all the numbers change.
There is a logical connection between confidence intervals and P-values
as indicators of significantly-different-from-zero: a P-value is less
than x if and only if the corresponding 100(1-x)% confidence interval
does not include zero.  In particular, P&lt;0.05 if and only if the 95%
confidence interval does not include zero.
*Technically speaking, an x% confidence interval is an interval calculated
by a mathematical formula which has the property that, over the long
run, when applied to models whose assumptions are correct, it will
cover the true value x% of the time.  This is not quite the same thing
as saying that it has an x% chance of covering the true value in your
particular case, particularly if the correctness of your model is not
established.</t>
        </r>
      </text>
    </comment>
    <comment ref="H13" authorId="0" shapeId="0">
      <text>
        <r>
          <rPr>
            <sz val="9"/>
            <color indexed="81"/>
            <rFont val="Tahoma"/>
            <family val="2"/>
          </rPr>
          <t>The variance inflation factor (VIF) of an independent variable is a
measure of its multicollinearity with the other variables, i.e., its
redundance with them in the context of a linear equation. In particular,
the VIF of an independent variable is equal to 1 divided by 1-minus-R-squared
in a regression of itself on the others. If there is only 1 variable,
its VIF is 1 by definition.  VIF's are not computed for models with
no constant.
A commonly used standard of technically-significant multicollinearity
is a VIF is greater than 10, which corresponds to an R-squared of 90%
in regressing that independent variable on the others.
The VIF's do not depend on the correlations between the independent
variables and the dependent variable, though, so a large VIF is not
necessarily proof that a given variable adds no useful information
for purposes of prediction.
The correlation matrix of coefficient estimates provides another indicator
of whether one independent variable may be redundant with others in
the context of the given model, and it also indicates which other variables
are the likely suspects.</t>
        </r>
      </text>
    </comment>
    <comment ref="I13" authorId="0" shapeId="0">
      <text>
        <r>
          <rPr>
            <sz val="9"/>
            <color indexed="81"/>
            <rFont val="Tahoma"/>
            <family val="2"/>
          </rPr>
          <t>The standardized coefficient of an independent variable (also called
a beta coefficient) is the value that its coefficient would have if
all the variables were standardized, i.e., converted to units of standard
deviations from their respective means, then fitted by a model without
a constant.  Thus, it is the predicted number of standard deviations
of change in the dependent variable per standard deviation of change
in the independent variable, other things being equal.
The standardized coefficient can be computed from the unstandardized
one by multiplying it by that variable's standard deviation and then
dividing by the standard deviation of the dependent variable, as shown
in the formulas in the cells below.  The standard deviation of the
independent variable is embedded in this formula as a number.  The
standardized value of the constant is zero by definition, and standardized
coefficients are not computed for models with no constant.
The standardized coefficient is a unit-free indicator of the sign and
magnitude of the predictive effect of an independent variable.  In
a simple (1-variable) regression model the standardized coefficient
of an independent variable is simply its correlation with the dependent
variable, which is a number between -1 and +1.  In a multiple regression
model the standardized coefficients also generally fall in this range,
with values closer to -1 or +1 indicating more importance.  Values
outside this range could be indicators of multicollinearity.
Variables whose standardized coefficients are largest in magnitude
are not necessarily those whose t-stats are the largest in magnitude.
 A standardized coefficient measures the relative predictive value
of the variable in real terms, while a t-stat measures whether its
predictive value has merely been determined to be something other than
zero.  Also, unlike t-stats, standardized coefficients of correctly
included variables do not systematically get larger in magnitude as
the sample size increases.  Rather, their estimates just become more
accurate.</t>
        </r>
      </text>
    </comment>
    <comment ref="A14" authorId="0" shapeId="0">
      <text>
        <r>
          <rPr>
            <sz val="9"/>
            <color indexed="81"/>
            <rFont val="Tahoma"/>
            <family val="2"/>
          </rPr>
          <t>The inclusion of a constant in the model ensures that the forecasts
are centered in the data in the sense that the predicted value of the
dependent variable equals its mean value when the independent variables
are all equal to their own respective mean values, and the mean value
of the model's errors is zero within the sample. i.e., it is unbiased.
The constant is also the value that would be predicted for the dependent
variable if the values of the independent variables were all equal
to zero, but often that situation is not of interest or not even logically
possible.</t>
        </r>
      </text>
    </comment>
    <comment ref="A23"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A24"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E24" authorId="0" shapeId="0">
      <text>
        <r>
          <rPr>
            <sz val="9"/>
            <color indexed="81"/>
            <rFont val="Tahoma"/>
            <family val="2"/>
          </rPr>
          <t>Each of the sums of squares in the ANOVA table is divided by its associated
number of degrees of freedom in order to obtain a corresponding mean
square.  For the regression sum of squares the number of degrees of
freedom is the number of independent variables, and for the residual
sum of squares the number of degrees of freedom is the sample size
minus the total number of model parameters, including the constant.
 The ratio of their mean squares is the F statistic.  In other words,
the F-statistic is the explained-variance-per-degree-of-freedom-used
divided by the unexplained-variance-per-degree-of-freedom-not-used.
Ideally the F-statistic is significantly larger than 1, indicating
that the independent variables explain more than their share of the
variance of the independent variable, i.e., more than would have been
expected by chance.    The corresponding P-value indicates the statistical
significance of the amount by which the F-statistic is greater than
1, taking into account the sample size and number of variables.   In
a simple regression model the F-statistic is merely the square of the
t-statistic of the single independent variable, and their P-values
are the same.
The F-statistic is of particular interest in designed experiments where
the independent variables are dummies for mutually exclusive treatment
conditions and interactions and the question is whether they have a
non-zero overall effect.  In such settings the F-statistic may be much
more important than R-squared or the standard error of the regression
or the statistical significance of individual coefficients.</t>
        </r>
      </text>
    </comment>
    <comment ref="B30" authorId="0" shapeId="0">
      <text>
        <r>
          <rPr>
            <sz val="9"/>
            <color indexed="81"/>
            <rFont val="Tahoma"/>
            <family val="2"/>
          </rPr>
          <t>The sample mean of the errors is always zero if the model includes
a constant term.  It may be nonzero, reflecting positive or negative
bias in the predictions, if a constant is not included.</t>
        </r>
      </text>
    </comment>
    <comment ref="C30" authorId="0" shapeId="0">
      <text>
        <r>
          <rPr>
            <sz val="9"/>
            <color indexed="81"/>
            <rFont val="Tahoma"/>
            <family val="2"/>
          </rPr>
          <t>Root-Mean-Squared-Error is the square root of the average of the squared
errors, which is same as the population standard deviation of the errors
if the model includes a constant.  It is always slightly smaller than
the standard error of the regression, because it does not include an
adjustment for the number of parameters used to fit the data.</t>
        </r>
      </text>
    </comment>
    <comment ref="D30" authorId="0" shapeId="0">
      <text>
        <r>
          <rPr>
            <sz val="9"/>
            <color indexed="81"/>
            <rFont val="Tahoma"/>
            <family val="2"/>
          </rPr>
          <t>Mean Absolute Error is the average of the absolute values of the errors,
which is another measure of the size of a typical error.  It is less
sensitive than RMSE to the presence of extreme values and hence may
have more practical significance when the error distribution has long
tails.   MAE is typically smaller than RMSE, about 20% less on average
for errors that are normally distributed, so these two statistics cannot
be compared to each other.</t>
        </r>
      </text>
    </comment>
    <comment ref="G30" authorId="0" shapeId="0">
      <text>
        <r>
          <rPr>
            <sz val="9"/>
            <color indexed="81"/>
            <rFont val="Tahoma"/>
            <family val="2"/>
          </rPr>
          <t>Mean Absolute Percentage Error is the average of the absolute values
of the errors expressed in percentage terms.   It is defined only in
the case where the dependent variable is strictly positive.</t>
        </r>
      </text>
    </comment>
    <comment ref="H30" authorId="0" shapeId="0">
      <text>
        <r>
          <rPr>
            <sz val="9"/>
            <color indexed="81"/>
            <rFont val="Tahoma"/>
            <family val="2"/>
          </rPr>
          <t>The adjusted Anderson-Darling (A-D*) statistic provides a test of the
assumption that the errors of the model are normally distributed, which
is the basis of formulas for calculating P-values and confidence intervals.
 It is a weighted measure of the difference between the actual and
theoretical cumulative distribution functions, with relatively more
weight placed on the tails of the distribution, and it works well for
small sample sizes.  The Jarque-Bera statistic is better for large
samples for computational efficiency.  Here the A-D* stat is used for
sample sizes less than 2000 and the Jarque-Bera stat otherwise.
The cell below shows the approximate P-value for judging the significance
of non-normality of the errors, as determined from the A-D* stat. 
  If non-normality is very significant, i.e., if the P-value is very
small (see the attached cell comment for details), it is advisable
to study the other residual stats and plots to determine whether the
problem is systematic (possibly indicating the need for a nonlinear
transformation of the dependent variable, or the inclusion of a higher-order
term as a predictor, or partitioning of the sample), or whether it
is due to the influence of a small number of extreme errors, or whether
it is an artifact of a large sample.  If the sample is very large,
a violation of normality that is small in practical terms could be
flagged as `statistically` significant.
If no other flaws in the model are apparent, then the unexplainable
variations in the data just may not be normally distributed.  That
can happen if the situation is one in which the assumptions of the
Central Limit Theorem (many independent additive sources of noise)
do not apply to the errors.  The normal-error-distribution property
is not an absolute requirement for a useful regression model, particularly
if only point estimates are needed.  Its most important roles are in
placing well-calibrated confidence intervals around forecasts and in
hypothesis testing with very small samples.
The A-D* stat is not the bottom line, just one of many indicators of
problems with model assumptions, and it should not be used as a basis
for ranking of models. Normality is much less important than the other
assumptions of regression analysis (relevance of the independent variables,
linearity and additivity of their effects, independence and constant
variance of the errors).   If it is violated, you should look for evidence
of more serious problems.</t>
        </r>
      </text>
    </comment>
    <comment ref="H31" authorId="0" shapeId="0">
      <text>
        <r>
          <rPr>
            <sz val="9"/>
            <color indexed="81"/>
            <rFont val="Tahoma"/>
            <family val="2"/>
          </rPr>
          <t>Adjusted Anderson-Darling statistic = 2.75 (P=0.000)
The critical value is 0.752 [1.035, 1.443] for non-normality
that is significant at the 0.05 [0.01, 0.001] level.
Jarque-Bera statistic = 109.26 (P=0.000)
The critical value is 5.991 [9.210, 13.816] for non-normality
that is significant at the 0.05 [0.01, 0.001] level,
 based on a Chi-square distribution with 2 degrees of freedom.</t>
        </r>
      </text>
    </comment>
    <comment ref="A34"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35"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89"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90"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111"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12"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33"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34"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55"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56"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77"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 ref="A178"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List>
</comments>
</file>

<file path=xl/comments3.xml><?xml version="1.0" encoding="utf-8"?>
<comments xmlns="http://schemas.openxmlformats.org/spreadsheetml/2006/main">
  <authors>
    <author>FacDS - Bob Nau</author>
  </authors>
  <commentList>
    <comment ref="A1" authorId="0" shapeId="0">
      <text>
        <r>
          <rPr>
            <sz val="9"/>
            <color indexed="81"/>
            <rFont val="Tahoma"/>
            <family val="2"/>
          </rPr>
          <t>In a linear regression model the predicted value of the dependent variable
is assumed to be a linear, additive function of the independent variables,
i.e., a constant plus the sum of the independent variables respectively
multiplied by other constants, which are called their coefficients.
These are strong assumptions.  They imply that the predicted change
in the dependent variable is a straight-line function of the change
in any independent variable, holding the other variables fixed at any
values of their own, and the slope of this line does not depend on
the other variables, and the predicted change in the dependent variable
due to simultaneous changes in two or more independent variables is
the sum of the changes that would be predicted due to each one separately.
Furthermore, the unexplained variations in the data are usually assumed
to be independently and identically normally distributed for all values
of the independent variables.   In other words, if the true coefficient
values were exactly known, the error in every prediction (big or small)
would be be drawn from the same normal distribution, and the errors
in any two predictions would be statistically independent.
In some settings these strong assumptions can be justified on the basis
of established theory and practice or on physical and economic reasoning
or on the design of an experiment, but in many situations, especially
those in which model selection is one of the goals, their validity
must be confirmed through exploratory data analysis and careful examination
of diagnostic statistics and charts that are available in the regression
model output.  Violations that are detected may point you in the direction
of a better model.
To see the model equation written out, unhide the rows at the top of
this worksheet.</t>
        </r>
      </text>
    </comment>
    <comment ref="B1" authorId="0" shapeId="0">
      <text>
        <r>
          <rPr>
            <sz val="9"/>
            <color indexed="81"/>
            <rFont val="Tahoma"/>
            <family val="2"/>
          </rPr>
          <t>Model.3.RegressIt (#vars=2, n=362, AdjRsq=0.866)
Dependent variable = GallonsPer100MilesTo1981 
Run time = 12/4/2018 11:55:26 AM
File name = auto_mpg_R_models_3.xlsx
Computer name = FACDS414
Program file name = RegressItPC
Version number = 2018.11.30
Execution time = 00h:00m:05s</t>
        </r>
      </text>
    </comment>
    <comment ref="B9" authorId="0" shapeId="0">
      <text>
        <r>
          <rPr>
            <sz val="9"/>
            <color indexed="81"/>
            <rFont val="Tahoma"/>
            <family val="2"/>
          </rPr>
          <t>R-squared is the fraction by which the sample variance of the model's
errors is less than the sample variance of the dependent variable,
i.e., it is the fractional reduction in error variance compared to
what would be obtained with a constant-only model. Equivalently, it
is equal to 1 minus the square of {the sample standard deviation of
the errors divided by the sample standard deviation of the dependent
variable}.
There is no absolute standard for an acceptable value of this statistic.
 That depends on the nature of the data, the variance-changing transformations
(if any) that have already been applied to the dependent variable,
the decision or inference context in which the model is to be used,
and the reasonableness of  the model's assumptions in that context.
If the setting is one in which the model equation is given (as in a
designed experiment) and interest centers on whether the effects of
independent variables are non-zero rather than on their predictive
accuracy in individual cases, then a low value of R-squared may not
be a cause for concern.  The F-statistic may be relatively more important
in that case.
If the setting is one in which the variables are time series and there
is a very strong and visually obvious time pattern in the dependent
variable (e.g., a trend or random-walk or seasonal pattern), then you
should expect to be able to achieve a very high value of R-squared.
 A better measure of the model's usefulness in that case is to compare
its error statistics against those of a naive time series model.  The
mean absolute scaled error (MASE) statistic provides such a test.</t>
        </r>
      </text>
    </comment>
    <comment ref="C9" authorId="0" shapeId="0">
      <text>
        <r>
          <rPr>
            <sz val="9"/>
            <color indexed="81"/>
            <rFont val="Tahoma"/>
            <family val="2"/>
          </rPr>
          <t>Adjusted R-squared is an unbiased estimate of the fractional reduction
in error variance that the regression model achieves relative to a
constant-only model.  It is equal to 1 minus the square of {the standard
error of the regression divided by the sample standard deviation of
the dependent variable}.</t>
        </r>
      </text>
    </comment>
    <comment ref="D9" authorId="0" shapeId="0">
      <text>
        <r>
          <rPr>
            <sz val="9"/>
            <color indexed="81"/>
            <rFont val="Tahoma"/>
            <family val="2"/>
          </rPr>
          <t>The standard error of the regression is the estimated standard deviation
of the errors that the model would make if the values of its coefficients
were exactly known, assuming that the model is correct.
It is equal to the sample standard deviation of the errors multiplied
by a degree-of-freedom adjustment factor which is the square root of
(n-1)/(n-k-1), where n is the sample size and k is the number of independent
variables. Equivalently, it is the square root of the residual mean
square in the ANOVA table, as in the cell formula used here.
The standard error of the regression can also be expressed as the standard
deviation of the dependent variable multiplied by the square root of
1 minus adjusted R-squared. Thus, for models fitted to the same sample
of the same dependent variable, the standard error of the regression
goes down as adjusted R-squared goes up and vice versa.
The standard error of the regression is a lower bound on the standard
error of any forecast from the model. In that sense it can be viewed
as the model's bottom line in real terms for purposes of forecasting.
Note that it is measured in the same units as the dependent variable,
so its value also depends on how that variable is scaled.</t>
        </r>
      </text>
    </comment>
    <comment ref="E9" authorId="0" shapeId="0">
      <text>
        <r>
          <rPr>
            <sz val="9"/>
            <color indexed="81"/>
            <rFont val="Tahoma"/>
            <family val="2"/>
          </rPr>
          <t>This is the standard deviation of the dependent variable, which would
be the standard error of the regression in a constant-only model.</t>
        </r>
      </text>
    </comment>
    <comment ref="F9" authorId="0" shapeId="0">
      <text>
        <r>
          <rPr>
            <sz val="9"/>
            <color indexed="81"/>
            <rFont val="Tahoma"/>
            <family val="2"/>
          </rPr>
          <t>The number of fitted values is the number of rows in the sample for
which values of the dependent variable and all the independent variables
are available.   If it is less than the number of data rows in the
file and/or it varies among models, then some variables in the model
have missing values (blanks or text in some cells).  In such cases
you should make sure that you understand the reasons for the missing
values and be cautious in comparing models whose samples are not the
same.  You may want to avoid using predictors whose sample sizes are
much less than those of other variables.  Note that time transformations
such as lags and differences will reduce the sample size by the number
of lags they use.  In some situations where samples differ among models
that are being compared, you may want to make a second copy of the
dependent variable and delete its values in rows where independent
variables in any of the models have missing values.</t>
        </r>
      </text>
    </comment>
    <comment ref="G9" authorId="0" shapeId="0">
      <text>
        <r>
          <rPr>
            <sz val="9"/>
            <color indexed="81"/>
            <rFont val="Tahoma"/>
            <family val="2"/>
          </rPr>
          <t>The number of missing values is the number of rows in which any of
the variables included in the model are missing or have non-numeric
values.</t>
        </r>
      </text>
    </comment>
    <comment ref="H9" authorId="0" shapeId="0">
      <text>
        <r>
          <rPr>
            <sz val="9"/>
            <color indexed="81"/>
            <rFont val="Tahoma"/>
            <family val="2"/>
          </rPr>
          <t>The critical t-value is the number of standard errors to be added to
and subtracted from estimated model coefficients and forecasts in order
to compute the corresponding upper and lower confidence limits.   The
formulas for these calculations are contained in the confidence limit
cells on this worksheet.  The critical t-value is determined by the
chosen confidence level and the model's number of degrees of freedom
for error (number of fitted values minus number of parameters, including
the constant), using Excel's TINV (t-inverse) function.  It is approximately
equal to 2 for a 95% confidence interval unless the number of degrees
of freedom is very small.</t>
        </r>
      </text>
    </comment>
    <comment ref="I9" authorId="0" shapeId="0">
      <text>
        <r>
          <rPr>
            <sz val="9"/>
            <color indexed="81"/>
            <rFont val="Tahoma"/>
            <family val="2"/>
          </rPr>
          <t>The confidence level in the cell below is linked to confidence interval
formulas on the worksheet and is adjustable.  You can enter a new value
or use the Conf+ and Conf-  buttons on the RegressIt ribbon to change
it.</t>
        </r>
      </text>
    </comment>
    <comment ref="A12"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A13" authorId="0" shapeId="0">
      <text>
        <r>
          <rPr>
            <sz val="9"/>
            <color indexed="81"/>
            <rFont val="Tahoma"/>
            <family val="2"/>
          </rPr>
          <t>This table shows the estimated coefficients of the variables, together
with measures of their accuracy and their statistical and predictive
significance.  The estimation is performed by the method of least squares,
i.e., finding the unique values that minimize the sum of squared errors.
By default the table is sorted alphabetically by variable name.  The
text label for the constant has a leading space so that it appears
first in an alphabetic sort.  You may wish to re-sort the table on
the basis of some other statistic such as P-value.  You can do this
by using the Filter tool on the ribbon.
You can flag a variable for removal from the next model launched from
this sheet by positioning the cursor in its row and hitting the Remove
button on the ribbon, which will cause its line to be grayed out.</t>
        </r>
      </text>
    </comment>
    <comment ref="B13" authorId="0" shapeId="0">
      <text>
        <r>
          <rPr>
            <sz val="9"/>
            <color indexed="81"/>
            <rFont val="Tahoma"/>
            <family val="2"/>
          </rPr>
          <t>The coefficient of an independent variable is the change in the predicted
value of the dependent variable per unit of change in that variable,
holding the other variables fixed at any values of their own.  In a
multiple regression model its value depends to some extent on which
other variables are included (i.e., on which other things are held
to be equal as it is hypothetically varied), and its magnitude or even
its sign may change if other variables with which it is correlated
are added or removed.
The coefficient is measured in units of the dependent variable divided
by units of the independent variable, so its value depends on how the
variables are scaled as well as on the estimated strength of their
statistical relationships.
If the coefficient of an important variable is huge or tiny relative
to the number of digits visible in the cell in all of your models,
then for easier reading of the results you may wish to consider changing
its units by rescaling it by several powers of 10 before doing your
analysis.</t>
        </r>
      </text>
    </comment>
    <comment ref="C13" authorId="0" shapeId="0">
      <text>
        <r>
          <rPr>
            <sz val="9"/>
            <color indexed="81"/>
            <rFont val="Tahoma"/>
            <family val="2"/>
          </rPr>
          <t>The standard error of a coefficient is the (estimated) standard deviation
of the error that has been made in estimating it from the given sample
of data in the context of the given model.
In general it gets smaller in proportion to 1 divided by the square
root of the sample size as the sample size increases.  Thus, 4 times
as much data should be expected to reduce the standard errors of all
the coefficient estimates by a factor of 2 (approximately), assuming
that the additional data is described by the same model.</t>
        </r>
      </text>
    </comment>
    <comment ref="D13" authorId="0" shapeId="0">
      <text>
        <r>
          <rPr>
            <sz val="9"/>
            <color indexed="81"/>
            <rFont val="Tahoma"/>
            <family val="2"/>
          </rPr>
          <t xml:space="preserve">The t-statistic of an independent variable is its estimated coefficient
divided by the coefficient's own standard error, i.e., its number of
standard errors away from zero.  The t-stat's value (which has the
same sign as the coefficient) is an indicator of whether that variable
has been found to have a measurably non-zero effect in explaining or
predicting variations in the dependent variable, in the context of
other variables included in the same model.
The t-statistic associated with any one variable is model-dependent.
 Its value may change, sometimes significantly, if other related variables
are added or removed.  Also, the t-stat of a variable whose true coefficient
is non-zero tends to grow larger in magnitude as the sample size increases,
because standard errors of coefficients grow smaller as the sample
size increases.
A commonly used rule of thumb is that a variable's contribution to
a model is not statistically significant if its t-stat is less than
2 in absolute value, i.e., if its estimated value is less than 2 standard
errors away from zero, which is the approximate standard for significance
at the 0.05 level. This is not a hard-and-fast rule, but as a practical
matter the removal of a variable whose t-stat is much less than 2 in
magnitude will probably not increase the standard error of the regression
by very much.
Whether a variable should be removed also depends on other considerations,
such as the objectives of the analysis and whether there are other
supporting arguments for its use in the presence of the other variables.
  If the model specification is a priori unknown and the data have
been collected in an ad hoc fashion, simpler is generally better. </t>
        </r>
      </text>
    </comment>
    <comment ref="E13" authorId="0" shapeId="0">
      <text>
        <r>
          <rPr>
            <sz val="9"/>
            <color indexed="81"/>
            <rFont val="Tahoma"/>
            <family val="2"/>
          </rPr>
          <t>The P-value of a coefficient is determined from its t-stat.   It is
the probability of obtaining a t-stat that large or larger in magnitude
if the true coefficient of that variable is zero and the model assumptions
are otherwise correct.  Under those assumptions, the distribution of
the t-statistic is a Student's t distribution, which is almost the
same as a standard normal distribution unless the sample size is very
small.  P-values are computed from t-stats using Excel's TDIST function,
as seen in the cell formulas below.
A common rule of thumb is that a variable's contribution is not statistically
significant if its coefficient's P-value is greater than 0.05, which
indicates that there is a 1-in-20 or greater probability of obtaining
a value that large in magnitude by pure chance if the true coefficient
of that variable is zero and the rest of the model specification is
correct.  This is essentially the same standard of insignificance as
having a t-stat less than 2 in magnitude.
It is not required to keep a variable whose P-value is less than 0.05
or remove one whose P-value is greater than 0.05, although you should
generally avoid including marginally significant variables without
other supporting logic or design considerations.  Sometimes a group
of variables forms a logical unit that should not be broken up.  For
example, they might be dummy variables that are used to identify mutually
exclusive treatments in a designed experiment, or they might be seasons
of the year in a time series forecasting model.  In such cases you
generally do not pick and choose among them individually on the basis
of their P-values and t-stats.</t>
        </r>
      </text>
    </comment>
    <comment ref="F13" authorId="0" shapeId="0">
      <text>
        <r>
          <rPr>
            <sz val="9"/>
            <color indexed="81"/>
            <rFont val="Tahoma"/>
            <family val="2"/>
          </rPr>
          <t>Lower and upper confidence limits for a coefficient estimate are obtained
by adding or subtracting the appropriate number of standard errors
for that confidence level. They can be roughly interpreted as intervals
within which there is a given probability that the true value lies
if the model's assumptions are all correct and there is no a priori
information about its coefficient values.*
95% confidence limits, which are commonly reported by default, are
roughly equal to the coefficient estimate plus or minus 2 standard
errors.  The 95% level has no cosmic significance other than that it
is based (approximately) on a nice round number of standard errors
and a 19-out-of-20 chance is an easy-to-understand benchmark of quite-likely-but-not-certain.
 You may sometimes wish to present intervals for other confidence levels
depending on the decision context.  For example, a 50% confidence interval
(a coin flip) is plus-or-minus two-thirds of a standard error.
The exact number of standard errors to use for a given confidence level
is computed by the formula in cell H10 on this worksheet, which uses
Excel's TINV (t-inverse) function.  This formula contains a cell reference
to the confidence level entered in cell I10, which can be changed interactively
after fitting the model by using the Conf+ and Conf- buttons on the
RegressIt toolbar.  Try this and watch how all the numbers change.
There is a logical connection between confidence intervals and P-values
as indicators of significantly-different-from-zero: a P-value is less
than x if and only if the corresponding 100(1-x)% confidence interval
does not include zero.  In particular, P&lt;0.05 if and only if the 95%
confidence interval does not include zero.
*Technically speaking, an x% confidence interval is an interval calculated
by a mathematical formula which has the property that, over the long
run, when applied to models whose assumptions are correct, it will
cover the true value x% of the time.  This is not quite the same thing
as saying that it has an x% chance of covering the true value in your
particular case, particularly if the correctness of your model is not
established.</t>
        </r>
      </text>
    </comment>
    <comment ref="H13" authorId="0" shapeId="0">
      <text>
        <r>
          <rPr>
            <sz val="9"/>
            <color indexed="81"/>
            <rFont val="Tahoma"/>
            <family val="2"/>
          </rPr>
          <t>The variance inflation factor (VIF) of an independent variable is a
measure of its multicollinearity with the other variables, i.e., its
redundance with them in the context of a linear equation. In particular,
the VIF of an independent variable is equal to 1 divided by 1-minus-R-squared
in a regression of itself on the others. If there is only 1 variable,
its VIF is 1 by definition.  VIF's are not computed for models with
no constant.
A commonly used standard of technically-significant multicollinearity
is a VIF is greater than 10, which corresponds to an R-squared of 90%
in regressing that independent variable on the others.
The VIF's do not depend on the correlations between the independent
variables and the dependent variable, though, so a large VIF is not
necessarily proof that a given variable adds no useful information
for purposes of prediction.
The correlation matrix of coefficient estimates provides another indicator
of whether one independent variable may be redundant with others in
the context of the given model, and it also indicates which other variables
are the likely suspects.</t>
        </r>
      </text>
    </comment>
    <comment ref="I13" authorId="0" shapeId="0">
      <text>
        <r>
          <rPr>
            <sz val="9"/>
            <color indexed="81"/>
            <rFont val="Tahoma"/>
            <family val="2"/>
          </rPr>
          <t>The standardized coefficient of an independent variable (also called
a beta coefficient) is the value that its coefficient would have if
all the variables were standardized, i.e., converted to units of standard
deviations from their respective means, then fitted by a model without
a constant.  Thus, it is the predicted number of standard deviations
of change in the dependent variable per standard deviation of change
in the independent variable, other things being equal.
The standardized coefficient can be computed from the unstandardized
one by multiplying it by that variable's standard deviation and then
dividing by the standard deviation of the dependent variable, as shown
in the formulas in the cells below.  The standard deviation of the
independent variable is embedded in this formula as a number.  The
standardized value of the constant is zero by definition, and standardized
coefficients are not computed for models with no constant.
The standardized coefficient is a unit-free indicator of the sign and
magnitude of the predictive effect of an independent variable.  In
a simple (1-variable) regression model the standardized coefficient
of an independent variable is simply its correlation with the dependent
variable, which is a number between -1 and +1.  In a multiple regression
model the standardized coefficients also generally fall in this range,
with values closer to -1 or +1 indicating more importance.  Values
outside this range could be indicators of multicollinearity.
Variables whose standardized coefficients are largest in magnitude
are not necessarily those whose t-stats are the largest in magnitude.
 A standardized coefficient measures the relative predictive value
of the variable in real terms, while a t-stat measures whether its
predictive value has merely been determined to be something other than
zero.  Also, unlike t-stats, standardized coefficients of correctly
included variables do not systematically get larger in magnitude as
the sample size increases.  Rather, their estimates just become more
accurate.</t>
        </r>
      </text>
    </comment>
    <comment ref="A14" authorId="0" shapeId="0">
      <text>
        <r>
          <rPr>
            <sz val="9"/>
            <color indexed="81"/>
            <rFont val="Tahoma"/>
            <family val="2"/>
          </rPr>
          <t>The inclusion of a constant in the model ensures that the forecasts
are centered in the data in the sense that the predicted value of the
dependent variable equals its mean value when the independent variables
are all equal to their own respective mean values, and the mean value
of the model's errors is zero within the sample. i.e., it is unbiased.
The constant is also the value that would be predicted for the dependent
variable if the values of the independent variables were all equal
to zero, but often that situation is not of interest or not even logically
possible.</t>
        </r>
      </text>
    </comment>
    <comment ref="A18"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A19" authorId="0" shapeId="0">
      <text>
        <r>
          <rPr>
            <sz val="9"/>
            <color indexed="81"/>
            <rFont val="Tahoma"/>
            <family val="2"/>
          </rPr>
          <t>The ANOVA table shows the decomposition of the variance into explained
and unexplained parts, as well a significance test for the model's
improvement over a constant-only model, taking into account the number
of independent variables that were used.  Thus, it tests the joint
predictive significance of all the independent variables.
In a linear regression model, the sum of squared deviations of the
dependent variable from its mean is equal to the sum of squared deviations
of the predictions (its explained part) plus the sum of squared errors
(its unexplained part).  Equivalently, on dividing by sample size,
the variance of the dependent variable is equal to the sum of the variance
of the predictions and the variance of the errors.</t>
        </r>
      </text>
    </comment>
    <comment ref="E19" authorId="0" shapeId="0">
      <text>
        <r>
          <rPr>
            <sz val="9"/>
            <color indexed="81"/>
            <rFont val="Tahoma"/>
            <family val="2"/>
          </rPr>
          <t>Each of the sums of squares in the ANOVA table is divided by its associated
number of degrees of freedom in order to obtain a corresponding mean
square.  For the regression sum of squares the number of degrees of
freedom is the number of independent variables, and for the residual
sum of squares the number of degrees of freedom is the sample size
minus the total number of model parameters, including the constant.
 The ratio of their mean squares is the F statistic.  In other words,
the F-statistic is the explained-variance-per-degree-of-freedom-used
divided by the unexplained-variance-per-degree-of-freedom-not-used.
Ideally the F-statistic is significantly larger than 1, indicating
that the independent variables explain more than their share of the
variance of the independent variable, i.e., more than would have been
expected by chance.    The corresponding P-value indicates the statistical
significance of the amount by which the F-statistic is greater than
1, taking into account the sample size and number of variables.   In
a simple regression model the F-statistic is merely the square of the
t-statistic of the single independent variable, and their P-values
are the same.
The F-statistic is of particular interest in designed experiments where
the independent variables are dummies for mutually exclusive treatment
conditions and interactions and the question is whether they have a
non-zero overall effect.  In such settings the F-statistic may be much
more important than R-squared or the standard error of the regression
or the statistical significance of individual coefficients.</t>
        </r>
      </text>
    </comment>
    <comment ref="B25" authorId="0" shapeId="0">
      <text>
        <r>
          <rPr>
            <sz val="9"/>
            <color indexed="81"/>
            <rFont val="Tahoma"/>
            <family val="2"/>
          </rPr>
          <t>The sample mean of the errors is always zero if the model includes
a constant term.  It may be nonzero, reflecting positive or negative
bias in the predictions, if a constant is not included.</t>
        </r>
      </text>
    </comment>
    <comment ref="C25" authorId="0" shapeId="0">
      <text>
        <r>
          <rPr>
            <sz val="9"/>
            <color indexed="81"/>
            <rFont val="Tahoma"/>
            <family val="2"/>
          </rPr>
          <t>Root-Mean-Squared-Error is the square root of the average of the squared
errors, which is same as the population standard deviation of the errors
if the model includes a constant.  It is always slightly smaller than
the standard error of the regression, because it does not include an
adjustment for the number of parameters used to fit the data.</t>
        </r>
      </text>
    </comment>
    <comment ref="D25" authorId="0" shapeId="0">
      <text>
        <r>
          <rPr>
            <sz val="9"/>
            <color indexed="81"/>
            <rFont val="Tahoma"/>
            <family val="2"/>
          </rPr>
          <t>Mean Absolute Error is the average of the absolute values of the errors,
which is another measure of the size of a typical error.  It is less
sensitive than RMSE to the presence of extreme values and hence may
have more practical significance when the error distribution has long
tails.   MAE is typically smaller than RMSE, about 20% less on average
for errors that are normally distributed, so these two statistics cannot
be compared to each other.</t>
        </r>
      </text>
    </comment>
    <comment ref="G25" authorId="0" shapeId="0">
      <text>
        <r>
          <rPr>
            <sz val="9"/>
            <color indexed="81"/>
            <rFont val="Tahoma"/>
            <family val="2"/>
          </rPr>
          <t>Mean Absolute Percentage Error is the average of the absolute values
of the errors expressed in percentage terms.   It is defined only in
the case where the dependent variable is strictly positive.</t>
        </r>
      </text>
    </comment>
    <comment ref="H25" authorId="0" shapeId="0">
      <text>
        <r>
          <rPr>
            <sz val="9"/>
            <color indexed="81"/>
            <rFont val="Tahoma"/>
            <family val="2"/>
          </rPr>
          <t>The adjusted Anderson-Darling (A-D*) statistic provides a test of the
assumption that the errors of the model are normally distributed, which
is the basis of formulas for calculating P-values and confidence intervals.
 It is a weighted measure of the difference between the actual and
theoretical cumulative distribution functions, with relatively more
weight placed on the tails of the distribution, and it works well for
small sample sizes.  The Jarque-Bera statistic is better for large
samples for computational efficiency.  Here the A-D* stat is used for
sample sizes less than 2000 and the Jarque-Bera stat otherwise.
The cell below shows the approximate P-value for judging the significance
of non-normality of the errors, as determined from the A-D* stat. 
  If non-normality is very significant, i.e., if the P-value is very
small (see the attached cell comment for details), it is advisable
to study the other residual stats and plots to determine whether the
problem is systematic (possibly indicating the need for a nonlinear
transformation of the dependent variable, or the inclusion of a higher-order
term as a predictor, or partitioning of the sample), or whether it
is due to the influence of a small number of extreme errors, or whether
it is an artifact of a large sample.  If the sample is very large,
a violation of normality that is small in practical terms could be
flagged as `statistically` significant.
If no other flaws in the model are apparent, then the unexplainable
variations in the data just may not be normally distributed.  That
can happen if the situation is one in which the assumptions of the
Central Limit Theorem (many independent additive sources of noise)
do not apply to the errors.  The normal-error-distribution property
is not an absolute requirement for a useful regression model, particularly
if only point estimates are needed.  Its most important roles are in
placing well-calibrated confidence intervals around forecasts and in
hypothesis testing with very small samples.
The A-D* stat is not the bottom line, just one of many indicators of
problems with model assumptions, and it should not be used as a basis
for ranking of models. Normality is much less important than the other
assumptions of regression analysis (relevance of the independent variables,
linearity and additivity of their effects, independence and constant
variance of the errors).   If it is violated, you should look for evidence
of more serious problems.</t>
        </r>
      </text>
    </comment>
    <comment ref="H26" authorId="0" shapeId="0">
      <text>
        <r>
          <rPr>
            <sz val="9"/>
            <color indexed="81"/>
            <rFont val="Tahoma"/>
            <family val="2"/>
          </rPr>
          <t>Adjusted Anderson-Darling statistic = 3.65 (P=0.000)
The critical value is 0.752 [1.035, 1.443] for non-normality
that is significant at the 0.05 [0.01, 0.001] level.
Jarque-Bera statistic = 217.23 (P=0.000)
The critical value is 5.991 [9.210, 13.816] for non-normality
that is significant at the 0.05 [0.01, 0.001] level,
 based on a Chi-square distribution with 2 degrees of freedom.</t>
        </r>
      </text>
    </comment>
    <comment ref="A29"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30" authorId="0" shapeId="0">
      <text>
        <r>
          <rPr>
            <sz val="9"/>
            <color indexed="81"/>
            <rFont val="Tahoma"/>
            <family val="2"/>
          </rPr>
          <t>This table and chart show the forecasts that were generated for all
rows where the independent variables were present and the dependent
variable was missing, along with standard errors and confidence limits
for both means and forecasts.   The standard error of the mean for
a given forecast is the estimated standard deviation of the error in
its point value, i.e., the deviation between the forecast that was
actually made and the forecast that would have been made if the true
values of the coefficients were known.  It takes into account the standard
errors of the coefficient estimates and also the correlations among
them, as well as the value of the independent variables in that row
of the data set.  The confidence limits in the table and chart are
dynamic:  they respond to changes in the confidence label that are
made using the Conf+ and Conf- buttons on the ribbon.
Standard errors for means get *larger* as values of the independent
variables move farther away from their respective mean values, reflecting
the fact that uncertainty about the position of the true regression
line is larger when you are farther from the center of the data.  
Standard errors of means get *smaller* as the data set gets larger
(assuming that all the data is described by same model), because the
coefficient estimates become more accurate with more data.
The standard error of a forecast is the estimated standard deviation
of the forecast error, i.e., the deviation between the forecast and
the value that will be observed for the dependent variable.  Its value
depends on two sources of error:  the error in knowing the true value
of model's point forecast (whose estimated standard deviation is the
standard error of the mean) and the unexplained noise in the data (whose
estimated standard deviation is the standard error of the regression).
  These two components of error are assumed to be statistically independent,
and therefore the square of the standard error of the forecast is equal
to the sum of the squares of the standard error of the mean and the
standard error of the regression. 
Note that the standard error of the mean is not a constant (unless
the model has only a constant):  its value depends on the values of
the independent variables used in a given forecast, and it is larger
for forecasts that are made for more extreme scenarios.  As the sample
size gets larger, the standard errors of all forecasts converge to
the standard error of the regression, because the standard errors of
means converge to zero.  Thus, the standard error of the regression
is a lower bound on the standard error of any forecast.
The corresponding confidence intervals for means and forecasts are
calculated in the usual way:  they are equal to the point forecasts
plus or minus an appropriate number of standard errors, where that
number of standard errors is the critical value of the t distribution
for the given confidence level and number of degrees of freedom (sample
size minus number of model parameters), which is shown in cell H10
on this worksheet.  By the usual rule of thumb,  an appoximate 95%
confidence interval for a mean or forecast is the point forecast plus
or minus 2 times its standard error.</t>
        </r>
      </text>
    </comment>
    <comment ref="A84"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85" authorId="0" shapeId="0">
      <text>
        <r>
          <rPr>
            <sz val="9"/>
            <color indexed="81"/>
            <rFont val="Tahoma"/>
            <family val="2"/>
          </rPr>
          <t>The plot of actual and predicted values versus observation number is
especially useful for time series data, because it highlights the original
time pattern in the data as well as the degree to which the model has
fitted it.  If the time series data option has been used, connecting
lines as well as points are shown.  You will usually notice that the
predicted variations in the dependent variable over time are less dramatic
than than the actual variations, an example of regression to the mean.
 This chart is also useful for data visualization more generally: 
 it can reveal whether the rows of data have been ordered by sorting
or grouping on some criterion.
If the model includes out-of-sample forecasts, the forecasts and confidence
intervals are also included on this chart. If the chart is editable,
the forecasts disappear and reappear according to whether the forecast
table is hidden or not, and the confidence limits respond interactively
to changes in the confidence level.</t>
        </r>
      </text>
    </comment>
    <comment ref="A106"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07" authorId="0" shapeId="0">
      <text>
        <r>
          <rPr>
            <sz val="9"/>
            <color indexed="81"/>
            <rFont val="Tahoma"/>
            <family val="2"/>
          </rPr>
          <t xml:space="preserve"> The residual-versus-observation# plot is of particular interest in
the case of time series data because it highlights problems such as:
  (i) a linear or nonlinear trend in the errors, (ii) a tendency to
make many consecutive errors with the same sign, (iii) systematic increases
or decreases in the variance of the errors over time, (iv) a poorly
fitted seasonal pattern, and/or (v) concentrations of very large errors
at a few points in time.
If you see evidence of any of these problems, you may wish to consider
the use of time transformations and/or nonlinear transformations of
some variables and/or the deletion of very old data or subsets of data
that are not relevant to current conditions.  You should also seek
out other historical information that might shed light on the nature
of the time pattern.
If the time series statistics option has been chosen, the autocorrelation
of the first listed lag is shown on the chart.  If the data does not
consist of time series, this plot can still be helpful in showing where
in the data set the largest errors occurred. </t>
        </r>
      </text>
    </comment>
    <comment ref="A128"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29" authorId="0" shapeId="0">
      <text>
        <r>
          <rPr>
            <sz val="9"/>
            <color indexed="81"/>
            <rFont val="Tahoma"/>
            <family val="2"/>
          </rPr>
          <t>The residuals-versus-predicted-values plot reveals whether there is
a systematic nonlinear pattern in the data that the model did not capture
and/or whether the model has a tendency to make systematically larger
errors when making larger predictions.  What to look for:  errors that
are not centered around zero for predictions of all sizes and/or which
do not have the same variance for predictions of different sizes. 
Especially look for evidence of a curving pattern or a widening pattern
as you scan from left to right.
It is not necessary for points to be evenly distributed from left to
right on this chart:  there could be clumps or vertical lines of points.
 What is important is that the vertical distribution of points should
be centered around zero and have approximately the same variance for
small, medium, and large predictions.  If not, this could indicate
a need for nonlinear transformation of some variables, or inclusion
of more predictors, or partitioning of the sample.</t>
        </r>
      </text>
    </comment>
    <comment ref="A150"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51" authorId="0" shapeId="0">
      <text>
        <r>
          <rPr>
            <sz val="9"/>
            <color indexed="81"/>
            <rFont val="Tahoma"/>
            <family val="2"/>
          </rPr>
          <t>The residual histogram plot shows the distribution of errors across
their range and gives an approximate picture of the shape of that distribution
and the relative positions of the most extreme errors. However, it
can be hard to judge from this plot whether the error distribution
is normal, and it can be hard to spot outliers in a large data set
because their bars may be very short. Due to sampling variation, you
should not expect the observed frequency distribution to follow a smooth
curve of any kind unless the data set is large.
For a more precise test of the normality assumption, look at the bound
on the P-value for the J-B or A-D* stat that is printed on the chart.
 (Smaller P-values indicate a more non-normal distribution.)  The normal
quantile plot gives a more detailed view of the manner in which the
error distribution differs from a normal distribution.
See the A-D* or J-B stat comment in the error distribution statistics
table for more discussion of normality testing.</t>
        </r>
      </text>
    </comment>
    <comment ref="A172"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 ref="A173" authorId="0" shapeId="0">
      <text>
        <r>
          <rPr>
            <sz val="9"/>
            <color indexed="81"/>
            <rFont val="Tahoma"/>
            <family val="2"/>
          </rPr>
          <t>The normal quantile plot is a plot of the actual standardized residuals
of the model versus their theoretical values for a normal distribution
with same mean (zero) and same variance.  It provides a more sensitive
visual test for normality than the histogram plot, as well as clearer
identification of outliers.  If the error distribution is normal, the
points on the quantile plot should line up approximately along the
diagonal reference line.
What to look for:  isolated points that deviate sharply from the line
at one or both ends (outliers needing closer inspection) and/or a strongly
nonlinear pattern indicating a systematic departure from normality.
 A bow-shaped pattern indicates that the error distribution is not
symmetric.  An S-shaped [reverse-S-shaped] pattern indicates that the
error distribution has thinner [thicker] tails than a normal distribution.
 Such patterns may indicate the need for a change in model assumptions
such as transformations of variables, additional predictors, or partitioning
of the sample, and often the same issues are revealed by other model
diagnostics.
In the case where there are isolated points that deviate from the line
at one end or the other, you can identify their locations in the data
set by choosing the residual-table output option when running the model,
then using the Filter tool on the ribbon to sort the residual table
on absolute standardized residual.  The residual table appears at the
very bottom of the output worksheet and is hidden by default:  click
the plus sign in the sidebar to display it.  Note that the selection
of the residual-table option is not remembered from one model to the
next (to save memory in cases where it is not needed for every model),
so you will have to re-check its box if you want to generate it for
a new model launched from an existing model sheet.
See the A-D* or J-B stat comment in the error distribution statistics
table for more discussion of normality testing.</t>
        </r>
      </text>
    </comment>
  </commentList>
</comments>
</file>

<file path=xl/comments4.xml><?xml version="1.0" encoding="utf-8"?>
<comments xmlns="http://schemas.openxmlformats.org/spreadsheetml/2006/main">
  <authors>
    <author>FacDS - Bob Nau</author>
  </authors>
  <commentList>
    <comment ref="B4" authorId="0" shapeId="0">
      <text>
        <r>
          <rPr>
            <sz val="9"/>
            <color indexed="81"/>
            <rFont val="Tahoma"/>
            <family val="2"/>
          </rPr>
          <t>Dependent variable = Model.1
This entry created: 11/28/2018 4:50:25 PM
R script: auto_mpg.Model.1.11.28.16.49.44.r
File name = auto_data.xlsx
Computer name = FACDS414
Program file name = RegressItPC
Version number = 2018.11.25</t>
        </r>
      </text>
    </comment>
    <comment ref="C4" authorId="0" shapeId="0">
      <text>
        <r>
          <rPr>
            <sz val="9"/>
            <color indexed="81"/>
            <rFont val="Tahoma"/>
            <family val="2"/>
          </rPr>
          <t>Dependent variable = Model.2
This entry created: 11/28/2018 4:58:39 PM
R script: auto_mpg.Model.2.11.28.16.58.08.r
File name = auto_data_model_1.xlsx
Computer name = FACDS414
Program file name = RegressItPC
Version number = 2018.11.25</t>
        </r>
      </text>
    </comment>
    <comment ref="D4" authorId="0" shapeId="0">
      <text>
        <r>
          <rPr>
            <sz val="9"/>
            <color indexed="81"/>
            <rFont val="Tahoma"/>
            <family val="2"/>
          </rPr>
          <t>Dependent variable = Model.3
This entry created: 11/28/2018 4:59:50 PM
R script: auto_mpg.Model.3.11.28.16.58.48.r
File name = auto_data_model_1.xlsx
Computer name = FACDS414
Program file name = RegressItPC
Version number = 2018.11.25</t>
        </r>
      </text>
    </comment>
    <comment ref="A8" authorId="0" shapeId="0">
      <text>
        <r>
          <rPr>
            <sz val="9"/>
            <color indexed="81"/>
            <rFont val="Tahoma"/>
            <family val="2"/>
          </rPr>
          <t>You can make a chart of the standard error of the regression and/or R-squared versus the number of variables by selecting a 3-row range beginning in this cell and choosing Insert/Scatterchart from the Excel menu.</t>
        </r>
      </text>
    </comment>
    <comment ref="B15" authorId="0" shapeId="0">
      <text>
        <r>
          <rPr>
            <sz val="9"/>
            <color indexed="81"/>
            <rFont val="Tahoma"/>
            <family val="2"/>
          </rPr>
          <t>Adjusted Anderson-Darling statistic = 2.26 ( 0 )
The critical value is 0.752 [1.035, 1.443] for non-normality
that is significant at the 0.05 [0.01, 0.001] level.</t>
        </r>
      </text>
    </comment>
    <comment ref="C15" authorId="0" shapeId="0">
      <text>
        <r>
          <rPr>
            <sz val="9"/>
            <color indexed="81"/>
            <rFont val="Tahoma"/>
            <family val="2"/>
          </rPr>
          <t>Adjusted Anderson-Darling statistic = 2.75 ( 0 )
The critical value is 0.752 [1.035, 1.443] for non-normality
that is significant at the 0.05 [0.01, 0.001] level.</t>
        </r>
      </text>
    </comment>
    <comment ref="D15" authorId="0" shapeId="0">
      <text>
        <r>
          <rPr>
            <sz val="9"/>
            <color indexed="81"/>
            <rFont val="Tahoma"/>
            <family val="2"/>
          </rPr>
          <t>Adjusted Anderson-Darling statistic = 3.64 ( 0 )
The critical value is 0.752 [1.035, 1.443] for non-normality
that is significant at the 0.05 [0.01, 0.001] level.</t>
        </r>
      </text>
    </comment>
    <comment ref="B24" authorId="0" shapeId="0">
      <text>
        <r>
          <rPr>
            <sz val="9"/>
            <color indexed="81"/>
            <rFont val="Tahoma"/>
            <family val="2"/>
          </rPr>
          <t>Model = Model.1
Variable =  Constant
Coeff = 9.4628
StdErr = 0.88704
t-stat = 10.668
P-value = 0
VIF = 0
StdCoeff = 0</t>
        </r>
      </text>
    </comment>
    <comment ref="C24" authorId="0" shapeId="0">
      <text>
        <r>
          <rPr>
            <sz val="9"/>
            <color indexed="81"/>
            <rFont val="Tahoma"/>
            <family val="2"/>
          </rPr>
          <t>Model = Model.2
Variable =  Constant
Coeff = 9.5087
StdErr = 0.89249
t-stat = 10.654
P-value = 0
VIF = 0
StdCoeff = 0</t>
        </r>
      </text>
    </comment>
    <comment ref="D24" authorId="0" shapeId="0">
      <text>
        <r>
          <rPr>
            <sz val="9"/>
            <color indexed="81"/>
            <rFont val="Tahoma"/>
            <family val="2"/>
          </rPr>
          <t>Model = Model.3
Variable =  Constant
Coeff = 11.35
StdErr = 0.77576
t-stat = 14.631
P-value = 0
VIF = 0
StdCoeff = 0</t>
        </r>
      </text>
    </comment>
    <comment ref="B25" authorId="0" shapeId="0">
      <text>
        <r>
          <rPr>
            <sz val="9"/>
            <color indexed="81"/>
            <rFont val="Tahoma"/>
            <family val="2"/>
          </rPr>
          <t>Model = Model.1
Variable = Cylinders
Coeff = 0.150316
StdErr = 0.05781
t-stat = 2.6
P-value = 0.01
VIF = 10.741
StdCoeff = 0.1563</t>
        </r>
      </text>
    </comment>
    <comment ref="C25" authorId="0" shapeId="0">
      <text>
        <r>
          <rPr>
            <sz val="9"/>
            <color indexed="81"/>
            <rFont val="Tahoma"/>
            <family val="2"/>
          </rPr>
          <t>Model = Model.2
Variable = Cylinders
Coeff = 0.064601
StdErr = 0.045168
t-stat = 1.43
P-value = 0.154
VIF = 6.474
StdCoeff = 0.06717</t>
        </r>
      </text>
    </comment>
    <comment ref="B26" authorId="0" shapeId="0">
      <text>
        <r>
          <rPr>
            <sz val="9"/>
            <color indexed="81"/>
            <rFont val="Tahoma"/>
            <family val="2"/>
          </rPr>
          <t>Model = Model.1
Variable = Displacement100ci
Coeff = -0.32471
StdErr = 0.138035
t-stat = -2.352
P-value = 0.019
VIF = 23.329
StdCoeff = -0.2084</t>
        </r>
      </text>
    </comment>
    <comment ref="B27" authorId="0" shapeId="0">
      <text>
        <r>
          <rPr>
            <sz val="9"/>
            <color indexed="81"/>
            <rFont val="Tahoma"/>
            <family val="2"/>
          </rPr>
          <t>Model = Model.1
Variable = Horsepower100
Coeff = 1.28764
StdErr = 0.250008
t-stat = 5.15
P-value = 0
VIF = 10.414
StdCoeff = 0.30486</t>
        </r>
      </text>
    </comment>
    <comment ref="C27" authorId="0" shapeId="0">
      <text>
        <r>
          <rPr>
            <sz val="9"/>
            <color indexed="81"/>
            <rFont val="Tahoma"/>
            <family val="2"/>
          </rPr>
          <t>Model = Model.2
Variable = Horsepower100
Coeff = 1.10955
StdErr = 0.239791
t-stat = 4.627
P-value = 0
VIF = 9.459
StdCoeff = 0.2627</t>
        </r>
      </text>
    </comment>
    <comment ref="B28" authorId="0" shapeId="0">
      <text>
        <r>
          <rPr>
            <sz val="9"/>
            <color indexed="81"/>
            <rFont val="Tahoma"/>
            <family val="2"/>
          </rPr>
          <t>Model = Model.1
Variable = Origin.Eq.2
Coeff = -0.304441
StdErr = 0.104207
t-stat = -2.922
P-value = 0.004
VIF = 1.753
StdCoeff = -0.07095</t>
        </r>
      </text>
    </comment>
    <comment ref="C28" authorId="0" shapeId="0">
      <text>
        <r>
          <rPr>
            <sz val="9"/>
            <color indexed="81"/>
            <rFont val="Tahoma"/>
            <family val="2"/>
          </rPr>
          <t>Model = Model.2
Variable = Origin.Eq.2
Coeff = -0.216276
StdErr = 0.097854
t-stat = -2.21
P-value = 0.028
VIF = 1.526
StdCoeff = -0.0504</t>
        </r>
      </text>
    </comment>
    <comment ref="B29" authorId="0" shapeId="0">
      <text>
        <r>
          <rPr>
            <sz val="9"/>
            <color indexed="81"/>
            <rFont val="Tahoma"/>
            <family val="2"/>
          </rPr>
          <t>Model = Model.1
Variable = Origin.Eq.3
Coeff = -0.235635
StdErr = 0.105263
t-stat = -2.239
P-value = 0.026
VIF = 1.872
StdCoeff = -0.05617</t>
        </r>
      </text>
    </comment>
    <comment ref="C29" authorId="0" shapeId="0">
      <text>
        <r>
          <rPr>
            <sz val="9"/>
            <color indexed="81"/>
            <rFont val="Tahoma"/>
            <family val="2"/>
          </rPr>
          <t>Model = Model.2
Variable = Origin.Eq.3
Coeff = -0.155475
StdErr = 0.10023
t-stat = -1.551
P-value = 0.122
VIF = 1.675
StdCoeff = -0.03706</t>
        </r>
      </text>
    </comment>
    <comment ref="B30" authorId="0" shapeId="0">
      <text>
        <r>
          <rPr>
            <sz val="9"/>
            <color indexed="81"/>
            <rFont val="Tahoma"/>
            <family val="2"/>
          </rPr>
          <t>Model = Model.1
Variable = Seconds0to60
Coeff = 0.039589
StdErr = 0.0181996
t-stat = 2.175
P-value = 0.03
VIF = 2.75
StdCoeff = 0.06617</t>
        </r>
      </text>
    </comment>
    <comment ref="C30" authorId="0" shapeId="0">
      <text>
        <r>
          <rPr>
            <sz val="9"/>
            <color indexed="81"/>
            <rFont val="Tahoma"/>
            <family val="2"/>
          </rPr>
          <t>Model = Model.2
Variable = Seconds0to60
Coeff = 0.043177
StdErr = 0.0182514
t-stat = 2.366
P-value = 0.019
VIF = 2.731
StdCoeff = 0.07216</t>
        </r>
      </text>
    </comment>
    <comment ref="B31" authorId="0" shapeId="0">
      <text>
        <r>
          <rPr>
            <sz val="9"/>
            <color indexed="81"/>
            <rFont val="Tahoma"/>
            <family val="2"/>
          </rPr>
          <t>Model = Model.1
Variable = Weight1000lb
Coeff = 1.12762
StdErr = 0.117982
t-stat = 9.558
P-value = 0
VIF = 11.205
StdCoeff = 0.58682</t>
        </r>
      </text>
    </comment>
    <comment ref="C31" authorId="0" shapeId="0">
      <text>
        <r>
          <rPr>
            <sz val="9"/>
            <color indexed="81"/>
            <rFont val="Tahoma"/>
            <family val="2"/>
          </rPr>
          <t>Model = Model.2
Variable = Weight1000lb
Coeff = 1.01461
StdErr = 0.108446
t-stat = 9.356
P-value = 0
VIF = 9.347
StdCoeff = 0.528</t>
        </r>
      </text>
    </comment>
    <comment ref="D31" authorId="0" shapeId="0">
      <text>
        <r>
          <rPr>
            <sz val="9"/>
            <color indexed="81"/>
            <rFont val="Tahoma"/>
            <family val="2"/>
          </rPr>
          <t>Model = Model.3
Variable = Weight1000lb
Coeff = 1.55133
StdErr = 0.038254
t-stat = 40.553
P-value = 0
VIF = 1.071
StdCoeff = 0.80731</t>
        </r>
      </text>
    </comment>
    <comment ref="B32" authorId="0" shapeId="0">
      <text>
        <r>
          <rPr>
            <sz val="9"/>
            <color indexed="81"/>
            <rFont val="Tahoma"/>
            <family val="2"/>
          </rPr>
          <t>Model = Model.1
Variable = Year
Coeff = -0.132864
StdErr = 0.0101491
t-stat = -13.091
P-value = 0
VIF = 1.272
StdCoeff = -0.27082</t>
        </r>
      </text>
    </comment>
    <comment ref="C32" authorId="0" shapeId="0">
      <text>
        <r>
          <rPr>
            <sz val="9"/>
            <color indexed="81"/>
            <rFont val="Tahoma"/>
            <family val="2"/>
          </rPr>
          <t>Model = Model.2
Variable = Year
Coeff = -0.129855
StdErr = 0.0101325
t-stat = -12.816
P-value = 0
VIF = 1.252
StdCoeff = -0.26469</t>
        </r>
      </text>
    </comment>
    <comment ref="D32" authorId="0" shapeId="0">
      <text>
        <r>
          <rPr>
            <sz val="9"/>
            <color indexed="81"/>
            <rFont val="Tahoma"/>
            <family val="2"/>
          </rPr>
          <t>Model = Model.3
Variable = Year
Coeff = -0.147409
StdErr = 0.0097665
t-stat = -15.093
P-value = 0
VIF = 1.071
StdCoeff = -0.30047</t>
        </r>
      </text>
    </comment>
    <comment ref="B36" authorId="0" shapeId="0">
      <text>
        <r>
          <rPr>
            <sz val="9"/>
            <color indexed="81"/>
            <rFont val="Tahoma"/>
            <family val="2"/>
          </rPr>
          <t>Model.1.RegressIt (#vars=8, n=362, AdjRsq=0.879)
Dependent variable = GallonsPer100MilesTo1981 
Run time = 12/4/2018 11:49:52 AM
File name = auto_mpg_R_models.xlsx
Computer name = FACDS414
Program file name = RegressItPC
Version number = 2018.11.30
Execution time = 00h:00m:08s</t>
        </r>
      </text>
    </comment>
    <comment ref="C36" authorId="0" shapeId="0">
      <text>
        <r>
          <rPr>
            <sz val="9"/>
            <color indexed="81"/>
            <rFont val="Tahoma"/>
            <family val="2"/>
          </rPr>
          <t>Model.2.RegressIt (#vars=7, n=362, AdjRsq=0.877)
Dependent variable = GallonsPer100MilesTo1981 
Run time = 12/4/2018 11:52:01 AM
File name = auto_mpg_R_models_2.xlsx
Computer name = FACDS414
Program file name = RegressItPC
Version number = 2018.11.30
Execution time = 00h:00m:09s</t>
        </r>
      </text>
    </comment>
    <comment ref="D36" authorId="0" shapeId="0">
      <text>
        <r>
          <rPr>
            <sz val="9"/>
            <color indexed="81"/>
            <rFont val="Tahoma"/>
            <family val="2"/>
          </rPr>
          <t>Model.3.RegressIt (#vars=2, n=362, AdjRsq=0.866)
Dependent variable = GallonsPer100MilesTo1981 
Run time = 12/4/2018 11:55:26 AM
File name = auto_mpg_R_models_3.xlsx
Computer name = FACDS414
Program file name = RegressItPC
Version number = 2018.11.30
Execution time = 00h:00m:05s</t>
        </r>
      </text>
    </comment>
    <comment ref="A40" authorId="0" shapeId="0">
      <text>
        <r>
          <rPr>
            <sz val="9"/>
            <color indexed="81"/>
            <rFont val="Tahoma"/>
            <family val="2"/>
          </rPr>
          <t>You can make a chart of the standard error of the regression and/or R-squared versus the number of variables by selecting a 3-row range beginning in this cell and choosing Insert/Scatterchart from the Excel menu.</t>
        </r>
      </text>
    </comment>
    <comment ref="B47" authorId="0" shapeId="0">
      <text>
        <r>
          <rPr>
            <sz val="9"/>
            <color indexed="81"/>
            <rFont val="Tahoma"/>
            <family val="2"/>
          </rPr>
          <t>Adjusted Anderson-Darling statistic = 2.27 (P=0.000)
The critical value is 0.752 [1.035, 1.443] for non-normality
that is significant at the 0.05 [0.01, 0.001] level.
Jarque-Bera statistic = 90.53 (P=0.000)
The critical value is 5.991 [9.210, 13.816] for non-normality
that is significant at the 0.05 [0.01, 0.001] level,
 based on a Chi-square distribution with 2 degrees of freedom.</t>
        </r>
      </text>
    </comment>
    <comment ref="C47" authorId="0" shapeId="0">
      <text>
        <r>
          <rPr>
            <sz val="9"/>
            <color indexed="81"/>
            <rFont val="Tahoma"/>
            <family val="2"/>
          </rPr>
          <t>Adjusted Anderson-Darling statistic = 2.75 (P=0.000)
The critical value is 0.752 [1.035, 1.443] for non-normality
that is significant at the 0.05 [0.01, 0.001] level.
Jarque-Bera statistic = 109.26 (P=0.000)
The critical value is 5.991 [9.210, 13.816] for non-normality
that is significant at the 0.05 [0.01, 0.001] level,
 based on a Chi-square distribution with 2 degrees of freedom.</t>
        </r>
      </text>
    </comment>
    <comment ref="D47" authorId="0" shapeId="0">
      <text>
        <r>
          <rPr>
            <sz val="9"/>
            <color indexed="81"/>
            <rFont val="Tahoma"/>
            <family val="2"/>
          </rPr>
          <t>Adjusted Anderson-Darling statistic = 3.65 (P=0.000)
The critical value is 0.752 [1.035, 1.443] for non-normality
that is significant at the 0.05 [0.01, 0.001] level.
Jarque-Bera statistic = 217.23 (P=0.000)
The critical value is 5.991 [9.210, 13.816] for non-normality
that is significant at the 0.05 [0.01, 0.001] level,
 based on a Chi-square distribution with 2 degrees of freedom.</t>
        </r>
      </text>
    </comment>
    <comment ref="B52" authorId="0" shapeId="0">
      <text>
        <r>
          <rPr>
            <sz val="9"/>
            <color indexed="81"/>
            <rFont val="Tahoma"/>
            <family val="2"/>
          </rPr>
          <t>Model = Model.1.RegressIt
Variable =  Constant
Coeff = 9.4628
StdErr = 0.88704
t-stat = 10.668
P-value = 0
VIF = 0
StdCoeff = 0</t>
        </r>
      </text>
    </comment>
    <comment ref="C52" authorId="0" shapeId="0">
      <text>
        <r>
          <rPr>
            <sz val="9"/>
            <color indexed="81"/>
            <rFont val="Tahoma"/>
            <family val="2"/>
          </rPr>
          <t>Model = Model.2.RegressIt
Variable =  Constant
Coeff = 9.5087
StdErr = 0.89249
t-stat = 10.654
P-value = 0
VIF = 0
StdCoeff = 0</t>
        </r>
      </text>
    </comment>
    <comment ref="D52" authorId="0" shapeId="0">
      <text>
        <r>
          <rPr>
            <sz val="9"/>
            <color indexed="81"/>
            <rFont val="Tahoma"/>
            <family val="2"/>
          </rPr>
          <t>Model = Model.3.RegressIt
Variable =  Constant
Coeff = 11.35
StdErr = 0.77576
t-stat = 14.631
P-value = 0
VIF = 0
StdCoeff = 0</t>
        </r>
      </text>
    </comment>
    <comment ref="B53" authorId="0" shapeId="0">
      <text>
        <r>
          <rPr>
            <sz val="9"/>
            <color indexed="81"/>
            <rFont val="Tahoma"/>
            <family val="2"/>
          </rPr>
          <t>Model = Model.1.RegressIt
Variable = Cylinders
Coeff = 0.150316
StdErr = 0.05781
t-stat = 2.6
P-value = 0.01
VIF = 10.741
StdCoeff = 0.1563</t>
        </r>
      </text>
    </comment>
    <comment ref="C53" authorId="0" shapeId="0">
      <text>
        <r>
          <rPr>
            <sz val="9"/>
            <color indexed="81"/>
            <rFont val="Tahoma"/>
            <family val="2"/>
          </rPr>
          <t>Model = Model.2.RegressIt
Variable = Cylinders
Coeff = 0.064601
StdErr = 0.045168
t-stat = 1.43
P-value = 0.154
VIF = 6.474
StdCoeff = 0.06717</t>
        </r>
      </text>
    </comment>
    <comment ref="B54" authorId="0" shapeId="0">
      <text>
        <r>
          <rPr>
            <sz val="9"/>
            <color indexed="81"/>
            <rFont val="Tahoma"/>
            <family val="2"/>
          </rPr>
          <t>Model = Model.1.RegressIt
Variable = Displacement100ci
Coeff = -0.32471
StdErr = 0.138035
t-stat = -2.352
P-value = 0.019
VIF = 23.329
StdCoeff = -0.2084</t>
        </r>
      </text>
    </comment>
    <comment ref="B55" authorId="0" shapeId="0">
      <text>
        <r>
          <rPr>
            <sz val="9"/>
            <color indexed="81"/>
            <rFont val="Tahoma"/>
            <family val="2"/>
          </rPr>
          <t>Model = Model.1.RegressIt
Variable = Horsepower100
Coeff = 1.28764
StdErr = 0.250008
t-stat = 5.15
P-value = 0
VIF = 10.414
StdCoeff = 0.30486</t>
        </r>
      </text>
    </comment>
    <comment ref="C55" authorId="0" shapeId="0">
      <text>
        <r>
          <rPr>
            <sz val="9"/>
            <color indexed="81"/>
            <rFont val="Tahoma"/>
            <family val="2"/>
          </rPr>
          <t>Model = Model.2.RegressIt
Variable = Horsepower100
Coeff = 1.10955
StdErr = 0.239791
t-stat = 4.627
P-value = 0
VIF = 9.459
StdCoeff = 0.2627</t>
        </r>
      </text>
    </comment>
    <comment ref="B56" authorId="0" shapeId="0">
      <text>
        <r>
          <rPr>
            <sz val="9"/>
            <color indexed="81"/>
            <rFont val="Tahoma"/>
            <family val="2"/>
          </rPr>
          <t>Model = Model.1.RegressIt
Variable = Origin.Eq.2
Coeff = -0.304441
StdErr = 0.104207
t-stat = -2.922
P-value = 0.004
VIF = 1.753
StdCoeff = -0.07095</t>
        </r>
      </text>
    </comment>
    <comment ref="C56" authorId="0" shapeId="0">
      <text>
        <r>
          <rPr>
            <sz val="9"/>
            <color indexed="81"/>
            <rFont val="Tahoma"/>
            <family val="2"/>
          </rPr>
          <t>Model = Model.2.RegressIt
Variable = Origin.Eq.2
Coeff = -0.216276
StdErr = 0.097854
t-stat = -2.21
P-value = 0.028
VIF = 1.526
StdCoeff = -0.0504</t>
        </r>
      </text>
    </comment>
    <comment ref="B57" authorId="0" shapeId="0">
      <text>
        <r>
          <rPr>
            <sz val="9"/>
            <color indexed="81"/>
            <rFont val="Tahoma"/>
            <family val="2"/>
          </rPr>
          <t>Model = Model.1.RegressIt
Variable = Origin.Eq.3
Coeff = -0.235635
StdErr = 0.105263
t-stat = -2.239
P-value = 0.026
VIF = 1.872
StdCoeff = -0.05617</t>
        </r>
      </text>
    </comment>
    <comment ref="C57" authorId="0" shapeId="0">
      <text>
        <r>
          <rPr>
            <sz val="9"/>
            <color indexed="81"/>
            <rFont val="Tahoma"/>
            <family val="2"/>
          </rPr>
          <t>Model = Model.2.RegressIt
Variable = Origin.Eq.3
Coeff = -0.155475
StdErr = 0.10023
t-stat = -1.551
P-value = 0.122
VIF = 1.675
StdCoeff = -0.03706</t>
        </r>
      </text>
    </comment>
    <comment ref="B58" authorId="0" shapeId="0">
      <text>
        <r>
          <rPr>
            <sz val="9"/>
            <color indexed="81"/>
            <rFont val="Tahoma"/>
            <family val="2"/>
          </rPr>
          <t>Model = Model.1.RegressIt
Variable = Seconds0to60
Coeff = 0.039589
StdErr = 0.0181996
t-stat = 2.175
P-value = 0.03
VIF = 2.75
StdCoeff = 0.06617</t>
        </r>
      </text>
    </comment>
    <comment ref="C58" authorId="0" shapeId="0">
      <text>
        <r>
          <rPr>
            <sz val="9"/>
            <color indexed="81"/>
            <rFont val="Tahoma"/>
            <family val="2"/>
          </rPr>
          <t>Model = Model.2.RegressIt
Variable = Seconds0to60
Coeff = 0.043177
StdErr = 0.0182514
t-stat = 2.366
P-value = 0.019
VIF = 2.731
StdCoeff = 0.07216</t>
        </r>
      </text>
    </comment>
    <comment ref="B59" authorId="0" shapeId="0">
      <text>
        <r>
          <rPr>
            <sz val="9"/>
            <color indexed="81"/>
            <rFont val="Tahoma"/>
            <family val="2"/>
          </rPr>
          <t>Model = Model.1.RegressIt
Variable = Weight1000lb
Coeff = 1.12762
StdErr = 0.117982
t-stat = 9.558
P-value = 0
VIF = 11.205
StdCoeff = 0.58682</t>
        </r>
      </text>
    </comment>
    <comment ref="C59" authorId="0" shapeId="0">
      <text>
        <r>
          <rPr>
            <sz val="9"/>
            <color indexed="81"/>
            <rFont val="Tahoma"/>
            <family val="2"/>
          </rPr>
          <t>Model = Model.2.RegressIt
Variable = Weight1000lb
Coeff = 1.01461
StdErr = 0.108446
t-stat = 9.356
P-value = 0
VIF = 9.347
StdCoeff = 0.528</t>
        </r>
      </text>
    </comment>
    <comment ref="D59" authorId="0" shapeId="0">
      <text>
        <r>
          <rPr>
            <sz val="9"/>
            <color indexed="81"/>
            <rFont val="Tahoma"/>
            <family val="2"/>
          </rPr>
          <t>Model = Model.3.RegressIt
Variable = Weight1000lb
Coeff = 1.55133
StdErr = 0.038254
t-stat = 40.553
P-value = 0
VIF = 1.071
StdCoeff = 0.80731</t>
        </r>
      </text>
    </comment>
    <comment ref="B60" authorId="0" shapeId="0">
      <text>
        <r>
          <rPr>
            <sz val="9"/>
            <color indexed="81"/>
            <rFont val="Tahoma"/>
            <family val="2"/>
          </rPr>
          <t>Model = Model.1.RegressIt
Variable = Year
Coeff = -0.132864
StdErr = 0.0101491
t-stat = -13.091
P-value = 0
VIF = 1.272
StdCoeff = -0.27082</t>
        </r>
      </text>
    </comment>
    <comment ref="C60" authorId="0" shapeId="0">
      <text>
        <r>
          <rPr>
            <sz val="9"/>
            <color indexed="81"/>
            <rFont val="Tahoma"/>
            <family val="2"/>
          </rPr>
          <t>Model = Model.2.RegressIt
Variable = Year
Coeff = -0.129855
StdErr = 0.0101325
t-stat = -12.816
P-value = 0
VIF = 1.252
StdCoeff = -0.26469</t>
        </r>
      </text>
    </comment>
    <comment ref="D60" authorId="0" shapeId="0">
      <text>
        <r>
          <rPr>
            <sz val="9"/>
            <color indexed="81"/>
            <rFont val="Tahoma"/>
            <family val="2"/>
          </rPr>
          <t>Model = Model.3.RegressIt
Variable = Year
Coeff = -0.147409
StdErr = 0.0097665
t-stat = -15.093
P-value = 0
VIF = 1.071
StdCoeff = -0.30047</t>
        </r>
      </text>
    </comment>
  </commentList>
</comments>
</file>

<file path=xl/sharedStrings.xml><?xml version="1.0" encoding="utf-8"?>
<sst xmlns="http://schemas.openxmlformats.org/spreadsheetml/2006/main" count="1016" uniqueCount="566">
  <si>
    <t>Year70To81</t>
  </si>
  <si>
    <t>GallonsPer100Miles</t>
  </si>
  <si>
    <t>GallonsPer100MilesTo1981</t>
  </si>
  <si>
    <t>MPG</t>
  </si>
  <si>
    <t>Cylinders</t>
  </si>
  <si>
    <t>Displacement100ci</t>
  </si>
  <si>
    <t>Horsepower100</t>
  </si>
  <si>
    <t>Weight1000lb</t>
  </si>
  <si>
    <t>Seconds0to60</t>
  </si>
  <si>
    <t>Year</t>
  </si>
  <si>
    <t>Origin</t>
  </si>
  <si>
    <t>Origin.Eq.1</t>
  </si>
  <si>
    <t>Origin.Eq.2</t>
  </si>
  <si>
    <t>Origin.Eq.3</t>
  </si>
  <si>
    <t>Name</t>
  </si>
  <si>
    <t>chevrolet chevelle malibu</t>
  </si>
  <si>
    <t>buick skylark 320</t>
  </si>
  <si>
    <t>plymouth satellite</t>
  </si>
  <si>
    <t>amc rebel sst</t>
  </si>
  <si>
    <t>ford torino</t>
  </si>
  <si>
    <t>ford galaxie 500</t>
  </si>
  <si>
    <t>chevrolet impala</t>
  </si>
  <si>
    <t>plymouth fury iii</t>
  </si>
  <si>
    <t>pontiac catalina</t>
  </si>
  <si>
    <t>amc ambassador dpl</t>
  </si>
  <si>
    <t>dodge challenger se</t>
  </si>
  <si>
    <t>plymouth 'cuda 340</t>
  </si>
  <si>
    <t>chevrolet monte carlo</t>
  </si>
  <si>
    <t>buick estate wagon (sw)</t>
  </si>
  <si>
    <t>toyota corona mark ii</t>
  </si>
  <si>
    <t>plymouth duster</t>
  </si>
  <si>
    <t>amc hornet</t>
  </si>
  <si>
    <t>ford maverick</t>
  </si>
  <si>
    <t>datsun pl510</t>
  </si>
  <si>
    <t>volkswagen 1131 deluxe sedan</t>
  </si>
  <si>
    <t>peugeot 504</t>
  </si>
  <si>
    <t>audi 100 ls</t>
  </si>
  <si>
    <t>saab 99e</t>
  </si>
  <si>
    <t>bmw 2002</t>
  </si>
  <si>
    <t>amc gremlin</t>
  </si>
  <si>
    <t>ford f250</t>
  </si>
  <si>
    <t>chevy c20</t>
  </si>
  <si>
    <t>dodge d200</t>
  </si>
  <si>
    <t>hi 1200d</t>
  </si>
  <si>
    <t>chevrolet vega 2300</t>
  </si>
  <si>
    <t>toyota corona</t>
  </si>
  <si>
    <t>plymouth satellite custom</t>
  </si>
  <si>
    <t>ford torino 500</t>
  </si>
  <si>
    <t>amc matador</t>
  </si>
  <si>
    <t>pontiac catalina brougham</t>
  </si>
  <si>
    <t>dodge monaco (sw)</t>
  </si>
  <si>
    <t>ford country squire (sw)</t>
  </si>
  <si>
    <t>pontiac safari (sw)</t>
  </si>
  <si>
    <t>amc hornet sportabout (sw)</t>
  </si>
  <si>
    <t>chevrolet vega (sw)</t>
  </si>
  <si>
    <t>pontiac firebird</t>
  </si>
  <si>
    <t>ford mustang</t>
  </si>
  <si>
    <t>mercury capri 2000</t>
  </si>
  <si>
    <t>opel 1900</t>
  </si>
  <si>
    <t>peugeot 304</t>
  </si>
  <si>
    <t>fiat 124b</t>
  </si>
  <si>
    <t>toyota corolla 1200</t>
  </si>
  <si>
    <t>datsun 1200</t>
  </si>
  <si>
    <t>volkswagen model 111</t>
  </si>
  <si>
    <t>plymouth cricket</t>
  </si>
  <si>
    <t>toyota corona hardtop</t>
  </si>
  <si>
    <t>dodge colt hardtop</t>
  </si>
  <si>
    <t>volkswagen type 3</t>
  </si>
  <si>
    <t>chevrolet vega</t>
  </si>
  <si>
    <t>ford pinto runabout</t>
  </si>
  <si>
    <t>amc ambassador sst</t>
  </si>
  <si>
    <t>mercury marquis</t>
  </si>
  <si>
    <t>buick lesabre custom</t>
  </si>
  <si>
    <t>oldsmobile delta 88 royale</t>
  </si>
  <si>
    <t>chrysler newport royal</t>
  </si>
  <si>
    <t>mazda rx2 coupe</t>
  </si>
  <si>
    <t>amc matador (sw)</t>
  </si>
  <si>
    <t>chevrolet chevelle concours (sw)</t>
  </si>
  <si>
    <t>ford gran torino (sw)</t>
  </si>
  <si>
    <t>plymouth satellite custom (sw)</t>
  </si>
  <si>
    <t>volvo 145e (sw)</t>
  </si>
  <si>
    <t>volkswagen 411 (sw)</t>
  </si>
  <si>
    <t>peugeot 504 (sw)</t>
  </si>
  <si>
    <t>renault 12 (sw)</t>
  </si>
  <si>
    <t>ford pinto (sw)</t>
  </si>
  <si>
    <t>datsun 510 (sw)</t>
  </si>
  <si>
    <t>toyouta corona mark ii (sw)</t>
  </si>
  <si>
    <t>dodge colt (sw)</t>
  </si>
  <si>
    <t>toyota corolla 1600 (sw)</t>
  </si>
  <si>
    <t>buick century 350</t>
  </si>
  <si>
    <t>chevrolet malibu</t>
  </si>
  <si>
    <t>ford gran torino</t>
  </si>
  <si>
    <t>dodge coronet custom</t>
  </si>
  <si>
    <t>mercury marquis brougham</t>
  </si>
  <si>
    <t>chevrolet caprice classic</t>
  </si>
  <si>
    <t>ford ltd</t>
  </si>
  <si>
    <t>plymouth fury gran sedan</t>
  </si>
  <si>
    <t>chrysler new yorker brougham</t>
  </si>
  <si>
    <t>buick electra 225 custom</t>
  </si>
  <si>
    <t>amc ambassador brougham</t>
  </si>
  <si>
    <t>plymouth valiant</t>
  </si>
  <si>
    <t>chevrolet nova custom</t>
  </si>
  <si>
    <t>volkswagen super beetle</t>
  </si>
  <si>
    <t>ford country</t>
  </si>
  <si>
    <t>plymouth custom suburb</t>
  </si>
  <si>
    <t>oldsmobile vista cruiser</t>
  </si>
  <si>
    <t>toyota carina</t>
  </si>
  <si>
    <t>datsun 610</t>
  </si>
  <si>
    <t>maxda rx3</t>
  </si>
  <si>
    <t>ford pinto</t>
  </si>
  <si>
    <t>mercury capri v6</t>
  </si>
  <si>
    <t>fiat 124 sport coupe</t>
  </si>
  <si>
    <t>chevrolet monte carlo s</t>
  </si>
  <si>
    <t>pontiac grand prix</t>
  </si>
  <si>
    <t>fiat 128</t>
  </si>
  <si>
    <t>opel manta</t>
  </si>
  <si>
    <t>audi 100ls</t>
  </si>
  <si>
    <t>volvo 144ea</t>
  </si>
  <si>
    <t>dodge dart custom</t>
  </si>
  <si>
    <t>saab 99le</t>
  </si>
  <si>
    <t>toyota mark ii</t>
  </si>
  <si>
    <t>oldsmobile omega</t>
  </si>
  <si>
    <t>chevrolet nova</t>
  </si>
  <si>
    <t>datsun b210</t>
  </si>
  <si>
    <t>chevrolet chevelle malibu classic</t>
  </si>
  <si>
    <t>plymouth satellite sebring</t>
  </si>
  <si>
    <t>buick century luxus (sw)</t>
  </si>
  <si>
    <t>dodge coronet custom (sw)</t>
  </si>
  <si>
    <t>audi fox</t>
  </si>
  <si>
    <t>volkswagen dasher</t>
  </si>
  <si>
    <t>datsun 710</t>
  </si>
  <si>
    <t>dodge colt</t>
  </si>
  <si>
    <t>fiat 124 tc</t>
  </si>
  <si>
    <t>honda civic</t>
  </si>
  <si>
    <t>subaru</t>
  </si>
  <si>
    <t>fiat x1.9</t>
  </si>
  <si>
    <t>plymouth valiant custom</t>
  </si>
  <si>
    <t>mercury monarch</t>
  </si>
  <si>
    <t>chevrolet bel air</t>
  </si>
  <si>
    <t>plymouth grand fury</t>
  </si>
  <si>
    <t>buick century</t>
  </si>
  <si>
    <t>chevroelt chevelle malibu</t>
  </si>
  <si>
    <t>plymouth fury</t>
  </si>
  <si>
    <t>buick skyhawk</t>
  </si>
  <si>
    <t>chevrolet monza 2+2</t>
  </si>
  <si>
    <t>ford mustang ii</t>
  </si>
  <si>
    <t>toyota corolla</t>
  </si>
  <si>
    <t>pontiac astro</t>
  </si>
  <si>
    <t>volkswagen rabbit</t>
  </si>
  <si>
    <t>amc pacer</t>
  </si>
  <si>
    <t>volvo 244dl</t>
  </si>
  <si>
    <t>honda civic cvcc</t>
  </si>
  <si>
    <t>fiat 131</t>
  </si>
  <si>
    <t>capri ii</t>
  </si>
  <si>
    <t>renault 12tl</t>
  </si>
  <si>
    <t>dodge coronet brougham</t>
  </si>
  <si>
    <t>chevrolet chevette</t>
  </si>
  <si>
    <t>chevrolet woody</t>
  </si>
  <si>
    <t>vw rabbit</t>
  </si>
  <si>
    <t>dodge aspen se</t>
  </si>
  <si>
    <t>ford granada ghia</t>
  </si>
  <si>
    <t>pontiac ventura sj</t>
  </si>
  <si>
    <t>amc pacer d/l</t>
  </si>
  <si>
    <t>datsun b-210</t>
  </si>
  <si>
    <t>volvo 245</t>
  </si>
  <si>
    <t>plymouth volare premier v8</t>
  </si>
  <si>
    <t>mercedes-benz 280s</t>
  </si>
  <si>
    <t>cadillac seville</t>
  </si>
  <si>
    <t>chevy c10</t>
  </si>
  <si>
    <t>ford f108</t>
  </si>
  <si>
    <t>dodge d100</t>
  </si>
  <si>
    <t>honda accord cvcc</t>
  </si>
  <si>
    <t>buick opel isuzu deluxe</t>
  </si>
  <si>
    <t>renault 5 gtl</t>
  </si>
  <si>
    <t>plymouth arrow gs</t>
  </si>
  <si>
    <t>datsun f-10 hatchback</t>
  </si>
  <si>
    <t>oldsmobile cutlass supreme</t>
  </si>
  <si>
    <t>dodge monaco brougham</t>
  </si>
  <si>
    <t>mercury cougar brougham</t>
  </si>
  <si>
    <t>chevrolet concours</t>
  </si>
  <si>
    <t>buick skylark</t>
  </si>
  <si>
    <t>plymouth volare custom</t>
  </si>
  <si>
    <t>ford granada</t>
  </si>
  <si>
    <t>pontiac grand prix lj</t>
  </si>
  <si>
    <t>chevrolet monte carlo landau</t>
  </si>
  <si>
    <t>chrysler cordoba</t>
  </si>
  <si>
    <t>ford thunderbird</t>
  </si>
  <si>
    <t>volkswagen rabbit custom</t>
  </si>
  <si>
    <t>pontiac sunbird coupe</t>
  </si>
  <si>
    <t>toyota corolla liftback</t>
  </si>
  <si>
    <t>ford mustang ii 2+2</t>
  </si>
  <si>
    <t>dodge colt m/m</t>
  </si>
  <si>
    <t>subaru dl</t>
  </si>
  <si>
    <t>datsun 810</t>
  </si>
  <si>
    <t>bmw 320i</t>
  </si>
  <si>
    <t>mazda rx-4</t>
  </si>
  <si>
    <t>volkswagen rabbit custom diesel</t>
  </si>
  <si>
    <t>ford fiesta</t>
  </si>
  <si>
    <t>mazda glc deluxe</t>
  </si>
  <si>
    <t>datsun b210 gx</t>
  </si>
  <si>
    <t>oldsmobile cutlass salon brougham</t>
  </si>
  <si>
    <t>dodge diplomat</t>
  </si>
  <si>
    <t>mercury monarch ghia</t>
  </si>
  <si>
    <t>pontiac phoenix lj</t>
  </si>
  <si>
    <t>ford fairmont (auto)</t>
  </si>
  <si>
    <t>ford fairmont (man)</t>
  </si>
  <si>
    <t>plymouth volare</t>
  </si>
  <si>
    <t>amc concord</t>
  </si>
  <si>
    <t>buick century special</t>
  </si>
  <si>
    <t>mercury zephyr</t>
  </si>
  <si>
    <t>dodge aspen</t>
  </si>
  <si>
    <t>amc concord d/l</t>
  </si>
  <si>
    <t>buick regal sport coupe (turbo)</t>
  </si>
  <si>
    <t>ford futura</t>
  </si>
  <si>
    <t>dodge magnum xe</t>
  </si>
  <si>
    <t>datsun 510</t>
  </si>
  <si>
    <t>dodge omni</t>
  </si>
  <si>
    <t>toyota celica gt liftback</t>
  </si>
  <si>
    <t>plymouth sapporo</t>
  </si>
  <si>
    <t>oldsmobile starfire sx</t>
  </si>
  <si>
    <t>datsun 200-sx</t>
  </si>
  <si>
    <t>audi 5000</t>
  </si>
  <si>
    <t>volvo 264gl</t>
  </si>
  <si>
    <t>saab 99gle</t>
  </si>
  <si>
    <t>peugeot 604sl</t>
  </si>
  <si>
    <t>volkswagen scirocco</t>
  </si>
  <si>
    <t>honda accord lx</t>
  </si>
  <si>
    <t>pontiac lemans v6</t>
  </si>
  <si>
    <t>mercury zephyr 6</t>
  </si>
  <si>
    <t>ford fairmont 4</t>
  </si>
  <si>
    <t>amc concord dl 6</t>
  </si>
  <si>
    <t>dodge aspen 6</t>
  </si>
  <si>
    <t>ford ltd landau</t>
  </si>
  <si>
    <t>mercury grand marquis</t>
  </si>
  <si>
    <t>dodge st. regis</t>
  </si>
  <si>
    <t>chevrolet malibu classic (sw)</t>
  </si>
  <si>
    <t>chrysler lebaron town @ country (sw)</t>
  </si>
  <si>
    <t>vw rabbit custom</t>
  </si>
  <si>
    <t>maxda glc deluxe</t>
  </si>
  <si>
    <t>dodge colt hatchback custom</t>
  </si>
  <si>
    <t>amc spirit dl</t>
  </si>
  <si>
    <t>mercedes benz 300d</t>
  </si>
  <si>
    <t>cadillac eldorado</t>
  </si>
  <si>
    <t>plymouth horizon</t>
  </si>
  <si>
    <t>plymouth horizon tc3</t>
  </si>
  <si>
    <t>datsun 210</t>
  </si>
  <si>
    <t>fiat strada custom</t>
  </si>
  <si>
    <t>buick skylark limited</t>
  </si>
  <si>
    <t>chevrolet citation</t>
  </si>
  <si>
    <t>oldsmobile omega brougham</t>
  </si>
  <si>
    <t>pontiac phoenix</t>
  </si>
  <si>
    <t>toyota corolla tercel</t>
  </si>
  <si>
    <t>datsun 310</t>
  </si>
  <si>
    <t>ford fairmont</t>
  </si>
  <si>
    <t>audi 4000</t>
  </si>
  <si>
    <t>toyota corona liftback</t>
  </si>
  <si>
    <t>mazda 626</t>
  </si>
  <si>
    <t>datsun 510 hatchback</t>
  </si>
  <si>
    <t>mazda glc</t>
  </si>
  <si>
    <t>vw rabbit c (diesel)</t>
  </si>
  <si>
    <t>vw dasher (diesel)</t>
  </si>
  <si>
    <t>audi 5000s (diesel)</t>
  </si>
  <si>
    <t>mercedes-benz 240d</t>
  </si>
  <si>
    <t>honda civic 1500 gl</t>
  </si>
  <si>
    <t>vokswagen rabbit</t>
  </si>
  <si>
    <t>datsun 280-zx</t>
  </si>
  <si>
    <t>mazda rx-7 gs</t>
  </si>
  <si>
    <t>triumph tr7 coupe</t>
  </si>
  <si>
    <t>honda accord</t>
  </si>
  <si>
    <t>plymouth reliant</t>
  </si>
  <si>
    <t>dodge aries wagon (sw)</t>
  </si>
  <si>
    <t>toyota starlet</t>
  </si>
  <si>
    <t>plymouth champ</t>
  </si>
  <si>
    <t>honda civic 1300</t>
  </si>
  <si>
    <t>datsun 210 mpg</t>
  </si>
  <si>
    <t>toyota tercel</t>
  </si>
  <si>
    <t>mazda glc 4</t>
  </si>
  <si>
    <t>plymouth horizon 4</t>
  </si>
  <si>
    <t>ford escort 4w</t>
  </si>
  <si>
    <t>ford escort 2h</t>
  </si>
  <si>
    <t>volkswagen jetta</t>
  </si>
  <si>
    <t>honda prelude</t>
  </si>
  <si>
    <t>datsun 200sx</t>
  </si>
  <si>
    <t>peugeot 505s turbo diesel</t>
  </si>
  <si>
    <t>volvo diesel</t>
  </si>
  <si>
    <t>toyota cressida</t>
  </si>
  <si>
    <t>datsun 810 maxima</t>
  </si>
  <si>
    <t>oldsmobile cutlass ls</t>
  </si>
  <si>
    <t>ford granada gl</t>
  </si>
  <si>
    <t>chrysler lebaron salon</t>
  </si>
  <si>
    <t>chevrolet cavalier</t>
  </si>
  <si>
    <t>chevrolet cavalier wagon</t>
  </si>
  <si>
    <t>chevrolet cavalier 2-door</t>
  </si>
  <si>
    <t>pontiac j2000 se hatchback</t>
  </si>
  <si>
    <t>dodge aries se</t>
  </si>
  <si>
    <t>ford fairmont futura</t>
  </si>
  <si>
    <t>volkswagen rabbit l</t>
  </si>
  <si>
    <t>mazda glc custom l</t>
  </si>
  <si>
    <t>mazda glc custom</t>
  </si>
  <si>
    <t>plymouth horizon miser</t>
  </si>
  <si>
    <t>mercury lynx l</t>
  </si>
  <si>
    <t>nissan stanza xe</t>
  </si>
  <si>
    <t>honda civic (auto)</t>
  </si>
  <si>
    <t>datsun 310 gx</t>
  </si>
  <si>
    <t>buick century limited</t>
  </si>
  <si>
    <t>oldsmobile cutlass ciera (diesel)</t>
  </si>
  <si>
    <t>chrysler lebaron medallion</t>
  </si>
  <si>
    <t>ford granada l</t>
  </si>
  <si>
    <t>toyota celica gt</t>
  </si>
  <si>
    <t>dodge charger 2.2</t>
  </si>
  <si>
    <t>chevrolet camaro</t>
  </si>
  <si>
    <t>ford mustang gl</t>
  </si>
  <si>
    <t>vw pickup</t>
  </si>
  <si>
    <t>dodge rampage</t>
  </si>
  <si>
    <t>ford ranger</t>
  </si>
  <si>
    <t>chevy s-10</t>
  </si>
  <si>
    <t>Some sources for this data:</t>
  </si>
  <si>
    <t>https://www.kaggle.com/mkeldridge/auto-mpg/data</t>
  </si>
  <si>
    <t>https://archive.ics.uci.edu/ml/machine-learning-databases/auto-mpg/auto-mpg.data</t>
  </si>
  <si>
    <t>https://archive.ics.uci.edu/ml/machine-learning-databases/auto-mpg/auto-mpg.names</t>
  </si>
  <si>
    <t>http://vincentarelbundock.github.io/Rdatasets/datasets.html</t>
  </si>
  <si>
    <t>Official description:</t>
  </si>
  <si>
    <t>1. Title: Auto-Mpg Data</t>
  </si>
  <si>
    <t>2. Sources:</t>
  </si>
  <si>
    <t xml:space="preserve">   (a) Origin:  This dataset was taken from the StatLib library which is</t>
  </si>
  <si>
    <t xml:space="preserve">                maintained at Carnegie Mellon University. The dataset was </t>
  </si>
  <si>
    <t xml:space="preserve">   (c) Date: July 7, 1993</t>
  </si>
  <si>
    <t>3. Past Usage:</t>
  </si>
  <si>
    <t xml:space="preserve">    -  Quinlan,R. (1993). Combining Instance-Based and Model-Based Learning.</t>
  </si>
  <si>
    <t xml:space="preserve">       In Proceedings on the Tenth International Conference of Machine </t>
  </si>
  <si>
    <t xml:space="preserve">       Learning, 236-243, University of Massachusetts, Amherst. Morgan</t>
  </si>
  <si>
    <t xml:space="preserve">       Kaufmann.</t>
  </si>
  <si>
    <t>4. Relevant Information:</t>
  </si>
  <si>
    <t xml:space="preserve">   This dataset is a slightly modified version of the dataset provided in</t>
  </si>
  <si>
    <t xml:space="preserve">   the StatLib library.  In line with the use by Ross Quinlan (1993) in</t>
  </si>
  <si>
    <t xml:space="preserve">   predicting the attribute "mpg", 8 of the original instances were removed </t>
  </si>
  <si>
    <t xml:space="preserve">   because they had unknown values for the "mpg" attribute.  The original </t>
  </si>
  <si>
    <t xml:space="preserve">   dataset is available in the file "auto-mpg.data-original".</t>
  </si>
  <si>
    <t xml:space="preserve">   "The data concerns city-cycle fuel consumption in miles per gallon,</t>
  </si>
  <si>
    <t xml:space="preserve">    to be predicted in terms of 3 multivalued discrete and 5 continuous</t>
  </si>
  <si>
    <t xml:space="preserve">    attributes." (Quinlan, 1993)</t>
  </si>
  <si>
    <t>5. Number of Instances: 398</t>
  </si>
  <si>
    <t>6. Number of Attributes: 9 including the class attribute</t>
  </si>
  <si>
    <t>7. Attribute Information:</t>
  </si>
  <si>
    <t xml:space="preserve">    1. mpg:           continuous</t>
  </si>
  <si>
    <t xml:space="preserve">    2. cylinders:     multi-valued discrete</t>
  </si>
  <si>
    <t xml:space="preserve">    3. displacement:  continuous</t>
  </si>
  <si>
    <t xml:space="preserve">    4. horsepower:    continuous</t>
  </si>
  <si>
    <t xml:space="preserve">    5. weight:        continuous</t>
  </si>
  <si>
    <t xml:space="preserve">    6. acceleration:  continuous</t>
  </si>
  <si>
    <t xml:space="preserve">    7. model year:    multi-valued discrete</t>
  </si>
  <si>
    <t xml:space="preserve">    8. origin:        multi-valued discrete</t>
  </si>
  <si>
    <t xml:space="preserve">    9. car name:      string (unique for each instance)</t>
  </si>
  <si>
    <t>NoGridlines</t>
  </si>
  <si>
    <t>Summary of Regression Model Results</t>
  </si>
  <si>
    <t>Model:</t>
  </si>
  <si>
    <t>Model.1</t>
  </si>
  <si>
    <t>Mean:</t>
  </si>
  <si>
    <t>R Script:</t>
  </si>
  <si>
    <t>Dependent Variable:</t>
  </si>
  <si>
    <t xml:space="preserve">Out-of-sample test:  fixed with training set Year70To81 </t>
  </si>
  <si>
    <t>Independent Variables:</t>
  </si>
  <si>
    <t xml:space="preserve">Variable selection:  forward stepwise </t>
  </si>
  <si>
    <t>Weight1000lb,Year,Horsepower100,Origin.Eq.2,Seconds0to60,Origin.Eq.3,Cylinders,Displacement100ci</t>
  </si>
  <si>
    <t>Equation:</t>
  </si>
  <si>
    <t>Model.1 &lt;- lm( GallonsPer100Miles  ~  Weight1000lb+Year+Horsepower100+Origin.Eq.2+Seconds0to60+Origin.Eq.3+Cylinders+Displacement100ci ,data = auto_mpg)</t>
  </si>
  <si>
    <t>Regression Statistics: Model.1 for GallonsPer100Miles ( 8 variables,   0 removed by forward stepwise, n= 362 )</t>
  </si>
  <si>
    <t>R-Squared</t>
  </si>
  <si>
    <t>Adj.R-Sqr</t>
  </si>
  <si>
    <t>Std.Err.Reg.</t>
  </si>
  <si>
    <t>Std.Dep.Var</t>
  </si>
  <si>
    <t>#Fitted</t>
  </si>
  <si>
    <t>#Missing</t>
  </si>
  <si>
    <t>Critical t</t>
  </si>
  <si>
    <t>Confidence</t>
  </si>
  <si>
    <t>Coefficient Estimates: Model.1 for GallonsPer100Miles ( 8 variables,   0 removed by forward stepwise, n= 362 )</t>
  </si>
  <si>
    <t>Variable</t>
  </si>
  <si>
    <t>Coefficient</t>
  </si>
  <si>
    <t>Std.Err.</t>
  </si>
  <si>
    <t>t statistic</t>
  </si>
  <si>
    <t>P value</t>
  </si>
  <si>
    <t>Lower95%</t>
  </si>
  <si>
    <t>Upper95%</t>
  </si>
  <si>
    <t>VIF</t>
  </si>
  <si>
    <t>Std.Coeff.</t>
  </si>
  <si>
    <t xml:space="preserve"> Constant</t>
  </si>
  <si>
    <t>Analysis of Variance: Model.1 for GallonsPer100Miles ( 8 variables,   0 removed by forward stepwise, n= 362 )</t>
  </si>
  <si>
    <t xml:space="preserve">Source   </t>
  </si>
  <si>
    <t>Deg.Freedom</t>
  </si>
  <si>
    <t>Sum Squares</t>
  </si>
  <si>
    <t>Mean Square</t>
  </si>
  <si>
    <t>F-statistic</t>
  </si>
  <si>
    <t>P-value</t>
  </si>
  <si>
    <t xml:space="preserve">Regression   </t>
  </si>
  <si>
    <t xml:space="preserve">Residual   </t>
  </si>
  <si>
    <t xml:space="preserve">Total   </t>
  </si>
  <si>
    <t>Error Distribution Statistics: Model.1 for GallonsPer100Miles ( 8 variables,   0 removed by forward stepwise, n= 362 )</t>
  </si>
  <si>
    <t>Mean Error</t>
  </si>
  <si>
    <t>RMSE</t>
  </si>
  <si>
    <t>MAE</t>
  </si>
  <si>
    <t>Min</t>
  </si>
  <si>
    <t>Max</t>
  </si>
  <si>
    <t>MAPE</t>
  </si>
  <si>
    <t>A-D* stat</t>
  </si>
  <si>
    <t>Fitted (n= 362 )</t>
  </si>
  <si>
    <t>2.26 ( 0 )</t>
  </si>
  <si>
    <t>Tested (n= 30 )</t>
  </si>
  <si>
    <t>Test RMSE/Train RMSE = 0.692 ,   Test StdDev/Train StdDev = 0.328</t>
  </si>
  <si>
    <t>R Linear Model For GallonsPer100Miles</t>
  </si>
  <si>
    <t>Run Time</t>
  </si>
  <si>
    <t># Fitted</t>
  </si>
  <si>
    <t>Mean</t>
  </si>
  <si>
    <t>Standard Deviation</t>
  </si>
  <si>
    <t>#Variables</t>
  </si>
  <si>
    <t>Standard Error of Regression</t>
  </si>
  <si>
    <t>R-squared</t>
  </si>
  <si>
    <t>Adjusted R-squared</t>
  </si>
  <si>
    <t>Mean Absolute Error</t>
  </si>
  <si>
    <t>Mean Absolute Percentage Error</t>
  </si>
  <si>
    <t>Maximum VIF</t>
  </si>
  <si>
    <t>Normality Test</t>
  </si>
  <si>
    <t>Mean Absolute Scaled Error</t>
  </si>
  <si>
    <t>Residual Autocorrelation</t>
  </si>
  <si>
    <t>Train/Test Conditions</t>
  </si>
  <si>
    <t># Tested</t>
  </si>
  <si>
    <t>Test Mean Error</t>
  </si>
  <si>
    <t>Test RMSE</t>
  </si>
  <si>
    <t xml:space="preserve">  Coefficients:</t>
  </si>
  <si>
    <t>11/28/2018 4:50:25 PM on FACDS414</t>
  </si>
  <si>
    <t>Year70To81/*</t>
  </si>
  <si>
    <t>9.463  (0.000)</t>
  </si>
  <si>
    <t>1.128  (0.000)</t>
  </si>
  <si>
    <t>-0.133  (0.000)</t>
  </si>
  <si>
    <t>1.288  (0.000)</t>
  </si>
  <si>
    <t>-0.304  (0.004)</t>
  </si>
  <si>
    <t>0.040  (0.030)</t>
  </si>
  <si>
    <t>-0.236  (0.026)</t>
  </si>
  <si>
    <t>0.150  (0.010)</t>
  </si>
  <si>
    <t>-0.325  (0.019)</t>
  </si>
  <si>
    <t xml:space="preserve"> * * *  </t>
  </si>
  <si>
    <t>Color</t>
  </si>
  <si>
    <t>No Font</t>
  </si>
  <si>
    <t>Model.2</t>
  </si>
  <si>
    <t>auto_mpg.Model.2.11.28.16.58.08.r</t>
  </si>
  <si>
    <t>Weight1000lb,Year,Horsepower100,Origin.Eq.2,Seconds0to60,Origin.Eq.3,Cylinders</t>
  </si>
  <si>
    <t>Model.2 &lt;- lm( GallonsPer100Miles  ~  Weight1000lb+Year+Horsepower100+Origin.Eq.2+Seconds0to60+Origin.Eq.3+Cylinders ,data = auto_mpg)</t>
  </si>
  <si>
    <t>Regression Statistics: Model.2 for GallonsPer100Miles ( 7 variables,   0 removed by forward stepwise, n= 362 )</t>
  </si>
  <si>
    <t>Coefficient Estimates: Model.2 for GallonsPer100Miles ( 7 variables,   0 removed by forward stepwise, n= 362 )</t>
  </si>
  <si>
    <t>Analysis of Variance: Model.2 for GallonsPer100Miles ( 7 variables,   0 removed by forward stepwise, n= 362 )</t>
  </si>
  <si>
    <t>Error Distribution Statistics: Model.2 for GallonsPer100Miles ( 7 variables,   0 removed by forward stepwise, n= 362 )</t>
  </si>
  <si>
    <t>2.75 ( 0 )</t>
  </si>
  <si>
    <t>Test RMSE/Train RMSE = 0.691 ,   Test StdDev/Train StdDev = 0.328</t>
  </si>
  <si>
    <t>11/28/2018 4:58:39 PM on FACDS414</t>
  </si>
  <si>
    <t>9.509  (0.000)</t>
  </si>
  <si>
    <t>1.015  (0.000)</t>
  </si>
  <si>
    <t>-0.130  (0.000)</t>
  </si>
  <si>
    <t>1.110  (0.000)</t>
  </si>
  <si>
    <t>-0.216  (0.028)</t>
  </si>
  <si>
    <t>0.043  (0.019)</t>
  </si>
  <si>
    <t>-0.155  (0.122)</t>
  </si>
  <si>
    <t>0.065  (0.154)</t>
  </si>
  <si>
    <t>Model.3</t>
  </si>
  <si>
    <t>auto_mpg.Model.3.11.28.16.58.48.r</t>
  </si>
  <si>
    <t>Weight1000lb,Year</t>
  </si>
  <si>
    <t>Model.3 &lt;- lm( GallonsPer100Miles  ~  Weight1000lb+Year ,data = auto_mpg)</t>
  </si>
  <si>
    <t>Regression Statistics: Model.3 for GallonsPer100Miles ( 2 variables,   0 removed by forward stepwise, n= 362 )</t>
  </si>
  <si>
    <t>Coefficient Estimates: Model.3 for GallonsPer100Miles ( 2 variables,   0 removed by forward stepwise, n= 362 )</t>
  </si>
  <si>
    <t>Analysis of Variance: Model.3 for GallonsPer100Miles ( 2 variables,   0 removed by forward stepwise, n= 362 )</t>
  </si>
  <si>
    <t>Error Distribution Statistics: Model.3 for GallonsPer100Miles ( 2 variables,   0 removed by forward stepwise, n= 362 )</t>
  </si>
  <si>
    <t>3.64 ( 0 )</t>
  </si>
  <si>
    <t>Test RMSE/Train RMSE = 0.733 ,   Test StdDev/Train StdDev = 0.328</t>
  </si>
  <si>
    <t>11/28/2018 4:59:50 PM on FACDS414</t>
  </si>
  <si>
    <t>11.350  (0.000)</t>
  </si>
  <si>
    <t>1.551  (0.000)</t>
  </si>
  <si>
    <t>-0.147  (0.000)</t>
  </si>
  <si>
    <t>Comment</t>
  </si>
  <si>
    <t>auto_mpg.Model.1.11.28.16.22.39.r</t>
  </si>
  <si>
    <t>Model.1.RegressIt</t>
  </si>
  <si>
    <t>Hi-res picture</t>
  </si>
  <si>
    <t>12/4/18 11:49 AM on FACDS414 - Model.1.RegressIt - auto_mpg_R_models.xlsx - RegressItPC - Version 2018.11.30</t>
  </si>
  <si>
    <t>Cylinders, Displacement100ci, Horsepower100, Origin.Eq.2, Origin.Eq.3, Seconds0to60, Weight1000lb, Year</t>
  </si>
  <si>
    <t>Predicted GallonsPer100MilesTo1981 = 9.463 + 0.15*Cylinders - 0.325*Displacement100ci + 1.288*Horsepower100 - 0.304*Origin.Eq.2 - 0.236*Origin.Eq.3 + 0.04*Seconds0to60 + 1.128*Weight1000lb - 0.133*Year</t>
  </si>
  <si>
    <t>Regression Statistics:    Model.1.RegressIt for GallonsPer100MilesTo1981    (8 variables, n=362)</t>
  </si>
  <si>
    <t>Adj.R-Sqr.</t>
  </si>
  <si>
    <t xml:space="preserve">Std.Err.Reg. </t>
  </si>
  <si>
    <t>Std.Dep.Var.</t>
  </si>
  <si>
    <t># Missing</t>
  </si>
  <si>
    <t>Coefficient Estimates:    Model.1.RegressIt for GallonsPer100MilesTo1981    (8 variables, n=362)</t>
  </si>
  <si>
    <t>t-Statistic</t>
  </si>
  <si>
    <t>With P-value</t>
  </si>
  <si>
    <t>Std. Coeff.</t>
  </si>
  <si>
    <t>Analysis of Variance:    Model.1.RegressIt for GallonsPer100MilesTo1981    (8 variables, n=362)</t>
  </si>
  <si>
    <t>Source</t>
  </si>
  <si>
    <t>Regression</t>
  </si>
  <si>
    <t>Residual</t>
  </si>
  <si>
    <t>Total</t>
  </si>
  <si>
    <t>Deg. Freedom</t>
  </si>
  <si>
    <t>F-Statistic</t>
  </si>
  <si>
    <t>Notes</t>
  </si>
  <si>
    <t>Error Distribution Statistics:    Model.1.RegressIt for GallonsPer100MilesTo1981    (8 variables, n=362)</t>
  </si>
  <si>
    <t>Fitted (n=362)</t>
  </si>
  <si>
    <t>Minimum</t>
  </si>
  <si>
    <t>Maximum</t>
  </si>
  <si>
    <t>2.27 (P=0.000)</t>
  </si>
  <si>
    <t>Forecasts:  Model.1.RegressIt for GallonsPer100MilesTo1981    (8 variables, n=362)</t>
  </si>
  <si>
    <t>Obs#</t>
  </si>
  <si>
    <t>Forecast</t>
  </si>
  <si>
    <t>StErrFcst</t>
  </si>
  <si>
    <t>StErrMean</t>
  </si>
  <si>
    <t xml:space="preserve">   Cylinders</t>
  </si>
  <si>
    <t xml:space="preserve">   Displacement100ci</t>
  </si>
  <si>
    <t xml:space="preserve">   Horsepower100</t>
  </si>
  <si>
    <t xml:space="preserve">   Origin.Eq.2</t>
  </si>
  <si>
    <t xml:space="preserve">   Origin.Eq.3</t>
  </si>
  <si>
    <t xml:space="preserve">   Seconds0to60</t>
  </si>
  <si>
    <t xml:space="preserve">   Weight1000lb</t>
  </si>
  <si>
    <t xml:space="preserve">        Year</t>
  </si>
  <si>
    <t>.</t>
  </si>
  <si>
    <t>Actual and Predicted -vs- Observation #</t>
  </si>
  <si>
    <t>Residual -vs- Observation #</t>
  </si>
  <si>
    <t>Residual -vs- Predicted</t>
  </si>
  <si>
    <t>Histogram of Residuals</t>
  </si>
  <si>
    <t>Normal Quantile Plot</t>
  </si>
  <si>
    <t>End of Output</t>
  </si>
  <si>
    <t>Linear Model For GallonsPer100MilesTo1981</t>
  </si>
  <si>
    <t>Number Of Variables</t>
  </si>
  <si>
    <t>Model.1.RegressIt (#vars=8, n=362, AdjRsq=0.879): GallonsPer100MilesTo1981 &lt;&lt; Cylinders, Displacement100ci, Horsepower100, Origin.Eq.2, Origin.Eq.3, Seconds0to60, Weight1000lb, Year</t>
  </si>
  <si>
    <t>No following model in this sequence.</t>
  </si>
  <si>
    <t>No preceding model in this sequence.</t>
  </si>
  <si>
    <t>R code:</t>
  </si>
  <si>
    <t>Model.1.RegressIt &lt;- lm(GallonsPer100MilesTo1981 ~ Cylinders +  Displacement100ci +  Horsepower100 +  Origin.Eq.2 +  Origin.Eq.3 +  Seconds0to60 +  Weight1000lb +  Year, data = auto_mpg)</t>
  </si>
  <si>
    <t>Model.1 last follower visited was Model.1.RegressIt (#vars=8, n=362, AdjRsq=0.879): GallonsPer100MilesTo1981 &lt;&lt; Cylinders, Displacement100ci, Horsepower100, Origin.Eq.2, Origin.Eq.3, Seconds0to60, Weight1000lb, Year</t>
  </si>
  <si>
    <t>Model.1 following model is Model.1.RegressIt (#vars=8, n=362, AdjRsq=0.879): GallonsPer100MilesTo1981 &lt;&lt; Cylinders, Displacement100ci, Horsepower100, Origin.Eq.2, Origin.Eq.3, Seconds0to60, Weight1000lb, Year</t>
  </si>
  <si>
    <t>No Comment</t>
  </si>
  <si>
    <t>Headers</t>
  </si>
  <si>
    <t>Model.2.RegressIt</t>
  </si>
  <si>
    <t>12/4/18 11:52 AM on FACDS414 - Model.2.RegressIt - auto_mpg_R_models_2.xlsx - RegressItPC - Version 2018.11.30</t>
  </si>
  <si>
    <t>Cylinders, Horsepower100, Origin.Eq.2, Origin.Eq.3, Seconds0to60, Weight1000lb, Year</t>
  </si>
  <si>
    <t>Predicted GallonsPer100MilesTo1981 = 9.509 + 0.065*Cylinders + 1.11*Horsepower100 - 0.216*Origin.Eq.2 - 0.155*Origin.Eq.3 + 0.043*Seconds0to60 + 1.015*Weight1000lb - 0.13*Year</t>
  </si>
  <si>
    <t>Regression Statistics:    Model.2.RegressIt for GallonsPer100MilesTo1981    (7 variables, n=362)</t>
  </si>
  <si>
    <t>Coefficient Estimates:    Model.2.RegressIt for GallonsPer100MilesTo1981    (7 variables, n=362)</t>
  </si>
  <si>
    <t>Analysis of Variance:    Model.2.RegressIt for GallonsPer100MilesTo1981    (7 variables, n=362)</t>
  </si>
  <si>
    <t>Error Distribution Statistics:    Model.2.RegressIt for GallonsPer100MilesTo1981    (7 variables, n=362)</t>
  </si>
  <si>
    <t>2.75 (P=0.000)</t>
  </si>
  <si>
    <t>Forecasts:  Model.2.RegressIt for GallonsPer100MilesTo1981    (7 variables, n=362)</t>
  </si>
  <si>
    <t>Model.2.RegressIt (#vars=7, n=362, AdjRsq=0.877): GallonsPer100MilesTo1981 &lt;&lt; Cylinders, Horsepower100, Origin.Eq.2, Origin.Eq.3, Seconds0to60, Weight1000lb, Year</t>
  </si>
  <si>
    <t>Model.2.RegressIt &lt;- lm(GallonsPer100MilesTo1981 ~ Cylinders +  Horsepower100 +  Origin.Eq.2 +  Origin.Eq.3 +  Seconds0to60 +  Weight1000lb +  Year, data = auto_mpg)</t>
  </si>
  <si>
    <t>Model.2 last follower visited was Model.2.RegressIt (#vars=7, n=362, AdjRsq=0.877): GallonsPer100MilesTo1981 &lt;&lt; Cylinders, Horsepower100, Origin.Eq.2, Origin.Eq.3, Seconds0to60, Weight1000lb, Year</t>
  </si>
  <si>
    <t>Model.2 following model is Model.2.RegressIt (#vars=7, n=362, AdjRsq=0.877): GallonsPer100MilesTo1981 &lt;&lt; Cylinders, Horsepower100, Origin.Eq.2, Origin.Eq.3, Seconds0to60, Weight1000lb, Year</t>
  </si>
  <si>
    <t>Model.3.RegressIt</t>
  </si>
  <si>
    <t>Editable</t>
  </si>
  <si>
    <t>12/4/18 11:55 AM on FACDS414 - Model.3.RegressIt - auto_mpg_R_models_3.xlsx - RegressItPC - Version 2018.11.30</t>
  </si>
  <si>
    <t>Weight1000lb, Year</t>
  </si>
  <si>
    <t>Predicted GallonsPer100MilesTo1981 = 11.350 + 1.551*Weight1000lb - 0.147*Year</t>
  </si>
  <si>
    <t>Regression Statistics:    Model.3.RegressIt for GallonsPer100MilesTo1981    (2 variables, n=362)</t>
  </si>
  <si>
    <t>Coefficient Estimates:    Model.3.RegressIt for GallonsPer100MilesTo1981    (2 variables, n=362)</t>
  </si>
  <si>
    <t>Analysis of Variance:    Model.3.RegressIt for GallonsPer100MilesTo1981    (2 variables, n=362)</t>
  </si>
  <si>
    <t>Error Distribution Statistics:    Model.3.RegressIt for GallonsPer100MilesTo1981    (2 variables, n=362)</t>
  </si>
  <si>
    <t>3.65 (P=0.000)</t>
  </si>
  <si>
    <t>Forecasts:  Model.3.RegressIt for GallonsPer100MilesTo1981    (2 variables, n=362)</t>
  </si>
  <si>
    <t>Model.3.RegressIt (#vars=2, n=362, AdjRsq=0.866): GallonsPer100MilesTo1981 &lt;&lt; Weight1000lb, Year</t>
  </si>
  <si>
    <t>Model.3.RegressIt &lt;- lm(GallonsPer100MilesTo1981 ~ Weight1000lb +  Year, data = auto_mpg)</t>
  </si>
  <si>
    <t>Model.3 last follower visited was Model.3.RegressIt (#vars=2, n=362, AdjRsq=0.866): GallonsPer100MilesTo1981 &lt;&lt; Weight1000lb, Year</t>
  </si>
  <si>
    <t>Model.3 following model is Model.3.RegressIt (#vars=2, n=362, AdjRsq=0.866): GallonsPer100MilesTo1981 &lt;&lt; Weight1000lb, Year</t>
  </si>
  <si>
    <t xml:space="preserve">    -  See 2a (above)</t>
  </si>
  <si>
    <t xml:space="preserve">                used in the 1983 American Statistical Association Data Exposition.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</si>
</sst>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
    <numFmt numFmtId="166" formatCode="0.000"/>
    <numFmt numFmtId="167" formatCode="0.0%"/>
    <numFmt numFmtId="168" formatCode="[$-409]m/d/yy\ h:mm\ AM/PM;@"/>
    <numFmt numFmtId="169" formatCode="0.000000"/>
  </numFmts>
  <fonts count="19" x14ac:knownFonts="1">
    <font>
      <sz val="11"/>
      <color theme="1"/>
      <name val="Calibri"/>
      <family val="2"/>
      <scheme val="minor"/>
    </font>
    <font>
      <sz val="11"/>
      <color rgb="FFFFFFFF"/>
      <name val="Calibri"/>
      <family val="2"/>
      <scheme val="minor"/>
    </font>
    <font>
      <sz val="8"/>
      <color theme="1"/>
      <name val="Arial"/>
      <family val="2"/>
    </font>
    <font>
      <b/>
      <u/>
      <sz val="8"/>
      <color theme="1"/>
      <name val="Arial"/>
      <family val="2"/>
    </font>
    <font>
      <sz val="8"/>
      <color rgb="FF000000"/>
      <name val="Arial"/>
      <family val="2"/>
    </font>
    <font>
      <sz val="8"/>
      <color rgb="FFFFFFFF"/>
      <name val="Arial"/>
      <family val="2"/>
    </font>
    <font>
      <b/>
      <sz val="8"/>
      <color rgb="FF000000"/>
      <name val="Arial"/>
      <family val="2"/>
    </font>
    <font>
      <sz val="8"/>
      <color rgb="FF808080"/>
      <name val="Arial"/>
      <family val="2"/>
    </font>
    <font>
      <b/>
      <u/>
      <sz val="8"/>
      <color rgb="FF000000"/>
      <name val="Arial"/>
      <family val="2"/>
    </font>
    <font>
      <b/>
      <sz val="7"/>
      <color rgb="FF000000"/>
      <name val="Arial"/>
      <family val="2"/>
    </font>
    <font>
      <b/>
      <sz val="8"/>
      <color theme="1"/>
      <name val="Arial"/>
      <family val="2"/>
    </font>
    <font>
      <sz val="9"/>
      <color indexed="81"/>
      <name val="Tahoma"/>
      <family val="2"/>
    </font>
    <font>
      <sz val="8"/>
      <color rgb="FFA6A6A6"/>
      <name val="Arial"/>
      <family val="2"/>
    </font>
    <font>
      <i/>
      <sz val="8"/>
      <color theme="1"/>
      <name val="Arial"/>
      <family val="2"/>
    </font>
    <font>
      <b/>
      <sz val="7"/>
      <color theme="1"/>
      <name val="Arial"/>
      <family val="2"/>
    </font>
    <font>
      <sz val="8"/>
      <color theme="0"/>
      <name val="Arial"/>
      <family val="2"/>
    </font>
    <font>
      <sz val="8"/>
      <color rgb="FFF8F8F8"/>
      <name val="Arial"/>
      <family val="2"/>
    </font>
    <font>
      <sz val="8"/>
      <color rgb="FF010101"/>
      <name val="Arial"/>
      <family val="2"/>
    </font>
    <font>
      <sz val="8"/>
      <color rgb="FF020202"/>
      <name val="Arial"/>
      <family val="2"/>
    </font>
  </fonts>
  <fills count="44">
    <fill>
      <patternFill patternType="none"/>
    </fill>
    <fill>
      <patternFill patternType="gray125"/>
    </fill>
    <fill>
      <patternFill patternType="solid">
        <fgColor theme="9" tint="0.79998168889431442"/>
        <bgColor indexed="64"/>
      </patternFill>
    </fill>
    <fill>
      <patternFill patternType="solid">
        <fgColor rgb="FFE6E6E6"/>
        <bgColor indexed="64"/>
      </patternFill>
    </fill>
    <fill>
      <patternFill patternType="solid">
        <fgColor rgb="FF9B9BFF"/>
        <bgColor indexed="64"/>
      </patternFill>
    </fill>
    <fill>
      <patternFill patternType="solid">
        <fgColor rgb="FF9E9EFF"/>
        <bgColor indexed="64"/>
      </patternFill>
    </fill>
    <fill>
      <patternFill patternType="solid">
        <fgColor rgb="FFFF9B9B"/>
        <bgColor indexed="64"/>
      </patternFill>
    </fill>
    <fill>
      <patternFill patternType="solid">
        <fgColor rgb="FFFFD1D1"/>
        <bgColor indexed="64"/>
      </patternFill>
    </fill>
    <fill>
      <patternFill patternType="solid">
        <fgColor rgb="FFBBBBFF"/>
        <bgColor indexed="64"/>
      </patternFill>
    </fill>
    <fill>
      <patternFill patternType="solid">
        <fgColor rgb="FFCDCDFF"/>
        <bgColor indexed="64"/>
      </patternFill>
    </fill>
    <fill>
      <patternFill patternType="solid">
        <fgColor rgb="FFFFD8D8"/>
        <bgColor indexed="64"/>
      </patternFill>
    </fill>
    <fill>
      <patternFill patternType="solid">
        <fgColor rgb="FFFFF3F3"/>
        <bgColor indexed="64"/>
      </patternFill>
    </fill>
    <fill>
      <patternFill patternType="solid">
        <fgColor rgb="FFE2E2FF"/>
        <bgColor indexed="64"/>
      </patternFill>
    </fill>
    <fill>
      <patternFill patternType="solid">
        <fgColor rgb="FFF4F4FF"/>
        <bgColor indexed="64"/>
      </patternFill>
    </fill>
    <fill>
      <patternFill patternType="solid">
        <fgColor rgb="FFFFE1E1"/>
        <bgColor indexed="64"/>
      </patternFill>
    </fill>
    <fill>
      <patternFill patternType="solid">
        <fgColor rgb="FFFFF5F5"/>
        <bgColor indexed="64"/>
      </patternFill>
    </fill>
    <fill>
      <patternFill patternType="solid">
        <fgColor rgb="FFDDDDFF"/>
        <bgColor indexed="64"/>
      </patternFill>
    </fill>
    <fill>
      <patternFill patternType="solid">
        <fgColor rgb="FFE5E5FF"/>
        <bgColor indexed="64"/>
      </patternFill>
    </fill>
    <fill>
      <patternFill patternType="solid">
        <fgColor rgb="FFFFDFDF"/>
        <bgColor indexed="64"/>
      </patternFill>
    </fill>
    <fill>
      <patternFill patternType="solid">
        <fgColor rgb="FFFFDCDC"/>
        <bgColor indexed="64"/>
      </patternFill>
    </fill>
    <fill>
      <patternFill patternType="solid">
        <fgColor rgb="FFF5F5FF"/>
        <bgColor indexed="64"/>
      </patternFill>
    </fill>
    <fill>
      <patternFill patternType="solid">
        <fgColor rgb="FFFFF4F4"/>
        <bgColor indexed="64"/>
      </patternFill>
    </fill>
    <fill>
      <patternFill patternType="solid">
        <fgColor rgb="FFFFE7E7"/>
        <bgColor indexed="64"/>
      </patternFill>
    </fill>
    <fill>
      <patternFill patternType="solid">
        <fgColor rgb="FFCCCCFF"/>
        <bgColor indexed="64"/>
      </patternFill>
    </fill>
    <fill>
      <patternFill patternType="solid">
        <fgColor rgb="FFFFE8E8"/>
        <bgColor indexed="64"/>
      </patternFill>
    </fill>
    <fill>
      <patternFill patternType="solid">
        <fgColor rgb="FFEAEAFF"/>
        <bgColor indexed="64"/>
      </patternFill>
    </fill>
    <fill>
      <patternFill patternType="solid">
        <fgColor rgb="FFA0A0FF"/>
        <bgColor indexed="64"/>
      </patternFill>
    </fill>
    <fill>
      <patternFill patternType="solid">
        <fgColor rgb="FFF1F1FF"/>
        <bgColor indexed="64"/>
      </patternFill>
    </fill>
    <fill>
      <patternFill patternType="solid">
        <fgColor rgb="FFD1D1FF"/>
        <bgColor indexed="64"/>
      </patternFill>
    </fill>
    <fill>
      <patternFill patternType="solid">
        <fgColor rgb="FFFFEFEF"/>
        <bgColor indexed="64"/>
      </patternFill>
    </fill>
    <fill>
      <patternFill patternType="solid">
        <fgColor rgb="FFE8E8FF"/>
        <bgColor indexed="64"/>
      </patternFill>
    </fill>
    <fill>
      <patternFill patternType="solid">
        <fgColor rgb="FFA2A2FF"/>
        <bgColor indexed="64"/>
      </patternFill>
    </fill>
    <fill>
      <patternFill patternType="solid">
        <fgColor rgb="FFA7A7FF"/>
        <bgColor indexed="64"/>
      </patternFill>
    </fill>
    <fill>
      <patternFill patternType="solid">
        <fgColor rgb="FFFFD2D2"/>
        <bgColor indexed="64"/>
      </patternFill>
    </fill>
    <fill>
      <patternFill patternType="solid">
        <fgColor rgb="FFC2C2FF"/>
        <bgColor indexed="64"/>
      </patternFill>
    </fill>
    <fill>
      <patternFill patternType="solid">
        <fgColor rgb="FFD4D4FF"/>
        <bgColor indexed="64"/>
      </patternFill>
    </fill>
    <fill>
      <patternFill patternType="solid">
        <fgColor rgb="FFFFF6F6"/>
        <bgColor indexed="64"/>
      </patternFill>
    </fill>
    <fill>
      <patternFill patternType="solid">
        <fgColor rgb="FFE0E0FF"/>
        <bgColor indexed="64"/>
      </patternFill>
    </fill>
    <fill>
      <patternFill patternType="solid">
        <fgColor rgb="FFF3F3FF"/>
        <bgColor indexed="64"/>
      </patternFill>
    </fill>
    <fill>
      <patternFill patternType="solid">
        <fgColor rgb="FFFFEAEA"/>
        <bgColor indexed="64"/>
      </patternFill>
    </fill>
    <fill>
      <patternFill patternType="solid">
        <fgColor rgb="FFFFF8F8"/>
        <bgColor indexed="64"/>
      </patternFill>
    </fill>
    <fill>
      <patternFill patternType="solid">
        <fgColor rgb="FFECECFF"/>
        <bgColor indexed="64"/>
      </patternFill>
    </fill>
    <fill>
      <patternFill patternType="solid">
        <fgColor rgb="FFFFFFFF"/>
        <bgColor indexed="64"/>
      </patternFill>
    </fill>
    <fill>
      <patternFill patternType="solid">
        <fgColor rgb="FFFFCCCC"/>
        <bgColor indexed="64"/>
      </patternFill>
    </fill>
  </fills>
  <borders count="2">
    <border>
      <left/>
      <right/>
      <top/>
      <bottom/>
      <diagonal/>
    </border>
    <border>
      <left/>
      <right/>
      <top/>
      <bottom style="medium">
        <color indexed="18"/>
      </bottom>
      <diagonal/>
    </border>
  </borders>
  <cellStyleXfs count="1">
    <xf numFmtId="0" fontId="0" fillId="0" borderId="0"/>
  </cellStyleXfs>
  <cellXfs count="138">
    <xf numFmtId="0" fontId="0" fillId="0" borderId="0" xfId="0"/>
    <xf numFmtId="0" fontId="1" fillId="0" borderId="0" xfId="0" applyFont="1"/>
    <xf numFmtId="0" fontId="0" fillId="0" borderId="0" xfId="0" applyAlignment="1">
      <alignment horizontal="center"/>
    </xf>
    <xf numFmtId="164" fontId="0" fillId="0" borderId="0" xfId="0" applyNumberFormat="1"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165" fontId="2" fillId="0" borderId="0" xfId="0" applyNumberFormat="1" applyFont="1" applyAlignment="1">
      <alignment horizontal="right"/>
    </xf>
    <xf numFmtId="165" fontId="3" fillId="0" borderId="0" xfId="0" applyNumberFormat="1" applyFont="1" applyAlignment="1">
      <alignment horizontal="right"/>
    </xf>
    <xf numFmtId="0" fontId="4" fillId="0" borderId="0" xfId="0" applyFont="1"/>
    <xf numFmtId="0" fontId="5" fillId="0" borderId="0" xfId="0" applyFont="1"/>
    <xf numFmtId="0" fontId="6" fillId="0" borderId="0" xfId="0" applyFont="1"/>
    <xf numFmtId="0" fontId="7" fillId="0" borderId="0" xfId="0" applyFont="1"/>
    <xf numFmtId="166" fontId="4" fillId="0" borderId="0" xfId="0" applyNumberFormat="1" applyFont="1"/>
    <xf numFmtId="167" fontId="4" fillId="0" borderId="0" xfId="0" applyNumberFormat="1" applyFont="1"/>
    <xf numFmtId="0" fontId="8" fillId="0" borderId="0" xfId="0" applyFont="1"/>
    <xf numFmtId="166" fontId="9" fillId="0" borderId="1" xfId="0" applyNumberFormat="1" applyFont="1" applyBorder="1" applyAlignment="1">
      <alignment horizontal="right"/>
    </xf>
    <xf numFmtId="0" fontId="9" fillId="0" borderId="1" xfId="0" applyFont="1" applyBorder="1" applyAlignment="1">
      <alignment horizontal="right"/>
    </xf>
    <xf numFmtId="166" fontId="4" fillId="0" borderId="0" xfId="0" applyNumberFormat="1" applyFont="1" applyAlignment="1">
      <alignment horizontal="right"/>
    </xf>
    <xf numFmtId="0" fontId="4" fillId="0" borderId="0" xfId="0" applyFont="1" applyAlignment="1">
      <alignment horizontal="right"/>
    </xf>
    <xf numFmtId="0" fontId="4" fillId="0" borderId="0" xfId="0" applyFont="1" applyAlignment="1">
      <alignment horizontal="left"/>
    </xf>
    <xf numFmtId="165" fontId="2" fillId="3" borderId="0" xfId="0" applyNumberFormat="1" applyFont="1" applyFill="1" applyAlignment="1">
      <alignment horizontal="right"/>
    </xf>
    <xf numFmtId="165" fontId="10" fillId="3" borderId="0" xfId="0" applyNumberFormat="1" applyFont="1" applyFill="1" applyAlignment="1">
      <alignment horizontal="left"/>
    </xf>
    <xf numFmtId="165" fontId="10" fillId="0" borderId="0" xfId="0" applyNumberFormat="1" applyFont="1" applyAlignment="1">
      <alignment horizontal="right"/>
    </xf>
    <xf numFmtId="165" fontId="5" fillId="0" borderId="0" xfId="0" applyNumberFormat="1" applyFont="1" applyAlignment="1">
      <alignment horizontal="right"/>
    </xf>
    <xf numFmtId="168" fontId="2" fillId="0" borderId="0" xfId="0" applyNumberFormat="1" applyFont="1" applyAlignment="1">
      <alignment horizontal="right"/>
    </xf>
    <xf numFmtId="1" fontId="2" fillId="0" borderId="0" xfId="0" applyNumberFormat="1" applyFont="1" applyAlignment="1">
      <alignment horizontal="right"/>
    </xf>
    <xf numFmtId="167" fontId="2" fillId="0" borderId="0" xfId="0" applyNumberFormat="1" applyFont="1" applyAlignment="1">
      <alignment horizontal="right"/>
    </xf>
    <xf numFmtId="165" fontId="2" fillId="0" borderId="0" xfId="0" applyNumberFormat="1" applyFont="1" applyFill="1" applyAlignment="1">
      <alignment horizontal="right"/>
    </xf>
    <xf numFmtId="165" fontId="4" fillId="0" borderId="0" xfId="0" applyNumberFormat="1" applyFont="1" applyFill="1" applyAlignment="1">
      <alignment horizontal="right"/>
    </xf>
    <xf numFmtId="166" fontId="4" fillId="4" borderId="0" xfId="0" applyNumberFormat="1" applyFont="1" applyFill="1" applyAlignment="1">
      <alignment horizontal="right"/>
    </xf>
    <xf numFmtId="166" fontId="4" fillId="5" borderId="0" xfId="0" applyNumberFormat="1" applyFont="1" applyFill="1" applyAlignment="1">
      <alignment horizontal="right"/>
    </xf>
    <xf numFmtId="166" fontId="4" fillId="6" borderId="0" xfId="0" applyNumberFormat="1" applyFont="1" applyFill="1" applyAlignment="1">
      <alignment horizontal="right"/>
    </xf>
    <xf numFmtId="166" fontId="4" fillId="7" borderId="0" xfId="0" applyNumberFormat="1" applyFont="1" applyFill="1" applyAlignment="1">
      <alignment horizontal="right"/>
    </xf>
    <xf numFmtId="166" fontId="4" fillId="8" borderId="0" xfId="0" applyNumberFormat="1" applyFont="1" applyFill="1" applyAlignment="1">
      <alignment horizontal="right"/>
    </xf>
    <xf numFmtId="166" fontId="4" fillId="9" borderId="0" xfId="0" applyNumberFormat="1" applyFont="1" applyFill="1" applyAlignment="1">
      <alignment horizontal="right"/>
    </xf>
    <xf numFmtId="166" fontId="4" fillId="10" borderId="0" xfId="0" applyNumberFormat="1" applyFont="1" applyFill="1" applyAlignment="1">
      <alignment horizontal="right"/>
    </xf>
    <xf numFmtId="166" fontId="4" fillId="11" borderId="0" xfId="0" applyNumberFormat="1" applyFont="1" applyFill="1" applyAlignment="1">
      <alignment horizontal="right"/>
    </xf>
    <xf numFmtId="166" fontId="4" fillId="12" borderId="0" xfId="0" applyNumberFormat="1" applyFont="1" applyFill="1" applyAlignment="1">
      <alignment horizontal="right"/>
    </xf>
    <xf numFmtId="166" fontId="4" fillId="13" borderId="0" xfId="0" applyNumberFormat="1" applyFont="1" applyFill="1" applyAlignment="1">
      <alignment horizontal="right"/>
    </xf>
    <xf numFmtId="166" fontId="4" fillId="14" borderId="0" xfId="0" applyNumberFormat="1" applyFont="1" applyFill="1" applyAlignment="1">
      <alignment horizontal="right"/>
    </xf>
    <xf numFmtId="166" fontId="4" fillId="15" borderId="0" xfId="0" applyNumberFormat="1" applyFont="1" applyFill="1" applyAlignment="1">
      <alignment horizontal="right"/>
    </xf>
    <xf numFmtId="166" fontId="4" fillId="16" borderId="0" xfId="0" applyNumberFormat="1" applyFont="1" applyFill="1" applyAlignment="1">
      <alignment horizontal="right"/>
    </xf>
    <xf numFmtId="166" fontId="4" fillId="17" borderId="0" xfId="0" applyNumberFormat="1" applyFont="1" applyFill="1" applyAlignment="1">
      <alignment horizontal="right"/>
    </xf>
    <xf numFmtId="0" fontId="12" fillId="0" borderId="0" xfId="0" applyFont="1" applyAlignment="1">
      <alignment horizontal="right"/>
    </xf>
    <xf numFmtId="166" fontId="12" fillId="0" borderId="0" xfId="0" applyNumberFormat="1" applyFont="1" applyAlignment="1">
      <alignment horizontal="right"/>
    </xf>
    <xf numFmtId="166" fontId="12" fillId="18" borderId="0" xfId="0" applyNumberFormat="1" applyFont="1" applyFill="1" applyAlignment="1">
      <alignment horizontal="right"/>
    </xf>
    <xf numFmtId="166" fontId="12" fillId="19" borderId="0" xfId="0" applyNumberFormat="1" applyFont="1" applyFill="1" applyAlignment="1">
      <alignment horizontal="right"/>
    </xf>
    <xf numFmtId="1" fontId="2" fillId="0" borderId="0" xfId="0" applyNumberFormat="1" applyFont="1" applyFill="1" applyAlignment="1">
      <alignment horizontal="right"/>
    </xf>
    <xf numFmtId="166" fontId="2" fillId="0" borderId="0" xfId="0" applyNumberFormat="1" applyFont="1" applyFill="1" applyAlignment="1">
      <alignment horizontal="right"/>
    </xf>
    <xf numFmtId="167" fontId="2" fillId="0" borderId="0" xfId="0" applyNumberFormat="1" applyFont="1" applyFill="1" applyAlignment="1">
      <alignment horizontal="right"/>
    </xf>
    <xf numFmtId="169" fontId="4" fillId="0" borderId="0" xfId="0" applyNumberFormat="1" applyFont="1" applyAlignment="1">
      <alignment horizontal="right"/>
    </xf>
    <xf numFmtId="165" fontId="4" fillId="20" borderId="0" xfId="0" applyNumberFormat="1" applyFont="1" applyFill="1" applyAlignment="1">
      <alignment horizontal="right"/>
    </xf>
    <xf numFmtId="165" fontId="4" fillId="21" borderId="0" xfId="0" applyNumberFormat="1" applyFont="1" applyFill="1" applyAlignment="1">
      <alignment horizontal="right"/>
    </xf>
    <xf numFmtId="165" fontId="4" fillId="17" borderId="0" xfId="0" applyNumberFormat="1" applyFont="1" applyFill="1" applyAlignment="1">
      <alignment horizontal="right"/>
    </xf>
    <xf numFmtId="165" fontId="4" fillId="22" borderId="0" xfId="0" applyNumberFormat="1" applyFont="1" applyFill="1" applyAlignment="1">
      <alignment horizontal="right"/>
    </xf>
    <xf numFmtId="165" fontId="4" fillId="23" borderId="0" xfId="0" applyNumberFormat="1" applyFont="1" applyFill="1" applyAlignment="1">
      <alignment horizontal="right"/>
    </xf>
    <xf numFmtId="165" fontId="4" fillId="14" borderId="0" xfId="0" applyNumberFormat="1" applyFont="1" applyFill="1" applyAlignment="1">
      <alignment horizontal="right"/>
    </xf>
    <xf numFmtId="165" fontId="4" fillId="24" borderId="0" xfId="0" applyNumberFormat="1" applyFont="1" applyFill="1" applyAlignment="1">
      <alignment horizontal="right"/>
    </xf>
    <xf numFmtId="165" fontId="4" fillId="25" borderId="0" xfId="0" applyNumberFormat="1" applyFont="1" applyFill="1" applyAlignment="1">
      <alignment horizontal="right"/>
    </xf>
    <xf numFmtId="165" fontId="4" fillId="26" borderId="0" xfId="0" applyNumberFormat="1" applyFont="1" applyFill="1" applyAlignment="1">
      <alignment horizontal="right"/>
    </xf>
    <xf numFmtId="165" fontId="4" fillId="6" borderId="0" xfId="0" applyNumberFormat="1" applyFont="1" applyFill="1" applyAlignment="1">
      <alignment horizontal="right"/>
    </xf>
    <xf numFmtId="166" fontId="4" fillId="27" borderId="0" xfId="0" applyNumberFormat="1" applyFont="1" applyFill="1" applyAlignment="1">
      <alignment horizontal="right"/>
    </xf>
    <xf numFmtId="166" fontId="4" fillId="28" borderId="0" xfId="0" applyNumberFormat="1" applyFont="1" applyFill="1" applyAlignment="1">
      <alignment horizontal="right"/>
    </xf>
    <xf numFmtId="166" fontId="4" fillId="24" borderId="0" xfId="0" applyNumberFormat="1" applyFont="1" applyFill="1" applyAlignment="1">
      <alignment horizontal="right"/>
    </xf>
    <xf numFmtId="166" fontId="4" fillId="29" borderId="0" xfId="0" applyNumberFormat="1" applyFont="1" applyFill="1" applyAlignment="1">
      <alignment horizontal="right"/>
    </xf>
    <xf numFmtId="166" fontId="4" fillId="30" borderId="0" xfId="0" applyNumberFormat="1" applyFont="1" applyFill="1" applyAlignment="1">
      <alignment horizontal="right"/>
    </xf>
    <xf numFmtId="165" fontId="4" fillId="31" borderId="0" xfId="0" applyNumberFormat="1" applyFont="1" applyFill="1" applyAlignment="1">
      <alignment horizontal="right"/>
    </xf>
    <xf numFmtId="165" fontId="4" fillId="4" borderId="0" xfId="0" applyNumberFormat="1" applyFont="1" applyFill="1" applyAlignment="1">
      <alignment horizontal="right"/>
    </xf>
    <xf numFmtId="166" fontId="4" fillId="32" borderId="0" xfId="0" applyNumberFormat="1" applyFont="1" applyFill="1" applyAlignment="1">
      <alignment horizontal="right"/>
    </xf>
    <xf numFmtId="166" fontId="4" fillId="33" borderId="0" xfId="0" applyNumberFormat="1" applyFont="1" applyFill="1" applyAlignment="1">
      <alignment horizontal="right"/>
    </xf>
    <xf numFmtId="166" fontId="4" fillId="34" borderId="0" xfId="0" applyNumberFormat="1" applyFont="1" applyFill="1" applyAlignment="1">
      <alignment horizontal="right"/>
    </xf>
    <xf numFmtId="166" fontId="4" fillId="35" borderId="0" xfId="0" applyNumberFormat="1" applyFont="1" applyFill="1" applyAlignment="1">
      <alignment horizontal="right"/>
    </xf>
    <xf numFmtId="166" fontId="4" fillId="36" borderId="0" xfId="0" applyNumberFormat="1" applyFont="1" applyFill="1" applyAlignment="1">
      <alignment horizontal="right"/>
    </xf>
    <xf numFmtId="166" fontId="4" fillId="37" borderId="0" xfId="0" applyNumberFormat="1" applyFont="1" applyFill="1" applyAlignment="1">
      <alignment horizontal="right"/>
    </xf>
    <xf numFmtId="166" fontId="4" fillId="38" borderId="0" xfId="0" applyNumberFormat="1" applyFont="1" applyFill="1" applyAlignment="1">
      <alignment horizontal="right"/>
    </xf>
    <xf numFmtId="166" fontId="4" fillId="39" borderId="0" xfId="0" applyNumberFormat="1" applyFont="1" applyFill="1" applyAlignment="1">
      <alignment horizontal="right"/>
    </xf>
    <xf numFmtId="166" fontId="4" fillId="40" borderId="0" xfId="0" applyNumberFormat="1" applyFont="1" applyFill="1" applyAlignment="1">
      <alignment horizontal="right"/>
    </xf>
    <xf numFmtId="166" fontId="4" fillId="41" borderId="0" xfId="0" applyNumberFormat="1" applyFont="1" applyFill="1" applyAlignment="1">
      <alignment horizontal="right"/>
    </xf>
    <xf numFmtId="165" fontId="2" fillId="0" borderId="0" xfId="0" applyNumberFormat="1" applyFont="1" applyAlignment="1"/>
    <xf numFmtId="165" fontId="10" fillId="0" borderId="0" xfId="0" applyNumberFormat="1" applyFont="1" applyAlignment="1"/>
    <xf numFmtId="165" fontId="5" fillId="0" borderId="0" xfId="0" applyNumberFormat="1" applyFont="1" applyAlignment="1"/>
    <xf numFmtId="165" fontId="13" fillId="0" borderId="0" xfId="0" applyNumberFormat="1" applyFont="1" applyAlignment="1"/>
    <xf numFmtId="165" fontId="3" fillId="0" borderId="0" xfId="0" applyNumberFormat="1" applyFont="1" applyAlignment="1"/>
    <xf numFmtId="165" fontId="2" fillId="0" borderId="1" xfId="0" applyNumberFormat="1" applyFont="1" applyBorder="1" applyAlignment="1"/>
    <xf numFmtId="165" fontId="14" fillId="0" borderId="1" xfId="0" applyNumberFormat="1" applyFont="1" applyBorder="1" applyAlignment="1">
      <alignment horizontal="right"/>
    </xf>
    <xf numFmtId="166" fontId="2" fillId="0" borderId="0" xfId="0" applyNumberFormat="1" applyFont="1" applyAlignment="1"/>
    <xf numFmtId="1" fontId="2" fillId="0" borderId="0" xfId="0" applyNumberFormat="1" applyFont="1" applyAlignment="1"/>
    <xf numFmtId="165" fontId="14" fillId="0" borderId="1" xfId="0" applyNumberFormat="1" applyFont="1" applyBorder="1" applyAlignment="1">
      <alignment horizontal="center"/>
    </xf>
    <xf numFmtId="166" fontId="2" fillId="0" borderId="0" xfId="0" applyNumberFormat="1" applyFont="1" applyAlignment="1">
      <alignment horizontal="center"/>
    </xf>
    <xf numFmtId="1" fontId="2" fillId="0" borderId="0" xfId="0" applyNumberFormat="1" applyFont="1" applyAlignment="1">
      <alignment horizontal="center"/>
    </xf>
    <xf numFmtId="165" fontId="2" fillId="0" borderId="0" xfId="0" applyNumberFormat="1" applyFont="1" applyAlignment="1">
      <alignment horizontal="center"/>
    </xf>
    <xf numFmtId="167" fontId="2" fillId="0" borderId="0" xfId="0" applyNumberFormat="1" applyFont="1" applyAlignment="1">
      <alignment horizontal="center"/>
    </xf>
    <xf numFmtId="165" fontId="14" fillId="0" borderId="1" xfId="0" applyNumberFormat="1" applyFont="1" applyBorder="1" applyAlignment="1">
      <alignment horizontal="left"/>
    </xf>
    <xf numFmtId="165" fontId="2" fillId="0" borderId="0" xfId="0" applyNumberFormat="1" applyFont="1" applyAlignment="1">
      <alignment horizontal="left"/>
    </xf>
    <xf numFmtId="166" fontId="2" fillId="0" borderId="0" xfId="0" applyNumberFormat="1" applyFont="1" applyAlignment="1">
      <alignment horizontal="right"/>
    </xf>
    <xf numFmtId="169" fontId="2" fillId="0" borderId="0" xfId="0" applyNumberFormat="1" applyFont="1" applyAlignment="1">
      <alignment horizontal="right"/>
    </xf>
    <xf numFmtId="165" fontId="2" fillId="0" borderId="1" xfId="0" applyNumberFormat="1" applyFont="1" applyBorder="1" applyAlignment="1">
      <alignment horizontal="center"/>
    </xf>
    <xf numFmtId="0" fontId="2" fillId="0" borderId="0" xfId="0" applyNumberFormat="1" applyFont="1" applyAlignment="1"/>
    <xf numFmtId="165" fontId="15" fillId="0" borderId="0" xfId="0" applyNumberFormat="1" applyFont="1" applyAlignment="1"/>
    <xf numFmtId="165" fontId="16" fillId="0" borderId="0" xfId="0" applyNumberFormat="1" applyFont="1" applyAlignment="1"/>
    <xf numFmtId="168" fontId="4" fillId="42" borderId="0" xfId="0" applyNumberFormat="1" applyFont="1" applyFill="1" applyAlignment="1">
      <alignment horizontal="right"/>
    </xf>
    <xf numFmtId="165" fontId="17" fillId="0" borderId="0" xfId="0" applyNumberFormat="1" applyFont="1" applyAlignment="1"/>
    <xf numFmtId="165" fontId="18" fillId="0" borderId="0" xfId="0" applyNumberFormat="1" applyFont="1" applyAlignment="1"/>
    <xf numFmtId="166" fontId="2" fillId="16" borderId="0" xfId="0" applyNumberFormat="1" applyFont="1" applyFill="1" applyAlignment="1">
      <alignment horizontal="right"/>
    </xf>
    <xf numFmtId="166" fontId="2" fillId="17" borderId="0" xfId="0" applyNumberFormat="1" applyFont="1" applyFill="1" applyAlignment="1">
      <alignment horizontal="center"/>
    </xf>
    <xf numFmtId="166" fontId="2" fillId="8" borderId="0" xfId="0" applyNumberFormat="1" applyFont="1" applyFill="1" applyAlignment="1">
      <alignment horizontal="right"/>
    </xf>
    <xf numFmtId="166" fontId="2" fillId="9" borderId="0" xfId="0" applyNumberFormat="1" applyFont="1" applyFill="1" applyAlignment="1">
      <alignment horizontal="center"/>
    </xf>
    <xf numFmtId="166" fontId="2" fillId="10" borderId="0" xfId="0" applyNumberFormat="1" applyFont="1" applyFill="1" applyAlignment="1">
      <alignment horizontal="right"/>
    </xf>
    <xf numFmtId="166" fontId="2" fillId="11" borderId="0" xfId="0" applyNumberFormat="1" applyFont="1" applyFill="1" applyAlignment="1">
      <alignment horizontal="center"/>
    </xf>
    <xf numFmtId="166" fontId="2" fillId="14" borderId="0" xfId="0" applyNumberFormat="1" applyFont="1" applyFill="1" applyAlignment="1">
      <alignment horizontal="right"/>
    </xf>
    <xf numFmtId="166" fontId="2" fillId="15" borderId="0" xfId="0" applyNumberFormat="1" applyFont="1" applyFill="1" applyAlignment="1">
      <alignment horizontal="center"/>
    </xf>
    <xf numFmtId="166" fontId="2" fillId="12" borderId="0" xfId="0" applyNumberFormat="1" applyFont="1" applyFill="1" applyAlignment="1">
      <alignment horizontal="right"/>
    </xf>
    <xf numFmtId="166" fontId="2" fillId="13" borderId="0" xfId="0" applyNumberFormat="1" applyFont="1" applyFill="1" applyAlignment="1">
      <alignment horizontal="center"/>
    </xf>
    <xf numFmtId="166" fontId="2" fillId="4" borderId="0" xfId="0" applyNumberFormat="1" applyFont="1" applyFill="1" applyAlignment="1">
      <alignment horizontal="right"/>
    </xf>
    <xf numFmtId="166" fontId="2" fillId="5" borderId="0" xfId="0" applyNumberFormat="1" applyFont="1" applyFill="1" applyAlignment="1">
      <alignment horizontal="center"/>
    </xf>
    <xf numFmtId="166" fontId="2" fillId="6" borderId="0" xfId="0" applyNumberFormat="1" applyFont="1" applyFill="1" applyAlignment="1">
      <alignment horizontal="right"/>
    </xf>
    <xf numFmtId="166" fontId="2" fillId="7" borderId="0" xfId="0" applyNumberFormat="1" applyFont="1" applyFill="1" applyAlignment="1">
      <alignment horizontal="center"/>
    </xf>
    <xf numFmtId="165" fontId="4" fillId="27" borderId="0" xfId="0" applyNumberFormat="1" applyFont="1" applyFill="1" applyAlignment="1">
      <alignment horizontal="right"/>
    </xf>
    <xf numFmtId="165" fontId="4" fillId="28" borderId="0" xfId="0" applyNumberFormat="1" applyFont="1" applyFill="1" applyAlignment="1">
      <alignment horizontal="right"/>
    </xf>
    <xf numFmtId="165" fontId="4" fillId="29" borderId="0" xfId="0" applyNumberFormat="1" applyFont="1" applyFill="1" applyAlignment="1">
      <alignment horizontal="right"/>
    </xf>
    <xf numFmtId="165" fontId="4" fillId="30" borderId="0" xfId="0" applyNumberFormat="1" applyFont="1" applyFill="1" applyAlignment="1">
      <alignment horizontal="right"/>
    </xf>
    <xf numFmtId="166" fontId="2" fillId="41" borderId="0" xfId="0" applyNumberFormat="1" applyFont="1" applyFill="1" applyAlignment="1">
      <alignment horizontal="right"/>
    </xf>
    <xf numFmtId="166" fontId="2" fillId="34" borderId="0" xfId="0" applyNumberFormat="1" applyFont="1" applyFill="1" applyAlignment="1">
      <alignment horizontal="right"/>
    </xf>
    <xf numFmtId="166" fontId="2" fillId="35" borderId="0" xfId="0" applyNumberFormat="1" applyFont="1" applyFill="1" applyAlignment="1">
      <alignment horizontal="center"/>
    </xf>
    <xf numFmtId="166" fontId="2" fillId="36" borderId="0" xfId="0" applyNumberFormat="1" applyFont="1" applyFill="1" applyAlignment="1">
      <alignment horizontal="center"/>
    </xf>
    <xf numFmtId="166" fontId="2" fillId="39" borderId="0" xfId="0" applyNumberFormat="1" applyFont="1" applyFill="1" applyAlignment="1">
      <alignment horizontal="right"/>
    </xf>
    <xf numFmtId="166" fontId="2" fillId="40" borderId="0" xfId="0" applyNumberFormat="1" applyFont="1" applyFill="1" applyAlignment="1">
      <alignment horizontal="center"/>
    </xf>
    <xf numFmtId="166" fontId="2" fillId="37" borderId="0" xfId="0" applyNumberFormat="1" applyFont="1" applyFill="1" applyAlignment="1">
      <alignment horizontal="right"/>
    </xf>
    <xf numFmtId="166" fontId="2" fillId="38" borderId="0" xfId="0" applyNumberFormat="1" applyFont="1" applyFill="1" applyAlignment="1">
      <alignment horizontal="center"/>
    </xf>
    <xf numFmtId="166" fontId="2" fillId="32" borderId="0" xfId="0" applyNumberFormat="1" applyFont="1" applyFill="1" applyAlignment="1">
      <alignment horizontal="center"/>
    </xf>
    <xf numFmtId="166" fontId="2" fillId="33" borderId="0" xfId="0" applyNumberFormat="1" applyFont="1" applyFill="1" applyAlignment="1">
      <alignment horizontal="center"/>
    </xf>
    <xf numFmtId="165" fontId="12" fillId="0" borderId="0" xfId="0" applyNumberFormat="1" applyFont="1" applyAlignment="1">
      <alignment horizontal="left"/>
    </xf>
    <xf numFmtId="166" fontId="12" fillId="0" borderId="0" xfId="0" applyNumberFormat="1" applyFont="1" applyAlignment="1">
      <alignment horizontal="center"/>
    </xf>
    <xf numFmtId="166" fontId="12" fillId="19" borderId="0" xfId="0" applyNumberFormat="1" applyFont="1" applyFill="1" applyAlignment="1">
      <alignment horizontal="center"/>
    </xf>
    <xf numFmtId="166" fontId="2" fillId="4" borderId="0" xfId="0" applyNumberFormat="1" applyFont="1" applyFill="1" applyAlignment="1">
      <alignment horizontal="center"/>
    </xf>
    <xf numFmtId="166" fontId="2" fillId="43" borderId="0" xfId="0" applyNumberFormat="1" applyFont="1" applyFill="1" applyAlignment="1">
      <alignment horizontal="center"/>
    </xf>
    <xf numFmtId="166" fontId="4" fillId="43" borderId="0" xfId="0" applyNumberFormat="1" applyFont="1" applyFill="1" applyAlignment="1">
      <alignment horizontal="right"/>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Model.1.RegressIt!$AA$2</c:f>
          <c:strCache>
            <c:ptCount val="1"/>
            <c:pt idx="0">
              <c:v>Forecasts and 95.0% confidence limits for means and forecasts
Model.1.RegressIt for GallonsPer100MilesTo1981    (8 variables, n=362)</c:v>
            </c:pt>
          </c:strCache>
        </c:strRef>
      </c:tx>
      <c:overlay val="0"/>
      <c:txPr>
        <a:bodyPr/>
        <a:lstStyle/>
        <a:p>
          <a:pPr>
            <a:defRPr sz="1000"/>
          </a:pPr>
          <a:endParaRPr lang="en-US"/>
        </a:p>
      </c:txPr>
    </c:title>
    <c:autoTitleDeleted val="0"/>
    <c:plotArea>
      <c:layout/>
      <c:lineChart>
        <c:grouping val="standard"/>
        <c:varyColors val="0"/>
        <c:ser>
          <c:idx val="0"/>
          <c:order val="0"/>
          <c:tx>
            <c:v>Forecast</c:v>
          </c:tx>
          <c:marker>
            <c:symbol val="circle"/>
            <c:size val="7"/>
            <c:spPr>
              <a:solidFill>
                <a:srgbClr val="FF9999"/>
              </a:solidFill>
              <a:ln w="12700">
                <a:solidFill>
                  <a:srgbClr val="FF0000"/>
                </a:solidFill>
                <a:prstDash val="solid"/>
              </a:ln>
            </c:spPr>
          </c:marker>
          <c:errBars>
            <c:errDir val="y"/>
            <c:errBarType val="both"/>
            <c:errValType val="cust"/>
            <c:noEndCap val="0"/>
            <c:plus>
              <c:numRef>
                <c:f>Model.1.RegressIt!$CG$37:$CG$66</c:f>
              </c:numRef>
            </c:plus>
            <c:minus>
              <c:numRef>
                <c:f>Model.1.RegressIt!$CG$37:$CG$66</c:f>
              </c:numRef>
            </c:minus>
          </c:errBars>
          <c:cat>
            <c:multiLvlStrRef>
              <c:f>Model.1.RegressIt!$A$37:$A$66</c:f>
            </c:multiLvlStrRef>
          </c:cat>
          <c:val>
            <c:numRef>
              <c:f>Model.1.RegressIt!$B$37:$B$66</c:f>
            </c:numRef>
          </c:val>
          <c:smooth val="0"/>
          <c:extLst>
            <c:ext xmlns:c16="http://schemas.microsoft.com/office/drawing/2014/chart" uri="{C3380CC4-5D6E-409C-BE32-E72D297353CC}">
              <c16:uniqueId val="{00000000-4BC5-49A2-A92F-60A0B973A39B}"/>
            </c:ext>
          </c:extLst>
        </c:ser>
        <c:ser>
          <c:idx val="1"/>
          <c:order val="1"/>
          <c:tx>
            <c:strRef>
              <c:f>Model.1.RegressIt!$H$36</c:f>
              <c:strCache>
                <c:ptCount val="1"/>
                <c:pt idx="0">
                  <c:v>Upper95%M</c:v>
                </c:pt>
              </c:strCache>
            </c:strRef>
          </c:tx>
          <c:marker>
            <c:symbol val="dash"/>
            <c:size val="7"/>
            <c:spPr>
              <a:noFill/>
              <a:ln w="12700">
                <a:solidFill>
                  <a:srgbClr val="000000"/>
                </a:solidFill>
              </a:ln>
              <a:extLst>
                <a:ext uri="{909E8E84-426E-40DD-AFC4-6F175D3DCCD1}">
                  <a14:hiddenFill xmlns:a14="http://schemas.microsoft.com/office/drawing/2010/main">
                    <a:solidFill>
                      <a:srgbClr val="ED7D31"/>
                    </a:solidFill>
                  </a14:hiddenFill>
                </a:ext>
              </a:extLst>
            </c:spPr>
          </c:marker>
          <c:cat>
            <c:multiLvlStrRef>
              <c:f>Model.1.RegressIt!$A$37:$A$66</c:f>
            </c:multiLvlStrRef>
          </c:cat>
          <c:val>
            <c:numRef>
              <c:f>Model.1.RegressIt!$H$37:$H$66</c:f>
            </c:numRef>
          </c:val>
          <c:smooth val="0"/>
          <c:extLst>
            <c:ext xmlns:c16="http://schemas.microsoft.com/office/drawing/2014/chart" uri="{C3380CC4-5D6E-409C-BE32-E72D297353CC}">
              <c16:uniqueId val="{00000001-4BC5-49A2-A92F-60A0B973A39B}"/>
            </c:ext>
          </c:extLst>
        </c:ser>
        <c:ser>
          <c:idx val="2"/>
          <c:order val="2"/>
          <c:tx>
            <c:strRef>
              <c:f>Model.1.RegressIt!$G$36</c:f>
              <c:strCache>
                <c:ptCount val="1"/>
                <c:pt idx="0">
                  <c:v>Lower95%M</c:v>
                </c:pt>
              </c:strCache>
            </c:strRef>
          </c:tx>
          <c:marker>
            <c:symbol val="dash"/>
            <c:size val="7"/>
            <c:spPr>
              <a:noFill/>
              <a:ln w="12700">
                <a:solidFill>
                  <a:srgbClr val="000000"/>
                </a:solidFill>
              </a:ln>
              <a:extLst>
                <a:ext uri="{909E8E84-426E-40DD-AFC4-6F175D3DCCD1}">
                  <a14:hiddenFill xmlns:a14="http://schemas.microsoft.com/office/drawing/2010/main">
                    <a:solidFill>
                      <a:srgbClr val="A5A5A5"/>
                    </a:solidFill>
                  </a14:hiddenFill>
                </a:ext>
              </a:extLst>
            </c:spPr>
          </c:marker>
          <c:cat>
            <c:multiLvlStrRef>
              <c:f>Model.1.RegressIt!$A$37:$A$66</c:f>
            </c:multiLvlStrRef>
          </c:cat>
          <c:val>
            <c:numRef>
              <c:f>Model.1.RegressIt!$G$37:$G$66</c:f>
            </c:numRef>
          </c:val>
          <c:smooth val="0"/>
          <c:extLst>
            <c:ext xmlns:c16="http://schemas.microsoft.com/office/drawing/2014/chart" uri="{C3380CC4-5D6E-409C-BE32-E72D297353CC}">
              <c16:uniqueId val="{00000002-4BC5-49A2-A92F-60A0B973A39B}"/>
            </c:ext>
          </c:extLst>
        </c:ser>
        <c:dLbls>
          <c:showLegendKey val="0"/>
          <c:showVal val="0"/>
          <c:showCatName val="0"/>
          <c:showSerName val="0"/>
          <c:showPercent val="0"/>
          <c:showBubbleSize val="0"/>
        </c:dLbls>
        <c:marker val="1"/>
        <c:smooth val="0"/>
        <c:axId val="924071647"/>
        <c:axId val="924051679"/>
      </c:lineChart>
      <c:catAx>
        <c:axId val="924071647"/>
        <c:scaling>
          <c:orientation val="minMax"/>
        </c:scaling>
        <c:delete val="0"/>
        <c:axPos val="b"/>
        <c:numFmt formatCode="0" sourceLinked="1"/>
        <c:majorTickMark val="out"/>
        <c:minorTickMark val="none"/>
        <c:tickLblPos val="nextTo"/>
        <c:crossAx val="924051679"/>
        <c:crossesAt val="1"/>
        <c:auto val="1"/>
        <c:lblAlgn val="ctr"/>
        <c:lblOffset val="100"/>
        <c:noMultiLvlLbl val="0"/>
      </c:catAx>
      <c:valAx>
        <c:axId val="924051679"/>
        <c:scaling>
          <c:orientation val="minMax"/>
          <c:min val="1"/>
        </c:scaling>
        <c:delete val="0"/>
        <c:axPos val="l"/>
        <c:majorGridlines>
          <c:spPr>
            <a:ln w="3175">
              <a:solidFill>
                <a:srgbClr val="C0C0C0"/>
              </a:solidFill>
              <a:prstDash val="solid"/>
            </a:ln>
          </c:spPr>
        </c:majorGridlines>
        <c:numFmt formatCode="General" sourceLinked="0"/>
        <c:majorTickMark val="out"/>
        <c:minorTickMark val="none"/>
        <c:tickLblPos val="nextTo"/>
        <c:crossAx val="924071647"/>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Model.2.RegressIt!$AA$2</c:f>
          <c:strCache>
            <c:ptCount val="1"/>
            <c:pt idx="0">
              <c:v>Forecasts and 95.0% confidence limits for means and forecasts
Model.2.RegressIt for GallonsPer100MilesTo1981    (7 variables, n=362)</c:v>
            </c:pt>
          </c:strCache>
        </c:strRef>
      </c:tx>
      <c:overlay val="0"/>
      <c:txPr>
        <a:bodyPr/>
        <a:lstStyle/>
        <a:p>
          <a:pPr>
            <a:defRPr sz="1000"/>
          </a:pPr>
          <a:endParaRPr lang="en-US"/>
        </a:p>
      </c:txPr>
    </c:title>
    <c:autoTitleDeleted val="0"/>
    <c:plotArea>
      <c:layout/>
      <c:lineChart>
        <c:grouping val="standard"/>
        <c:varyColors val="0"/>
        <c:ser>
          <c:idx val="0"/>
          <c:order val="0"/>
          <c:tx>
            <c:v>Forecast</c:v>
          </c:tx>
          <c:marker>
            <c:symbol val="circle"/>
            <c:size val="7"/>
            <c:spPr>
              <a:solidFill>
                <a:srgbClr val="FF9999"/>
              </a:solidFill>
              <a:ln w="12700">
                <a:solidFill>
                  <a:srgbClr val="FF0000"/>
                </a:solidFill>
                <a:prstDash val="solid"/>
              </a:ln>
            </c:spPr>
          </c:marker>
          <c:errBars>
            <c:errDir val="y"/>
            <c:errBarType val="both"/>
            <c:errValType val="cust"/>
            <c:noEndCap val="0"/>
            <c:plus>
              <c:numRef>
                <c:f>Model.2.RegressIt!$CG$36:$CG$65</c:f>
              </c:numRef>
            </c:plus>
            <c:minus>
              <c:numRef>
                <c:f>Model.2.RegressIt!$CG$36:$CG$65</c:f>
              </c:numRef>
            </c:minus>
          </c:errBars>
          <c:cat>
            <c:multiLvlStrRef>
              <c:f>Model.2.RegressIt!$A$36:$A$65</c:f>
            </c:multiLvlStrRef>
          </c:cat>
          <c:val>
            <c:numRef>
              <c:f>Model.2.RegressIt!$B$36:$B$65</c:f>
            </c:numRef>
          </c:val>
          <c:smooth val="0"/>
          <c:extLst>
            <c:ext xmlns:c16="http://schemas.microsoft.com/office/drawing/2014/chart" uri="{C3380CC4-5D6E-409C-BE32-E72D297353CC}">
              <c16:uniqueId val="{00000000-546E-4FB0-B43A-2865FE7C60F8}"/>
            </c:ext>
          </c:extLst>
        </c:ser>
        <c:ser>
          <c:idx val="1"/>
          <c:order val="1"/>
          <c:tx>
            <c:strRef>
              <c:f>Model.2.RegressIt!$H$35</c:f>
              <c:strCache>
                <c:ptCount val="1"/>
                <c:pt idx="0">
                  <c:v>Upper95%M</c:v>
                </c:pt>
              </c:strCache>
            </c:strRef>
          </c:tx>
          <c:marker>
            <c:symbol val="dash"/>
            <c:size val="7"/>
            <c:spPr>
              <a:noFill/>
              <a:ln w="12700">
                <a:solidFill>
                  <a:srgbClr val="000000"/>
                </a:solidFill>
              </a:ln>
              <a:extLst>
                <a:ext uri="{909E8E84-426E-40DD-AFC4-6F175D3DCCD1}">
                  <a14:hiddenFill xmlns:a14="http://schemas.microsoft.com/office/drawing/2010/main">
                    <a:solidFill>
                      <a:srgbClr val="ED7D31"/>
                    </a:solidFill>
                  </a14:hiddenFill>
                </a:ext>
              </a:extLst>
            </c:spPr>
          </c:marker>
          <c:cat>
            <c:multiLvlStrRef>
              <c:f>Model.2.RegressIt!$A$36:$A$65</c:f>
            </c:multiLvlStrRef>
          </c:cat>
          <c:val>
            <c:numRef>
              <c:f>Model.2.RegressIt!$H$36:$H$65</c:f>
            </c:numRef>
          </c:val>
          <c:smooth val="0"/>
          <c:extLst>
            <c:ext xmlns:c16="http://schemas.microsoft.com/office/drawing/2014/chart" uri="{C3380CC4-5D6E-409C-BE32-E72D297353CC}">
              <c16:uniqueId val="{00000001-546E-4FB0-B43A-2865FE7C60F8}"/>
            </c:ext>
          </c:extLst>
        </c:ser>
        <c:ser>
          <c:idx val="2"/>
          <c:order val="2"/>
          <c:tx>
            <c:strRef>
              <c:f>Model.2.RegressIt!$G$35</c:f>
              <c:strCache>
                <c:ptCount val="1"/>
                <c:pt idx="0">
                  <c:v>Lower95%M</c:v>
                </c:pt>
              </c:strCache>
            </c:strRef>
          </c:tx>
          <c:marker>
            <c:symbol val="dash"/>
            <c:size val="7"/>
            <c:spPr>
              <a:noFill/>
              <a:ln w="12700">
                <a:solidFill>
                  <a:srgbClr val="000000"/>
                </a:solidFill>
              </a:ln>
              <a:extLst>
                <a:ext uri="{909E8E84-426E-40DD-AFC4-6F175D3DCCD1}">
                  <a14:hiddenFill xmlns:a14="http://schemas.microsoft.com/office/drawing/2010/main">
                    <a:solidFill>
                      <a:srgbClr val="A5A5A5"/>
                    </a:solidFill>
                  </a14:hiddenFill>
                </a:ext>
              </a:extLst>
            </c:spPr>
          </c:marker>
          <c:cat>
            <c:multiLvlStrRef>
              <c:f>Model.2.RegressIt!$A$36:$A$65</c:f>
            </c:multiLvlStrRef>
          </c:cat>
          <c:val>
            <c:numRef>
              <c:f>Model.2.RegressIt!$G$36:$G$65</c:f>
            </c:numRef>
          </c:val>
          <c:smooth val="0"/>
          <c:extLst>
            <c:ext xmlns:c16="http://schemas.microsoft.com/office/drawing/2014/chart" uri="{C3380CC4-5D6E-409C-BE32-E72D297353CC}">
              <c16:uniqueId val="{00000002-546E-4FB0-B43A-2865FE7C60F8}"/>
            </c:ext>
          </c:extLst>
        </c:ser>
        <c:dLbls>
          <c:showLegendKey val="0"/>
          <c:showVal val="0"/>
          <c:showCatName val="0"/>
          <c:showSerName val="0"/>
          <c:showPercent val="0"/>
          <c:showBubbleSize val="0"/>
        </c:dLbls>
        <c:marker val="1"/>
        <c:smooth val="0"/>
        <c:axId val="924046271"/>
        <c:axId val="924083711"/>
      </c:lineChart>
      <c:catAx>
        <c:axId val="924046271"/>
        <c:scaling>
          <c:orientation val="minMax"/>
        </c:scaling>
        <c:delete val="0"/>
        <c:axPos val="b"/>
        <c:numFmt formatCode="0" sourceLinked="1"/>
        <c:majorTickMark val="out"/>
        <c:minorTickMark val="none"/>
        <c:tickLblPos val="nextTo"/>
        <c:crossAx val="924083711"/>
        <c:crossesAt val="1"/>
        <c:auto val="1"/>
        <c:lblAlgn val="ctr"/>
        <c:lblOffset val="100"/>
        <c:noMultiLvlLbl val="0"/>
      </c:catAx>
      <c:valAx>
        <c:axId val="924083711"/>
        <c:scaling>
          <c:orientation val="minMax"/>
          <c:min val="1"/>
        </c:scaling>
        <c:delete val="0"/>
        <c:axPos val="l"/>
        <c:majorGridlines>
          <c:spPr>
            <a:ln w="3175">
              <a:solidFill>
                <a:srgbClr val="C0C0C0"/>
              </a:solidFill>
              <a:prstDash val="solid"/>
            </a:ln>
          </c:spPr>
        </c:majorGridlines>
        <c:numFmt formatCode="General" sourceLinked="0"/>
        <c:majorTickMark val="out"/>
        <c:minorTickMark val="none"/>
        <c:tickLblPos val="nextTo"/>
        <c:crossAx val="924046271"/>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Model.3.RegressIt!$AA$2</c:f>
          <c:strCache>
            <c:ptCount val="1"/>
            <c:pt idx="0">
              <c:v>Forecasts and 95.0% confidence limits for means and forecasts
Model.3.RegressIt for GallonsPer100MilesTo1981    (2 variables, n=362)</c:v>
            </c:pt>
          </c:strCache>
        </c:strRef>
      </c:tx>
      <c:overlay val="0"/>
      <c:txPr>
        <a:bodyPr/>
        <a:lstStyle/>
        <a:p>
          <a:pPr>
            <a:defRPr sz="1000"/>
          </a:pPr>
          <a:endParaRPr lang="en-US"/>
        </a:p>
      </c:txPr>
    </c:title>
    <c:autoTitleDeleted val="0"/>
    <c:plotArea>
      <c:layout/>
      <c:lineChart>
        <c:grouping val="standard"/>
        <c:varyColors val="0"/>
        <c:ser>
          <c:idx val="0"/>
          <c:order val="0"/>
          <c:tx>
            <c:v>Forecast</c:v>
          </c:tx>
          <c:marker>
            <c:symbol val="circle"/>
            <c:size val="7"/>
            <c:spPr>
              <a:solidFill>
                <a:srgbClr val="FF9999"/>
              </a:solidFill>
              <a:ln w="12700">
                <a:solidFill>
                  <a:srgbClr val="FF0000"/>
                </a:solidFill>
                <a:prstDash val="solid"/>
              </a:ln>
            </c:spPr>
          </c:marker>
          <c:errBars>
            <c:errDir val="y"/>
            <c:errBarType val="both"/>
            <c:errValType val="cust"/>
            <c:noEndCap val="0"/>
            <c:plus>
              <c:numRef>
                <c:f>Model.3.RegressIt!$CG$31:$CG$60</c:f>
              </c:numRef>
            </c:plus>
            <c:minus>
              <c:numRef>
                <c:f>Model.3.RegressIt!$CG$31:$CG$60</c:f>
              </c:numRef>
            </c:minus>
          </c:errBars>
          <c:cat>
            <c:multiLvlStrRef>
              <c:f>Model.3.RegressIt!$A$31:$A$60</c:f>
            </c:multiLvlStrRef>
          </c:cat>
          <c:val>
            <c:numRef>
              <c:f>Model.3.RegressIt!$B$31:$B$60</c:f>
            </c:numRef>
          </c:val>
          <c:smooth val="0"/>
          <c:extLst>
            <c:ext xmlns:c16="http://schemas.microsoft.com/office/drawing/2014/chart" uri="{C3380CC4-5D6E-409C-BE32-E72D297353CC}">
              <c16:uniqueId val="{00000000-313C-43F8-B1C2-C7674063823F}"/>
            </c:ext>
          </c:extLst>
        </c:ser>
        <c:ser>
          <c:idx val="1"/>
          <c:order val="1"/>
          <c:tx>
            <c:strRef>
              <c:f>Model.3.RegressIt!$H$30</c:f>
              <c:strCache>
                <c:ptCount val="1"/>
                <c:pt idx="0">
                  <c:v>Upper95%M</c:v>
                </c:pt>
              </c:strCache>
            </c:strRef>
          </c:tx>
          <c:marker>
            <c:symbol val="dash"/>
            <c:size val="7"/>
            <c:spPr>
              <a:noFill/>
              <a:ln w="12700">
                <a:solidFill>
                  <a:srgbClr val="000000"/>
                </a:solidFill>
              </a:ln>
              <a:extLst>
                <a:ext uri="{909E8E84-426E-40DD-AFC4-6F175D3DCCD1}">
                  <a14:hiddenFill xmlns:a14="http://schemas.microsoft.com/office/drawing/2010/main">
                    <a:solidFill>
                      <a:srgbClr val="ED7D31"/>
                    </a:solidFill>
                  </a14:hiddenFill>
                </a:ext>
              </a:extLst>
            </c:spPr>
          </c:marker>
          <c:cat>
            <c:multiLvlStrRef>
              <c:f>Model.3.RegressIt!$A$31:$A$60</c:f>
            </c:multiLvlStrRef>
          </c:cat>
          <c:val>
            <c:numRef>
              <c:f>Model.3.RegressIt!$H$31:$H$60</c:f>
            </c:numRef>
          </c:val>
          <c:smooth val="0"/>
          <c:extLst>
            <c:ext xmlns:c16="http://schemas.microsoft.com/office/drawing/2014/chart" uri="{C3380CC4-5D6E-409C-BE32-E72D297353CC}">
              <c16:uniqueId val="{00000001-313C-43F8-B1C2-C7674063823F}"/>
            </c:ext>
          </c:extLst>
        </c:ser>
        <c:ser>
          <c:idx val="2"/>
          <c:order val="2"/>
          <c:tx>
            <c:strRef>
              <c:f>Model.3.RegressIt!$G$30</c:f>
              <c:strCache>
                <c:ptCount val="1"/>
                <c:pt idx="0">
                  <c:v>Lower95%M</c:v>
                </c:pt>
              </c:strCache>
            </c:strRef>
          </c:tx>
          <c:marker>
            <c:symbol val="dash"/>
            <c:size val="7"/>
            <c:spPr>
              <a:noFill/>
              <a:ln w="12700">
                <a:solidFill>
                  <a:srgbClr val="000000"/>
                </a:solidFill>
              </a:ln>
              <a:extLst>
                <a:ext uri="{909E8E84-426E-40DD-AFC4-6F175D3DCCD1}">
                  <a14:hiddenFill xmlns:a14="http://schemas.microsoft.com/office/drawing/2010/main">
                    <a:solidFill>
                      <a:srgbClr val="A5A5A5"/>
                    </a:solidFill>
                  </a14:hiddenFill>
                </a:ext>
              </a:extLst>
            </c:spPr>
          </c:marker>
          <c:cat>
            <c:multiLvlStrRef>
              <c:f>Model.3.RegressIt!$A$31:$A$60</c:f>
            </c:multiLvlStrRef>
          </c:cat>
          <c:val>
            <c:numRef>
              <c:f>Model.3.RegressIt!$G$31:$G$60</c:f>
            </c:numRef>
          </c:val>
          <c:smooth val="0"/>
          <c:extLst>
            <c:ext xmlns:c16="http://schemas.microsoft.com/office/drawing/2014/chart" uri="{C3380CC4-5D6E-409C-BE32-E72D297353CC}">
              <c16:uniqueId val="{00000002-313C-43F8-B1C2-C7674063823F}"/>
            </c:ext>
          </c:extLst>
        </c:ser>
        <c:dLbls>
          <c:showLegendKey val="0"/>
          <c:showVal val="0"/>
          <c:showCatName val="0"/>
          <c:showSerName val="0"/>
          <c:showPercent val="0"/>
          <c:showBubbleSize val="0"/>
        </c:dLbls>
        <c:marker val="1"/>
        <c:smooth val="0"/>
        <c:axId val="924096607"/>
        <c:axId val="924082463"/>
      </c:lineChart>
      <c:catAx>
        <c:axId val="924096607"/>
        <c:scaling>
          <c:orientation val="minMax"/>
        </c:scaling>
        <c:delete val="0"/>
        <c:axPos val="b"/>
        <c:numFmt formatCode="0" sourceLinked="1"/>
        <c:majorTickMark val="out"/>
        <c:minorTickMark val="none"/>
        <c:tickLblPos val="nextTo"/>
        <c:crossAx val="924082463"/>
        <c:crossesAt val="1"/>
        <c:auto val="1"/>
        <c:lblAlgn val="ctr"/>
        <c:lblOffset val="100"/>
        <c:noMultiLvlLbl val="0"/>
      </c:catAx>
      <c:valAx>
        <c:axId val="924082463"/>
        <c:scaling>
          <c:orientation val="minMax"/>
          <c:min val="1"/>
        </c:scaling>
        <c:delete val="0"/>
        <c:axPos val="l"/>
        <c:majorGridlines>
          <c:spPr>
            <a:ln w="3175">
              <a:solidFill>
                <a:srgbClr val="C0C0C0"/>
              </a:solidFill>
              <a:prstDash val="solid"/>
            </a:ln>
          </c:spPr>
        </c:majorGridlines>
        <c:numFmt formatCode="General" sourceLinked="0"/>
        <c:majorTickMark val="out"/>
        <c:minorTickMark val="none"/>
        <c:tickLblPos val="nextTo"/>
        <c:crossAx val="924096607"/>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Model.3.RegressIt!$AA$3</c:f>
          <c:strCache>
            <c:ptCount val="1"/>
            <c:pt idx="0">
              <c:v>Actual and Predicted -vs- Observation # with 95.0% confidence limits
Model.3.RegressIt for GallonsPer100MilesTo1981    (2 variables, n=362)</c:v>
            </c:pt>
          </c:strCache>
        </c:strRef>
      </c:tx>
      <c:layout/>
      <c:overlay val="0"/>
      <c:txPr>
        <a:bodyPr/>
        <a:lstStyle/>
        <a:p>
          <a:pPr>
            <a:defRPr sz="1000">
              <a:latin typeface="Calibri"/>
              <a:ea typeface="Calibri"/>
              <a:cs typeface="Calibri"/>
            </a:defRPr>
          </a:pPr>
          <a:endParaRPr lang="en-US"/>
        </a:p>
      </c:txPr>
    </c:title>
    <c:autoTitleDeleted val="0"/>
    <c:plotArea>
      <c:layout/>
      <c:scatterChart>
        <c:scatterStyle val="lineMarker"/>
        <c:varyColors val="0"/>
        <c:ser>
          <c:idx val="0"/>
          <c:order val="0"/>
          <c:tx>
            <c:v>Actual</c:v>
          </c:tx>
          <c:spPr>
            <a:ln w="25400">
              <a:noFill/>
            </a:ln>
          </c:spPr>
          <c:marker>
            <c:symbol val="diamond"/>
            <c:size val="4"/>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36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numLit>
          </c:xVal>
          <c:yVal>
            <c:numLit>
              <c:formatCode>General</c:formatCode>
              <c:ptCount val="362"/>
              <c:pt idx="0">
                <c:v>5.5555555555555554</c:v>
              </c:pt>
              <c:pt idx="1">
                <c:v>6.666666666666667</c:v>
              </c:pt>
              <c:pt idx="2">
                <c:v>5.5555555555555554</c:v>
              </c:pt>
              <c:pt idx="3">
                <c:v>6.25</c:v>
              </c:pt>
              <c:pt idx="4">
                <c:v>5.882352941176471</c:v>
              </c:pt>
              <c:pt idx="5">
                <c:v>6.666666666666667</c:v>
              </c:pt>
              <c:pt idx="6">
                <c:v>7.1428571428571432</c:v>
              </c:pt>
              <c:pt idx="7">
                <c:v>7.1428571428571432</c:v>
              </c:pt>
              <c:pt idx="8">
                <c:v>7.1428571428571432</c:v>
              </c:pt>
              <c:pt idx="9">
                <c:v>6.666666666666667</c:v>
              </c:pt>
              <c:pt idx="10">
                <c:v>6.666666666666667</c:v>
              </c:pt>
              <c:pt idx="11">
                <c:v>7.1428571428571432</c:v>
              </c:pt>
              <c:pt idx="12">
                <c:v>6.666666666666667</c:v>
              </c:pt>
              <c:pt idx="13">
                <c:v>7.1428571428571432</c:v>
              </c:pt>
              <c:pt idx="14">
                <c:v>4.166666666666667</c:v>
              </c:pt>
              <c:pt idx="15">
                <c:v>4.5454545454545459</c:v>
              </c:pt>
              <c:pt idx="16">
                <c:v>5.5555555555555554</c:v>
              </c:pt>
              <c:pt idx="17">
                <c:v>4.7619047619047619</c:v>
              </c:pt>
              <c:pt idx="18">
                <c:v>3.7037037037037037</c:v>
              </c:pt>
              <c:pt idx="19">
                <c:v>3.8461538461538463</c:v>
              </c:pt>
              <c:pt idx="20">
                <c:v>4</c:v>
              </c:pt>
              <c:pt idx="21">
                <c:v>4.166666666666667</c:v>
              </c:pt>
              <c:pt idx="22">
                <c:v>4</c:v>
              </c:pt>
              <c:pt idx="23">
                <c:v>3.8461538461538463</c:v>
              </c:pt>
              <c:pt idx="24">
                <c:v>4.7619047619047619</c:v>
              </c:pt>
              <c:pt idx="25">
                <c:v>10</c:v>
              </c:pt>
              <c:pt idx="26">
                <c:v>10</c:v>
              </c:pt>
              <c:pt idx="27">
                <c:v>9.0909090909090917</c:v>
              </c:pt>
              <c:pt idx="28">
                <c:v>11.111111111111111</c:v>
              </c:pt>
              <c:pt idx="29">
                <c:v>3.7037037037037037</c:v>
              </c:pt>
              <c:pt idx="30">
                <c:v>3.5714285714285716</c:v>
              </c:pt>
              <c:pt idx="31">
                <c:v>4</c:v>
              </c:pt>
              <c:pt idx="32">
                <c:v>5.2631578947368425</c:v>
              </c:pt>
              <c:pt idx="33">
                <c:v>6.25</c:v>
              </c:pt>
              <c:pt idx="34">
                <c:v>5.882352941176471</c:v>
              </c:pt>
              <c:pt idx="35">
                <c:v>5.2631578947368425</c:v>
              </c:pt>
              <c:pt idx="36">
                <c:v>5.5555555555555554</c:v>
              </c:pt>
              <c:pt idx="37">
                <c:v>7.1428571428571432</c:v>
              </c:pt>
              <c:pt idx="38">
                <c:v>7.1428571428571432</c:v>
              </c:pt>
              <c:pt idx="39">
                <c:v>7.1428571428571432</c:v>
              </c:pt>
              <c:pt idx="40">
                <c:v>7.1428571428571432</c:v>
              </c:pt>
              <c:pt idx="41">
                <c:v>8.3333333333333339</c:v>
              </c:pt>
              <c:pt idx="42">
                <c:v>7.6923076923076925</c:v>
              </c:pt>
              <c:pt idx="43">
                <c:v>7.6923076923076925</c:v>
              </c:pt>
              <c:pt idx="44">
                <c:v>5.5555555555555554</c:v>
              </c:pt>
              <c:pt idx="45">
                <c:v>4.5454545454545459</c:v>
              </c:pt>
              <c:pt idx="46">
                <c:v>5.2631578947368425</c:v>
              </c:pt>
              <c:pt idx="47">
                <c:v>5.5555555555555554</c:v>
              </c:pt>
              <c:pt idx="48">
                <c:v>4.3478260869565215</c:v>
              </c:pt>
              <c:pt idx="49">
                <c:v>3.5714285714285716</c:v>
              </c:pt>
              <c:pt idx="50">
                <c:v>3.3333333333333335</c:v>
              </c:pt>
              <c:pt idx="51">
                <c:v>3.3333333333333335</c:v>
              </c:pt>
              <c:pt idx="52">
                <c:v>3.225806451612903</c:v>
              </c:pt>
              <c:pt idx="53">
                <c:v>2.8571428571428572</c:v>
              </c:pt>
              <c:pt idx="54">
                <c:v>3.7037037037037037</c:v>
              </c:pt>
              <c:pt idx="55">
                <c:v>3.8461538461538463</c:v>
              </c:pt>
              <c:pt idx="56">
                <c:v>4.166666666666667</c:v>
              </c:pt>
              <c:pt idx="57">
                <c:v>4</c:v>
              </c:pt>
              <c:pt idx="58">
                <c:v>4.3478260869565215</c:v>
              </c:pt>
              <c:pt idx="59">
                <c:v>5</c:v>
              </c:pt>
              <c:pt idx="60">
                <c:v>4.7619047619047619</c:v>
              </c:pt>
              <c:pt idx="61">
                <c:v>7.6923076923076925</c:v>
              </c:pt>
              <c:pt idx="62">
                <c:v>7.1428571428571432</c:v>
              </c:pt>
              <c:pt idx="63">
                <c:v>6.666666666666667</c:v>
              </c:pt>
              <c:pt idx="64">
                <c:v>7.1428571428571432</c:v>
              </c:pt>
              <c:pt idx="65">
                <c:v>5.882352941176471</c:v>
              </c:pt>
              <c:pt idx="66">
                <c:v>9.0909090909090917</c:v>
              </c:pt>
              <c:pt idx="67">
                <c:v>7.6923076923076925</c:v>
              </c:pt>
              <c:pt idx="68">
                <c:v>8.3333333333333339</c:v>
              </c:pt>
              <c:pt idx="69">
                <c:v>7.6923076923076925</c:v>
              </c:pt>
              <c:pt idx="70">
                <c:v>5.2631578947368425</c:v>
              </c:pt>
              <c:pt idx="71">
                <c:v>6.666666666666667</c:v>
              </c:pt>
              <c:pt idx="72">
                <c:v>7.6923076923076925</c:v>
              </c:pt>
              <c:pt idx="73">
                <c:v>7.6923076923076925</c:v>
              </c:pt>
              <c:pt idx="74">
                <c:v>7.1428571428571432</c:v>
              </c:pt>
              <c:pt idx="75">
                <c:v>5.5555555555555554</c:v>
              </c:pt>
              <c:pt idx="76">
                <c:v>4.5454545454545459</c:v>
              </c:pt>
              <c:pt idx="77">
                <c:v>4.7619047619047619</c:v>
              </c:pt>
              <c:pt idx="78">
                <c:v>3.8461538461538463</c:v>
              </c:pt>
              <c:pt idx="79">
                <c:v>4.5454545454545459</c:v>
              </c:pt>
              <c:pt idx="80">
                <c:v>3.5714285714285716</c:v>
              </c:pt>
              <c:pt idx="81">
                <c:v>4.3478260869565215</c:v>
              </c:pt>
              <c:pt idx="82">
                <c:v>3.5714285714285716</c:v>
              </c:pt>
              <c:pt idx="83">
                <c:v>3.7037037037037037</c:v>
              </c:pt>
              <c:pt idx="84">
                <c:v>7.6923076923076925</c:v>
              </c:pt>
              <c:pt idx="85">
                <c:v>7.1428571428571432</c:v>
              </c:pt>
              <c:pt idx="86">
                <c:v>7.6923076923076925</c:v>
              </c:pt>
              <c:pt idx="87">
                <c:v>7.1428571428571432</c:v>
              </c:pt>
              <c:pt idx="88">
                <c:v>6.666666666666667</c:v>
              </c:pt>
              <c:pt idx="89">
                <c:v>8.3333333333333339</c:v>
              </c:pt>
              <c:pt idx="90">
                <c:v>7.6923076923076925</c:v>
              </c:pt>
              <c:pt idx="91">
                <c:v>7.6923076923076925</c:v>
              </c:pt>
              <c:pt idx="92">
                <c:v>7.1428571428571432</c:v>
              </c:pt>
              <c:pt idx="93">
                <c:v>7.6923076923076925</c:v>
              </c:pt>
              <c:pt idx="94">
                <c:v>8.3333333333333339</c:v>
              </c:pt>
              <c:pt idx="95">
                <c:v>7.6923076923076925</c:v>
              </c:pt>
              <c:pt idx="96">
                <c:v>5.5555555555555554</c:v>
              </c:pt>
              <c:pt idx="97">
                <c:v>6.25</c:v>
              </c:pt>
              <c:pt idx="98">
                <c:v>5.5555555555555554</c:v>
              </c:pt>
              <c:pt idx="99">
                <c:v>5.5555555555555554</c:v>
              </c:pt>
              <c:pt idx="100">
                <c:v>4.3478260869565215</c:v>
              </c:pt>
              <c:pt idx="101">
                <c:v>3.8461538461538463</c:v>
              </c:pt>
              <c:pt idx="102">
                <c:v>9.0909090909090917</c:v>
              </c:pt>
              <c:pt idx="103">
                <c:v>8.3333333333333339</c:v>
              </c:pt>
              <c:pt idx="104">
                <c:v>7.6923076923076925</c:v>
              </c:pt>
              <c:pt idx="105">
                <c:v>8.3333333333333339</c:v>
              </c:pt>
              <c:pt idx="106">
                <c:v>5.5555555555555554</c:v>
              </c:pt>
              <c:pt idx="107">
                <c:v>5</c:v>
              </c:pt>
              <c:pt idx="108">
                <c:v>4.7619047619047619</c:v>
              </c:pt>
              <c:pt idx="109">
                <c:v>4.5454545454545459</c:v>
              </c:pt>
              <c:pt idx="110">
                <c:v>5.5555555555555554</c:v>
              </c:pt>
              <c:pt idx="111">
                <c:v>5.2631578947368425</c:v>
              </c:pt>
              <c:pt idx="112">
                <c:v>4.7619047619047619</c:v>
              </c:pt>
              <c:pt idx="113">
                <c:v>3.8461538461538463</c:v>
              </c:pt>
              <c:pt idx="114">
                <c:v>6.666666666666667</c:v>
              </c:pt>
              <c:pt idx="115">
                <c:v>6.25</c:v>
              </c:pt>
              <c:pt idx="116">
                <c:v>3.4482758620689653</c:v>
              </c:pt>
              <c:pt idx="117">
                <c:v>4.166666666666667</c:v>
              </c:pt>
              <c:pt idx="118">
                <c:v>5</c:v>
              </c:pt>
              <c:pt idx="119">
                <c:v>5.2631578947368425</c:v>
              </c:pt>
              <c:pt idx="120">
                <c:v>6.666666666666667</c:v>
              </c:pt>
              <c:pt idx="121">
                <c:v>4.166666666666667</c:v>
              </c:pt>
              <c:pt idx="122">
                <c:v>5</c:v>
              </c:pt>
              <c:pt idx="123">
                <c:v>9.0909090909090917</c:v>
              </c:pt>
              <c:pt idx="124">
                <c:v>5</c:v>
              </c:pt>
              <c:pt idx="125">
                <c:v>5.2631578947368425</c:v>
              </c:pt>
              <c:pt idx="126">
                <c:v>6.666666666666667</c:v>
              </c:pt>
              <c:pt idx="127">
                <c:v>3.225806451612903</c:v>
              </c:pt>
              <c:pt idx="128">
                <c:v>3.8461538461538463</c:v>
              </c:pt>
              <c:pt idx="129">
                <c:v>3.125</c:v>
              </c:pt>
              <c:pt idx="130">
                <c:v>4</c:v>
              </c:pt>
              <c:pt idx="131">
                <c:v>6.25</c:v>
              </c:pt>
              <c:pt idx="132">
                <c:v>6.25</c:v>
              </c:pt>
              <c:pt idx="133">
                <c:v>5.5555555555555554</c:v>
              </c:pt>
              <c:pt idx="134">
                <c:v>6.25</c:v>
              </c:pt>
              <c:pt idx="135">
                <c:v>7.6923076923076925</c:v>
              </c:pt>
              <c:pt idx="136">
                <c:v>7.1428571428571432</c:v>
              </c:pt>
              <c:pt idx="137">
                <c:v>7.1428571428571432</c:v>
              </c:pt>
              <c:pt idx="138">
                <c:v>7.1428571428571432</c:v>
              </c:pt>
              <c:pt idx="139">
                <c:v>3.4482758620689653</c:v>
              </c:pt>
              <c:pt idx="140">
                <c:v>3.8461538461538463</c:v>
              </c:pt>
              <c:pt idx="141">
                <c:v>3.8461538461538463</c:v>
              </c:pt>
              <c:pt idx="142">
                <c:v>3.225806451612903</c:v>
              </c:pt>
              <c:pt idx="143">
                <c:v>3.125</c:v>
              </c:pt>
              <c:pt idx="144">
                <c:v>3.5714285714285716</c:v>
              </c:pt>
              <c:pt idx="145">
                <c:v>4.166666666666667</c:v>
              </c:pt>
              <c:pt idx="146">
                <c:v>3.8461538461538463</c:v>
              </c:pt>
              <c:pt idx="147">
                <c:v>4.166666666666667</c:v>
              </c:pt>
              <c:pt idx="148">
                <c:v>3.8461538461538463</c:v>
              </c:pt>
              <c:pt idx="149">
                <c:v>3.225806451612903</c:v>
              </c:pt>
              <c:pt idx="150">
                <c:v>5.2631578947368425</c:v>
              </c:pt>
              <c:pt idx="151">
                <c:v>5.5555555555555554</c:v>
              </c:pt>
              <c:pt idx="152">
                <c:v>6.666666666666667</c:v>
              </c:pt>
              <c:pt idx="153">
                <c:v>6.666666666666667</c:v>
              </c:pt>
              <c:pt idx="154">
                <c:v>6.25</c:v>
              </c:pt>
              <c:pt idx="155">
                <c:v>6.666666666666667</c:v>
              </c:pt>
              <c:pt idx="156">
                <c:v>6.25</c:v>
              </c:pt>
              <c:pt idx="157">
                <c:v>7.1428571428571432</c:v>
              </c:pt>
              <c:pt idx="158">
                <c:v>5.882352941176471</c:v>
              </c:pt>
              <c:pt idx="159">
                <c:v>6.25</c:v>
              </c:pt>
              <c:pt idx="160">
                <c:v>6.666666666666667</c:v>
              </c:pt>
              <c:pt idx="161">
                <c:v>5.5555555555555554</c:v>
              </c:pt>
              <c:pt idx="162">
                <c:v>4.7619047619047619</c:v>
              </c:pt>
              <c:pt idx="163">
                <c:v>5</c:v>
              </c:pt>
              <c:pt idx="164">
                <c:v>7.6923076923076925</c:v>
              </c:pt>
              <c:pt idx="165">
                <c:v>3.4482758620689653</c:v>
              </c:pt>
              <c:pt idx="166">
                <c:v>4.3478260869565215</c:v>
              </c:pt>
              <c:pt idx="167">
                <c:v>5</c:v>
              </c:pt>
              <c:pt idx="168">
                <c:v>4.3478260869565215</c:v>
              </c:pt>
              <c:pt idx="169">
                <c:v>4.166666666666667</c:v>
              </c:pt>
              <c:pt idx="170">
                <c:v>4</c:v>
              </c:pt>
              <c:pt idx="171">
                <c:v>4.166666666666667</c:v>
              </c:pt>
              <c:pt idx="172">
                <c:v>5.5555555555555554</c:v>
              </c:pt>
              <c:pt idx="173">
                <c:v>3.4482758620689653</c:v>
              </c:pt>
              <c:pt idx="174">
                <c:v>5.2631578947368425</c:v>
              </c:pt>
              <c:pt idx="175">
                <c:v>4.3478260869565215</c:v>
              </c:pt>
              <c:pt idx="176">
                <c:v>4.3478260869565215</c:v>
              </c:pt>
              <c:pt idx="177">
                <c:v>4.5454545454545459</c:v>
              </c:pt>
              <c:pt idx="178">
                <c:v>4</c:v>
              </c:pt>
              <c:pt idx="179">
                <c:v>3.0303030303030303</c:v>
              </c:pt>
              <c:pt idx="180">
                <c:v>3.5714285714285716</c:v>
              </c:pt>
              <c:pt idx="181">
                <c:v>4</c:v>
              </c:pt>
              <c:pt idx="182">
                <c:v>4</c:v>
              </c:pt>
              <c:pt idx="183">
                <c:v>3.8461538461538463</c:v>
              </c:pt>
              <c:pt idx="184">
                <c:v>3.7037037037037037</c:v>
              </c:pt>
              <c:pt idx="185">
                <c:v>5.7142857142857144</c:v>
              </c:pt>
              <c:pt idx="186">
                <c:v>6.25</c:v>
              </c:pt>
              <c:pt idx="187">
                <c:v>6.4516129032258061</c:v>
              </c:pt>
              <c:pt idx="188">
                <c:v>6.8965517241379306</c:v>
              </c:pt>
              <c:pt idx="189">
                <c:v>4.5454545454545459</c:v>
              </c:pt>
              <c:pt idx="190">
                <c:v>4.5454545454545459</c:v>
              </c:pt>
              <c:pt idx="191">
                <c:v>4.166666666666667</c:v>
              </c:pt>
              <c:pt idx="192">
                <c:v>4.4444444444444446</c:v>
              </c:pt>
              <c:pt idx="193">
                <c:v>3.4482758620689653</c:v>
              </c:pt>
              <c:pt idx="194">
                <c:v>4.0816326530612246</c:v>
              </c:pt>
              <c:pt idx="195">
                <c:v>3.4482758620689653</c:v>
              </c:pt>
              <c:pt idx="196">
                <c:v>3.0303030303030303</c:v>
              </c:pt>
              <c:pt idx="197">
                <c:v>5</c:v>
              </c:pt>
              <c:pt idx="198">
                <c:v>5.5555555555555554</c:v>
              </c:pt>
              <c:pt idx="199">
                <c:v>5.4054054054054053</c:v>
              </c:pt>
              <c:pt idx="200">
                <c:v>5.7142857142857144</c:v>
              </c:pt>
              <c:pt idx="201">
                <c:v>3.3898305084745761</c:v>
              </c:pt>
              <c:pt idx="202">
                <c:v>3.125</c:v>
              </c:pt>
              <c:pt idx="203">
                <c:v>3.5714285714285716</c:v>
              </c:pt>
              <c:pt idx="204">
                <c:v>3.7735849056603774</c:v>
              </c:pt>
              <c:pt idx="205">
                <c:v>5</c:v>
              </c:pt>
              <c:pt idx="206">
                <c:v>7.6923076923076925</c:v>
              </c:pt>
              <c:pt idx="207">
                <c:v>5.2631578947368425</c:v>
              </c:pt>
              <c:pt idx="208">
                <c:v>5.2631578947368425</c:v>
              </c:pt>
              <c:pt idx="209">
                <c:v>6.0606060606060606</c:v>
              </c:pt>
              <c:pt idx="210">
                <c:v>6.0606060606060606</c:v>
              </c:pt>
              <c:pt idx="211">
                <c:v>7.6923076923076925</c:v>
              </c:pt>
              <c:pt idx="212">
                <c:v>7.6923076923076925</c:v>
              </c:pt>
              <c:pt idx="213">
                <c:v>7.6923076923076925</c:v>
              </c:pt>
              <c:pt idx="214">
                <c:v>3.1746031746031744</c:v>
              </c:pt>
              <c:pt idx="215">
                <c:v>3.3333333333333335</c:v>
              </c:pt>
              <c:pt idx="216">
                <c:v>2.7777777777777777</c:v>
              </c:pt>
              <c:pt idx="217">
                <c:v>3.9215686274509802</c:v>
              </c:pt>
              <c:pt idx="218">
                <c:v>2.9850746268656718</c:v>
              </c:pt>
              <c:pt idx="219">
                <c:v>5.7142857142857144</c:v>
              </c:pt>
              <c:pt idx="220">
                <c:v>5.882352941176471</c:v>
              </c:pt>
              <c:pt idx="221">
                <c:v>6.4516129032258061</c:v>
              </c:pt>
              <c:pt idx="222">
                <c:v>6.666666666666667</c:v>
              </c:pt>
              <c:pt idx="223">
                <c:v>5.7142857142857144</c:v>
              </c:pt>
              <c:pt idx="224">
                <c:v>4.8780487804878048</c:v>
              </c:pt>
              <c:pt idx="225">
                <c:v>5.2631578947368425</c:v>
              </c:pt>
              <c:pt idx="226">
                <c:v>5.4054054054054053</c:v>
              </c:pt>
              <c:pt idx="227">
                <c:v>6.25</c:v>
              </c:pt>
              <c:pt idx="228">
                <c:v>6.4516129032258061</c:v>
              </c:pt>
              <c:pt idx="229">
                <c:v>6.4516129032258061</c:v>
              </c:pt>
              <c:pt idx="230">
                <c:v>6.25</c:v>
              </c:pt>
              <c:pt idx="231">
                <c:v>3.4482758620689653</c:v>
              </c:pt>
              <c:pt idx="232">
                <c:v>4.0816326530612246</c:v>
              </c:pt>
              <c:pt idx="233">
                <c:v>3.8461538461538463</c:v>
              </c:pt>
              <c:pt idx="234">
                <c:v>3.9215686274509802</c:v>
              </c:pt>
              <c:pt idx="235">
                <c:v>3.278688524590164</c:v>
              </c:pt>
              <c:pt idx="236">
                <c:v>2.9850746268656718</c:v>
              </c:pt>
              <c:pt idx="237">
                <c:v>3.3333333333333335</c:v>
              </c:pt>
              <c:pt idx="238">
                <c:v>3.278688524590164</c:v>
              </c:pt>
              <c:pt idx="239">
                <c:v>4.5454545454545459</c:v>
              </c:pt>
              <c:pt idx="240">
                <c:v>4.6511627906976747</c:v>
              </c:pt>
              <c:pt idx="241">
                <c:v>4.6511627906976747</c:v>
              </c:pt>
              <c:pt idx="242">
                <c:v>2.3201856148491879</c:v>
              </c:pt>
              <c:pt idx="243">
                <c:v>2.7700831024930745</c:v>
              </c:pt>
              <c:pt idx="244">
                <c:v>3.0487804878048781</c:v>
              </c:pt>
              <c:pt idx="245">
                <c:v>2.5380710659898478</c:v>
              </c:pt>
              <c:pt idx="246">
                <c:v>2.7700831024930745</c:v>
              </c:pt>
              <c:pt idx="247">
                <c:v>5.025125628140704</c:v>
              </c:pt>
              <c:pt idx="248">
                <c:v>5.1546391752577323</c:v>
              </c:pt>
              <c:pt idx="249">
                <c:v>4.9504950495049505</c:v>
              </c:pt>
              <c:pt idx="250">
                <c:v>5.2083333333333339</c:v>
              </c:pt>
              <c:pt idx="251">
                <c:v>4.8780487804878048</c:v>
              </c:pt>
              <c:pt idx="252">
                <c:v>4.9504950495049505</c:v>
              </c:pt>
              <c:pt idx="253">
                <c:v>3.9840637450199199</c:v>
              </c:pt>
              <c:pt idx="254">
                <c:v>4.8780487804878048</c:v>
              </c:pt>
              <c:pt idx="255">
                <c:v>5.1546391752577323</c:v>
              </c:pt>
              <c:pt idx="256">
                <c:v>4.8543689320388346</c:v>
              </c:pt>
              <c:pt idx="257">
                <c:v>4.8076923076923075</c:v>
              </c:pt>
              <c:pt idx="258">
                <c:v>5.376344086021505</c:v>
              </c:pt>
              <c:pt idx="259">
                <c:v>5.5248618784530379</c:v>
              </c:pt>
              <c:pt idx="260">
                <c:v>5.2083333333333339</c:v>
              </c:pt>
              <c:pt idx="261">
                <c:v>5.6497175141242941</c:v>
              </c:pt>
              <c:pt idx="262">
                <c:v>5.5248618784530379</c:v>
              </c:pt>
              <c:pt idx="263">
                <c:v>5.7142857142857144</c:v>
              </c:pt>
              <c:pt idx="264">
                <c:v>3.3333333333333335</c:v>
              </c:pt>
              <c:pt idx="265">
                <c:v>3.6363636363636362</c:v>
              </c:pt>
              <c:pt idx="266">
                <c:v>3.6764705882352944</c:v>
              </c:pt>
              <c:pt idx="267">
                <c:v>3.2362459546925568</c:v>
              </c:pt>
              <c:pt idx="268">
                <c:v>4.7393364928909953</c:v>
              </c:pt>
              <c:pt idx="269">
                <c:v>4.3103448275862073</c:v>
              </c:pt>
              <c:pt idx="270">
                <c:v>4.2016806722689077</c:v>
              </c:pt>
              <c:pt idx="271">
                <c:v>4.1841004184100417</c:v>
              </c:pt>
              <c:pt idx="272">
                <c:v>4.9261083743842367</c:v>
              </c:pt>
              <c:pt idx="273">
                <c:v>5.882352941176471</c:v>
              </c:pt>
              <c:pt idx="274">
                <c:v>4.6296296296296298</c:v>
              </c:pt>
              <c:pt idx="275">
                <c:v>6.1728395061728394</c:v>
              </c:pt>
              <c:pt idx="276">
                <c:v>3.1746031746031744</c:v>
              </c:pt>
              <c:pt idx="277">
                <c:v>3.3898305084745761</c:v>
              </c:pt>
              <c:pt idx="278">
                <c:v>4.6511627906976747</c:v>
              </c:pt>
              <c:pt idx="279">
                <c:v>5.0505050505050502</c:v>
              </c:pt>
              <c:pt idx="280">
                <c:v>4.4843049327354256</c:v>
              </c:pt>
              <c:pt idx="281">
                <c:v>4.9504950495049505</c:v>
              </c:pt>
              <c:pt idx="282">
                <c:v>4.8543689320388346</c:v>
              </c:pt>
              <c:pt idx="283">
                <c:v>5.882352941176471</c:v>
              </c:pt>
              <c:pt idx="284">
                <c:v>5.6818181818181817</c:v>
              </c:pt>
              <c:pt idx="285">
                <c:v>6.0606060606060606</c:v>
              </c:pt>
              <c:pt idx="286">
                <c:v>5.4945054945054945</c:v>
              </c:pt>
              <c:pt idx="287">
                <c:v>5.9171597633136104</c:v>
              </c:pt>
              <c:pt idx="288">
                <c:v>6.4516129032258061</c:v>
              </c:pt>
              <c:pt idx="289">
                <c:v>5.2083333333333339</c:v>
              </c:pt>
              <c:pt idx="290">
                <c:v>5.4054054054054053</c:v>
              </c:pt>
              <c:pt idx="291">
                <c:v>3.134796238244514</c:v>
              </c:pt>
              <c:pt idx="292">
                <c:v>2.9325513196480939</c:v>
              </c:pt>
              <c:pt idx="293">
                <c:v>2.8011204481792715</c:v>
              </c:pt>
              <c:pt idx="294">
                <c:v>3.6496350364963503</c:v>
              </c:pt>
              <c:pt idx="295">
                <c:v>3.9370078740157481</c:v>
              </c:pt>
              <c:pt idx="296">
                <c:v>4.3478260869565215</c:v>
              </c:pt>
              <c:pt idx="297">
                <c:v>3.6764705882352944</c:v>
              </c:pt>
              <c:pt idx="298">
                <c:v>4.1841004184100417</c:v>
              </c:pt>
              <c:pt idx="299">
                <c:v>2.9239766081871341</c:v>
              </c:pt>
              <c:pt idx="300">
                <c:v>2.8985507246376812</c:v>
              </c:pt>
              <c:pt idx="301">
                <c:v>3.1446540880503142</c:v>
              </c:pt>
              <c:pt idx="302">
                <c:v>2.6809651474530831</c:v>
              </c:pt>
              <c:pt idx="303">
                <c:v>3.5211267605633805</c:v>
              </c:pt>
              <c:pt idx="304">
                <c:v>3.4722222222222223</c:v>
              </c:pt>
              <c:pt idx="305">
                <c:v>3.7313432835820897</c:v>
              </c:pt>
              <c:pt idx="306">
                <c:v>2.9850746268656718</c:v>
              </c:pt>
              <c:pt idx="307">
                <c:v>2.4096385542168677</c:v>
              </c:pt>
              <c:pt idx="308">
                <c:v>2.6246719160104988</c:v>
              </c:pt>
              <c:pt idx="309">
                <c:v>3.1152647975077881</c:v>
              </c:pt>
              <c:pt idx="310">
                <c:v>2.6881720430107525</c:v>
              </c:pt>
              <c:pt idx="311">
                <c:v>3.5714285714285716</c:v>
              </c:pt>
              <c:pt idx="312">
                <c:v>3.7878787878787881</c:v>
              </c:pt>
              <c:pt idx="313">
                <c:v>4.1152263374485596</c:v>
              </c:pt>
              <c:pt idx="314">
                <c:v>5.2356020942408374</c:v>
              </c:pt>
              <c:pt idx="315">
                <c:v>2.915451895043732</c:v>
              </c:pt>
              <c:pt idx="316">
                <c:v>3.3557046979865772</c:v>
              </c:pt>
              <c:pt idx="317">
                <c:v>3.1948881789137378</c:v>
              </c:pt>
              <c:pt idx="318">
                <c:v>2.7027027027027026</c:v>
              </c:pt>
              <c:pt idx="319">
                <c:v>3.1055900621118009</c:v>
              </c:pt>
              <c:pt idx="320">
                <c:v>2.1459227467811157</c:v>
              </c:pt>
              <c:pt idx="321">
                <c:v>3.5842293906810037</c:v>
              </c:pt>
              <c:pt idx="322">
                <c:v>2.4509803921568629</c:v>
              </c:pt>
              <c:pt idx="323">
                <c:v>2.2573363431151243</c:v>
              </c:pt>
              <c:pt idx="324">
                <c:v>2.3041474654377883</c:v>
              </c:pt>
              <c:pt idx="325">
                <c:v>2.7472527472527473</c:v>
              </c:pt>
              <c:pt idx="326">
                <c:v>3.3333333333333335</c:v>
              </c:pt>
              <c:pt idx="327">
                <c:v>2.2421524663677128</c:v>
              </c:pt>
              <c:pt idx="328">
                <c:v>2.9585798816568052</c:v>
              </c:pt>
              <c:pt idx="329">
                <c:v>3.3557046979865772</c:v>
              </c:pt>
              <c:pt idx="330">
                <c:v>3.0581039755351678</c:v>
              </c:pt>
              <c:pt idx="331">
                <c:v>4.2194092827004219</c:v>
              </c:pt>
              <c:pt idx="332">
                <c:v>2.8571428571428572</c:v>
              </c:pt>
              <c:pt idx="333">
                <c:v>3.0864197530864197</c:v>
              </c:pt>
              <c:pt idx="334">
                <c:v>3.6764705882352944</c:v>
              </c:pt>
              <c:pt idx="335">
                <c:v>3.7593984962406015</c:v>
              </c:pt>
              <c:pt idx="336">
                <c:v>3.8759689922480618</c:v>
              </c:pt>
              <c:pt idx="337">
                <c:v>4.2553191489361701</c:v>
              </c:pt>
              <c:pt idx="338">
                <c:v>3.3333333333333335</c:v>
              </c:pt>
              <c:pt idx="339">
                <c:v>2.5575447570332481</c:v>
              </c:pt>
              <c:pt idx="340">
                <c:v>2.5641025641025643</c:v>
              </c:pt>
              <c:pt idx="341">
                <c:v>2.8490028490028489</c:v>
              </c:pt>
              <c:pt idx="342">
                <c:v>3.0959752321981426</c:v>
              </c:pt>
              <c:pt idx="343">
                <c:v>2.7027027027027026</c:v>
              </c:pt>
              <c:pt idx="344">
                <c:v>2.6525198938992038</c:v>
              </c:pt>
              <c:pt idx="345">
                <c:v>2.9325513196480939</c:v>
              </c:pt>
              <c:pt idx="346">
                <c:v>2.8818443804034581</c:v>
              </c:pt>
              <c:pt idx="347">
                <c:v>2.9069767441860468</c:v>
              </c:pt>
              <c:pt idx="348">
                <c:v>3.3444816053511706</c:v>
              </c:pt>
              <c:pt idx="349">
                <c:v>3.0303030303030303</c:v>
              </c:pt>
              <c:pt idx="350">
                <c:v>2.9673590504451037</c:v>
              </c:pt>
              <c:pt idx="351">
                <c:v>3.0864197530864197</c:v>
              </c:pt>
              <c:pt idx="352">
                <c:v>3.0395136778115504</c:v>
              </c:pt>
              <c:pt idx="353">
                <c:v>3.1645569620253164</c:v>
              </c:pt>
              <c:pt idx="354">
                <c:v>3.5587188612099641</c:v>
              </c:pt>
              <c:pt idx="355">
                <c:v>3.2573289902280131</c:v>
              </c:pt>
              <c:pt idx="356">
                <c:v>3.9370078740157481</c:v>
              </c:pt>
              <c:pt idx="357">
                <c:v>4.1322314049586781</c:v>
              </c:pt>
              <c:pt idx="358">
                <c:v>4.4642857142857144</c:v>
              </c:pt>
              <c:pt idx="359">
                <c:v>3.7593984962406015</c:v>
              </c:pt>
              <c:pt idx="360">
                <c:v>4.9504950495049505</c:v>
              </c:pt>
              <c:pt idx="361">
                <c:v>5.6818181818181817</c:v>
              </c:pt>
            </c:numLit>
          </c:yVal>
          <c:smooth val="0"/>
          <c:extLst>
            <c:ext xmlns:c16="http://schemas.microsoft.com/office/drawing/2014/chart" uri="{C3380CC4-5D6E-409C-BE32-E72D297353CC}">
              <c16:uniqueId val="{00000000-A81B-4328-8B48-C500649842D6}"/>
            </c:ext>
          </c:extLst>
        </c:ser>
        <c:ser>
          <c:idx val="1"/>
          <c:order val="1"/>
          <c:tx>
            <c:v>Predicted</c:v>
          </c:tx>
          <c:spPr>
            <a:ln w="25400">
              <a:noFill/>
            </a:ln>
          </c:spPr>
          <c:marker>
            <c:symbol val="circle"/>
            <c:size val="4"/>
            <c:spPr>
              <a:noFill/>
              <a:ln w="9525">
                <a:solidFill>
                  <a:srgbClr val="FF0000"/>
                </a:solidFill>
                <a:prstDash val="solid"/>
              </a:ln>
            </c:spPr>
          </c:marker>
          <c:xVal>
            <c:numLit>
              <c:formatCode>General</c:formatCode>
              <c:ptCount val="36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numLit>
          </c:xVal>
          <c:yVal>
            <c:numLit>
              <c:formatCode>General</c:formatCode>
              <c:ptCount val="362"/>
              <c:pt idx="0">
                <c:v>6.4672491893401132</c:v>
              </c:pt>
              <c:pt idx="1">
                <c:v>6.7604514021421007</c:v>
              </c:pt>
              <c:pt idx="2">
                <c:v>6.3617584461097687</c:v>
              </c:pt>
              <c:pt idx="3">
                <c:v>6.3571044427319592</c:v>
              </c:pt>
              <c:pt idx="4">
                <c:v>6.381925794080276</c:v>
              </c:pt>
              <c:pt idx="5">
                <c:v>7.7657161317489125</c:v>
              </c:pt>
              <c:pt idx="6">
                <c:v>7.785883479719419</c:v>
              </c:pt>
              <c:pt idx="7">
                <c:v>7.7207274324300892</c:v>
              </c:pt>
              <c:pt idx="8">
                <c:v>7.8960282263275721</c:v>
              </c:pt>
              <c:pt idx="9">
                <c:v>7.0040109122474545</c:v>
              </c:pt>
              <c:pt idx="10">
                <c:v>6.55877792243703</c:v>
              </c:pt>
              <c:pt idx="11">
                <c:v>6.6301393075634394</c:v>
              </c:pt>
              <c:pt idx="12">
                <c:v>6.8659421453724452</c:v>
              </c:pt>
              <c:pt idx="13">
                <c:v>5.8187913853653495</c:v>
              </c:pt>
              <c:pt idx="14">
                <c:v>4.7111385814467326</c:v>
              </c:pt>
              <c:pt idx="15">
                <c:v>5.4263037671700971</c:v>
              </c:pt>
              <c:pt idx="16">
                <c:v>5.3347750340731803</c:v>
              </c:pt>
              <c:pt idx="17">
                <c:v>5.0446754901897339</c:v>
              </c:pt>
              <c:pt idx="18">
                <c:v>4.3357156423034482</c:v>
              </c:pt>
              <c:pt idx="19">
                <c:v>3.8780719768188661</c:v>
              </c:pt>
              <c:pt idx="20">
                <c:v>5.1765389192276645</c:v>
              </c:pt>
              <c:pt idx="21">
                <c:v>4.8011159800843792</c:v>
              </c:pt>
              <c:pt idx="22">
                <c:v>4.7157925848245421</c:v>
              </c:pt>
              <c:pt idx="23">
                <c:v>4.4970544260675043</c:v>
              </c:pt>
              <c:pt idx="24">
                <c:v>5.1393068922051901</c:v>
              </c:pt>
              <c:pt idx="25">
                <c:v>8.1907817735888298</c:v>
              </c:pt>
              <c:pt idx="26">
                <c:v>7.8200128378233549</c:v>
              </c:pt>
              <c:pt idx="27">
                <c:v>7.8293208445789721</c:v>
              </c:pt>
              <c:pt idx="28">
                <c:v>8.3722879053233932</c:v>
              </c:pt>
              <c:pt idx="29">
                <c:v>4.1883068116721827</c:v>
              </c:pt>
              <c:pt idx="30">
                <c:v>4.3961856292143313</c:v>
              </c:pt>
              <c:pt idx="31">
                <c:v>4.3403375886806206</c:v>
              </c:pt>
              <c:pt idx="32">
                <c:v>4.9701793791441471</c:v>
              </c:pt>
              <c:pt idx="33">
                <c:v>6.2190036188563127</c:v>
              </c:pt>
              <c:pt idx="34">
                <c:v>6.0483568283366385</c:v>
              </c:pt>
              <c:pt idx="35">
                <c:v>6.0064707979363545</c:v>
              </c:pt>
              <c:pt idx="36">
                <c:v>5.984752115506577</c:v>
              </c:pt>
              <c:pt idx="37">
                <c:v>7.4135311524940359</c:v>
              </c:pt>
              <c:pt idx="38">
                <c:v>7.8091214396078286</c:v>
              </c:pt>
              <c:pt idx="39">
                <c:v>7.3282077572341988</c:v>
              </c:pt>
              <c:pt idx="40">
                <c:v>7.2382303585965531</c:v>
              </c:pt>
              <c:pt idx="41">
                <c:v>8.5708266591092865</c:v>
              </c:pt>
              <c:pt idx="42">
                <c:v>8.2465977571219042</c:v>
              </c:pt>
              <c:pt idx="43">
                <c:v>8.8578235340741927</c:v>
              </c:pt>
              <c:pt idx="44">
                <c:v>5.4790170817846322</c:v>
              </c:pt>
              <c:pt idx="45">
                <c:v>4.6195777913491787</c:v>
              </c:pt>
              <c:pt idx="46">
                <c:v>5.9754441087509589</c:v>
              </c:pt>
              <c:pt idx="47">
                <c:v>5.7536032810753817</c:v>
              </c:pt>
              <c:pt idx="48">
                <c:v>4.3279269130064622</c:v>
              </c:pt>
              <c:pt idx="49">
                <c:v>4.1774474704572944</c:v>
              </c:pt>
              <c:pt idx="50">
                <c:v>4.1014320819530745</c:v>
              </c:pt>
              <c:pt idx="51">
                <c:v>4.0874700718196468</c:v>
              </c:pt>
              <c:pt idx="52">
                <c:v>3.6344804097128742</c:v>
              </c:pt>
              <c:pt idx="53">
                <c:v>3.3862668962297109</c:v>
              </c:pt>
              <c:pt idx="54">
                <c:v>3.7291118117283304</c:v>
              </c:pt>
              <c:pt idx="55">
                <c:v>3.9168232812999726</c:v>
              </c:pt>
              <c:pt idx="56">
                <c:v>4.270495481012845</c:v>
              </c:pt>
              <c:pt idx="57">
                <c:v>4.0346926432038401</c:v>
              </c:pt>
              <c:pt idx="58">
                <c:v>4.2332634539903706</c:v>
              </c:pt>
              <c:pt idx="59">
                <c:v>4.4721689607179149</c:v>
              </c:pt>
              <c:pt idx="60">
                <c:v>4.1898260891308166</c:v>
              </c:pt>
              <c:pt idx="61">
                <c:v>7.366959061715308</c:v>
              </c:pt>
              <c:pt idx="62">
                <c:v>7.5391571866942524</c:v>
              </c:pt>
              <c:pt idx="63">
                <c:v>7.1513235718768096</c:v>
              </c:pt>
              <c:pt idx="64">
                <c:v>7.1420155651211905</c:v>
              </c:pt>
              <c:pt idx="65">
                <c:v>6.4330557172349057</c:v>
              </c:pt>
              <c:pt idx="66">
                <c:v>7.9238881325931558</c:v>
              </c:pt>
              <c:pt idx="67">
                <c:v>7.7206633184288158</c:v>
              </c:pt>
              <c:pt idx="68">
                <c:v>7.6493019333024073</c:v>
              </c:pt>
              <c:pt idx="69">
                <c:v>7.5965565616872341</c:v>
              </c:pt>
              <c:pt idx="70">
                <c:v>4.3511648728948735</c:v>
              </c:pt>
              <c:pt idx="71">
                <c:v>6.774349298274255</c:v>
              </c:pt>
              <c:pt idx="72">
                <c:v>7.0939241968838278</c:v>
              </c:pt>
              <c:pt idx="73">
                <c:v>7.3979857509007028</c:v>
              </c:pt>
              <c:pt idx="74">
                <c:v>7.0613461732391629</c:v>
              </c:pt>
              <c:pt idx="75">
                <c:v>5.2866195518345451</c:v>
              </c:pt>
              <c:pt idx="76">
                <c:v>4.6319564100227018</c:v>
              </c:pt>
              <c:pt idx="77">
                <c:v>5.3579809369609546</c:v>
              </c:pt>
              <c:pt idx="78">
                <c:v>4.1324267141378357</c:v>
              </c:pt>
              <c:pt idx="79">
                <c:v>4.4520016127474076</c:v>
              </c:pt>
              <c:pt idx="80">
                <c:v>4.286008825605542</c:v>
              </c:pt>
              <c:pt idx="81">
                <c:v>4.624199737726352</c:v>
              </c:pt>
              <c:pt idx="82">
                <c:v>4.0936433526560911</c:v>
              </c:pt>
              <c:pt idx="83">
                <c:v>3.9943579472628254</c:v>
              </c:pt>
              <c:pt idx="84">
                <c:v>6.9496180351711017</c:v>
              </c:pt>
              <c:pt idx="85">
                <c:v>6.2856468866036401</c:v>
              </c:pt>
              <c:pt idx="86">
                <c:v>6.775868575732888</c:v>
              </c:pt>
              <c:pt idx="87">
                <c:v>6.859640636533455</c:v>
              </c:pt>
              <c:pt idx="88">
                <c:v>6.4485370048269663</c:v>
              </c:pt>
              <c:pt idx="89">
                <c:v>8.2713549944689468</c:v>
              </c:pt>
              <c:pt idx="90">
                <c:v>7.5143037783452993</c:v>
              </c:pt>
              <c:pt idx="91">
                <c:v>7.3576189979590527</c:v>
              </c:pt>
              <c:pt idx="92">
                <c:v>7.1621508560910607</c:v>
              </c:pt>
              <c:pt idx="93">
                <c:v>7.9347154168074079</c:v>
              </c:pt>
              <c:pt idx="94">
                <c:v>8.2698036600096767</c:v>
              </c:pt>
              <c:pt idx="95">
                <c:v>6.5167957210348364</c:v>
              </c:pt>
              <c:pt idx="96">
                <c:v>5.4308615995459961</c:v>
              </c:pt>
              <c:pt idx="97">
                <c:v>5.6744211096513508</c:v>
              </c:pt>
              <c:pt idx="98">
                <c:v>5.1578267347145168</c:v>
              </c:pt>
              <c:pt idx="99">
                <c:v>5.2757281536190188</c:v>
              </c:pt>
              <c:pt idx="100">
                <c:v>5.0942220218844563</c:v>
              </c:pt>
              <c:pt idx="101">
                <c:v>3.6142489477410944</c:v>
              </c:pt>
              <c:pt idx="102">
                <c:v>8.341165045136087</c:v>
              </c:pt>
              <c:pt idx="103">
                <c:v>8.1999936093425383</c:v>
              </c:pt>
              <c:pt idx="104">
                <c:v>7.8090573256065552</c:v>
              </c:pt>
              <c:pt idx="105">
                <c:v>7.5686004844197408</c:v>
              </c:pt>
              <c:pt idx="106">
                <c:v>4.9158185590684322</c:v>
              </c:pt>
              <c:pt idx="107">
                <c:v>4.1246379848408488</c:v>
              </c:pt>
              <c:pt idx="108">
                <c:v>4.3139007888717611</c:v>
              </c:pt>
              <c:pt idx="109">
                <c:v>4.279771430767827</c:v>
              </c:pt>
              <c:pt idx="110">
                <c:v>3.8841811436540343</c:v>
              </c:pt>
              <c:pt idx="111">
                <c:v>4.1727293530782124</c:v>
              </c:pt>
              <c:pt idx="112">
                <c:v>4.4240455354799151</c:v>
              </c:pt>
              <c:pt idx="113">
                <c:v>4.1029193024110722</c:v>
              </c:pt>
              <c:pt idx="114">
                <c:v>6.9216940149042463</c:v>
              </c:pt>
              <c:pt idx="115">
                <c:v>7.2257555689211213</c:v>
              </c:pt>
              <c:pt idx="116">
                <c:v>3.4854881876217032</c:v>
              </c:pt>
              <c:pt idx="117">
                <c:v>3.9369265152692066</c:v>
              </c:pt>
              <c:pt idx="118">
                <c:v>4.5946923259995893</c:v>
              </c:pt>
              <c:pt idx="119">
                <c:v>5.0383739813507438</c:v>
              </c:pt>
              <c:pt idx="120">
                <c:v>5.862132579222993</c:v>
              </c:pt>
              <c:pt idx="121">
                <c:v>4.7156964138226325</c:v>
              </c:pt>
              <c:pt idx="122">
                <c:v>4.9437425793352885</c:v>
              </c:pt>
              <c:pt idx="123">
                <c:v>6.2732362109294826</c:v>
              </c:pt>
              <c:pt idx="124">
                <c:v>5.2539774141886051</c:v>
              </c:pt>
              <c:pt idx="125">
                <c:v>4.9421591878753812</c:v>
              </c:pt>
              <c:pt idx="126">
                <c:v>5.6169896776577311</c:v>
              </c:pt>
              <c:pt idx="127">
                <c:v>3.4668401171098289</c:v>
              </c:pt>
              <c:pt idx="128">
                <c:v>4.2440586812039847</c:v>
              </c:pt>
              <c:pt idx="129">
                <c:v>3.2899879887530759</c:v>
              </c:pt>
              <c:pt idx="130">
                <c:v>4.3852301169975334</c:v>
              </c:pt>
              <c:pt idx="131">
                <c:v>6.3073335120327805</c:v>
              </c:pt>
              <c:pt idx="132">
                <c:v>6.0761846776015842</c:v>
              </c:pt>
              <c:pt idx="133">
                <c:v>6.0467093228754587</c:v>
              </c:pt>
              <c:pt idx="134">
                <c:v>6.8658139173698975</c:v>
              </c:pt>
              <c:pt idx="135">
                <c:v>7.7314585456424298</c:v>
              </c:pt>
              <c:pt idx="136">
                <c:v>7.3560356064991446</c:v>
              </c:pt>
              <c:pt idx="137">
                <c:v>7.6368271436269737</c:v>
              </c:pt>
              <c:pt idx="138">
                <c:v>7.0457687146451899</c:v>
              </c:pt>
              <c:pt idx="139">
                <c:v>3.8841490866533972</c:v>
              </c:pt>
              <c:pt idx="140">
                <c:v>3.4870074650803362</c:v>
              </c:pt>
              <c:pt idx="141">
                <c:v>4.009807177854249</c:v>
              </c:pt>
              <c:pt idx="142">
                <c:v>2.9998884448696277</c:v>
              </c:pt>
              <c:pt idx="143">
                <c:v>3.5490608434511266</c:v>
              </c:pt>
              <c:pt idx="144">
                <c:v>3.7383236474820389</c:v>
              </c:pt>
              <c:pt idx="145">
                <c:v>3.7119509616744528</c:v>
              </c:pt>
              <c:pt idx="146">
                <c:v>3.9260351170536811</c:v>
              </c:pt>
              <c:pt idx="147">
                <c:v>4.3030093906562357</c:v>
              </c:pt>
              <c:pt idx="148">
                <c:v>4.1509786136477977</c:v>
              </c:pt>
              <c:pt idx="149">
                <c:v>3.544406840073318</c:v>
              </c:pt>
              <c:pt idx="150">
                <c:v>5.3578847659590423</c:v>
              </c:pt>
              <c:pt idx="151">
                <c:v>5.660394985516648</c:v>
              </c:pt>
              <c:pt idx="152">
                <c:v>5.6185089551163641</c:v>
              </c:pt>
              <c:pt idx="153">
                <c:v>5.1934433132764468</c:v>
              </c:pt>
              <c:pt idx="154">
                <c:v>7.5359583467738016</c:v>
              </c:pt>
              <c:pt idx="155">
                <c:v>7.1822540900602938</c:v>
              </c:pt>
              <c:pt idx="156">
                <c:v>7.2722314886979404</c:v>
              </c:pt>
              <c:pt idx="157">
                <c:v>7.5188936677218337</c:v>
              </c:pt>
              <c:pt idx="158">
                <c:v>6.3553928232695052</c:v>
              </c:pt>
              <c:pt idx="159">
                <c:v>6.3398794786768073</c:v>
              </c:pt>
              <c:pt idx="160">
                <c:v>6.0808066239787557</c:v>
              </c:pt>
              <c:pt idx="161">
                <c:v>6.1661300192385937</c:v>
              </c:pt>
              <c:pt idx="162">
                <c:v>5.008834512623344</c:v>
              </c:pt>
              <c:pt idx="163">
                <c:v>5.2911773842104424</c:v>
              </c:pt>
              <c:pt idx="164">
                <c:v>5.2105079923284148</c:v>
              </c:pt>
              <c:pt idx="165">
                <c:v>3.662276201977182</c:v>
              </c:pt>
              <c:pt idx="166">
                <c:v>4.3883007289154357</c:v>
              </c:pt>
              <c:pt idx="167">
                <c:v>4.814917705214623</c:v>
              </c:pt>
              <c:pt idx="168">
                <c:v>4.315388009329757</c:v>
              </c:pt>
              <c:pt idx="169">
                <c:v>4.4860347998494312</c:v>
              </c:pt>
              <c:pt idx="170">
                <c:v>3.7429455938592113</c:v>
              </c:pt>
              <c:pt idx="171">
                <c:v>4.2424752897440765</c:v>
              </c:pt>
              <c:pt idx="172">
                <c:v>4.9235111173635069</c:v>
              </c:pt>
              <c:pt idx="173">
                <c:v>3.2992639385080569</c:v>
              </c:pt>
              <c:pt idx="174">
                <c:v>5.2756640396177445</c:v>
              </c:pt>
              <c:pt idx="175">
                <c:v>4.4736241241752728</c:v>
              </c:pt>
              <c:pt idx="176">
                <c:v>4.8816250869632229</c:v>
              </c:pt>
              <c:pt idx="177">
                <c:v>4.8630090734519857</c:v>
              </c:pt>
              <c:pt idx="178">
                <c:v>4.4379434316120685</c:v>
              </c:pt>
              <c:pt idx="179">
                <c:v>3.0789744452917489</c:v>
              </c:pt>
              <c:pt idx="180">
                <c:v>3.9694083679119601</c:v>
              </c:pt>
              <c:pt idx="181">
                <c:v>3.5908827598501363</c:v>
              </c:pt>
              <c:pt idx="182">
                <c:v>4.1369524895130958</c:v>
              </c:pt>
              <c:pt idx="183">
                <c:v>3.6451794659245778</c:v>
              </c:pt>
              <c:pt idx="184">
                <c:v>3.56295873958328</c:v>
              </c:pt>
              <c:pt idx="185">
                <c:v>6.6857950060933291</c:v>
              </c:pt>
              <c:pt idx="186">
                <c:v>6.6470116446115854</c:v>
              </c:pt>
              <c:pt idx="187">
                <c:v>6.2933073878980776</c:v>
              </c:pt>
              <c:pt idx="188">
                <c:v>6.6857950060933291</c:v>
              </c:pt>
              <c:pt idx="189">
                <c:v>5.162384567090414</c:v>
              </c:pt>
              <c:pt idx="190">
                <c:v>5.348544702202787</c:v>
              </c:pt>
              <c:pt idx="191">
                <c:v>4.8195396515917945</c:v>
              </c:pt>
              <c:pt idx="192">
                <c:v>4.9327870671184879</c:v>
              </c:pt>
              <c:pt idx="193">
                <c:v>3.3038858848852293</c:v>
              </c:pt>
              <c:pt idx="194">
                <c:v>3.504008030131029</c:v>
              </c:pt>
              <c:pt idx="195">
                <c:v>3.1518551078767914</c:v>
              </c:pt>
              <c:pt idx="196">
                <c:v>2.9315656146604834</c:v>
              </c:pt>
              <c:pt idx="197">
                <c:v>5.8108423710651786</c:v>
              </c:pt>
              <c:pt idx="198">
                <c:v>5.6913896177014056</c:v>
              </c:pt>
              <c:pt idx="199">
                <c:v>5.8015343643095596</c:v>
              </c:pt>
              <c:pt idx="200">
                <c:v>5.1003311887196237</c:v>
              </c:pt>
              <c:pt idx="201">
                <c:v>2.9781056484385768</c:v>
              </c:pt>
              <c:pt idx="202">
                <c:v>3.2340758342180891</c:v>
              </c:pt>
              <c:pt idx="203">
                <c:v>3.4900460199976013</c:v>
              </c:pt>
              <c:pt idx="204">
                <c:v>4.1260931482982066</c:v>
              </c:pt>
              <c:pt idx="205">
                <c:v>5.0336238069710229</c:v>
              </c:pt>
              <c:pt idx="206">
                <c:v>6.2591780297941426</c:v>
              </c:pt>
              <c:pt idx="207">
                <c:v>5.2197839420833958</c:v>
              </c:pt>
              <c:pt idx="208">
                <c:v>4.6923302259316735</c:v>
              </c:pt>
              <c:pt idx="209">
                <c:v>6.0730178946817697</c:v>
              </c:pt>
              <c:pt idx="210">
                <c:v>6.9417651918728414</c:v>
              </c:pt>
              <c:pt idx="211">
                <c:v>6.4375814926101658</c:v>
              </c:pt>
              <c:pt idx="212">
                <c:v>6.1505846176452588</c:v>
              </c:pt>
              <c:pt idx="213">
                <c:v>5.9721811548292347</c:v>
              </c:pt>
              <c:pt idx="214">
                <c:v>3.1719903988466598</c:v>
              </c:pt>
              <c:pt idx="215">
                <c:v>3.3426371893663358</c:v>
              </c:pt>
              <c:pt idx="216">
                <c:v>2.8306968178073113</c:v>
              </c:pt>
              <c:pt idx="217">
                <c:v>3.5675806859604524</c:v>
              </c:pt>
              <c:pt idx="218">
                <c:v>3.0168569529196834</c:v>
              </c:pt>
              <c:pt idx="219">
                <c:v>6.0186891316066902</c:v>
              </c:pt>
              <c:pt idx="220">
                <c:v>6.2979293342752491</c:v>
              </c:pt>
              <c:pt idx="221">
                <c:v>6.4220360910168308</c:v>
              </c:pt>
              <c:pt idx="222">
                <c:v>6.6624929322036452</c:v>
              </c:pt>
              <c:pt idx="223">
                <c:v>5.4602087262695731</c:v>
              </c:pt>
              <c:pt idx="224">
                <c:v>5.3128319526389447</c:v>
              </c:pt>
              <c:pt idx="225">
                <c:v>5.6308555167892473</c:v>
              </c:pt>
              <c:pt idx="226">
                <c:v>5.467965398565922</c:v>
              </c:pt>
              <c:pt idx="227">
                <c:v>6.5461428477584125</c:v>
              </c:pt>
              <c:pt idx="228">
                <c:v>6.4608194524985754</c:v>
              </c:pt>
              <c:pt idx="229">
                <c:v>6.7090329659817387</c:v>
              </c:pt>
              <c:pt idx="230">
                <c:v>6.7245463105744365</c:v>
              </c:pt>
              <c:pt idx="231">
                <c:v>3.0091002806233345</c:v>
              </c:pt>
              <c:pt idx="232">
                <c:v>4.250167848039152</c:v>
              </c:pt>
              <c:pt idx="233">
                <c:v>3.51328397988601</c:v>
              </c:pt>
              <c:pt idx="234">
                <c:v>4.2734378649281979</c:v>
              </c:pt>
              <c:pt idx="235">
                <c:v>3.1812984056022788</c:v>
              </c:pt>
              <c:pt idx="236">
                <c:v>3.2185304326247532</c:v>
              </c:pt>
              <c:pt idx="237">
                <c:v>3.0789103312904746</c:v>
              </c:pt>
              <c:pt idx="238">
                <c:v>3.3969338954407773</c:v>
              </c:pt>
              <c:pt idx="239">
                <c:v>4.3665179324843839</c:v>
              </c:pt>
              <c:pt idx="240">
                <c:v>4.0329810237413835</c:v>
              </c:pt>
              <c:pt idx="241">
                <c:v>4.2191411588537564</c:v>
              </c:pt>
              <c:pt idx="242">
                <c:v>2.9315015006592109</c:v>
              </c:pt>
              <c:pt idx="243">
                <c:v>2.644504625694303</c:v>
              </c:pt>
              <c:pt idx="244">
                <c:v>2.9315015006592109</c:v>
              </c:pt>
              <c:pt idx="245">
                <c:v>3.0633649296971406</c:v>
              </c:pt>
              <c:pt idx="246">
                <c:v>2.644504625694303</c:v>
              </c:pt>
              <c:pt idx="247">
                <c:v>5.0723430544514949</c:v>
              </c:pt>
              <c:pt idx="248">
                <c:v>5.6463368043813098</c:v>
              </c:pt>
              <c:pt idx="249">
                <c:v>5.3903666186017976</c:v>
              </c:pt>
              <c:pt idx="250">
                <c:v>5.3360699125273561</c:v>
              </c:pt>
              <c:pt idx="251">
                <c:v>4.7465628180048425</c:v>
              </c:pt>
              <c:pt idx="252">
                <c:v>4.4518092707435857</c:v>
              </c:pt>
              <c:pt idx="253">
                <c:v>4.0717323282224926</c:v>
              </c:pt>
              <c:pt idx="254">
                <c:v>5.1731797943040299</c:v>
              </c:pt>
              <c:pt idx="255">
                <c:v>4.8318862132646805</c:v>
              </c:pt>
              <c:pt idx="256">
                <c:v>5.0956130713405408</c:v>
              </c:pt>
              <c:pt idx="257">
                <c:v>4.6146993889669119</c:v>
              </c:pt>
              <c:pt idx="258">
                <c:v>5.4679333415652867</c:v>
              </c:pt>
              <c:pt idx="259">
                <c:v>5.1421531051186342</c:v>
              </c:pt>
              <c:pt idx="260">
                <c:v>5.1654231220076809</c:v>
              </c:pt>
              <c:pt idx="261">
                <c:v>5.1964498111930766</c:v>
              </c:pt>
              <c:pt idx="262">
                <c:v>4.8241295409683316</c:v>
              </c:pt>
              <c:pt idx="263">
                <c:v>6.181547192829381</c:v>
              </c:pt>
              <c:pt idx="264">
                <c:v>3.195228358735072</c:v>
              </c:pt>
              <c:pt idx="265">
                <c:v>3.8235188147393284</c:v>
              </c:pt>
              <c:pt idx="266">
                <c:v>3.4201718553291887</c:v>
              </c:pt>
              <c:pt idx="267">
                <c:v>3.3115784431803039</c:v>
              </c:pt>
              <c:pt idx="268">
                <c:v>3.75370876407219</c:v>
              </c:pt>
              <c:pt idx="269">
                <c:v>4.1105156897042372</c:v>
              </c:pt>
              <c:pt idx="270">
                <c:v>4.2811624802239114</c:v>
              </c:pt>
              <c:pt idx="271">
                <c:v>3.583061973552514</c:v>
              </c:pt>
              <c:pt idx="272">
                <c:v>4.2423791187421669</c:v>
              </c:pt>
              <c:pt idx="273">
                <c:v>4.7232928011157966</c:v>
              </c:pt>
              <c:pt idx="274">
                <c:v>4.1880824126677254</c:v>
              </c:pt>
              <c:pt idx="275">
                <c:v>5.1421531051186342</c:v>
              </c:pt>
              <c:pt idx="276">
                <c:v>2.9392581729555598</c:v>
              </c:pt>
              <c:pt idx="277">
                <c:v>3.1642016695496764</c:v>
              </c:pt>
              <c:pt idx="278">
                <c:v>4.7387740887078564</c:v>
              </c:pt>
              <c:pt idx="279">
                <c:v>4.3431838015940656</c:v>
              </c:pt>
              <c:pt idx="280">
                <c:v>4.1880503556670883</c:v>
              </c:pt>
              <c:pt idx="281">
                <c:v>4.7698007778932521</c:v>
              </c:pt>
              <c:pt idx="282">
                <c:v>4.9171775515238805</c:v>
              </c:pt>
              <c:pt idx="283">
                <c:v>5.6618180919733705</c:v>
              </c:pt>
              <c:pt idx="284">
                <c:v>5.4834146291573473</c:v>
              </c:pt>
              <c:pt idx="285">
                <c:v>5.8402215547893945</c:v>
              </c:pt>
              <c:pt idx="286">
                <c:v>5.6463047473806727</c:v>
              </c:pt>
              <c:pt idx="287">
                <c:v>6.4685120107936518</c:v>
              </c:pt>
              <c:pt idx="288">
                <c:v>5.9938036662571017</c:v>
              </c:pt>
              <c:pt idx="289">
                <c:v>5.2972544940449744</c:v>
              </c:pt>
              <c:pt idx="290">
                <c:v>5.8169515379003478</c:v>
              </c:pt>
              <c:pt idx="291">
                <c:v>2.6910126024717584</c:v>
              </c:pt>
              <c:pt idx="292">
                <c:v>2.7685793254352475</c:v>
              </c:pt>
              <c:pt idx="293">
                <c:v>2.6754992578790606</c:v>
              </c:pt>
              <c:pt idx="294">
                <c:v>3.846756774627738</c:v>
              </c:pt>
              <c:pt idx="295">
                <c:v>5.1809044095997407</c:v>
              </c:pt>
              <c:pt idx="296">
                <c:v>5.7548981595295565</c:v>
              </c:pt>
              <c:pt idx="297">
                <c:v>4.6534506934480193</c:v>
              </c:pt>
              <c:pt idx="298">
                <c:v>5.0102576190800665</c:v>
              </c:pt>
              <c:pt idx="299">
                <c:v>3.1176295787709467</c:v>
              </c:pt>
              <c:pt idx="300">
                <c:v>3.0400628558074576</c:v>
              </c:pt>
              <c:pt idx="301">
                <c:v>2.8383893761023877</c:v>
              </c:pt>
              <c:pt idx="302">
                <c:v>3.009036166622062</c:v>
              </c:pt>
              <c:pt idx="303">
                <c:v>3.846756774627738</c:v>
              </c:pt>
              <c:pt idx="304">
                <c:v>3.7304066901825061</c:v>
              </c:pt>
              <c:pt idx="305">
                <c:v>3.8932968084058315</c:v>
              </c:pt>
              <c:pt idx="306">
                <c:v>3.6699046462709841</c:v>
              </c:pt>
              <c:pt idx="307">
                <c:v>2.883346018420573</c:v>
              </c:pt>
              <c:pt idx="308">
                <c:v>2.6103111535890928</c:v>
              </c:pt>
              <c:pt idx="309">
                <c:v>2.8461139913980986</c:v>
              </c:pt>
              <c:pt idx="310">
                <c:v>2.6894292110118521</c:v>
              </c:pt>
              <c:pt idx="311">
                <c:v>3.7117586196706309</c:v>
              </c:pt>
              <c:pt idx="312">
                <c:v>4.0096148358504271</c:v>
              </c:pt>
              <c:pt idx="313">
                <c:v>4.2159423189333065</c:v>
              </c:pt>
              <c:pt idx="314">
                <c:v>4.8023467445372798</c:v>
              </c:pt>
              <c:pt idx="315">
                <c:v>2.9516047346284431</c:v>
              </c:pt>
              <c:pt idx="316">
                <c:v>3.762952656826533</c:v>
              </c:pt>
              <c:pt idx="317">
                <c:v>3.500777133209942</c:v>
              </c:pt>
              <c:pt idx="318">
                <c:v>3.333233011608808</c:v>
              </c:pt>
              <c:pt idx="319">
                <c:v>3.0710574879922152</c:v>
              </c:pt>
              <c:pt idx="320">
                <c:v>2.8306006468054008</c:v>
              </c:pt>
              <c:pt idx="321">
                <c:v>3.9010214237015424</c:v>
              </c:pt>
              <c:pt idx="322">
                <c:v>2.8306006468054008</c:v>
              </c:pt>
              <c:pt idx="323">
                <c:v>2.7918172853236563</c:v>
              </c:pt>
              <c:pt idx="324">
                <c:v>3.1796509001411</c:v>
              </c:pt>
              <c:pt idx="325">
                <c:v>4.1337215925920088</c:v>
              </c:pt>
              <c:pt idx="326">
                <c:v>4.5991219303729398</c:v>
              </c:pt>
              <c:pt idx="327">
                <c:v>2.427253687395261</c:v>
              </c:pt>
              <c:pt idx="328">
                <c:v>2.8848973528798432</c:v>
              </c:pt>
              <c:pt idx="329">
                <c:v>2.4194970150989121</c:v>
              </c:pt>
              <c:pt idx="330">
                <c:v>4.0716682142212184</c:v>
              </c:pt>
              <c:pt idx="331">
                <c:v>3.3115143291790297</c:v>
              </c:pt>
              <c:pt idx="332">
                <c:v>3.4356210859206122</c:v>
              </c:pt>
              <c:pt idx="333">
                <c:v>3.1098408494739598</c:v>
              </c:pt>
              <c:pt idx="334">
                <c:v>3.2726989106966489</c:v>
              </c:pt>
              <c:pt idx="335">
                <c:v>3.4976424072907646</c:v>
              </c:pt>
              <c:pt idx="336">
                <c:v>3.4743723904017187</c:v>
              </c:pt>
              <c:pt idx="337">
                <c:v>3.637262508625045</c:v>
              </c:pt>
              <c:pt idx="338">
                <c:v>3.1098087924733218</c:v>
              </c:pt>
              <c:pt idx="339">
                <c:v>2.1324680831333662</c:v>
              </c:pt>
              <c:pt idx="340">
                <c:v>2.3186282182457383</c:v>
              </c:pt>
              <c:pt idx="341">
                <c:v>2.1402247554297151</c:v>
              </c:pt>
              <c:pt idx="342">
                <c:v>2.6133817655069951</c:v>
              </c:pt>
              <c:pt idx="343">
                <c:v>2.4737616641727165</c:v>
              </c:pt>
              <c:pt idx="344">
                <c:v>2.5901117486179484</c:v>
              </c:pt>
              <c:pt idx="345">
                <c:v>2.4892750087654143</c:v>
              </c:pt>
              <c:pt idx="346">
                <c:v>2.8460819343974606</c:v>
              </c:pt>
              <c:pt idx="347">
                <c:v>2.5823550763216012</c:v>
              </c:pt>
              <c:pt idx="348">
                <c:v>3.1020521201769728</c:v>
              </c:pt>
              <c:pt idx="349">
                <c:v>2.8072985729157161</c:v>
              </c:pt>
              <c:pt idx="350">
                <c:v>2.8383252621011117</c:v>
              </c:pt>
              <c:pt idx="351">
                <c:v>3.0555120863988812</c:v>
              </c:pt>
              <c:pt idx="352">
                <c:v>3.4666157181053698</c:v>
              </c:pt>
              <c:pt idx="353">
                <c:v>3.4976424072907646</c:v>
              </c:pt>
              <c:pt idx="354">
                <c:v>4.4206864105562786</c:v>
              </c:pt>
              <c:pt idx="355">
                <c:v>4.3120929984073957</c:v>
              </c:pt>
              <c:pt idx="356">
                <c:v>3.9087460389972541</c:v>
              </c:pt>
              <c:pt idx="357">
                <c:v>3.9552860727753476</c:v>
              </c:pt>
              <c:pt idx="358">
                <c:v>4.7076832855211865</c:v>
              </c:pt>
              <c:pt idx="359">
                <c:v>5.1885969678948163</c:v>
              </c:pt>
              <c:pt idx="360">
                <c:v>4.1569595524804184</c:v>
              </c:pt>
              <c:pt idx="361">
                <c:v>4.7852500084846747</c:v>
              </c:pt>
            </c:numLit>
          </c:yVal>
          <c:smooth val="0"/>
          <c:extLst>
            <c:ext xmlns:c16="http://schemas.microsoft.com/office/drawing/2014/chart" uri="{C3380CC4-5D6E-409C-BE32-E72D297353CC}">
              <c16:uniqueId val="{00000001-A81B-4328-8B48-C500649842D6}"/>
            </c:ext>
          </c:extLst>
        </c:ser>
        <c:ser>
          <c:idx val="2"/>
          <c:order val="2"/>
          <c:tx>
            <c:v>Forecast</c:v>
          </c:tx>
          <c:spPr>
            <a:ln w="19050">
              <a:noFill/>
            </a:ln>
          </c:spPr>
          <c:marker>
            <c:symbol val="circle"/>
            <c:size val="7"/>
            <c:spPr>
              <a:solidFill>
                <a:srgbClr val="FF9999"/>
              </a:solidFill>
              <a:ln w="12700">
                <a:solidFill>
                  <a:srgbClr val="FF0000"/>
                </a:solidFill>
                <a:prstDash val="solid"/>
              </a:ln>
            </c:spPr>
          </c:marker>
          <c:errBars>
            <c:errDir val="y"/>
            <c:errBarType val="both"/>
            <c:errValType val="cust"/>
            <c:noEndCap val="0"/>
            <c:plus>
              <c:numRef>
                <c:f>Model.3.RegressIt!$CG$31:$CG$60</c:f>
              </c:numRef>
            </c:plus>
            <c:minus>
              <c:numRef>
                <c:f>Model.3.RegressIt!$CG$31:$CG$60</c:f>
              </c:numRef>
            </c:minus>
          </c:errBars>
          <c:xVal>
            <c:numRef>
              <c:f>Model.3.RegressIt!$A$31:$A$60</c:f>
            </c:numRef>
          </c:xVal>
          <c:yVal>
            <c:numRef>
              <c:f>Model.3.RegressIt!$B$31:$B$60</c:f>
            </c:numRef>
          </c:yVal>
          <c:smooth val="0"/>
          <c:extLst>
            <c:ext xmlns:c16="http://schemas.microsoft.com/office/drawing/2014/chart" uri="{C3380CC4-5D6E-409C-BE32-E72D297353CC}">
              <c16:uniqueId val="{00000002-A81B-4328-8B48-C500649842D6}"/>
            </c:ext>
          </c:extLst>
        </c:ser>
        <c:dLbls>
          <c:showLegendKey val="0"/>
          <c:showVal val="0"/>
          <c:showCatName val="0"/>
          <c:showSerName val="0"/>
          <c:showPercent val="0"/>
          <c:showBubbleSize val="0"/>
        </c:dLbls>
        <c:axId val="924082879"/>
        <c:axId val="924096607"/>
      </c:scatterChart>
      <c:valAx>
        <c:axId val="924082879"/>
        <c:scaling>
          <c:orientation val="minMax"/>
        </c:scaling>
        <c:delete val="0"/>
        <c:axPos val="b"/>
        <c:numFmt formatCode="General" sourceLinked="1"/>
        <c:majorTickMark val="out"/>
        <c:minorTickMark val="none"/>
        <c:tickLblPos val="nextTo"/>
        <c:crossAx val="924096607"/>
        <c:crossesAt val="0"/>
        <c:crossBetween val="midCat"/>
      </c:valAx>
      <c:valAx>
        <c:axId val="924096607"/>
        <c:scaling>
          <c:orientation val="minMax"/>
          <c:min val="0"/>
        </c:scaling>
        <c:delete val="0"/>
        <c:axPos val="l"/>
        <c:majorGridlines>
          <c:spPr>
            <a:ln w="3175">
              <a:solidFill>
                <a:srgbClr val="C0C0C0"/>
              </a:solidFill>
              <a:prstDash val="solid"/>
            </a:ln>
          </c:spPr>
        </c:majorGridlines>
        <c:numFmt formatCode="General" sourceLinked="1"/>
        <c:majorTickMark val="out"/>
        <c:minorTickMark val="none"/>
        <c:tickLblPos val="nextTo"/>
        <c:crossAx val="924082879"/>
        <c:crossesAt val="0"/>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txPr>
    <a:bodyPr/>
    <a:lstStyle/>
    <a:p>
      <a:pPr>
        <a:defRPr sz="1000">
          <a:latin typeface="+mn-lt"/>
          <a:ea typeface="+mn-lt"/>
          <a:cs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Observation #
</a:t>
            </a:r>
            <a:r>
              <a:rPr lang="en-US" sz="1000"/>
              <a:t>Model.3.RegressIt for GallonsPer100MilesTo1981    (2 variables, n=362)</a:t>
            </a:r>
          </a:p>
        </c:rich>
      </c:tx>
      <c:layout/>
      <c:overlay val="0"/>
    </c:title>
    <c:autoTitleDeleted val="0"/>
    <c:plotArea>
      <c:layout/>
      <c:barChart>
        <c:barDir val="col"/>
        <c:grouping val="clustered"/>
        <c:varyColors val="0"/>
        <c:ser>
          <c:idx val="0"/>
          <c:order val="0"/>
          <c:tx>
            <c:v>Actual</c:v>
          </c:tx>
          <c:spPr>
            <a:solidFill>
              <a:srgbClr val="0000FF"/>
            </a:solidFill>
            <a:ln w="3175">
              <a:solidFill>
                <a:srgbClr val="0000FF"/>
              </a:solidFill>
              <a:prstDash val="solid"/>
            </a:ln>
            <a:effectLst/>
          </c:spPr>
          <c:invertIfNegative val="0"/>
          <c:trendline>
            <c:spPr>
              <a:ln w="12700">
                <a:solidFill>
                  <a:srgbClr val="FF0000"/>
                </a:solidFill>
                <a:prstDash val="sysDash"/>
              </a:ln>
            </c:spPr>
            <c:trendlineType val="linear"/>
            <c:dispRSqr val="0"/>
            <c:dispEq val="0"/>
          </c:trendline>
          <c:cat>
            <c:numLit>
              <c:formatCode>General</c:formatCode>
              <c:ptCount val="36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numLit>
          </c:cat>
          <c:val>
            <c:numLit>
              <c:formatCode>General</c:formatCode>
              <c:ptCount val="362"/>
              <c:pt idx="0">
                <c:v>-0.91169363378455781</c:v>
              </c:pt>
              <c:pt idx="1">
                <c:v>-9.3784735475433756E-2</c:v>
              </c:pt>
              <c:pt idx="2">
                <c:v>-0.80620289055421335</c:v>
              </c:pt>
              <c:pt idx="3">
                <c:v>-0.10710444273195918</c:v>
              </c:pt>
              <c:pt idx="4">
                <c:v>-0.49957285290380504</c:v>
              </c:pt>
              <c:pt idx="5">
                <c:v>-1.0990494650822455</c:v>
              </c:pt>
              <c:pt idx="6">
                <c:v>-0.64302633686227573</c:v>
              </c:pt>
              <c:pt idx="7">
                <c:v>-0.57787028957294595</c:v>
              </c:pt>
              <c:pt idx="8">
                <c:v>-0.75317108347042883</c:v>
              </c:pt>
              <c:pt idx="9">
                <c:v>-0.33734424558078757</c:v>
              </c:pt>
              <c:pt idx="10">
                <c:v>0.10788874422963701</c:v>
              </c:pt>
              <c:pt idx="11">
                <c:v>0.51271783529370385</c:v>
              </c:pt>
              <c:pt idx="12">
                <c:v>-0.19927547870577822</c:v>
              </c:pt>
              <c:pt idx="13">
                <c:v>1.3240657574917938</c:v>
              </c:pt>
              <c:pt idx="14">
                <c:v>-0.54447191478006562</c:v>
              </c:pt>
              <c:pt idx="15">
                <c:v>-0.88084922171555124</c:v>
              </c:pt>
              <c:pt idx="16">
                <c:v>0.22078052148237504</c:v>
              </c:pt>
              <c:pt idx="17">
                <c:v>-0.28277072828497207</c:v>
              </c:pt>
              <c:pt idx="18">
                <c:v>-0.63201193859974447</c:v>
              </c:pt>
              <c:pt idx="19">
                <c:v>-3.1918130665019806E-2</c:v>
              </c:pt>
              <c:pt idx="20">
                <c:v>-1.1765389192276645</c:v>
              </c:pt>
              <c:pt idx="21">
                <c:v>-0.63444931341771227</c:v>
              </c:pt>
              <c:pt idx="22">
                <c:v>-0.71579258482454211</c:v>
              </c:pt>
              <c:pt idx="23">
                <c:v>-0.65090057991365802</c:v>
              </c:pt>
              <c:pt idx="24">
                <c:v>-0.37740213030042824</c:v>
              </c:pt>
              <c:pt idx="25">
                <c:v>1.8092182264111702</c:v>
              </c:pt>
              <c:pt idx="26">
                <c:v>2.1799871621766451</c:v>
              </c:pt>
              <c:pt idx="27">
                <c:v>1.2615882463301196</c:v>
              </c:pt>
              <c:pt idx="28">
                <c:v>2.7388232057877175</c:v>
              </c:pt>
              <c:pt idx="29">
                <c:v>-0.48460310796847894</c:v>
              </c:pt>
              <c:pt idx="30">
                <c:v>-0.8247570577857597</c:v>
              </c:pt>
              <c:pt idx="31">
                <c:v>-0.34033758868062058</c:v>
              </c:pt>
              <c:pt idx="32">
                <c:v>0.29297851559269539</c:v>
              </c:pt>
              <c:pt idx="33">
                <c:v>3.0996381143687302E-2</c:v>
              </c:pt>
              <c:pt idx="34">
                <c:v>-0.16600388716016745</c:v>
              </c:pt>
              <c:pt idx="35">
                <c:v>-0.74331290319951204</c:v>
              </c:pt>
              <c:pt idx="36">
                <c:v>-0.42919655995102168</c:v>
              </c:pt>
              <c:pt idx="37">
                <c:v>-0.2706740096368927</c:v>
              </c:pt>
              <c:pt idx="38">
                <c:v>-0.66626429675068533</c:v>
              </c:pt>
              <c:pt idx="39">
                <c:v>-0.18535061437705558</c:v>
              </c:pt>
              <c:pt idx="40">
                <c:v>-9.5373215739409822E-2</c:v>
              </c:pt>
              <c:pt idx="41">
                <c:v>-0.23749332577595261</c:v>
              </c:pt>
              <c:pt idx="42">
                <c:v>-0.55429006481421172</c:v>
              </c:pt>
              <c:pt idx="43">
                <c:v>-1.1655158417665001</c:v>
              </c:pt>
              <c:pt idx="44">
                <c:v>7.6538473770923154E-2</c:v>
              </c:pt>
              <c:pt idx="45">
                <c:v>-7.4123245894632817E-2</c:v>
              </c:pt>
              <c:pt idx="46">
                <c:v>-0.7122862140141164</c:v>
              </c:pt>
              <c:pt idx="47">
                <c:v>-0.1980477255198263</c:v>
              </c:pt>
              <c:pt idx="48">
                <c:v>1.9899173950059357E-2</c:v>
              </c:pt>
              <c:pt idx="49">
                <c:v>-0.60601889902872275</c:v>
              </c:pt>
              <c:pt idx="50">
                <c:v>-0.76809874861974103</c:v>
              </c:pt>
              <c:pt idx="51">
                <c:v>-0.75413673848631335</c:v>
              </c:pt>
              <c:pt idx="52">
                <c:v>-0.4086739580999712</c:v>
              </c:pt>
              <c:pt idx="53">
                <c:v>-0.52912403908685368</c:v>
              </c:pt>
              <c:pt idx="54">
                <c:v>-2.5408108024626674E-2</c:v>
              </c:pt>
              <c:pt idx="55">
                <c:v>-7.0669435146126336E-2</c:v>
              </c:pt>
              <c:pt idx="56">
                <c:v>-0.10382881434617808</c:v>
              </c:pt>
              <c:pt idx="57">
                <c:v>-3.4692643203840134E-2</c:v>
              </c:pt>
              <c:pt idx="58">
                <c:v>0.11456263296615088</c:v>
              </c:pt>
              <c:pt idx="59">
                <c:v>0.52783103928208508</c:v>
              </c:pt>
              <c:pt idx="60">
                <c:v>0.57207867277394531</c:v>
              </c:pt>
              <c:pt idx="61">
                <c:v>0.3253486305923845</c:v>
              </c:pt>
              <c:pt idx="62">
                <c:v>-0.39630004383710915</c:v>
              </c:pt>
              <c:pt idx="63">
                <c:v>-0.4846569052101426</c:v>
              </c:pt>
              <c:pt idx="64">
                <c:v>8.4157773595272545E-4</c:v>
              </c:pt>
              <c:pt idx="65">
                <c:v>-0.55070277605843465</c:v>
              </c:pt>
              <c:pt idx="66">
                <c:v>1.1670209583159359</c:v>
              </c:pt>
              <c:pt idx="67">
                <c:v>-2.8355626121123301E-2</c:v>
              </c:pt>
              <c:pt idx="68">
                <c:v>0.68403140003092666</c:v>
              </c:pt>
              <c:pt idx="69">
                <c:v>9.5751130620458369E-2</c:v>
              </c:pt>
              <c:pt idx="70">
                <c:v>0.91199302184196895</c:v>
              </c:pt>
              <c:pt idx="71">
                <c:v>-0.10768263160758806</c:v>
              </c:pt>
              <c:pt idx="72">
                <c:v>0.59838349542386471</c:v>
              </c:pt>
              <c:pt idx="73">
                <c:v>0.29432194140698975</c:v>
              </c:pt>
              <c:pt idx="74">
                <c:v>8.1510969617980322E-2</c:v>
              </c:pt>
              <c:pt idx="75">
                <c:v>0.26893600372101023</c:v>
              </c:pt>
              <c:pt idx="76">
                <c:v>-8.6501864568155895E-2</c:v>
              </c:pt>
              <c:pt idx="77">
                <c:v>-0.5960761750561927</c:v>
              </c:pt>
              <c:pt idx="78">
                <c:v>-0.28627286798398943</c:v>
              </c:pt>
              <c:pt idx="79">
                <c:v>9.3452932707138281E-2</c:v>
              </c:pt>
              <c:pt idx="80">
                <c:v>-0.71458025417697035</c:v>
              </c:pt>
              <c:pt idx="81">
                <c:v>-0.27637365076983045</c:v>
              </c:pt>
              <c:pt idx="82">
                <c:v>-0.52221478122751952</c:v>
              </c:pt>
              <c:pt idx="83">
                <c:v>-0.29065424355912173</c:v>
              </c:pt>
              <c:pt idx="84">
                <c:v>0.74268965713659085</c:v>
              </c:pt>
              <c:pt idx="85">
                <c:v>0.85721025625350311</c:v>
              </c:pt>
              <c:pt idx="86">
                <c:v>0.91643911657480448</c:v>
              </c:pt>
              <c:pt idx="87">
                <c:v>0.28321650632368822</c:v>
              </c:pt>
              <c:pt idx="88">
                <c:v>0.21812966183970062</c:v>
              </c:pt>
              <c:pt idx="89">
                <c:v>6.1978338864387084E-2</c:v>
              </c:pt>
              <c:pt idx="90">
                <c:v>0.17800391396239323</c:v>
              </c:pt>
              <c:pt idx="91">
                <c:v>0.33468869434863979</c:v>
              </c:pt>
              <c:pt idx="92">
                <c:v>-1.9293713233917487E-2</c:v>
              </c:pt>
              <c:pt idx="93">
                <c:v>-0.24240772449971537</c:v>
              </c:pt>
              <c:pt idx="94">
                <c:v>6.3529673323657221E-2</c:v>
              </c:pt>
              <c:pt idx="95">
                <c:v>1.1755119712728561</c:v>
              </c:pt>
              <c:pt idx="96">
                <c:v>0.12469395600955924</c:v>
              </c:pt>
              <c:pt idx="97">
                <c:v>0.57557889034864917</c:v>
              </c:pt>
              <c:pt idx="98">
                <c:v>0.39772882084103856</c:v>
              </c:pt>
              <c:pt idx="99">
                <c:v>0.27982740193653655</c:v>
              </c:pt>
              <c:pt idx="100">
                <c:v>-0.74639593492793477</c:v>
              </c:pt>
              <c:pt idx="101">
                <c:v>0.23190489841275186</c:v>
              </c:pt>
              <c:pt idx="102">
                <c:v>0.74974404577300469</c:v>
              </c:pt>
              <c:pt idx="103">
                <c:v>0.13333972399079563</c:v>
              </c:pt>
              <c:pt idx="104">
                <c:v>-0.11674963329886268</c:v>
              </c:pt>
              <c:pt idx="105">
                <c:v>0.76473284891359317</c:v>
              </c:pt>
              <c:pt idx="106">
                <c:v>0.63973699648712312</c:v>
              </c:pt>
              <c:pt idx="107">
                <c:v>0.87536201515915124</c:v>
              </c:pt>
              <c:pt idx="108">
                <c:v>0.44800397303300077</c:v>
              </c:pt>
              <c:pt idx="109">
                <c:v>0.2656831146867189</c:v>
              </c:pt>
              <c:pt idx="110">
                <c:v>1.671374411901521</c:v>
              </c:pt>
              <c:pt idx="111">
                <c:v>1.0904285416586301</c:v>
              </c:pt>
              <c:pt idx="112">
                <c:v>0.33785922642484678</c:v>
              </c:pt>
              <c:pt idx="113">
                <c:v>-0.25676545625722591</c:v>
              </c:pt>
              <c:pt idx="114">
                <c:v>-0.25502734823757933</c:v>
              </c:pt>
              <c:pt idx="115">
                <c:v>-0.97575556892112125</c:v>
              </c:pt>
              <c:pt idx="116">
                <c:v>-3.7212325552737902E-2</c:v>
              </c:pt>
              <c:pt idx="117">
                <c:v>0.2297401513974604</c:v>
              </c:pt>
              <c:pt idx="118">
                <c:v>0.40530767400041068</c:v>
              </c:pt>
              <c:pt idx="119">
                <c:v>0.22478391338609871</c:v>
              </c:pt>
              <c:pt idx="120">
                <c:v>0.80453408744367394</c:v>
              </c:pt>
              <c:pt idx="121">
                <c:v>-0.54902974715596553</c:v>
              </c:pt>
              <c:pt idx="122">
                <c:v>5.625742066471151E-2</c:v>
              </c:pt>
              <c:pt idx="123">
                <c:v>2.8176728799796091</c:v>
              </c:pt>
              <c:pt idx="124">
                <c:v>-0.25397741418860509</c:v>
              </c:pt>
              <c:pt idx="125">
                <c:v>0.32099870686146126</c:v>
              </c:pt>
              <c:pt idx="126">
                <c:v>1.0496769890089359</c:v>
              </c:pt>
              <c:pt idx="127">
                <c:v>-0.24103366549692584</c:v>
              </c:pt>
              <c:pt idx="128">
                <c:v>-0.39790483505013841</c:v>
              </c:pt>
              <c:pt idx="129">
                <c:v>-0.16498798875307585</c:v>
              </c:pt>
              <c:pt idx="130">
                <c:v>-0.3852301169975334</c:v>
              </c:pt>
              <c:pt idx="131">
                <c:v>-5.7333512032780476E-2</c:v>
              </c:pt>
              <c:pt idx="132">
                <c:v>0.17381532239841579</c:v>
              </c:pt>
              <c:pt idx="133">
                <c:v>-0.49115376731990334</c:v>
              </c:pt>
              <c:pt idx="134">
                <c:v>-0.61581391736989755</c:v>
              </c:pt>
              <c:pt idx="135">
                <c:v>-3.9150853334737334E-2</c:v>
              </c:pt>
              <c:pt idx="136">
                <c:v>-0.21317846364200133</c:v>
              </c:pt>
              <c:pt idx="137">
                <c:v>-0.49397000076983044</c:v>
              </c:pt>
              <c:pt idx="138">
                <c:v>9.7088428211953293E-2</c:v>
              </c:pt>
              <c:pt idx="139">
                <c:v>-0.4358732245844319</c:v>
              </c:pt>
              <c:pt idx="140">
                <c:v>0.35914638107351005</c:v>
              </c:pt>
              <c:pt idx="141">
                <c:v>-0.16365333170040275</c:v>
              </c:pt>
              <c:pt idx="142">
                <c:v>0.22591800674327533</c:v>
              </c:pt>
              <c:pt idx="143">
                <c:v>-0.4240608434511266</c:v>
              </c:pt>
              <c:pt idx="144">
                <c:v>-0.16689507605346732</c:v>
              </c:pt>
              <c:pt idx="145">
                <c:v>0.45471570499221414</c:v>
              </c:pt>
              <c:pt idx="146">
                <c:v>-7.9881270899834877E-2</c:v>
              </c:pt>
              <c:pt idx="147">
                <c:v>-0.1363427239895687</c:v>
              </c:pt>
              <c:pt idx="148">
                <c:v>-0.30482476749395149</c:v>
              </c:pt>
              <c:pt idx="149">
                <c:v>-0.31860038846041494</c:v>
              </c:pt>
              <c:pt idx="150">
                <c:v>-9.4726871222199804E-2</c:v>
              </c:pt>
              <c:pt idx="151">
                <c:v>-0.10483942996109263</c:v>
              </c:pt>
              <c:pt idx="152">
                <c:v>1.0481577115503029</c:v>
              </c:pt>
              <c:pt idx="153">
                <c:v>1.4732233533902201</c:v>
              </c:pt>
              <c:pt idx="154">
                <c:v>-1.2859583467738016</c:v>
              </c:pt>
              <c:pt idx="155">
                <c:v>-0.51558742339362684</c:v>
              </c:pt>
              <c:pt idx="156">
                <c:v>-1.0222314886979404</c:v>
              </c:pt>
              <c:pt idx="157">
                <c:v>-0.37603652486469041</c:v>
              </c:pt>
              <c:pt idx="158">
                <c:v>-0.47303988209303416</c:v>
              </c:pt>
              <c:pt idx="159">
                <c:v>-8.9879478676807345E-2</c:v>
              </c:pt>
              <c:pt idx="160">
                <c:v>0.58586004268791125</c:v>
              </c:pt>
              <c:pt idx="161">
                <c:v>-0.61057446368303836</c:v>
              </c:pt>
              <c:pt idx="162">
                <c:v>-0.24692975071858214</c:v>
              </c:pt>
              <c:pt idx="163">
                <c:v>-0.29117738421044237</c:v>
              </c:pt>
              <c:pt idx="164">
                <c:v>2.4817996999792777</c:v>
              </c:pt>
              <c:pt idx="165">
                <c:v>-0.21400033990821665</c:v>
              </c:pt>
              <c:pt idx="166">
                <c:v>-4.0474641958914148E-2</c:v>
              </c:pt>
              <c:pt idx="167">
                <c:v>0.18508229478537697</c:v>
              </c:pt>
              <c:pt idx="168">
                <c:v>3.2438077626764539E-2</c:v>
              </c:pt>
              <c:pt idx="169">
                <c:v>-0.31936813318276425</c:v>
              </c:pt>
              <c:pt idx="170">
                <c:v>0.25705440614078867</c:v>
              </c:pt>
              <c:pt idx="171">
                <c:v>-7.5808623077409543E-2</c:v>
              </c:pt>
              <c:pt idx="172">
                <c:v>0.63204443819204847</c:v>
              </c:pt>
              <c:pt idx="173">
                <c:v>0.14901192356090842</c:v>
              </c:pt>
              <c:pt idx="174">
                <c:v>-1.250614488090207E-2</c:v>
              </c:pt>
              <c:pt idx="175">
                <c:v>-0.12579803721875127</c:v>
              </c:pt>
              <c:pt idx="176">
                <c:v>-0.53379900000670144</c:v>
              </c:pt>
              <c:pt idx="177">
                <c:v>-0.31755452799743988</c:v>
              </c:pt>
              <c:pt idx="178">
                <c:v>-0.4379434316120685</c:v>
              </c:pt>
              <c:pt idx="179">
                <c:v>-4.8671414988718631E-2</c:v>
              </c:pt>
              <c:pt idx="180">
                <c:v>-0.39797979648338844</c:v>
              </c:pt>
              <c:pt idx="181">
                <c:v>0.40911724014986373</c:v>
              </c:pt>
              <c:pt idx="182">
                <c:v>-0.1369524895130958</c:v>
              </c:pt>
              <c:pt idx="183">
                <c:v>0.2009743802292685</c:v>
              </c:pt>
              <c:pt idx="184">
                <c:v>0.1407449641204237</c:v>
              </c:pt>
              <c:pt idx="185">
                <c:v>-0.97150929180761469</c:v>
              </c:pt>
              <c:pt idx="186">
                <c:v>-0.39701164461158545</c:v>
              </c:pt>
              <c:pt idx="187">
                <c:v>0.15830551532772841</c:v>
              </c:pt>
              <c:pt idx="188">
                <c:v>0.2107567180446015</c:v>
              </c:pt>
              <c:pt idx="189">
                <c:v>-0.61693002163586819</c:v>
              </c:pt>
              <c:pt idx="190">
                <c:v>-0.80309015674824114</c:v>
              </c:pt>
              <c:pt idx="191">
                <c:v>-0.65287298492512758</c:v>
              </c:pt>
              <c:pt idx="192">
                <c:v>-0.48834262267404327</c:v>
              </c:pt>
              <c:pt idx="193">
                <c:v>0.14438997718373603</c:v>
              </c:pt>
              <c:pt idx="194">
                <c:v>0.57762462293019556</c:v>
              </c:pt>
              <c:pt idx="195">
                <c:v>0.29642075419217395</c:v>
              </c:pt>
              <c:pt idx="196">
                <c:v>9.87374156425469E-2</c:v>
              </c:pt>
              <c:pt idx="197">
                <c:v>-0.81084237106517865</c:v>
              </c:pt>
              <c:pt idx="198">
                <c:v>-0.13583406214585025</c:v>
              </c:pt>
              <c:pt idx="199">
                <c:v>-0.39612895890415434</c:v>
              </c:pt>
              <c:pt idx="200">
                <c:v>0.61395452556609076</c:v>
              </c:pt>
              <c:pt idx="201">
                <c:v>0.41172486003599928</c:v>
              </c:pt>
              <c:pt idx="202">
                <c:v>-0.10907583421808908</c:v>
              </c:pt>
              <c:pt idx="203">
                <c:v>8.1382551430970285E-2</c:v>
              </c:pt>
              <c:pt idx="204">
                <c:v>-0.35250824263782921</c:v>
              </c:pt>
              <c:pt idx="205">
                <c:v>-3.3623806971022852E-2</c:v>
              </c:pt>
              <c:pt idx="206">
                <c:v>1.4331296625135499</c:v>
              </c:pt>
              <c:pt idx="207">
                <c:v>4.3373952653446679E-2</c:v>
              </c:pt>
              <c:pt idx="208">
                <c:v>0.570827668805169</c:v>
              </c:pt>
              <c:pt idx="209">
                <c:v>-1.2411834075709116E-2</c:v>
              </c:pt>
              <c:pt idx="210">
                <c:v>-0.8811591312667808</c:v>
              </c:pt>
              <c:pt idx="211">
                <c:v>1.2547261996975267</c:v>
              </c:pt>
              <c:pt idx="212">
                <c:v>1.5417230746624337</c:v>
              </c:pt>
              <c:pt idx="213">
                <c:v>1.7201265374784578</c:v>
              </c:pt>
              <c:pt idx="214">
                <c:v>2.6127757565146403E-3</c:v>
              </c:pt>
              <c:pt idx="215">
                <c:v>-9.3038560330023223E-3</c:v>
              </c:pt>
              <c:pt idx="216">
                <c:v>-5.2919040029533626E-2</c:v>
              </c:pt>
              <c:pt idx="217">
                <c:v>0.35398794149052781</c:v>
              </c:pt>
              <c:pt idx="218">
                <c:v>-3.1782326054011545E-2</c:v>
              </c:pt>
              <c:pt idx="219">
                <c:v>-0.30440341732097576</c:v>
              </c:pt>
              <c:pt idx="220">
                <c:v>-0.41557639309877814</c:v>
              </c:pt>
              <c:pt idx="221">
                <c:v>2.9576812208975234E-2</c:v>
              </c:pt>
              <c:pt idx="222">
                <c:v>4.1737344630217166E-3</c:v>
              </c:pt>
              <c:pt idx="223">
                <c:v>0.25407698801614131</c:v>
              </c:pt>
              <c:pt idx="224">
                <c:v>-0.43478317215113993</c:v>
              </c:pt>
              <c:pt idx="225">
                <c:v>-0.36769762205240486</c:v>
              </c:pt>
              <c:pt idx="226">
                <c:v>-6.2559993160516747E-2</c:v>
              </c:pt>
              <c:pt idx="227">
                <c:v>-0.29614284775841249</c:v>
              </c:pt>
              <c:pt idx="228">
                <c:v>-9.2065492727693155E-3</c:v>
              </c:pt>
              <c:pt idx="229">
                <c:v>-0.25742006275593265</c:v>
              </c:pt>
              <c:pt idx="230">
                <c:v>-0.47454631057443653</c:v>
              </c:pt>
              <c:pt idx="231">
                <c:v>0.43917558144563085</c:v>
              </c:pt>
              <c:pt idx="232">
                <c:v>-0.16853519497792746</c:v>
              </c:pt>
              <c:pt idx="233">
                <c:v>0.33286986626783621</c:v>
              </c:pt>
              <c:pt idx="234">
                <c:v>-0.35186923747721766</c:v>
              </c:pt>
              <c:pt idx="235">
                <c:v>9.7390118987885188E-2</c:v>
              </c:pt>
              <c:pt idx="236">
                <c:v>-0.23345580575908143</c:v>
              </c:pt>
              <c:pt idx="237">
                <c:v>0.25442300204285884</c:v>
              </c:pt>
              <c:pt idx="238">
                <c:v>-0.11824537085061326</c:v>
              </c:pt>
              <c:pt idx="239">
                <c:v>0.17893661297016195</c:v>
              </c:pt>
              <c:pt idx="240">
                <c:v>0.61818176695629123</c:v>
              </c:pt>
              <c:pt idx="241">
                <c:v>0.43202163184391829</c:v>
              </c:pt>
              <c:pt idx="242">
                <c:v>-0.61131588581002294</c:v>
              </c:pt>
              <c:pt idx="243">
                <c:v>0.12557847679877154</c:v>
              </c:pt>
              <c:pt idx="244">
                <c:v>0.1172789871456672</c:v>
              </c:pt>
              <c:pt idx="245">
                <c:v>-0.52529386370729281</c:v>
              </c:pt>
              <c:pt idx="246">
                <c:v>0.12557847679877154</c:v>
              </c:pt>
              <c:pt idx="247">
                <c:v>-4.7217426310790955E-2</c:v>
              </c:pt>
              <c:pt idx="248">
                <c:v>-0.49169762912357751</c:v>
              </c:pt>
              <c:pt idx="249">
                <c:v>-0.4398715690968471</c:v>
              </c:pt>
              <c:pt idx="250">
                <c:v>-0.12773657919402215</c:v>
              </c:pt>
              <c:pt idx="251">
                <c:v>0.13148596248296229</c:v>
              </c:pt>
              <c:pt idx="252">
                <c:v>0.49868577876136477</c:v>
              </c:pt>
              <c:pt idx="253">
                <c:v>-8.7668583202572758E-2</c:v>
              </c:pt>
              <c:pt idx="254">
                <c:v>-0.29513101381622509</c:v>
              </c:pt>
              <c:pt idx="255">
                <c:v>0.32275296199305181</c:v>
              </c:pt>
              <c:pt idx="256">
                <c:v>-0.24124413930170618</c:v>
              </c:pt>
              <c:pt idx="257">
                <c:v>0.19299291872539559</c:v>
              </c:pt>
              <c:pt idx="258">
                <c:v>-9.1589255543781611E-2</c:v>
              </c:pt>
              <c:pt idx="259">
                <c:v>0.38270877333440367</c:v>
              </c:pt>
              <c:pt idx="260">
                <c:v>4.291021132565298E-2</c:v>
              </c:pt>
              <c:pt idx="261">
                <c:v>0.45326770293121754</c:v>
              </c:pt>
              <c:pt idx="262">
                <c:v>0.70073233748470631</c:v>
              </c:pt>
              <c:pt idx="263">
                <c:v>-0.46726147854366662</c:v>
              </c:pt>
              <c:pt idx="264">
                <c:v>0.13810497459826143</c:v>
              </c:pt>
              <c:pt idx="265">
                <c:v>-0.18715517837569218</c:v>
              </c:pt>
              <c:pt idx="266">
                <c:v>0.25629873290610572</c:v>
              </c:pt>
              <c:pt idx="267">
                <c:v>-7.5332488487747096E-2</c:v>
              </c:pt>
              <c:pt idx="268">
                <c:v>0.98562772881880534</c:v>
              </c:pt>
              <c:pt idx="269">
                <c:v>0.1998291378819701</c:v>
              </c:pt>
              <c:pt idx="270">
                <c:v>-7.9481807955003703E-2</c:v>
              </c:pt>
              <c:pt idx="271">
                <c:v>0.60103844485752767</c:v>
              </c:pt>
              <c:pt idx="272">
                <c:v>0.68372925564206977</c:v>
              </c:pt>
              <c:pt idx="273">
                <c:v>1.1590601400606744</c:v>
              </c:pt>
              <c:pt idx="274">
                <c:v>0.44154721696190435</c:v>
              </c:pt>
              <c:pt idx="275">
                <c:v>1.0306864010542052</c:v>
              </c:pt>
              <c:pt idx="276">
                <c:v>0.23534500164761463</c:v>
              </c:pt>
              <c:pt idx="277">
                <c:v>0.22562883892489971</c:v>
              </c:pt>
              <c:pt idx="278">
                <c:v>-8.7611298010181748E-2</c:v>
              </c:pt>
              <c:pt idx="279">
                <c:v>0.70732124891098458</c:v>
              </c:pt>
              <c:pt idx="280">
                <c:v>0.29625457706833735</c:v>
              </c:pt>
              <c:pt idx="281">
                <c:v>0.18069427161169838</c:v>
              </c:pt>
              <c:pt idx="282">
                <c:v>-6.2808619485045902E-2</c:v>
              </c:pt>
              <c:pt idx="283">
                <c:v>0.22053484920310051</c:v>
              </c:pt>
              <c:pt idx="284">
                <c:v>0.19840355266083431</c:v>
              </c:pt>
              <c:pt idx="285">
                <c:v>0.22038450581666602</c:v>
              </c:pt>
              <c:pt idx="286">
                <c:v>-0.15179925287517815</c:v>
              </c:pt>
              <c:pt idx="287">
                <c:v>-0.55135224748004141</c:v>
              </c:pt>
              <c:pt idx="288">
                <c:v>0.45780923696870435</c:v>
              </c:pt>
              <c:pt idx="289">
                <c:v>-8.8921160711640468E-2</c:v>
              </c:pt>
              <c:pt idx="290">
                <c:v>-0.41154613249494254</c:v>
              </c:pt>
              <c:pt idx="291">
                <c:v>0.44378363577275559</c:v>
              </c:pt>
              <c:pt idx="292">
                <c:v>0.16397199421284636</c:v>
              </c:pt>
              <c:pt idx="293">
                <c:v>0.12562119030021091</c:v>
              </c:pt>
              <c:pt idx="294">
                <c:v>-0.19712173813138767</c:v>
              </c:pt>
              <c:pt idx="295">
                <c:v>-1.2438965355839926</c:v>
              </c:pt>
              <c:pt idx="296">
                <c:v>-1.407072072573035</c:v>
              </c:pt>
              <c:pt idx="297">
                <c:v>-0.97698010521272494</c:v>
              </c:pt>
              <c:pt idx="298">
                <c:v>-0.82615720067002485</c:v>
              </c:pt>
              <c:pt idx="299">
                <c:v>-0.19365297058381259</c:v>
              </c:pt>
              <c:pt idx="300">
                <c:v>-0.14151213116977646</c:v>
              </c:pt>
              <c:pt idx="301">
                <c:v>0.30626471194792648</c:v>
              </c:pt>
              <c:pt idx="302">
                <c:v>-0.32807101916897885</c:v>
              </c:pt>
              <c:pt idx="303">
                <c:v>-0.32563001406435754</c:v>
              </c:pt>
              <c:pt idx="304">
                <c:v>-0.25818446796028383</c:v>
              </c:pt>
              <c:pt idx="305">
                <c:v>-0.16195352482374181</c:v>
              </c:pt>
              <c:pt idx="306">
                <c:v>-0.6848300194053123</c:v>
              </c:pt>
              <c:pt idx="307">
                <c:v>-0.47370746420370535</c:v>
              </c:pt>
              <c:pt idx="308">
                <c:v>1.4360762421405937E-2</c:v>
              </c:pt>
              <c:pt idx="309">
                <c:v>0.26915080610968944</c:v>
              </c:pt>
              <c:pt idx="310">
                <c:v>-1.2571680010995401E-3</c:v>
              </c:pt>
              <c:pt idx="311">
                <c:v>-0.1403300482420593</c:v>
              </c:pt>
              <c:pt idx="312">
                <c:v>-0.22173604797163904</c:v>
              </c:pt>
              <c:pt idx="313">
                <c:v>-0.10071598148474692</c:v>
              </c:pt>
              <c:pt idx="314">
                <c:v>0.43325534970355761</c:v>
              </c:pt>
              <c:pt idx="315">
                <c:v>-3.615283958471105E-2</c:v>
              </c:pt>
              <c:pt idx="316">
                <c:v>-0.40724795883995579</c:v>
              </c:pt>
              <c:pt idx="317">
                <c:v>-0.30588895429620422</c:v>
              </c:pt>
              <c:pt idx="318">
                <c:v>-0.6305303089061054</c:v>
              </c:pt>
              <c:pt idx="319">
                <c:v>3.4532574119585657E-2</c:v>
              </c:pt>
              <c:pt idx="320">
                <c:v>-0.68467790002428508</c:v>
              </c:pt>
              <c:pt idx="321">
                <c:v>-0.31679203302053871</c:v>
              </c:pt>
              <c:pt idx="322">
                <c:v>-0.37962025464853788</c:v>
              </c:pt>
              <c:pt idx="323">
                <c:v>-0.53448094220853193</c:v>
              </c:pt>
              <c:pt idx="324">
                <c:v>-0.87550343470331171</c:v>
              </c:pt>
              <c:pt idx="325">
                <c:v>-1.3864688453392615</c:v>
              </c:pt>
              <c:pt idx="326">
                <c:v>-1.2657885970396063</c:v>
              </c:pt>
              <c:pt idx="327">
                <c:v>-0.18510122102754822</c:v>
              </c:pt>
              <c:pt idx="328">
                <c:v>7.368252877696202E-2</c:v>
              </c:pt>
              <c:pt idx="329">
                <c:v>0.93620768288766509</c:v>
              </c:pt>
              <c:pt idx="330">
                <c:v>-1.0135642386860506</c:v>
              </c:pt>
              <c:pt idx="331">
                <c:v>0.90789495352139227</c:v>
              </c:pt>
              <c:pt idx="332">
                <c:v>-0.57847822877775501</c:v>
              </c:pt>
              <c:pt idx="333">
                <c:v>-2.3421096387540086E-2</c:v>
              </c:pt>
              <c:pt idx="334">
                <c:v>0.40377167753864551</c:v>
              </c:pt>
              <c:pt idx="335">
                <c:v>0.26175608894983693</c:v>
              </c:pt>
              <c:pt idx="336">
                <c:v>0.40159660184634305</c:v>
              </c:pt>
              <c:pt idx="337">
                <c:v>0.61805664031112517</c:v>
              </c:pt>
              <c:pt idx="338">
                <c:v>0.22352454086001172</c:v>
              </c:pt>
              <c:pt idx="339">
                <c:v>0.42507667389988191</c:v>
              </c:pt>
              <c:pt idx="340">
                <c:v>0.24547434585682604</c:v>
              </c:pt>
              <c:pt idx="341">
                <c:v>0.70877809357313382</c:v>
              </c:pt>
              <c:pt idx="342">
                <c:v>0.48259346669114755</c:v>
              </c:pt>
              <c:pt idx="343">
                <c:v>0.22894103852998615</c:v>
              </c:pt>
              <c:pt idx="344">
                <c:v>6.2408145281255489E-2</c:v>
              </c:pt>
              <c:pt idx="345">
                <c:v>0.4432763108826796</c:v>
              </c:pt>
              <c:pt idx="346">
                <c:v>3.5762446005997539E-2</c:v>
              </c:pt>
              <c:pt idx="347">
                <c:v>0.32462166786444557</c:v>
              </c:pt>
              <c:pt idx="348">
                <c:v>0.24242948517419771</c:v>
              </c:pt>
              <c:pt idx="349">
                <c:v>0.22300445738731423</c:v>
              </c:pt>
              <c:pt idx="350">
                <c:v>0.12903378834399204</c:v>
              </c:pt>
              <c:pt idx="351">
                <c:v>3.0907666687538526E-2</c:v>
              </c:pt>
              <c:pt idx="352">
                <c:v>-0.42710204029381948</c:v>
              </c:pt>
              <c:pt idx="353">
                <c:v>-0.33308544526544814</c:v>
              </c:pt>
              <c:pt idx="354">
                <c:v>-0.86196754934631459</c:v>
              </c:pt>
              <c:pt idx="355">
                <c:v>-1.0547640081793825</c:v>
              </c:pt>
              <c:pt idx="356">
                <c:v>2.8261835018493997E-2</c:v>
              </c:pt>
              <c:pt idx="357">
                <c:v>0.17694533218333053</c:v>
              </c:pt>
              <c:pt idx="358">
                <c:v>-0.24339757123547212</c:v>
              </c:pt>
              <c:pt idx="359">
                <c:v>-1.4291984716542148</c:v>
              </c:pt>
              <c:pt idx="360">
                <c:v>0.79353549702453208</c:v>
              </c:pt>
              <c:pt idx="361">
                <c:v>0.89656817333350691</c:v>
              </c:pt>
            </c:numLit>
          </c:val>
          <c:extLst>
            <c:ext xmlns:c16="http://schemas.microsoft.com/office/drawing/2014/chart" uri="{C3380CC4-5D6E-409C-BE32-E72D297353CC}">
              <c16:uniqueId val="{00000000-5D86-4C00-8B08-DBB5854E1580}"/>
            </c:ext>
          </c:extLst>
        </c:ser>
        <c:dLbls>
          <c:showLegendKey val="0"/>
          <c:showVal val="0"/>
          <c:showCatName val="0"/>
          <c:showSerName val="0"/>
          <c:showPercent val="0"/>
          <c:showBubbleSize val="0"/>
        </c:dLbls>
        <c:gapWidth val="25"/>
        <c:axId val="924098687"/>
        <c:axId val="924106175"/>
      </c:barChart>
      <c:catAx>
        <c:axId val="924098687"/>
        <c:scaling>
          <c:orientation val="minMax"/>
        </c:scaling>
        <c:delete val="0"/>
        <c:axPos val="b"/>
        <c:numFmt formatCode="General" sourceLinked="1"/>
        <c:majorTickMark val="none"/>
        <c:minorTickMark val="none"/>
        <c:tickLblPos val="low"/>
        <c:txPr>
          <a:bodyPr rot="-5400000" vert="horz"/>
          <a:lstStyle/>
          <a:p>
            <a:pPr>
              <a:defRPr sz="900"/>
            </a:pPr>
            <a:endParaRPr lang="en-US"/>
          </a:p>
        </c:txPr>
        <c:crossAx val="924106175"/>
        <c:crossesAt val="0"/>
        <c:auto val="1"/>
        <c:lblAlgn val="ctr"/>
        <c:lblOffset val="100"/>
        <c:noMultiLvlLbl val="0"/>
      </c:catAx>
      <c:valAx>
        <c:axId val="924106175"/>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924098687"/>
        <c:crosses val="autoZero"/>
        <c:crossBetween val="between"/>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Residual -vs- Predicted
</a:t>
            </a:r>
            <a:r>
              <a:rPr lang="en-US" sz="1000"/>
              <a:t>Model.3.RegressIt for GallonsPer100MilesTo1981    (2 variables, n=362)</a:t>
            </a:r>
          </a:p>
        </c:rich>
      </c:tx>
      <c:overlay val="0"/>
    </c:title>
    <c:autoTitleDeleted val="0"/>
    <c:plotArea>
      <c:layout/>
      <c:scatterChart>
        <c:scatterStyle val="lineMarker"/>
        <c:varyColors val="0"/>
        <c:ser>
          <c:idx val="0"/>
          <c:order val="0"/>
          <c:tx>
            <c:v>Actual</c:v>
          </c:tx>
          <c:spPr>
            <a:ln w="25400">
              <a:noFill/>
            </a:ln>
            <a:effectLst/>
          </c:spPr>
          <c:marker>
            <c:symbol val="diamond"/>
            <c:size val="4"/>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362"/>
              <c:pt idx="0">
                <c:v>6.4672491893401132</c:v>
              </c:pt>
              <c:pt idx="1">
                <c:v>6.7604514021421007</c:v>
              </c:pt>
              <c:pt idx="2">
                <c:v>6.3617584461097687</c:v>
              </c:pt>
              <c:pt idx="3">
                <c:v>6.3571044427319592</c:v>
              </c:pt>
              <c:pt idx="4">
                <c:v>6.381925794080276</c:v>
              </c:pt>
              <c:pt idx="5">
                <c:v>7.7657161317489125</c:v>
              </c:pt>
              <c:pt idx="6">
                <c:v>7.785883479719419</c:v>
              </c:pt>
              <c:pt idx="7">
                <c:v>7.7207274324300892</c:v>
              </c:pt>
              <c:pt idx="8">
                <c:v>7.8960282263275721</c:v>
              </c:pt>
              <c:pt idx="9">
                <c:v>7.0040109122474545</c:v>
              </c:pt>
              <c:pt idx="10">
                <c:v>6.55877792243703</c:v>
              </c:pt>
              <c:pt idx="11">
                <c:v>6.6301393075634394</c:v>
              </c:pt>
              <c:pt idx="12">
                <c:v>6.8659421453724452</c:v>
              </c:pt>
              <c:pt idx="13">
                <c:v>5.8187913853653495</c:v>
              </c:pt>
              <c:pt idx="14">
                <c:v>4.7111385814467326</c:v>
              </c:pt>
              <c:pt idx="15">
                <c:v>5.4263037671700971</c:v>
              </c:pt>
              <c:pt idx="16">
                <c:v>5.3347750340731803</c:v>
              </c:pt>
              <c:pt idx="17">
                <c:v>5.0446754901897339</c:v>
              </c:pt>
              <c:pt idx="18">
                <c:v>4.3357156423034482</c:v>
              </c:pt>
              <c:pt idx="19">
                <c:v>3.8780719768188661</c:v>
              </c:pt>
              <c:pt idx="20">
                <c:v>5.1765389192276645</c:v>
              </c:pt>
              <c:pt idx="21">
                <c:v>4.8011159800843792</c:v>
              </c:pt>
              <c:pt idx="22">
                <c:v>4.7157925848245421</c:v>
              </c:pt>
              <c:pt idx="23">
                <c:v>4.4970544260675043</c:v>
              </c:pt>
              <c:pt idx="24">
                <c:v>5.1393068922051901</c:v>
              </c:pt>
              <c:pt idx="25">
                <c:v>8.1907817735888298</c:v>
              </c:pt>
              <c:pt idx="26">
                <c:v>7.8200128378233549</c:v>
              </c:pt>
              <c:pt idx="27">
                <c:v>7.8293208445789721</c:v>
              </c:pt>
              <c:pt idx="28">
                <c:v>8.3722879053233932</c:v>
              </c:pt>
              <c:pt idx="29">
                <c:v>4.1883068116721827</c:v>
              </c:pt>
              <c:pt idx="30">
                <c:v>4.3961856292143313</c:v>
              </c:pt>
              <c:pt idx="31">
                <c:v>4.3403375886806206</c:v>
              </c:pt>
              <c:pt idx="32">
                <c:v>4.9701793791441471</c:v>
              </c:pt>
              <c:pt idx="33">
                <c:v>6.2190036188563127</c:v>
              </c:pt>
              <c:pt idx="34">
                <c:v>6.0483568283366385</c:v>
              </c:pt>
              <c:pt idx="35">
                <c:v>6.0064707979363545</c:v>
              </c:pt>
              <c:pt idx="36">
                <c:v>5.984752115506577</c:v>
              </c:pt>
              <c:pt idx="37">
                <c:v>7.4135311524940359</c:v>
              </c:pt>
              <c:pt idx="38">
                <c:v>7.8091214396078286</c:v>
              </c:pt>
              <c:pt idx="39">
                <c:v>7.3282077572341988</c:v>
              </c:pt>
              <c:pt idx="40">
                <c:v>7.2382303585965531</c:v>
              </c:pt>
              <c:pt idx="41">
                <c:v>8.5708266591092865</c:v>
              </c:pt>
              <c:pt idx="42">
                <c:v>8.2465977571219042</c:v>
              </c:pt>
              <c:pt idx="43">
                <c:v>8.8578235340741927</c:v>
              </c:pt>
              <c:pt idx="44">
                <c:v>5.4790170817846322</c:v>
              </c:pt>
              <c:pt idx="45">
                <c:v>4.6195777913491787</c:v>
              </c:pt>
              <c:pt idx="46">
                <c:v>5.9754441087509589</c:v>
              </c:pt>
              <c:pt idx="47">
                <c:v>5.7536032810753817</c:v>
              </c:pt>
              <c:pt idx="48">
                <c:v>4.3279269130064622</c:v>
              </c:pt>
              <c:pt idx="49">
                <c:v>4.1774474704572944</c:v>
              </c:pt>
              <c:pt idx="50">
                <c:v>4.1014320819530745</c:v>
              </c:pt>
              <c:pt idx="51">
                <c:v>4.0874700718196468</c:v>
              </c:pt>
              <c:pt idx="52">
                <c:v>3.6344804097128742</c:v>
              </c:pt>
              <c:pt idx="53">
                <c:v>3.3862668962297109</c:v>
              </c:pt>
              <c:pt idx="54">
                <c:v>3.7291118117283304</c:v>
              </c:pt>
              <c:pt idx="55">
                <c:v>3.9168232812999726</c:v>
              </c:pt>
              <c:pt idx="56">
                <c:v>4.270495481012845</c:v>
              </c:pt>
              <c:pt idx="57">
                <c:v>4.0346926432038401</c:v>
              </c:pt>
              <c:pt idx="58">
                <c:v>4.2332634539903706</c:v>
              </c:pt>
              <c:pt idx="59">
                <c:v>4.4721689607179149</c:v>
              </c:pt>
              <c:pt idx="60">
                <c:v>4.1898260891308166</c:v>
              </c:pt>
              <c:pt idx="61">
                <c:v>7.366959061715308</c:v>
              </c:pt>
              <c:pt idx="62">
                <c:v>7.5391571866942524</c:v>
              </c:pt>
              <c:pt idx="63">
                <c:v>7.1513235718768096</c:v>
              </c:pt>
              <c:pt idx="64">
                <c:v>7.1420155651211905</c:v>
              </c:pt>
              <c:pt idx="65">
                <c:v>6.4330557172349057</c:v>
              </c:pt>
              <c:pt idx="66">
                <c:v>7.9238881325931558</c:v>
              </c:pt>
              <c:pt idx="67">
                <c:v>7.7206633184288158</c:v>
              </c:pt>
              <c:pt idx="68">
                <c:v>7.6493019333024073</c:v>
              </c:pt>
              <c:pt idx="69">
                <c:v>7.5965565616872341</c:v>
              </c:pt>
              <c:pt idx="70">
                <c:v>4.3511648728948735</c:v>
              </c:pt>
              <c:pt idx="71">
                <c:v>6.774349298274255</c:v>
              </c:pt>
              <c:pt idx="72">
                <c:v>7.0939241968838278</c:v>
              </c:pt>
              <c:pt idx="73">
                <c:v>7.3979857509007028</c:v>
              </c:pt>
              <c:pt idx="74">
                <c:v>7.0613461732391629</c:v>
              </c:pt>
              <c:pt idx="75">
                <c:v>5.2866195518345451</c:v>
              </c:pt>
              <c:pt idx="76">
                <c:v>4.6319564100227018</c:v>
              </c:pt>
              <c:pt idx="77">
                <c:v>5.3579809369609546</c:v>
              </c:pt>
              <c:pt idx="78">
                <c:v>4.1324267141378357</c:v>
              </c:pt>
              <c:pt idx="79">
                <c:v>4.4520016127474076</c:v>
              </c:pt>
              <c:pt idx="80">
                <c:v>4.286008825605542</c:v>
              </c:pt>
              <c:pt idx="81">
                <c:v>4.624199737726352</c:v>
              </c:pt>
              <c:pt idx="82">
                <c:v>4.0936433526560911</c:v>
              </c:pt>
              <c:pt idx="83">
                <c:v>3.9943579472628254</c:v>
              </c:pt>
              <c:pt idx="84">
                <c:v>6.9496180351711017</c:v>
              </c:pt>
              <c:pt idx="85">
                <c:v>6.2856468866036401</c:v>
              </c:pt>
              <c:pt idx="86">
                <c:v>6.775868575732888</c:v>
              </c:pt>
              <c:pt idx="87">
                <c:v>6.859640636533455</c:v>
              </c:pt>
              <c:pt idx="88">
                <c:v>6.4485370048269663</c:v>
              </c:pt>
              <c:pt idx="89">
                <c:v>8.2713549944689468</c:v>
              </c:pt>
              <c:pt idx="90">
                <c:v>7.5143037783452993</c:v>
              </c:pt>
              <c:pt idx="91">
                <c:v>7.3576189979590527</c:v>
              </c:pt>
              <c:pt idx="92">
                <c:v>7.1621508560910607</c:v>
              </c:pt>
              <c:pt idx="93">
                <c:v>7.9347154168074079</c:v>
              </c:pt>
              <c:pt idx="94">
                <c:v>8.2698036600096767</c:v>
              </c:pt>
              <c:pt idx="95">
                <c:v>6.5167957210348364</c:v>
              </c:pt>
              <c:pt idx="96">
                <c:v>5.4308615995459961</c:v>
              </c:pt>
              <c:pt idx="97">
                <c:v>5.6744211096513508</c:v>
              </c:pt>
              <c:pt idx="98">
                <c:v>5.1578267347145168</c:v>
              </c:pt>
              <c:pt idx="99">
                <c:v>5.2757281536190188</c:v>
              </c:pt>
              <c:pt idx="100">
                <c:v>5.0942220218844563</c:v>
              </c:pt>
              <c:pt idx="101">
                <c:v>3.6142489477410944</c:v>
              </c:pt>
              <c:pt idx="102">
                <c:v>8.341165045136087</c:v>
              </c:pt>
              <c:pt idx="103">
                <c:v>8.1999936093425383</c:v>
              </c:pt>
              <c:pt idx="104">
                <c:v>7.8090573256065552</c:v>
              </c:pt>
              <c:pt idx="105">
                <c:v>7.5686004844197408</c:v>
              </c:pt>
              <c:pt idx="106">
                <c:v>4.9158185590684322</c:v>
              </c:pt>
              <c:pt idx="107">
                <c:v>4.1246379848408488</c:v>
              </c:pt>
              <c:pt idx="108">
                <c:v>4.3139007888717611</c:v>
              </c:pt>
              <c:pt idx="109">
                <c:v>4.279771430767827</c:v>
              </c:pt>
              <c:pt idx="110">
                <c:v>3.8841811436540343</c:v>
              </c:pt>
              <c:pt idx="111">
                <c:v>4.1727293530782124</c:v>
              </c:pt>
              <c:pt idx="112">
                <c:v>4.4240455354799151</c:v>
              </c:pt>
              <c:pt idx="113">
                <c:v>4.1029193024110722</c:v>
              </c:pt>
              <c:pt idx="114">
                <c:v>6.9216940149042463</c:v>
              </c:pt>
              <c:pt idx="115">
                <c:v>7.2257555689211213</c:v>
              </c:pt>
              <c:pt idx="116">
                <c:v>3.4854881876217032</c:v>
              </c:pt>
              <c:pt idx="117">
                <c:v>3.9369265152692066</c:v>
              </c:pt>
              <c:pt idx="118">
                <c:v>4.5946923259995893</c:v>
              </c:pt>
              <c:pt idx="119">
                <c:v>5.0383739813507438</c:v>
              </c:pt>
              <c:pt idx="120">
                <c:v>5.862132579222993</c:v>
              </c:pt>
              <c:pt idx="121">
                <c:v>4.7156964138226325</c:v>
              </c:pt>
              <c:pt idx="122">
                <c:v>4.9437425793352885</c:v>
              </c:pt>
              <c:pt idx="123">
                <c:v>6.2732362109294826</c:v>
              </c:pt>
              <c:pt idx="124">
                <c:v>5.2539774141886051</c:v>
              </c:pt>
              <c:pt idx="125">
                <c:v>4.9421591878753812</c:v>
              </c:pt>
              <c:pt idx="126">
                <c:v>5.6169896776577311</c:v>
              </c:pt>
              <c:pt idx="127">
                <c:v>3.4668401171098289</c:v>
              </c:pt>
              <c:pt idx="128">
                <c:v>4.2440586812039847</c:v>
              </c:pt>
              <c:pt idx="129">
                <c:v>3.2899879887530759</c:v>
              </c:pt>
              <c:pt idx="130">
                <c:v>4.3852301169975334</c:v>
              </c:pt>
              <c:pt idx="131">
                <c:v>6.3073335120327805</c:v>
              </c:pt>
              <c:pt idx="132">
                <c:v>6.0761846776015842</c:v>
              </c:pt>
              <c:pt idx="133">
                <c:v>6.0467093228754587</c:v>
              </c:pt>
              <c:pt idx="134">
                <c:v>6.8658139173698975</c:v>
              </c:pt>
              <c:pt idx="135">
                <c:v>7.7314585456424298</c:v>
              </c:pt>
              <c:pt idx="136">
                <c:v>7.3560356064991446</c:v>
              </c:pt>
              <c:pt idx="137">
                <c:v>7.6368271436269737</c:v>
              </c:pt>
              <c:pt idx="138">
                <c:v>7.0457687146451899</c:v>
              </c:pt>
              <c:pt idx="139">
                <c:v>3.8841490866533972</c:v>
              </c:pt>
              <c:pt idx="140">
                <c:v>3.4870074650803362</c:v>
              </c:pt>
              <c:pt idx="141">
                <c:v>4.009807177854249</c:v>
              </c:pt>
              <c:pt idx="142">
                <c:v>2.9998884448696277</c:v>
              </c:pt>
              <c:pt idx="143">
                <c:v>3.5490608434511266</c:v>
              </c:pt>
              <c:pt idx="144">
                <c:v>3.7383236474820389</c:v>
              </c:pt>
              <c:pt idx="145">
                <c:v>3.7119509616744528</c:v>
              </c:pt>
              <c:pt idx="146">
                <c:v>3.9260351170536811</c:v>
              </c:pt>
              <c:pt idx="147">
                <c:v>4.3030093906562357</c:v>
              </c:pt>
              <c:pt idx="148">
                <c:v>4.1509786136477977</c:v>
              </c:pt>
              <c:pt idx="149">
                <c:v>3.544406840073318</c:v>
              </c:pt>
              <c:pt idx="150">
                <c:v>5.3578847659590423</c:v>
              </c:pt>
              <c:pt idx="151">
                <c:v>5.660394985516648</c:v>
              </c:pt>
              <c:pt idx="152">
                <c:v>5.6185089551163641</c:v>
              </c:pt>
              <c:pt idx="153">
                <c:v>5.1934433132764468</c:v>
              </c:pt>
              <c:pt idx="154">
                <c:v>7.5359583467738016</c:v>
              </c:pt>
              <c:pt idx="155">
                <c:v>7.1822540900602938</c:v>
              </c:pt>
              <c:pt idx="156">
                <c:v>7.2722314886979404</c:v>
              </c:pt>
              <c:pt idx="157">
                <c:v>7.5188936677218337</c:v>
              </c:pt>
              <c:pt idx="158">
                <c:v>6.3553928232695052</c:v>
              </c:pt>
              <c:pt idx="159">
                <c:v>6.3398794786768073</c:v>
              </c:pt>
              <c:pt idx="160">
                <c:v>6.0808066239787557</c:v>
              </c:pt>
              <c:pt idx="161">
                <c:v>6.1661300192385937</c:v>
              </c:pt>
              <c:pt idx="162">
                <c:v>5.008834512623344</c:v>
              </c:pt>
              <c:pt idx="163">
                <c:v>5.2911773842104424</c:v>
              </c:pt>
              <c:pt idx="164">
                <c:v>5.2105079923284148</c:v>
              </c:pt>
              <c:pt idx="165">
                <c:v>3.662276201977182</c:v>
              </c:pt>
              <c:pt idx="166">
                <c:v>4.3883007289154357</c:v>
              </c:pt>
              <c:pt idx="167">
                <c:v>4.814917705214623</c:v>
              </c:pt>
              <c:pt idx="168">
                <c:v>4.315388009329757</c:v>
              </c:pt>
              <c:pt idx="169">
                <c:v>4.4860347998494312</c:v>
              </c:pt>
              <c:pt idx="170">
                <c:v>3.7429455938592113</c:v>
              </c:pt>
              <c:pt idx="171">
                <c:v>4.2424752897440765</c:v>
              </c:pt>
              <c:pt idx="172">
                <c:v>4.9235111173635069</c:v>
              </c:pt>
              <c:pt idx="173">
                <c:v>3.2992639385080569</c:v>
              </c:pt>
              <c:pt idx="174">
                <c:v>5.2756640396177445</c:v>
              </c:pt>
              <c:pt idx="175">
                <c:v>4.4736241241752728</c:v>
              </c:pt>
              <c:pt idx="176">
                <c:v>4.8816250869632229</c:v>
              </c:pt>
              <c:pt idx="177">
                <c:v>4.8630090734519857</c:v>
              </c:pt>
              <c:pt idx="178">
                <c:v>4.4379434316120685</c:v>
              </c:pt>
              <c:pt idx="179">
                <c:v>3.0789744452917489</c:v>
              </c:pt>
              <c:pt idx="180">
                <c:v>3.9694083679119601</c:v>
              </c:pt>
              <c:pt idx="181">
                <c:v>3.5908827598501363</c:v>
              </c:pt>
              <c:pt idx="182">
                <c:v>4.1369524895130958</c:v>
              </c:pt>
              <c:pt idx="183">
                <c:v>3.6451794659245778</c:v>
              </c:pt>
              <c:pt idx="184">
                <c:v>3.56295873958328</c:v>
              </c:pt>
              <c:pt idx="185">
                <c:v>6.6857950060933291</c:v>
              </c:pt>
              <c:pt idx="186">
                <c:v>6.6470116446115854</c:v>
              </c:pt>
              <c:pt idx="187">
                <c:v>6.2933073878980776</c:v>
              </c:pt>
              <c:pt idx="188">
                <c:v>6.6857950060933291</c:v>
              </c:pt>
              <c:pt idx="189">
                <c:v>5.162384567090414</c:v>
              </c:pt>
              <c:pt idx="190">
                <c:v>5.348544702202787</c:v>
              </c:pt>
              <c:pt idx="191">
                <c:v>4.8195396515917945</c:v>
              </c:pt>
              <c:pt idx="192">
                <c:v>4.9327870671184879</c:v>
              </c:pt>
              <c:pt idx="193">
                <c:v>3.3038858848852293</c:v>
              </c:pt>
              <c:pt idx="194">
                <c:v>3.504008030131029</c:v>
              </c:pt>
              <c:pt idx="195">
                <c:v>3.1518551078767914</c:v>
              </c:pt>
              <c:pt idx="196">
                <c:v>2.9315656146604834</c:v>
              </c:pt>
              <c:pt idx="197">
                <c:v>5.8108423710651786</c:v>
              </c:pt>
              <c:pt idx="198">
                <c:v>5.6913896177014056</c:v>
              </c:pt>
              <c:pt idx="199">
                <c:v>5.8015343643095596</c:v>
              </c:pt>
              <c:pt idx="200">
                <c:v>5.1003311887196237</c:v>
              </c:pt>
              <c:pt idx="201">
                <c:v>2.9781056484385768</c:v>
              </c:pt>
              <c:pt idx="202">
                <c:v>3.2340758342180891</c:v>
              </c:pt>
              <c:pt idx="203">
                <c:v>3.4900460199976013</c:v>
              </c:pt>
              <c:pt idx="204">
                <c:v>4.1260931482982066</c:v>
              </c:pt>
              <c:pt idx="205">
                <c:v>5.0336238069710229</c:v>
              </c:pt>
              <c:pt idx="206">
                <c:v>6.2591780297941426</c:v>
              </c:pt>
              <c:pt idx="207">
                <c:v>5.2197839420833958</c:v>
              </c:pt>
              <c:pt idx="208">
                <c:v>4.6923302259316735</c:v>
              </c:pt>
              <c:pt idx="209">
                <c:v>6.0730178946817697</c:v>
              </c:pt>
              <c:pt idx="210">
                <c:v>6.9417651918728414</c:v>
              </c:pt>
              <c:pt idx="211">
                <c:v>6.4375814926101658</c:v>
              </c:pt>
              <c:pt idx="212">
                <c:v>6.1505846176452588</c:v>
              </c:pt>
              <c:pt idx="213">
                <c:v>5.9721811548292347</c:v>
              </c:pt>
              <c:pt idx="214">
                <c:v>3.1719903988466598</c:v>
              </c:pt>
              <c:pt idx="215">
                <c:v>3.3426371893663358</c:v>
              </c:pt>
              <c:pt idx="216">
                <c:v>2.8306968178073113</c:v>
              </c:pt>
              <c:pt idx="217">
                <c:v>3.5675806859604524</c:v>
              </c:pt>
              <c:pt idx="218">
                <c:v>3.0168569529196834</c:v>
              </c:pt>
              <c:pt idx="219">
                <c:v>6.0186891316066902</c:v>
              </c:pt>
              <c:pt idx="220">
                <c:v>6.2979293342752491</c:v>
              </c:pt>
              <c:pt idx="221">
                <c:v>6.4220360910168308</c:v>
              </c:pt>
              <c:pt idx="222">
                <c:v>6.6624929322036452</c:v>
              </c:pt>
              <c:pt idx="223">
                <c:v>5.4602087262695731</c:v>
              </c:pt>
              <c:pt idx="224">
                <c:v>5.3128319526389447</c:v>
              </c:pt>
              <c:pt idx="225">
                <c:v>5.6308555167892473</c:v>
              </c:pt>
              <c:pt idx="226">
                <c:v>5.467965398565922</c:v>
              </c:pt>
              <c:pt idx="227">
                <c:v>6.5461428477584125</c:v>
              </c:pt>
              <c:pt idx="228">
                <c:v>6.4608194524985754</c:v>
              </c:pt>
              <c:pt idx="229">
                <c:v>6.7090329659817387</c:v>
              </c:pt>
              <c:pt idx="230">
                <c:v>6.7245463105744365</c:v>
              </c:pt>
              <c:pt idx="231">
                <c:v>3.0091002806233345</c:v>
              </c:pt>
              <c:pt idx="232">
                <c:v>4.250167848039152</c:v>
              </c:pt>
              <c:pt idx="233">
                <c:v>3.51328397988601</c:v>
              </c:pt>
              <c:pt idx="234">
                <c:v>4.2734378649281979</c:v>
              </c:pt>
              <c:pt idx="235">
                <c:v>3.1812984056022788</c:v>
              </c:pt>
              <c:pt idx="236">
                <c:v>3.2185304326247532</c:v>
              </c:pt>
              <c:pt idx="237">
                <c:v>3.0789103312904746</c:v>
              </c:pt>
              <c:pt idx="238">
                <c:v>3.3969338954407773</c:v>
              </c:pt>
              <c:pt idx="239">
                <c:v>4.3665179324843839</c:v>
              </c:pt>
              <c:pt idx="240">
                <c:v>4.0329810237413835</c:v>
              </c:pt>
              <c:pt idx="241">
                <c:v>4.2191411588537564</c:v>
              </c:pt>
              <c:pt idx="242">
                <c:v>2.9315015006592109</c:v>
              </c:pt>
              <c:pt idx="243">
                <c:v>2.644504625694303</c:v>
              </c:pt>
              <c:pt idx="244">
                <c:v>2.9315015006592109</c:v>
              </c:pt>
              <c:pt idx="245">
                <c:v>3.0633649296971406</c:v>
              </c:pt>
              <c:pt idx="246">
                <c:v>2.644504625694303</c:v>
              </c:pt>
              <c:pt idx="247">
                <c:v>5.0723430544514949</c:v>
              </c:pt>
              <c:pt idx="248">
                <c:v>5.6463368043813098</c:v>
              </c:pt>
              <c:pt idx="249">
                <c:v>5.3903666186017976</c:v>
              </c:pt>
              <c:pt idx="250">
                <c:v>5.3360699125273561</c:v>
              </c:pt>
              <c:pt idx="251">
                <c:v>4.7465628180048425</c:v>
              </c:pt>
              <c:pt idx="252">
                <c:v>4.4518092707435857</c:v>
              </c:pt>
              <c:pt idx="253">
                <c:v>4.0717323282224926</c:v>
              </c:pt>
              <c:pt idx="254">
                <c:v>5.1731797943040299</c:v>
              </c:pt>
              <c:pt idx="255">
                <c:v>4.8318862132646805</c:v>
              </c:pt>
              <c:pt idx="256">
                <c:v>5.0956130713405408</c:v>
              </c:pt>
              <c:pt idx="257">
                <c:v>4.6146993889669119</c:v>
              </c:pt>
              <c:pt idx="258">
                <c:v>5.4679333415652867</c:v>
              </c:pt>
              <c:pt idx="259">
                <c:v>5.1421531051186342</c:v>
              </c:pt>
              <c:pt idx="260">
                <c:v>5.1654231220076809</c:v>
              </c:pt>
              <c:pt idx="261">
                <c:v>5.1964498111930766</c:v>
              </c:pt>
              <c:pt idx="262">
                <c:v>4.8241295409683316</c:v>
              </c:pt>
              <c:pt idx="263">
                <c:v>6.181547192829381</c:v>
              </c:pt>
              <c:pt idx="264">
                <c:v>3.195228358735072</c:v>
              </c:pt>
              <c:pt idx="265">
                <c:v>3.8235188147393284</c:v>
              </c:pt>
              <c:pt idx="266">
                <c:v>3.4201718553291887</c:v>
              </c:pt>
              <c:pt idx="267">
                <c:v>3.3115784431803039</c:v>
              </c:pt>
              <c:pt idx="268">
                <c:v>3.75370876407219</c:v>
              </c:pt>
              <c:pt idx="269">
                <c:v>4.1105156897042372</c:v>
              </c:pt>
              <c:pt idx="270">
                <c:v>4.2811624802239114</c:v>
              </c:pt>
              <c:pt idx="271">
                <c:v>3.583061973552514</c:v>
              </c:pt>
              <c:pt idx="272">
                <c:v>4.2423791187421669</c:v>
              </c:pt>
              <c:pt idx="273">
                <c:v>4.7232928011157966</c:v>
              </c:pt>
              <c:pt idx="274">
                <c:v>4.1880824126677254</c:v>
              </c:pt>
              <c:pt idx="275">
                <c:v>5.1421531051186342</c:v>
              </c:pt>
              <c:pt idx="276">
                <c:v>2.9392581729555598</c:v>
              </c:pt>
              <c:pt idx="277">
                <c:v>3.1642016695496764</c:v>
              </c:pt>
              <c:pt idx="278">
                <c:v>4.7387740887078564</c:v>
              </c:pt>
              <c:pt idx="279">
                <c:v>4.3431838015940656</c:v>
              </c:pt>
              <c:pt idx="280">
                <c:v>4.1880503556670883</c:v>
              </c:pt>
              <c:pt idx="281">
                <c:v>4.7698007778932521</c:v>
              </c:pt>
              <c:pt idx="282">
                <c:v>4.9171775515238805</c:v>
              </c:pt>
              <c:pt idx="283">
                <c:v>5.6618180919733705</c:v>
              </c:pt>
              <c:pt idx="284">
                <c:v>5.4834146291573473</c:v>
              </c:pt>
              <c:pt idx="285">
                <c:v>5.8402215547893945</c:v>
              </c:pt>
              <c:pt idx="286">
                <c:v>5.6463047473806727</c:v>
              </c:pt>
              <c:pt idx="287">
                <c:v>6.4685120107936518</c:v>
              </c:pt>
              <c:pt idx="288">
                <c:v>5.9938036662571017</c:v>
              </c:pt>
              <c:pt idx="289">
                <c:v>5.2972544940449744</c:v>
              </c:pt>
              <c:pt idx="290">
                <c:v>5.8169515379003478</c:v>
              </c:pt>
              <c:pt idx="291">
                <c:v>2.6910126024717584</c:v>
              </c:pt>
              <c:pt idx="292">
                <c:v>2.7685793254352475</c:v>
              </c:pt>
              <c:pt idx="293">
                <c:v>2.6754992578790606</c:v>
              </c:pt>
              <c:pt idx="294">
                <c:v>3.846756774627738</c:v>
              </c:pt>
              <c:pt idx="295">
                <c:v>5.1809044095997407</c:v>
              </c:pt>
              <c:pt idx="296">
                <c:v>5.7548981595295565</c:v>
              </c:pt>
              <c:pt idx="297">
                <c:v>4.6534506934480193</c:v>
              </c:pt>
              <c:pt idx="298">
                <c:v>5.0102576190800665</c:v>
              </c:pt>
              <c:pt idx="299">
                <c:v>3.1176295787709467</c:v>
              </c:pt>
              <c:pt idx="300">
                <c:v>3.0400628558074576</c:v>
              </c:pt>
              <c:pt idx="301">
                <c:v>2.8383893761023877</c:v>
              </c:pt>
              <c:pt idx="302">
                <c:v>3.009036166622062</c:v>
              </c:pt>
              <c:pt idx="303">
                <c:v>3.846756774627738</c:v>
              </c:pt>
              <c:pt idx="304">
                <c:v>3.7304066901825061</c:v>
              </c:pt>
              <c:pt idx="305">
                <c:v>3.8932968084058315</c:v>
              </c:pt>
              <c:pt idx="306">
                <c:v>3.6699046462709841</c:v>
              </c:pt>
              <c:pt idx="307">
                <c:v>2.883346018420573</c:v>
              </c:pt>
              <c:pt idx="308">
                <c:v>2.6103111535890928</c:v>
              </c:pt>
              <c:pt idx="309">
                <c:v>2.8461139913980986</c:v>
              </c:pt>
              <c:pt idx="310">
                <c:v>2.6894292110118521</c:v>
              </c:pt>
              <c:pt idx="311">
                <c:v>3.7117586196706309</c:v>
              </c:pt>
              <c:pt idx="312">
                <c:v>4.0096148358504271</c:v>
              </c:pt>
              <c:pt idx="313">
                <c:v>4.2159423189333065</c:v>
              </c:pt>
              <c:pt idx="314">
                <c:v>4.8023467445372798</c:v>
              </c:pt>
              <c:pt idx="315">
                <c:v>2.9516047346284431</c:v>
              </c:pt>
              <c:pt idx="316">
                <c:v>3.762952656826533</c:v>
              </c:pt>
              <c:pt idx="317">
                <c:v>3.500777133209942</c:v>
              </c:pt>
              <c:pt idx="318">
                <c:v>3.333233011608808</c:v>
              </c:pt>
              <c:pt idx="319">
                <c:v>3.0710574879922152</c:v>
              </c:pt>
              <c:pt idx="320">
                <c:v>2.8306006468054008</c:v>
              </c:pt>
              <c:pt idx="321">
                <c:v>3.9010214237015424</c:v>
              </c:pt>
              <c:pt idx="322">
                <c:v>2.8306006468054008</c:v>
              </c:pt>
              <c:pt idx="323">
                <c:v>2.7918172853236563</c:v>
              </c:pt>
              <c:pt idx="324">
                <c:v>3.1796509001411</c:v>
              </c:pt>
              <c:pt idx="325">
                <c:v>4.1337215925920088</c:v>
              </c:pt>
              <c:pt idx="326">
                <c:v>4.5991219303729398</c:v>
              </c:pt>
              <c:pt idx="327">
                <c:v>2.427253687395261</c:v>
              </c:pt>
              <c:pt idx="328">
                <c:v>2.8848973528798432</c:v>
              </c:pt>
              <c:pt idx="329">
                <c:v>2.4194970150989121</c:v>
              </c:pt>
              <c:pt idx="330">
                <c:v>4.0716682142212184</c:v>
              </c:pt>
              <c:pt idx="331">
                <c:v>3.3115143291790297</c:v>
              </c:pt>
              <c:pt idx="332">
                <c:v>3.4356210859206122</c:v>
              </c:pt>
              <c:pt idx="333">
                <c:v>3.1098408494739598</c:v>
              </c:pt>
              <c:pt idx="334">
                <c:v>3.2726989106966489</c:v>
              </c:pt>
              <c:pt idx="335">
                <c:v>3.4976424072907646</c:v>
              </c:pt>
              <c:pt idx="336">
                <c:v>3.4743723904017187</c:v>
              </c:pt>
              <c:pt idx="337">
                <c:v>3.637262508625045</c:v>
              </c:pt>
              <c:pt idx="338">
                <c:v>3.1098087924733218</c:v>
              </c:pt>
              <c:pt idx="339">
                <c:v>2.1324680831333662</c:v>
              </c:pt>
              <c:pt idx="340">
                <c:v>2.3186282182457383</c:v>
              </c:pt>
              <c:pt idx="341">
                <c:v>2.1402247554297151</c:v>
              </c:pt>
              <c:pt idx="342">
                <c:v>2.6133817655069951</c:v>
              </c:pt>
              <c:pt idx="343">
                <c:v>2.4737616641727165</c:v>
              </c:pt>
              <c:pt idx="344">
                <c:v>2.5901117486179484</c:v>
              </c:pt>
              <c:pt idx="345">
                <c:v>2.4892750087654143</c:v>
              </c:pt>
              <c:pt idx="346">
                <c:v>2.8460819343974606</c:v>
              </c:pt>
              <c:pt idx="347">
                <c:v>2.5823550763216012</c:v>
              </c:pt>
              <c:pt idx="348">
                <c:v>3.1020521201769728</c:v>
              </c:pt>
              <c:pt idx="349">
                <c:v>2.8072985729157161</c:v>
              </c:pt>
              <c:pt idx="350">
                <c:v>2.8383252621011117</c:v>
              </c:pt>
              <c:pt idx="351">
                <c:v>3.0555120863988812</c:v>
              </c:pt>
              <c:pt idx="352">
                <c:v>3.4666157181053698</c:v>
              </c:pt>
              <c:pt idx="353">
                <c:v>3.4976424072907646</c:v>
              </c:pt>
              <c:pt idx="354">
                <c:v>4.4206864105562786</c:v>
              </c:pt>
              <c:pt idx="355">
                <c:v>4.3120929984073957</c:v>
              </c:pt>
              <c:pt idx="356">
                <c:v>3.9087460389972541</c:v>
              </c:pt>
              <c:pt idx="357">
                <c:v>3.9552860727753476</c:v>
              </c:pt>
              <c:pt idx="358">
                <c:v>4.7076832855211865</c:v>
              </c:pt>
              <c:pt idx="359">
                <c:v>5.1885969678948163</c:v>
              </c:pt>
              <c:pt idx="360">
                <c:v>4.1569595524804184</c:v>
              </c:pt>
              <c:pt idx="361">
                <c:v>4.7852500084846747</c:v>
              </c:pt>
            </c:numLit>
          </c:xVal>
          <c:yVal>
            <c:numLit>
              <c:formatCode>General</c:formatCode>
              <c:ptCount val="362"/>
              <c:pt idx="0">
                <c:v>-0.91169363378455781</c:v>
              </c:pt>
              <c:pt idx="1">
                <c:v>-9.3784735475433756E-2</c:v>
              </c:pt>
              <c:pt idx="2">
                <c:v>-0.80620289055421335</c:v>
              </c:pt>
              <c:pt idx="3">
                <c:v>-0.10710444273195918</c:v>
              </c:pt>
              <c:pt idx="4">
                <c:v>-0.49957285290380504</c:v>
              </c:pt>
              <c:pt idx="5">
                <c:v>-1.0990494650822455</c:v>
              </c:pt>
              <c:pt idx="6">
                <c:v>-0.64302633686227573</c:v>
              </c:pt>
              <c:pt idx="7">
                <c:v>-0.57787028957294595</c:v>
              </c:pt>
              <c:pt idx="8">
                <c:v>-0.75317108347042883</c:v>
              </c:pt>
              <c:pt idx="9">
                <c:v>-0.33734424558078757</c:v>
              </c:pt>
              <c:pt idx="10">
                <c:v>0.10788874422963701</c:v>
              </c:pt>
              <c:pt idx="11">
                <c:v>0.51271783529370385</c:v>
              </c:pt>
              <c:pt idx="12">
                <c:v>-0.19927547870577822</c:v>
              </c:pt>
              <c:pt idx="13">
                <c:v>1.3240657574917938</c:v>
              </c:pt>
              <c:pt idx="14">
                <c:v>-0.54447191478006562</c:v>
              </c:pt>
              <c:pt idx="15">
                <c:v>-0.88084922171555124</c:v>
              </c:pt>
              <c:pt idx="16">
                <c:v>0.22078052148237504</c:v>
              </c:pt>
              <c:pt idx="17">
                <c:v>-0.28277072828497207</c:v>
              </c:pt>
              <c:pt idx="18">
                <c:v>-0.63201193859974447</c:v>
              </c:pt>
              <c:pt idx="19">
                <c:v>-3.1918130665019806E-2</c:v>
              </c:pt>
              <c:pt idx="20">
                <c:v>-1.1765389192276645</c:v>
              </c:pt>
              <c:pt idx="21">
                <c:v>-0.63444931341771227</c:v>
              </c:pt>
              <c:pt idx="22">
                <c:v>-0.71579258482454211</c:v>
              </c:pt>
              <c:pt idx="23">
                <c:v>-0.65090057991365802</c:v>
              </c:pt>
              <c:pt idx="24">
                <c:v>-0.37740213030042824</c:v>
              </c:pt>
              <c:pt idx="25">
                <c:v>1.8092182264111702</c:v>
              </c:pt>
              <c:pt idx="26">
                <c:v>2.1799871621766451</c:v>
              </c:pt>
              <c:pt idx="27">
                <c:v>1.2615882463301196</c:v>
              </c:pt>
              <c:pt idx="28">
                <c:v>2.7388232057877175</c:v>
              </c:pt>
              <c:pt idx="29">
                <c:v>-0.48460310796847894</c:v>
              </c:pt>
              <c:pt idx="30">
                <c:v>-0.8247570577857597</c:v>
              </c:pt>
              <c:pt idx="31">
                <c:v>-0.34033758868062058</c:v>
              </c:pt>
              <c:pt idx="32">
                <c:v>0.29297851559269539</c:v>
              </c:pt>
              <c:pt idx="33">
                <c:v>3.0996381143687302E-2</c:v>
              </c:pt>
              <c:pt idx="34">
                <c:v>-0.16600388716016745</c:v>
              </c:pt>
              <c:pt idx="35">
                <c:v>-0.74331290319951204</c:v>
              </c:pt>
              <c:pt idx="36">
                <c:v>-0.42919655995102168</c:v>
              </c:pt>
              <c:pt idx="37">
                <c:v>-0.2706740096368927</c:v>
              </c:pt>
              <c:pt idx="38">
                <c:v>-0.66626429675068533</c:v>
              </c:pt>
              <c:pt idx="39">
                <c:v>-0.18535061437705558</c:v>
              </c:pt>
              <c:pt idx="40">
                <c:v>-9.5373215739409822E-2</c:v>
              </c:pt>
              <c:pt idx="41">
                <c:v>-0.23749332577595261</c:v>
              </c:pt>
              <c:pt idx="42">
                <c:v>-0.55429006481421172</c:v>
              </c:pt>
              <c:pt idx="43">
                <c:v>-1.1655158417665001</c:v>
              </c:pt>
              <c:pt idx="44">
                <c:v>7.6538473770923154E-2</c:v>
              </c:pt>
              <c:pt idx="45">
                <c:v>-7.4123245894632817E-2</c:v>
              </c:pt>
              <c:pt idx="46">
                <c:v>-0.7122862140141164</c:v>
              </c:pt>
              <c:pt idx="47">
                <c:v>-0.1980477255198263</c:v>
              </c:pt>
              <c:pt idx="48">
                <c:v>1.9899173950059357E-2</c:v>
              </c:pt>
              <c:pt idx="49">
                <c:v>-0.60601889902872275</c:v>
              </c:pt>
              <c:pt idx="50">
                <c:v>-0.76809874861974103</c:v>
              </c:pt>
              <c:pt idx="51">
                <c:v>-0.75413673848631335</c:v>
              </c:pt>
              <c:pt idx="52">
                <c:v>-0.4086739580999712</c:v>
              </c:pt>
              <c:pt idx="53">
                <c:v>-0.52912403908685368</c:v>
              </c:pt>
              <c:pt idx="54">
                <c:v>-2.5408108024626674E-2</c:v>
              </c:pt>
              <c:pt idx="55">
                <c:v>-7.0669435146126336E-2</c:v>
              </c:pt>
              <c:pt idx="56">
                <c:v>-0.10382881434617808</c:v>
              </c:pt>
              <c:pt idx="57">
                <c:v>-3.4692643203840134E-2</c:v>
              </c:pt>
              <c:pt idx="58">
                <c:v>0.11456263296615088</c:v>
              </c:pt>
              <c:pt idx="59">
                <c:v>0.52783103928208508</c:v>
              </c:pt>
              <c:pt idx="60">
                <c:v>0.57207867277394531</c:v>
              </c:pt>
              <c:pt idx="61">
                <c:v>0.3253486305923845</c:v>
              </c:pt>
              <c:pt idx="62">
                <c:v>-0.39630004383710915</c:v>
              </c:pt>
              <c:pt idx="63">
                <c:v>-0.4846569052101426</c:v>
              </c:pt>
              <c:pt idx="64">
                <c:v>8.4157773595272545E-4</c:v>
              </c:pt>
              <c:pt idx="65">
                <c:v>-0.55070277605843465</c:v>
              </c:pt>
              <c:pt idx="66">
                <c:v>1.1670209583159359</c:v>
              </c:pt>
              <c:pt idx="67">
                <c:v>-2.8355626121123301E-2</c:v>
              </c:pt>
              <c:pt idx="68">
                <c:v>0.68403140003092666</c:v>
              </c:pt>
              <c:pt idx="69">
                <c:v>9.5751130620458369E-2</c:v>
              </c:pt>
              <c:pt idx="70">
                <c:v>0.91199302184196895</c:v>
              </c:pt>
              <c:pt idx="71">
                <c:v>-0.10768263160758806</c:v>
              </c:pt>
              <c:pt idx="72">
                <c:v>0.59838349542386471</c:v>
              </c:pt>
              <c:pt idx="73">
                <c:v>0.29432194140698975</c:v>
              </c:pt>
              <c:pt idx="74">
                <c:v>8.1510969617980322E-2</c:v>
              </c:pt>
              <c:pt idx="75">
                <c:v>0.26893600372101023</c:v>
              </c:pt>
              <c:pt idx="76">
                <c:v>-8.6501864568155895E-2</c:v>
              </c:pt>
              <c:pt idx="77">
                <c:v>-0.5960761750561927</c:v>
              </c:pt>
              <c:pt idx="78">
                <c:v>-0.28627286798398943</c:v>
              </c:pt>
              <c:pt idx="79">
                <c:v>9.3452932707138281E-2</c:v>
              </c:pt>
              <c:pt idx="80">
                <c:v>-0.71458025417697035</c:v>
              </c:pt>
              <c:pt idx="81">
                <c:v>-0.27637365076983045</c:v>
              </c:pt>
              <c:pt idx="82">
                <c:v>-0.52221478122751952</c:v>
              </c:pt>
              <c:pt idx="83">
                <c:v>-0.29065424355912173</c:v>
              </c:pt>
              <c:pt idx="84">
                <c:v>0.74268965713659085</c:v>
              </c:pt>
              <c:pt idx="85">
                <c:v>0.85721025625350311</c:v>
              </c:pt>
              <c:pt idx="86">
                <c:v>0.91643911657480448</c:v>
              </c:pt>
              <c:pt idx="87">
                <c:v>0.28321650632368822</c:v>
              </c:pt>
              <c:pt idx="88">
                <c:v>0.21812966183970062</c:v>
              </c:pt>
              <c:pt idx="89">
                <c:v>6.1978338864387084E-2</c:v>
              </c:pt>
              <c:pt idx="90">
                <c:v>0.17800391396239323</c:v>
              </c:pt>
              <c:pt idx="91">
                <c:v>0.33468869434863979</c:v>
              </c:pt>
              <c:pt idx="92">
                <c:v>-1.9293713233917487E-2</c:v>
              </c:pt>
              <c:pt idx="93">
                <c:v>-0.24240772449971537</c:v>
              </c:pt>
              <c:pt idx="94">
                <c:v>6.3529673323657221E-2</c:v>
              </c:pt>
              <c:pt idx="95">
                <c:v>1.1755119712728561</c:v>
              </c:pt>
              <c:pt idx="96">
                <c:v>0.12469395600955924</c:v>
              </c:pt>
              <c:pt idx="97">
                <c:v>0.57557889034864917</c:v>
              </c:pt>
              <c:pt idx="98">
                <c:v>0.39772882084103856</c:v>
              </c:pt>
              <c:pt idx="99">
                <c:v>0.27982740193653655</c:v>
              </c:pt>
              <c:pt idx="100">
                <c:v>-0.74639593492793477</c:v>
              </c:pt>
              <c:pt idx="101">
                <c:v>0.23190489841275186</c:v>
              </c:pt>
              <c:pt idx="102">
                <c:v>0.74974404577300469</c:v>
              </c:pt>
              <c:pt idx="103">
                <c:v>0.13333972399079563</c:v>
              </c:pt>
              <c:pt idx="104">
                <c:v>-0.11674963329886268</c:v>
              </c:pt>
              <c:pt idx="105">
                <c:v>0.76473284891359317</c:v>
              </c:pt>
              <c:pt idx="106">
                <c:v>0.63973699648712312</c:v>
              </c:pt>
              <c:pt idx="107">
                <c:v>0.87536201515915124</c:v>
              </c:pt>
              <c:pt idx="108">
                <c:v>0.44800397303300077</c:v>
              </c:pt>
              <c:pt idx="109">
                <c:v>0.2656831146867189</c:v>
              </c:pt>
              <c:pt idx="110">
                <c:v>1.671374411901521</c:v>
              </c:pt>
              <c:pt idx="111">
                <c:v>1.0904285416586301</c:v>
              </c:pt>
              <c:pt idx="112">
                <c:v>0.33785922642484678</c:v>
              </c:pt>
              <c:pt idx="113">
                <c:v>-0.25676545625722591</c:v>
              </c:pt>
              <c:pt idx="114">
                <c:v>-0.25502734823757933</c:v>
              </c:pt>
              <c:pt idx="115">
                <c:v>-0.97575556892112125</c:v>
              </c:pt>
              <c:pt idx="116">
                <c:v>-3.7212325552737902E-2</c:v>
              </c:pt>
              <c:pt idx="117">
                <c:v>0.2297401513974604</c:v>
              </c:pt>
              <c:pt idx="118">
                <c:v>0.40530767400041068</c:v>
              </c:pt>
              <c:pt idx="119">
                <c:v>0.22478391338609871</c:v>
              </c:pt>
              <c:pt idx="120">
                <c:v>0.80453408744367394</c:v>
              </c:pt>
              <c:pt idx="121">
                <c:v>-0.54902974715596553</c:v>
              </c:pt>
              <c:pt idx="122">
                <c:v>5.625742066471151E-2</c:v>
              </c:pt>
              <c:pt idx="123">
                <c:v>2.8176728799796091</c:v>
              </c:pt>
              <c:pt idx="124">
                <c:v>-0.25397741418860509</c:v>
              </c:pt>
              <c:pt idx="125">
                <c:v>0.32099870686146126</c:v>
              </c:pt>
              <c:pt idx="126">
                <c:v>1.0496769890089359</c:v>
              </c:pt>
              <c:pt idx="127">
                <c:v>-0.24103366549692584</c:v>
              </c:pt>
              <c:pt idx="128">
                <c:v>-0.39790483505013841</c:v>
              </c:pt>
              <c:pt idx="129">
                <c:v>-0.16498798875307585</c:v>
              </c:pt>
              <c:pt idx="130">
                <c:v>-0.3852301169975334</c:v>
              </c:pt>
              <c:pt idx="131">
                <c:v>-5.7333512032780476E-2</c:v>
              </c:pt>
              <c:pt idx="132">
                <c:v>0.17381532239841579</c:v>
              </c:pt>
              <c:pt idx="133">
                <c:v>-0.49115376731990334</c:v>
              </c:pt>
              <c:pt idx="134">
                <c:v>-0.61581391736989755</c:v>
              </c:pt>
              <c:pt idx="135">
                <c:v>-3.9150853334737334E-2</c:v>
              </c:pt>
              <c:pt idx="136">
                <c:v>-0.21317846364200133</c:v>
              </c:pt>
              <c:pt idx="137">
                <c:v>-0.49397000076983044</c:v>
              </c:pt>
              <c:pt idx="138">
                <c:v>9.7088428211953293E-2</c:v>
              </c:pt>
              <c:pt idx="139">
                <c:v>-0.4358732245844319</c:v>
              </c:pt>
              <c:pt idx="140">
                <c:v>0.35914638107351005</c:v>
              </c:pt>
              <c:pt idx="141">
                <c:v>-0.16365333170040275</c:v>
              </c:pt>
              <c:pt idx="142">
                <c:v>0.22591800674327533</c:v>
              </c:pt>
              <c:pt idx="143">
                <c:v>-0.4240608434511266</c:v>
              </c:pt>
              <c:pt idx="144">
                <c:v>-0.16689507605346732</c:v>
              </c:pt>
              <c:pt idx="145">
                <c:v>0.45471570499221414</c:v>
              </c:pt>
              <c:pt idx="146">
                <c:v>-7.9881270899834877E-2</c:v>
              </c:pt>
              <c:pt idx="147">
                <c:v>-0.1363427239895687</c:v>
              </c:pt>
              <c:pt idx="148">
                <c:v>-0.30482476749395149</c:v>
              </c:pt>
              <c:pt idx="149">
                <c:v>-0.31860038846041494</c:v>
              </c:pt>
              <c:pt idx="150">
                <c:v>-9.4726871222199804E-2</c:v>
              </c:pt>
              <c:pt idx="151">
                <c:v>-0.10483942996109263</c:v>
              </c:pt>
              <c:pt idx="152">
                <c:v>1.0481577115503029</c:v>
              </c:pt>
              <c:pt idx="153">
                <c:v>1.4732233533902201</c:v>
              </c:pt>
              <c:pt idx="154">
                <c:v>-1.2859583467738016</c:v>
              </c:pt>
              <c:pt idx="155">
                <c:v>-0.51558742339362684</c:v>
              </c:pt>
              <c:pt idx="156">
                <c:v>-1.0222314886979404</c:v>
              </c:pt>
              <c:pt idx="157">
                <c:v>-0.37603652486469041</c:v>
              </c:pt>
              <c:pt idx="158">
                <c:v>-0.47303988209303416</c:v>
              </c:pt>
              <c:pt idx="159">
                <c:v>-8.9879478676807345E-2</c:v>
              </c:pt>
              <c:pt idx="160">
                <c:v>0.58586004268791125</c:v>
              </c:pt>
              <c:pt idx="161">
                <c:v>-0.61057446368303836</c:v>
              </c:pt>
              <c:pt idx="162">
                <c:v>-0.24692975071858214</c:v>
              </c:pt>
              <c:pt idx="163">
                <c:v>-0.29117738421044237</c:v>
              </c:pt>
              <c:pt idx="164">
                <c:v>2.4817996999792777</c:v>
              </c:pt>
              <c:pt idx="165">
                <c:v>-0.21400033990821665</c:v>
              </c:pt>
              <c:pt idx="166">
                <c:v>-4.0474641958914148E-2</c:v>
              </c:pt>
              <c:pt idx="167">
                <c:v>0.18508229478537697</c:v>
              </c:pt>
              <c:pt idx="168">
                <c:v>3.2438077626764539E-2</c:v>
              </c:pt>
              <c:pt idx="169">
                <c:v>-0.31936813318276425</c:v>
              </c:pt>
              <c:pt idx="170">
                <c:v>0.25705440614078867</c:v>
              </c:pt>
              <c:pt idx="171">
                <c:v>-7.5808623077409543E-2</c:v>
              </c:pt>
              <c:pt idx="172">
                <c:v>0.63204443819204847</c:v>
              </c:pt>
              <c:pt idx="173">
                <c:v>0.14901192356090842</c:v>
              </c:pt>
              <c:pt idx="174">
                <c:v>-1.250614488090207E-2</c:v>
              </c:pt>
              <c:pt idx="175">
                <c:v>-0.12579803721875127</c:v>
              </c:pt>
              <c:pt idx="176">
                <c:v>-0.53379900000670144</c:v>
              </c:pt>
              <c:pt idx="177">
                <c:v>-0.31755452799743988</c:v>
              </c:pt>
              <c:pt idx="178">
                <c:v>-0.4379434316120685</c:v>
              </c:pt>
              <c:pt idx="179">
                <c:v>-4.8671414988718631E-2</c:v>
              </c:pt>
              <c:pt idx="180">
                <c:v>-0.39797979648338844</c:v>
              </c:pt>
              <c:pt idx="181">
                <c:v>0.40911724014986373</c:v>
              </c:pt>
              <c:pt idx="182">
                <c:v>-0.1369524895130958</c:v>
              </c:pt>
              <c:pt idx="183">
                <c:v>0.2009743802292685</c:v>
              </c:pt>
              <c:pt idx="184">
                <c:v>0.1407449641204237</c:v>
              </c:pt>
              <c:pt idx="185">
                <c:v>-0.97150929180761469</c:v>
              </c:pt>
              <c:pt idx="186">
                <c:v>-0.39701164461158545</c:v>
              </c:pt>
              <c:pt idx="187">
                <c:v>0.15830551532772841</c:v>
              </c:pt>
              <c:pt idx="188">
                <c:v>0.2107567180446015</c:v>
              </c:pt>
              <c:pt idx="189">
                <c:v>-0.61693002163586819</c:v>
              </c:pt>
              <c:pt idx="190">
                <c:v>-0.80309015674824114</c:v>
              </c:pt>
              <c:pt idx="191">
                <c:v>-0.65287298492512758</c:v>
              </c:pt>
              <c:pt idx="192">
                <c:v>-0.48834262267404327</c:v>
              </c:pt>
              <c:pt idx="193">
                <c:v>0.14438997718373603</c:v>
              </c:pt>
              <c:pt idx="194">
                <c:v>0.57762462293019556</c:v>
              </c:pt>
              <c:pt idx="195">
                <c:v>0.29642075419217395</c:v>
              </c:pt>
              <c:pt idx="196">
                <c:v>9.87374156425469E-2</c:v>
              </c:pt>
              <c:pt idx="197">
                <c:v>-0.81084237106517865</c:v>
              </c:pt>
              <c:pt idx="198">
                <c:v>-0.13583406214585025</c:v>
              </c:pt>
              <c:pt idx="199">
                <c:v>-0.39612895890415434</c:v>
              </c:pt>
              <c:pt idx="200">
                <c:v>0.61395452556609076</c:v>
              </c:pt>
              <c:pt idx="201">
                <c:v>0.41172486003599928</c:v>
              </c:pt>
              <c:pt idx="202">
                <c:v>-0.10907583421808908</c:v>
              </c:pt>
              <c:pt idx="203">
                <c:v>8.1382551430970285E-2</c:v>
              </c:pt>
              <c:pt idx="204">
                <c:v>-0.35250824263782921</c:v>
              </c:pt>
              <c:pt idx="205">
                <c:v>-3.3623806971022852E-2</c:v>
              </c:pt>
              <c:pt idx="206">
                <c:v>1.4331296625135499</c:v>
              </c:pt>
              <c:pt idx="207">
                <c:v>4.3373952653446679E-2</c:v>
              </c:pt>
              <c:pt idx="208">
                <c:v>0.570827668805169</c:v>
              </c:pt>
              <c:pt idx="209">
                <c:v>-1.2411834075709116E-2</c:v>
              </c:pt>
              <c:pt idx="210">
                <c:v>-0.8811591312667808</c:v>
              </c:pt>
              <c:pt idx="211">
                <c:v>1.2547261996975267</c:v>
              </c:pt>
              <c:pt idx="212">
                <c:v>1.5417230746624337</c:v>
              </c:pt>
              <c:pt idx="213">
                <c:v>1.7201265374784578</c:v>
              </c:pt>
              <c:pt idx="214">
                <c:v>2.6127757565146403E-3</c:v>
              </c:pt>
              <c:pt idx="215">
                <c:v>-9.3038560330023223E-3</c:v>
              </c:pt>
              <c:pt idx="216">
                <c:v>-5.2919040029533626E-2</c:v>
              </c:pt>
              <c:pt idx="217">
                <c:v>0.35398794149052781</c:v>
              </c:pt>
              <c:pt idx="218">
                <c:v>-3.1782326054011545E-2</c:v>
              </c:pt>
              <c:pt idx="219">
                <c:v>-0.30440341732097576</c:v>
              </c:pt>
              <c:pt idx="220">
                <c:v>-0.41557639309877814</c:v>
              </c:pt>
              <c:pt idx="221">
                <c:v>2.9576812208975234E-2</c:v>
              </c:pt>
              <c:pt idx="222">
                <c:v>4.1737344630217166E-3</c:v>
              </c:pt>
              <c:pt idx="223">
                <c:v>0.25407698801614131</c:v>
              </c:pt>
              <c:pt idx="224">
                <c:v>-0.43478317215113993</c:v>
              </c:pt>
              <c:pt idx="225">
                <c:v>-0.36769762205240486</c:v>
              </c:pt>
              <c:pt idx="226">
                <c:v>-6.2559993160516747E-2</c:v>
              </c:pt>
              <c:pt idx="227">
                <c:v>-0.29614284775841249</c:v>
              </c:pt>
              <c:pt idx="228">
                <c:v>-9.2065492727693155E-3</c:v>
              </c:pt>
              <c:pt idx="229">
                <c:v>-0.25742006275593265</c:v>
              </c:pt>
              <c:pt idx="230">
                <c:v>-0.47454631057443653</c:v>
              </c:pt>
              <c:pt idx="231">
                <c:v>0.43917558144563085</c:v>
              </c:pt>
              <c:pt idx="232">
                <c:v>-0.16853519497792746</c:v>
              </c:pt>
              <c:pt idx="233">
                <c:v>0.33286986626783621</c:v>
              </c:pt>
              <c:pt idx="234">
                <c:v>-0.35186923747721766</c:v>
              </c:pt>
              <c:pt idx="235">
                <c:v>9.7390118987885188E-2</c:v>
              </c:pt>
              <c:pt idx="236">
                <c:v>-0.23345580575908143</c:v>
              </c:pt>
              <c:pt idx="237">
                <c:v>0.25442300204285884</c:v>
              </c:pt>
              <c:pt idx="238">
                <c:v>-0.11824537085061326</c:v>
              </c:pt>
              <c:pt idx="239">
                <c:v>0.17893661297016195</c:v>
              </c:pt>
              <c:pt idx="240">
                <c:v>0.61818176695629123</c:v>
              </c:pt>
              <c:pt idx="241">
                <c:v>0.43202163184391829</c:v>
              </c:pt>
              <c:pt idx="242">
                <c:v>-0.61131588581002294</c:v>
              </c:pt>
              <c:pt idx="243">
                <c:v>0.12557847679877154</c:v>
              </c:pt>
              <c:pt idx="244">
                <c:v>0.1172789871456672</c:v>
              </c:pt>
              <c:pt idx="245">
                <c:v>-0.52529386370729281</c:v>
              </c:pt>
              <c:pt idx="246">
                <c:v>0.12557847679877154</c:v>
              </c:pt>
              <c:pt idx="247">
                <c:v>-4.7217426310790955E-2</c:v>
              </c:pt>
              <c:pt idx="248">
                <c:v>-0.49169762912357751</c:v>
              </c:pt>
              <c:pt idx="249">
                <c:v>-0.4398715690968471</c:v>
              </c:pt>
              <c:pt idx="250">
                <c:v>-0.12773657919402215</c:v>
              </c:pt>
              <c:pt idx="251">
                <c:v>0.13148596248296229</c:v>
              </c:pt>
              <c:pt idx="252">
                <c:v>0.49868577876136477</c:v>
              </c:pt>
              <c:pt idx="253">
                <c:v>-8.7668583202572758E-2</c:v>
              </c:pt>
              <c:pt idx="254">
                <c:v>-0.29513101381622509</c:v>
              </c:pt>
              <c:pt idx="255">
                <c:v>0.32275296199305181</c:v>
              </c:pt>
              <c:pt idx="256">
                <c:v>-0.24124413930170618</c:v>
              </c:pt>
              <c:pt idx="257">
                <c:v>0.19299291872539559</c:v>
              </c:pt>
              <c:pt idx="258">
                <c:v>-9.1589255543781611E-2</c:v>
              </c:pt>
              <c:pt idx="259">
                <c:v>0.38270877333440367</c:v>
              </c:pt>
              <c:pt idx="260">
                <c:v>4.291021132565298E-2</c:v>
              </c:pt>
              <c:pt idx="261">
                <c:v>0.45326770293121754</c:v>
              </c:pt>
              <c:pt idx="262">
                <c:v>0.70073233748470631</c:v>
              </c:pt>
              <c:pt idx="263">
                <c:v>-0.46726147854366662</c:v>
              </c:pt>
              <c:pt idx="264">
                <c:v>0.13810497459826143</c:v>
              </c:pt>
              <c:pt idx="265">
                <c:v>-0.18715517837569218</c:v>
              </c:pt>
              <c:pt idx="266">
                <c:v>0.25629873290610572</c:v>
              </c:pt>
              <c:pt idx="267">
                <c:v>-7.5332488487747096E-2</c:v>
              </c:pt>
              <c:pt idx="268">
                <c:v>0.98562772881880534</c:v>
              </c:pt>
              <c:pt idx="269">
                <c:v>0.1998291378819701</c:v>
              </c:pt>
              <c:pt idx="270">
                <c:v>-7.9481807955003703E-2</c:v>
              </c:pt>
              <c:pt idx="271">
                <c:v>0.60103844485752767</c:v>
              </c:pt>
              <c:pt idx="272">
                <c:v>0.68372925564206977</c:v>
              </c:pt>
              <c:pt idx="273">
                <c:v>1.1590601400606744</c:v>
              </c:pt>
              <c:pt idx="274">
                <c:v>0.44154721696190435</c:v>
              </c:pt>
              <c:pt idx="275">
                <c:v>1.0306864010542052</c:v>
              </c:pt>
              <c:pt idx="276">
                <c:v>0.23534500164761463</c:v>
              </c:pt>
              <c:pt idx="277">
                <c:v>0.22562883892489971</c:v>
              </c:pt>
              <c:pt idx="278">
                <c:v>-8.7611298010181748E-2</c:v>
              </c:pt>
              <c:pt idx="279">
                <c:v>0.70732124891098458</c:v>
              </c:pt>
              <c:pt idx="280">
                <c:v>0.29625457706833735</c:v>
              </c:pt>
              <c:pt idx="281">
                <c:v>0.18069427161169838</c:v>
              </c:pt>
              <c:pt idx="282">
                <c:v>-6.2808619485045902E-2</c:v>
              </c:pt>
              <c:pt idx="283">
                <c:v>0.22053484920310051</c:v>
              </c:pt>
              <c:pt idx="284">
                <c:v>0.19840355266083431</c:v>
              </c:pt>
              <c:pt idx="285">
                <c:v>0.22038450581666602</c:v>
              </c:pt>
              <c:pt idx="286">
                <c:v>-0.15179925287517815</c:v>
              </c:pt>
              <c:pt idx="287">
                <c:v>-0.55135224748004141</c:v>
              </c:pt>
              <c:pt idx="288">
                <c:v>0.45780923696870435</c:v>
              </c:pt>
              <c:pt idx="289">
                <c:v>-8.8921160711640468E-2</c:v>
              </c:pt>
              <c:pt idx="290">
                <c:v>-0.41154613249494254</c:v>
              </c:pt>
              <c:pt idx="291">
                <c:v>0.44378363577275559</c:v>
              </c:pt>
              <c:pt idx="292">
                <c:v>0.16397199421284636</c:v>
              </c:pt>
              <c:pt idx="293">
                <c:v>0.12562119030021091</c:v>
              </c:pt>
              <c:pt idx="294">
                <c:v>-0.19712173813138767</c:v>
              </c:pt>
              <c:pt idx="295">
                <c:v>-1.2438965355839926</c:v>
              </c:pt>
              <c:pt idx="296">
                <c:v>-1.407072072573035</c:v>
              </c:pt>
              <c:pt idx="297">
                <c:v>-0.97698010521272494</c:v>
              </c:pt>
              <c:pt idx="298">
                <c:v>-0.82615720067002485</c:v>
              </c:pt>
              <c:pt idx="299">
                <c:v>-0.19365297058381259</c:v>
              </c:pt>
              <c:pt idx="300">
                <c:v>-0.14151213116977646</c:v>
              </c:pt>
              <c:pt idx="301">
                <c:v>0.30626471194792648</c:v>
              </c:pt>
              <c:pt idx="302">
                <c:v>-0.32807101916897885</c:v>
              </c:pt>
              <c:pt idx="303">
                <c:v>-0.32563001406435754</c:v>
              </c:pt>
              <c:pt idx="304">
                <c:v>-0.25818446796028383</c:v>
              </c:pt>
              <c:pt idx="305">
                <c:v>-0.16195352482374181</c:v>
              </c:pt>
              <c:pt idx="306">
                <c:v>-0.6848300194053123</c:v>
              </c:pt>
              <c:pt idx="307">
                <c:v>-0.47370746420370535</c:v>
              </c:pt>
              <c:pt idx="308">
                <c:v>1.4360762421405937E-2</c:v>
              </c:pt>
              <c:pt idx="309">
                <c:v>0.26915080610968944</c:v>
              </c:pt>
              <c:pt idx="310">
                <c:v>-1.2571680010995401E-3</c:v>
              </c:pt>
              <c:pt idx="311">
                <c:v>-0.1403300482420593</c:v>
              </c:pt>
              <c:pt idx="312">
                <c:v>-0.22173604797163904</c:v>
              </c:pt>
              <c:pt idx="313">
                <c:v>-0.10071598148474692</c:v>
              </c:pt>
              <c:pt idx="314">
                <c:v>0.43325534970355761</c:v>
              </c:pt>
              <c:pt idx="315">
                <c:v>-3.615283958471105E-2</c:v>
              </c:pt>
              <c:pt idx="316">
                <c:v>-0.40724795883995579</c:v>
              </c:pt>
              <c:pt idx="317">
                <c:v>-0.30588895429620422</c:v>
              </c:pt>
              <c:pt idx="318">
                <c:v>-0.6305303089061054</c:v>
              </c:pt>
              <c:pt idx="319">
                <c:v>3.4532574119585657E-2</c:v>
              </c:pt>
              <c:pt idx="320">
                <c:v>-0.68467790002428508</c:v>
              </c:pt>
              <c:pt idx="321">
                <c:v>-0.31679203302053871</c:v>
              </c:pt>
              <c:pt idx="322">
                <c:v>-0.37962025464853788</c:v>
              </c:pt>
              <c:pt idx="323">
                <c:v>-0.53448094220853193</c:v>
              </c:pt>
              <c:pt idx="324">
                <c:v>-0.87550343470331171</c:v>
              </c:pt>
              <c:pt idx="325">
                <c:v>-1.3864688453392615</c:v>
              </c:pt>
              <c:pt idx="326">
                <c:v>-1.2657885970396063</c:v>
              </c:pt>
              <c:pt idx="327">
                <c:v>-0.18510122102754822</c:v>
              </c:pt>
              <c:pt idx="328">
                <c:v>7.368252877696202E-2</c:v>
              </c:pt>
              <c:pt idx="329">
                <c:v>0.93620768288766509</c:v>
              </c:pt>
              <c:pt idx="330">
                <c:v>-1.0135642386860506</c:v>
              </c:pt>
              <c:pt idx="331">
                <c:v>0.90789495352139227</c:v>
              </c:pt>
              <c:pt idx="332">
                <c:v>-0.57847822877775501</c:v>
              </c:pt>
              <c:pt idx="333">
                <c:v>-2.3421096387540086E-2</c:v>
              </c:pt>
              <c:pt idx="334">
                <c:v>0.40377167753864551</c:v>
              </c:pt>
              <c:pt idx="335">
                <c:v>0.26175608894983693</c:v>
              </c:pt>
              <c:pt idx="336">
                <c:v>0.40159660184634305</c:v>
              </c:pt>
              <c:pt idx="337">
                <c:v>0.61805664031112517</c:v>
              </c:pt>
              <c:pt idx="338">
                <c:v>0.22352454086001172</c:v>
              </c:pt>
              <c:pt idx="339">
                <c:v>0.42507667389988191</c:v>
              </c:pt>
              <c:pt idx="340">
                <c:v>0.24547434585682604</c:v>
              </c:pt>
              <c:pt idx="341">
                <c:v>0.70877809357313382</c:v>
              </c:pt>
              <c:pt idx="342">
                <c:v>0.48259346669114755</c:v>
              </c:pt>
              <c:pt idx="343">
                <c:v>0.22894103852998615</c:v>
              </c:pt>
              <c:pt idx="344">
                <c:v>6.2408145281255489E-2</c:v>
              </c:pt>
              <c:pt idx="345">
                <c:v>0.4432763108826796</c:v>
              </c:pt>
              <c:pt idx="346">
                <c:v>3.5762446005997539E-2</c:v>
              </c:pt>
              <c:pt idx="347">
                <c:v>0.32462166786444557</c:v>
              </c:pt>
              <c:pt idx="348">
                <c:v>0.24242948517419771</c:v>
              </c:pt>
              <c:pt idx="349">
                <c:v>0.22300445738731423</c:v>
              </c:pt>
              <c:pt idx="350">
                <c:v>0.12903378834399204</c:v>
              </c:pt>
              <c:pt idx="351">
                <c:v>3.0907666687538526E-2</c:v>
              </c:pt>
              <c:pt idx="352">
                <c:v>-0.42710204029381948</c:v>
              </c:pt>
              <c:pt idx="353">
                <c:v>-0.33308544526544814</c:v>
              </c:pt>
              <c:pt idx="354">
                <c:v>-0.86196754934631459</c:v>
              </c:pt>
              <c:pt idx="355">
                <c:v>-1.0547640081793825</c:v>
              </c:pt>
              <c:pt idx="356">
                <c:v>2.8261835018493997E-2</c:v>
              </c:pt>
              <c:pt idx="357">
                <c:v>0.17694533218333053</c:v>
              </c:pt>
              <c:pt idx="358">
                <c:v>-0.24339757123547212</c:v>
              </c:pt>
              <c:pt idx="359">
                <c:v>-1.4291984716542148</c:v>
              </c:pt>
              <c:pt idx="360">
                <c:v>0.79353549702453208</c:v>
              </c:pt>
              <c:pt idx="361">
                <c:v>0.89656817333350691</c:v>
              </c:pt>
            </c:numLit>
          </c:yVal>
          <c:smooth val="0"/>
          <c:extLst>
            <c:ext xmlns:c16="http://schemas.microsoft.com/office/drawing/2014/chart" uri="{C3380CC4-5D6E-409C-BE32-E72D297353CC}">
              <c16:uniqueId val="{00000000-5CC3-4B64-B420-1E95C21D0931}"/>
            </c:ext>
          </c:extLst>
        </c:ser>
        <c:dLbls>
          <c:showLegendKey val="0"/>
          <c:showVal val="0"/>
          <c:showCatName val="0"/>
          <c:showSerName val="0"/>
          <c:showPercent val="0"/>
          <c:showBubbleSize val="0"/>
        </c:dLbls>
        <c:axId val="924082463"/>
        <c:axId val="924082879"/>
      </c:scatterChart>
      <c:valAx>
        <c:axId val="924082463"/>
        <c:scaling>
          <c:orientation val="minMax"/>
          <c:min val="2"/>
        </c:scaling>
        <c:delete val="0"/>
        <c:axPos val="b"/>
        <c:numFmt formatCode="General" sourceLinked="1"/>
        <c:majorTickMark val="out"/>
        <c:minorTickMark val="none"/>
        <c:tickLblPos val="nextTo"/>
        <c:crossAx val="924082879"/>
        <c:crossesAt val="-2"/>
        <c:crossBetween val="midCat"/>
      </c:valAx>
      <c:valAx>
        <c:axId val="924082879"/>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924082463"/>
        <c:crossesAt val="0"/>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Histogram of Residuals
</a:t>
            </a:r>
            <a:r>
              <a:rPr lang="en-US" sz="1000"/>
              <a:t>Model.3.RegressIt for GallonsPer100MilesTo1981    (2 variables, n=362)</a:t>
            </a:r>
          </a:p>
        </c:rich>
      </c:tx>
      <c:overlay val="0"/>
    </c:title>
    <c:autoTitleDeleted val="0"/>
    <c:plotArea>
      <c:layout/>
      <c:barChart>
        <c:barDir val="col"/>
        <c:grouping val="clustered"/>
        <c:varyColors val="0"/>
        <c:ser>
          <c:idx val="0"/>
          <c:order val="0"/>
          <c:tx>
            <c:v>Actual</c:v>
          </c:tx>
          <c:spPr>
            <a:solidFill>
              <a:srgbClr val="9999FF"/>
            </a:solidFill>
            <a:ln w="9525" cap="flat" cmpd="sng" algn="ctr">
              <a:solidFill>
                <a:srgbClr val="0000FF"/>
              </a:solidFill>
              <a:prstDash val="solid"/>
              <a:round/>
              <a:headEnd type="none" w="med" len="med"/>
              <a:tailEnd type="none" w="med" len="med"/>
            </a:ln>
          </c:spPr>
          <c:invertIfNegative val="0"/>
          <c:cat>
            <c:strLit>
              <c:ptCount val="21"/>
              <c:pt idx="0">
                <c:v>-2.90</c:v>
              </c:pt>
              <c:pt idx="1">
                <c:v>-2.61</c:v>
              </c:pt>
              <c:pt idx="2">
                <c:v>-2.32</c:v>
              </c:pt>
              <c:pt idx="3">
                <c:v>-2.03</c:v>
              </c:pt>
              <c:pt idx="4">
                <c:v>-1.74</c:v>
              </c:pt>
              <c:pt idx="5">
                <c:v>-1.45</c:v>
              </c:pt>
              <c:pt idx="6">
                <c:v>-1.16</c:v>
              </c:pt>
              <c:pt idx="7">
                <c:v>-0.87</c:v>
              </c:pt>
              <c:pt idx="8">
                <c:v>-0.58</c:v>
              </c:pt>
              <c:pt idx="9">
                <c:v>-0.29</c:v>
              </c:pt>
              <c:pt idx="10">
                <c:v>0.00</c:v>
              </c:pt>
              <c:pt idx="11">
                <c:v>0.29</c:v>
              </c:pt>
              <c:pt idx="12">
                <c:v>0.58</c:v>
              </c:pt>
              <c:pt idx="13">
                <c:v>0.87</c:v>
              </c:pt>
              <c:pt idx="14">
                <c:v>1.16</c:v>
              </c:pt>
              <c:pt idx="15">
                <c:v>1.45</c:v>
              </c:pt>
              <c:pt idx="16">
                <c:v>1.74</c:v>
              </c:pt>
              <c:pt idx="17">
                <c:v>2.03</c:v>
              </c:pt>
              <c:pt idx="18">
                <c:v>2.32</c:v>
              </c:pt>
              <c:pt idx="19">
                <c:v>2.61</c:v>
              </c:pt>
              <c:pt idx="20">
                <c:v>2.90</c:v>
              </c:pt>
            </c:strLit>
          </c:cat>
          <c:val>
            <c:numLit>
              <c:formatCode>General</c:formatCode>
              <c:ptCount val="21"/>
              <c:pt idx="0">
                <c:v>0</c:v>
              </c:pt>
              <c:pt idx="1">
                <c:v>0</c:v>
              </c:pt>
              <c:pt idx="2">
                <c:v>0</c:v>
              </c:pt>
              <c:pt idx="3">
                <c:v>0</c:v>
              </c:pt>
              <c:pt idx="4">
                <c:v>0</c:v>
              </c:pt>
              <c:pt idx="5">
                <c:v>3</c:v>
              </c:pt>
              <c:pt idx="6">
                <c:v>8</c:v>
              </c:pt>
              <c:pt idx="7">
                <c:v>19</c:v>
              </c:pt>
              <c:pt idx="8">
                <c:v>45</c:v>
              </c:pt>
              <c:pt idx="9">
                <c:v>69</c:v>
              </c:pt>
              <c:pt idx="10">
                <c:v>93</c:v>
              </c:pt>
              <c:pt idx="11">
                <c:v>63</c:v>
              </c:pt>
              <c:pt idx="12">
                <c:v>29</c:v>
              </c:pt>
              <c:pt idx="13">
                <c:v>13</c:v>
              </c:pt>
              <c:pt idx="14">
                <c:v>9</c:v>
              </c:pt>
              <c:pt idx="15">
                <c:v>4</c:v>
              </c:pt>
              <c:pt idx="16">
                <c:v>3</c:v>
              </c:pt>
              <c:pt idx="17">
                <c:v>0</c:v>
              </c:pt>
              <c:pt idx="18">
                <c:v>1</c:v>
              </c:pt>
              <c:pt idx="19">
                <c:v>2</c:v>
              </c:pt>
              <c:pt idx="20">
                <c:v>1</c:v>
              </c:pt>
            </c:numLit>
          </c:val>
          <c:extLst>
            <c:ext xmlns:c16="http://schemas.microsoft.com/office/drawing/2014/chart" uri="{C3380CC4-5D6E-409C-BE32-E72D297353CC}">
              <c16:uniqueId val="{00000000-BA55-45DB-A1E5-8F5272FC09FD}"/>
            </c:ext>
          </c:extLst>
        </c:ser>
        <c:ser>
          <c:idx val="1"/>
          <c:order val="1"/>
          <c:tx>
            <c:v>Normal</c:v>
          </c:tx>
          <c:spPr>
            <a:solidFill>
              <a:srgbClr val="FFD2D2"/>
            </a:solidFill>
            <a:ln w="9525">
              <a:solidFill>
                <a:srgbClr val="FF0000"/>
              </a:solidFill>
              <a:prstDash val="solid"/>
            </a:ln>
          </c:spPr>
          <c:invertIfNegative val="0"/>
          <c:cat>
            <c:strLit>
              <c:ptCount val="21"/>
              <c:pt idx="0">
                <c:v>-2.90</c:v>
              </c:pt>
              <c:pt idx="1">
                <c:v>-2.61</c:v>
              </c:pt>
              <c:pt idx="2">
                <c:v>-2.32</c:v>
              </c:pt>
              <c:pt idx="3">
                <c:v>-2.03</c:v>
              </c:pt>
              <c:pt idx="4">
                <c:v>-1.74</c:v>
              </c:pt>
              <c:pt idx="5">
                <c:v>-1.45</c:v>
              </c:pt>
              <c:pt idx="6">
                <c:v>-1.16</c:v>
              </c:pt>
              <c:pt idx="7">
                <c:v>-0.87</c:v>
              </c:pt>
              <c:pt idx="8">
                <c:v>-0.58</c:v>
              </c:pt>
              <c:pt idx="9">
                <c:v>-0.29</c:v>
              </c:pt>
              <c:pt idx="10">
                <c:v>0.00</c:v>
              </c:pt>
              <c:pt idx="11">
                <c:v>0.29</c:v>
              </c:pt>
              <c:pt idx="12">
                <c:v>0.58</c:v>
              </c:pt>
              <c:pt idx="13">
                <c:v>0.87</c:v>
              </c:pt>
              <c:pt idx="14">
                <c:v>1.16</c:v>
              </c:pt>
              <c:pt idx="15">
                <c:v>1.45</c:v>
              </c:pt>
              <c:pt idx="16">
                <c:v>1.74</c:v>
              </c:pt>
              <c:pt idx="17">
                <c:v>2.03</c:v>
              </c:pt>
              <c:pt idx="18">
                <c:v>2.32</c:v>
              </c:pt>
              <c:pt idx="19">
                <c:v>2.61</c:v>
              </c:pt>
              <c:pt idx="20">
                <c:v>2.90</c:v>
              </c:pt>
            </c:strLit>
          </c:cat>
          <c:val>
            <c:numLit>
              <c:formatCode>General</c:formatCode>
              <c:ptCount val="21"/>
              <c:pt idx="0">
                <c:v>8.5447061525980661E-4</c:v>
              </c:pt>
              <c:pt idx="1">
                <c:v>7.3138000543952267E-3</c:v>
              </c:pt>
              <c:pt idx="2">
                <c:v>4.9914652039755827E-2</c:v>
              </c:pt>
              <c:pt idx="3">
                <c:v>0.27165345795484869</c:v>
              </c:pt>
              <c:pt idx="4">
                <c:v>1.1791360815920522</c:v>
              </c:pt>
              <c:pt idx="5">
                <c:v>4.0825203729545301</c:v>
              </c:pt>
              <c:pt idx="6">
                <c:v>11.276041098811179</c:v>
              </c:pt>
              <c:pt idx="7">
                <c:v>24.84790465893261</c:v>
              </c:pt>
              <c:pt idx="8">
                <c:v>43.687847114658588</c:v>
              </c:pt>
              <c:pt idx="9">
                <c:v>61.290527720454563</c:v>
              </c:pt>
              <c:pt idx="10">
                <c:v>68.612401426675461</c:v>
              </c:pt>
              <c:pt idx="11">
                <c:v>61.290527720454548</c:v>
              </c:pt>
              <c:pt idx="12">
                <c:v>43.687847114658553</c:v>
              </c:pt>
              <c:pt idx="13">
                <c:v>24.847904658932634</c:v>
              </c:pt>
              <c:pt idx="14">
                <c:v>11.276041098811163</c:v>
              </c:pt>
              <c:pt idx="15">
                <c:v>4.0825203729545478</c:v>
              </c:pt>
              <c:pt idx="16">
                <c:v>1.1791360815920484</c:v>
              </c:pt>
              <c:pt idx="17">
                <c:v>0.27165345795486928</c:v>
              </c:pt>
              <c:pt idx="18">
                <c:v>4.9914652039717566E-2</c:v>
              </c:pt>
              <c:pt idx="19">
                <c:v>7.3138000544190618E-3</c:v>
              </c:pt>
              <c:pt idx="20">
                <c:v>8.5447061525201207E-4</c:v>
              </c:pt>
            </c:numLit>
          </c:val>
          <c:extLst>
            <c:ext xmlns:c16="http://schemas.microsoft.com/office/drawing/2014/chart" uri="{C3380CC4-5D6E-409C-BE32-E72D297353CC}">
              <c16:uniqueId val="{00000001-BA55-45DB-A1E5-8F5272FC09FD}"/>
            </c:ext>
          </c:extLst>
        </c:ser>
        <c:dLbls>
          <c:showLegendKey val="0"/>
          <c:showVal val="0"/>
          <c:showCatName val="0"/>
          <c:showSerName val="0"/>
          <c:showPercent val="0"/>
          <c:showBubbleSize val="0"/>
        </c:dLbls>
        <c:gapWidth val="50"/>
        <c:axId val="924104095"/>
        <c:axId val="924102431"/>
      </c:barChart>
      <c:catAx>
        <c:axId val="924104095"/>
        <c:scaling>
          <c:orientation val="minMax"/>
        </c:scaling>
        <c:delete val="0"/>
        <c:axPos val="b"/>
        <c:title>
          <c:tx>
            <c:rich>
              <a:bodyPr/>
              <a:lstStyle/>
              <a:p>
                <a:pPr>
                  <a:defRPr/>
                </a:pPr>
                <a:r>
                  <a:rPr lang="en-US"/>
                  <a:t>N</a:t>
                </a:r>
                <a:r>
                  <a:rPr lang="en-US" sz="900"/>
                  <a:t>ormality test (A-D*):  P &lt; 0.001</a:t>
                </a:r>
              </a:p>
            </c:rich>
          </c:tx>
          <c:overlay val="0"/>
        </c:title>
        <c:numFmt formatCode="General" sourceLinked="1"/>
        <c:majorTickMark val="out"/>
        <c:minorTickMark val="none"/>
        <c:tickLblPos val="nextTo"/>
        <c:crossAx val="924102431"/>
        <c:crosses val="autoZero"/>
        <c:auto val="1"/>
        <c:lblAlgn val="ctr"/>
        <c:lblOffset val="100"/>
        <c:noMultiLvlLbl val="0"/>
      </c:catAx>
      <c:valAx>
        <c:axId val="924102431"/>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crossAx val="924104095"/>
        <c:crosses val="autoZero"/>
        <c:crossBetween val="between"/>
      </c:valAx>
      <c:spPr>
        <a:ln w="6350">
          <a:solidFill>
            <a:srgbClr val="808080"/>
          </a:solidFill>
          <a:prstDash val="solid"/>
        </a:ln>
      </c:spPr>
    </c:plotArea>
    <c:legend>
      <c:legendPos val="r"/>
      <c:overlay val="0"/>
    </c:legend>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Normal Quantile Plot
</a:t>
            </a:r>
            <a:r>
              <a:rPr lang="en-US" sz="1000"/>
              <a:t>Model.3.RegressIt for GallonsPer100MilesTo1981    (2 variables, n=362)</a:t>
            </a:r>
          </a:p>
        </c:rich>
      </c:tx>
      <c:overlay val="0"/>
    </c:title>
    <c:autoTitleDeleted val="0"/>
    <c:plotArea>
      <c:layout/>
      <c:scatterChart>
        <c:scatterStyle val="lineMarker"/>
        <c:varyColors val="0"/>
        <c:ser>
          <c:idx val="0"/>
          <c:order val="0"/>
          <c:tx>
            <c:v>Actual</c:v>
          </c:tx>
          <c:spPr>
            <a:ln w="25400">
              <a:noFill/>
            </a:ln>
          </c:spPr>
          <c:marker>
            <c:symbol val="diamond"/>
            <c:size val="4"/>
            <c:spPr>
              <a:solidFill>
                <a:srgbClr val="9999FF"/>
              </a:solidFill>
              <a:ln w="9525" cap="rnd" cmpd="sng" algn="ctr">
                <a:solidFill>
                  <a:srgbClr val="0000FF"/>
                </a:solidFill>
                <a:prstDash val="solid"/>
                <a:round/>
                <a:headEnd type="none" w="med" len="med"/>
                <a:tailEnd type="none" w="med" len="med"/>
              </a:ln>
            </c:spPr>
          </c:marker>
          <c:xVal>
            <c:numLit>
              <c:formatCode>General</c:formatCode>
              <c:ptCount val="362"/>
              <c:pt idx="0">
                <c:v>-2.7756208502803483</c:v>
              </c:pt>
              <c:pt idx="1">
                <c:v>-2.5420866957347288</c:v>
              </c:pt>
              <c:pt idx="2">
                <c:v>-2.3970221251266186</c:v>
              </c:pt>
              <c:pt idx="3">
                <c:v>-2.2897025155915474</c:v>
              </c:pt>
              <c:pt idx="4">
                <c:v>-2.2036607795503147</c:v>
              </c:pt>
              <c:pt idx="5">
                <c:v>-2.1313799749848386</c:v>
              </c:pt>
              <c:pt idx="6">
                <c:v>-2.0687719359569137</c:v>
              </c:pt>
              <c:pt idx="7">
                <c:v>-2.0133565325132174</c:v>
              </c:pt>
              <c:pt idx="8">
                <c:v>-1.9635114370458411</c:v>
              </c:pt>
              <c:pt idx="9">
                <c:v>-1.9181150958940398</c:v>
              </c:pt>
              <c:pt idx="10">
                <c:v>-1.8763585618945948</c:v>
              </c:pt>
              <c:pt idx="11">
                <c:v>-1.8376384268780581</c:v>
              </c:pt>
              <c:pt idx="12">
                <c:v>-1.8014921444765466</c:v>
              </c:pt>
              <c:pt idx="13">
                <c:v>-1.7675570344456646</c:v>
              </c:pt>
              <c:pt idx="14">
                <c:v>-1.735543248322875</c:v>
              </c:pt>
              <c:pt idx="15">
                <c:v>-1.7052153405409172</c:v>
              </c:pt>
              <c:pt idx="16">
                <c:v>-1.6763793462174896</c:v>
              </c:pt>
              <c:pt idx="17">
                <c:v>-1.6488734972429591</c:v>
              </c:pt>
              <c:pt idx="18">
                <c:v>-1.6225614096151653</c:v>
              </c:pt>
              <c:pt idx="19">
                <c:v>-1.597326990355872</c:v>
              </c:pt>
              <c:pt idx="20">
                <c:v>-1.5730705667117024</c:v>
              </c:pt>
              <c:pt idx="21">
                <c:v>-1.549705900736589</c:v>
              </c:pt>
              <c:pt idx="22">
                <c:v>-1.5271578561464689</c:v>
              </c:pt>
              <c:pt idx="23">
                <c:v>-1.5053605530744092</c:v>
              </c:pt>
              <c:pt idx="24">
                <c:v>-1.484255892830435</c:v>
              </c:pt>
              <c:pt idx="25">
                <c:v>-1.4637923667890214</c:v>
              </c:pt>
              <c:pt idx="26">
                <c:v>-1.4439240859642073</c:v>
              </c:pt>
              <c:pt idx="27">
                <c:v>-1.4246099838006083</c:v>
              </c:pt>
              <c:pt idx="28">
                <c:v>-1.4058131562357745</c:v>
              </c:pt>
              <c:pt idx="29">
                <c:v>-1.3875003115198257</c:v>
              </c:pt>
              <c:pt idx="30">
                <c:v>-1.3696413085186654</c:v>
              </c:pt>
              <c:pt idx="31">
                <c:v>-1.3522087668981264</c:v>
              </c:pt>
              <c:pt idx="32">
                <c:v>-1.3351777361189361</c:v>
              </c:pt>
              <c:pt idx="33">
                <c:v>-1.3185254128699955</c:v>
              </c:pt>
              <c:pt idx="34">
                <c:v>-1.3022308986457944</c:v>
              </c:pt>
              <c:pt idx="35">
                <c:v>-1.286274990788737</c:v>
              </c:pt>
              <c:pt idx="36">
                <c:v>-1.2706400015817674</c:v>
              </c:pt>
              <c:pt idx="37">
                <c:v>-1.2553096009744398</c:v>
              </c:pt>
              <c:pt idx="38">
                <c:v>-1.2402686793182192</c:v>
              </c:pt>
              <c:pt idx="39">
                <c:v>-1.2255032271206501</c:v>
              </c:pt>
              <c:pt idx="40">
                <c:v>-1.2110002293380573</c:v>
              </c:pt>
              <c:pt idx="41">
                <c:v>-1.1967475721392287</c:v>
              </c:pt>
              <c:pt idx="42">
                <c:v>-1.1827339604084903</c:v>
              </c:pt>
              <c:pt idx="43">
                <c:v>-1.168948844531482</c:v>
              </c:pt>
              <c:pt idx="44">
                <c:v>-1.1553823552329276</c:v>
              </c:pt>
              <c:pt idx="45">
                <c:v>-1.1420252454224493</c:v>
              </c:pt>
              <c:pt idx="46">
                <c:v>-1.1288688381594625</c:v>
              </c:pt>
              <c:pt idx="47">
                <c:v>-1.1159049799773455</c:v>
              </c:pt>
              <c:pt idx="48">
                <c:v>-1.103125998915242</c:v>
              </c:pt>
              <c:pt idx="49">
                <c:v>-1.090524666696657</c:v>
              </c:pt>
              <c:pt idx="50">
                <c:v>-1.078094164570701</c:v>
              </c:pt>
              <c:pt idx="51">
                <c:v>-1.0658280523966537</c:v>
              </c:pt>
              <c:pt idx="52">
                <c:v>-1.0537202406076733</c:v>
              </c:pt>
              <c:pt idx="53">
                <c:v>-1.0417649647363973</c:v>
              </c:pt>
              <c:pt idx="54">
                <c:v>-1.0299567622253687</c:v>
              </c:pt>
              <c:pt idx="55">
                <c:v>-1.0182904512796522</c:v>
              </c:pt>
              <c:pt idx="56">
                <c:v>-1.0067611115486119</c:v>
              </c:pt>
              <c:pt idx="57">
                <c:v>-0.99536406644940123</c:v>
              </c:pt>
              <c:pt idx="58">
                <c:v>-0.98409486696676407</c:v>
              </c:pt>
              <c:pt idx="59">
                <c:v>-0.97294927678299437</c:v>
              </c:pt>
              <c:pt idx="60">
                <c:v>-0.96192325860850747</c:v>
              </c:pt>
              <c:pt idx="61">
                <c:v>-0.95101296159793869</c:v>
              </c:pt>
              <c:pt idx="62">
                <c:v>-0.94021470974960164</c:v>
              </c:pt>
              <c:pt idx="63">
                <c:v>-0.92952499119689336</c:v>
              </c:pt>
              <c:pt idx="64">
                <c:v>-0.91894044831035349</c:v>
              </c:pt>
              <c:pt idx="65">
                <c:v>-0.9084578685373853</c:v>
              </c:pt>
              <c:pt idx="66">
                <c:v>-0.89807417591432948</c:v>
              </c:pt>
              <c:pt idx="67">
                <c:v>-0.88778642319223622</c:v>
              </c:pt>
              <c:pt idx="68">
                <c:v>-0.87759178452356446</c:v>
              </c:pt>
              <c:pt idx="69">
                <c:v>-0.86748754866227096</c:v>
              </c:pt>
              <c:pt idx="70">
                <c:v>-0.85747111263442288</c:v>
              </c:pt>
              <c:pt idx="71">
                <c:v>-0.84753997584057172</c:v>
              </c:pt>
              <c:pt idx="72">
                <c:v>-0.8376917345548196</c:v>
              </c:pt>
              <c:pt idx="73">
                <c:v>-0.82792407678880797</c:v>
              </c:pt>
              <c:pt idx="74">
                <c:v>-0.81823477749177675</c:v>
              </c:pt>
              <c:pt idx="75">
                <c:v>-0.80862169406049034</c:v>
              </c:pt>
              <c:pt idx="76">
                <c:v>-0.79908276213517815</c:v>
              </c:pt>
              <c:pt idx="77">
                <c:v>-0.78961599165977403</c:v>
              </c:pt>
              <c:pt idx="78">
                <c:v>-0.78021946318660063</c:v>
              </c:pt>
              <c:pt idx="79">
                <c:v>-0.77089132440743102</c:v>
              </c:pt>
              <c:pt idx="80">
                <c:v>-0.76162978689434568</c:v>
              </c:pt>
              <c:pt idx="81">
                <c:v>-0.75243312303524013</c:v>
              </c:pt>
              <c:pt idx="82">
                <c:v>-0.74329966315008378</c:v>
              </c:pt>
              <c:pt idx="83">
                <c:v>-0.73422779277518924</c:v>
              </c:pt>
              <c:pt idx="84">
                <c:v>-0.72521595010378581</c:v>
              </c:pt>
              <c:pt idx="85">
                <c:v>-0.71626262357212467</c:v>
              </c:pt>
              <c:pt idx="86">
                <c:v>-0.70736634958121491</c:v>
              </c:pt>
              <c:pt idx="87">
                <c:v>-0.69852571034506028</c:v>
              </c:pt>
              <c:pt idx="88">
                <c:v>-0.68973933185697534</c:v>
              </c:pt>
              <c:pt idx="89">
                <c:v>-0.68100588196621492</c:v>
              </c:pt>
              <c:pt idx="90">
                <c:v>-0.67232406855773352</c:v>
              </c:pt>
              <c:pt idx="91">
                <c:v>-0.66369263782843213</c:v>
              </c:pt>
              <c:pt idx="92">
                <c:v>-0.65511037265375494</c:v>
              </c:pt>
              <c:pt idx="93">
                <c:v>-0.64657609103893321</c:v>
              </c:pt>
              <c:pt idx="94">
                <c:v>-0.63808864464960147</c:v>
              </c:pt>
              <c:pt idx="95">
                <c:v>-0.62964691741688472</c:v>
              </c:pt>
              <c:pt idx="96">
                <c:v>-0.6212498242124137</c:v>
              </c:pt>
              <c:pt idx="97">
                <c:v>-0.61289630958902674</c:v>
              </c:pt>
              <c:pt idx="98">
                <c:v>-0.60458534658323715</c:v>
              </c:pt>
              <c:pt idx="99">
                <c:v>-0.59631593557579743</c:v>
              </c:pt>
              <c:pt idx="100">
                <c:v>-0.58808710320694901</c:v>
              </c:pt>
              <c:pt idx="101">
                <c:v>-0.57989790134318064</c:v>
              </c:pt>
              <c:pt idx="102">
                <c:v>-0.57174740609252528</c:v>
              </c:pt>
              <c:pt idx="103">
                <c:v>-0.5636347168656255</c:v>
              </c:pt>
              <c:pt idx="104">
                <c:v>-0.5555589554799828</c:v>
              </c:pt>
              <c:pt idx="105">
                <c:v>-0.54751926530496409</c:v>
              </c:pt>
              <c:pt idx="106">
                <c:v>-0.53951481044531069</c:v>
              </c:pt>
              <c:pt idx="107">
                <c:v>-0.53154477496102159</c:v>
              </c:pt>
              <c:pt idx="108">
                <c:v>-0.52360836212163497</c:v>
              </c:pt>
              <c:pt idx="109">
                <c:v>-0.51570479369303845</c:v>
              </c:pt>
              <c:pt idx="110">
                <c:v>-0.50783330925506964</c:v>
              </c:pt>
              <c:pt idx="111">
                <c:v>-0.49999316554826556</c:v>
              </c:pt>
              <c:pt idx="112">
                <c:v>-0.49218363584822306</c:v>
              </c:pt>
              <c:pt idx="113">
                <c:v>-0.48440400936612621</c:v>
              </c:pt>
              <c:pt idx="114">
                <c:v>-0.47665359067408064</c:v>
              </c:pt>
              <c:pt idx="115">
                <c:v>-0.46893169915397531</c:v>
              </c:pt>
              <c:pt idx="116">
                <c:v>-0.46123766846867198</c:v>
              </c:pt>
              <c:pt idx="117">
                <c:v>-0.45357084605438364</c:v>
              </c:pt>
              <c:pt idx="118">
                <c:v>-0.44593059263317869</c:v>
              </c:pt>
              <c:pt idx="119">
                <c:v>-0.43831628174460124</c:v>
              </c:pt>
              <c:pt idx="120">
                <c:v>-0.43072729929545767</c:v>
              </c:pt>
              <c:pt idx="121">
                <c:v>-0.42316304312687247</c:v>
              </c:pt>
              <c:pt idx="122">
                <c:v>-0.41562292259776851</c:v>
              </c:pt>
              <c:pt idx="123">
                <c:v>-0.40810635818396718</c:v>
              </c:pt>
              <c:pt idx="124">
                <c:v>-0.40061278109215659</c:v>
              </c:pt>
              <c:pt idx="125">
                <c:v>-0.39314163288800752</c:v>
              </c:pt>
              <c:pt idx="126">
                <c:v>-0.38569236513776445</c:v>
              </c:pt>
              <c:pt idx="127">
                <c:v>-0.37826443906266422</c:v>
              </c:pt>
              <c:pt idx="128">
                <c:v>-0.37085732520558212</c:v>
              </c:pt>
              <c:pt idx="129">
                <c:v>-0.36347050310932055</c:v>
              </c:pt>
              <c:pt idx="130">
                <c:v>-0.35610346100600243</c:v>
              </c:pt>
              <c:pt idx="131">
                <c:v>-0.34875569551704472</c:v>
              </c:pt>
              <c:pt idx="132">
                <c:v>-0.34142671136322317</c:v>
              </c:pt>
              <c:pt idx="133">
                <c:v>-0.33411602108435856</c:v>
              </c:pt>
              <c:pt idx="134">
                <c:v>-0.32682314476818275</c:v>
              </c:pt>
              <c:pt idx="135">
                <c:v>-0.31954760978795871</c:v>
              </c:pt>
              <c:pt idx="136">
                <c:v>-0.31228895054845646</c:v>
              </c:pt>
              <c:pt idx="137">
                <c:v>-0.30504670823989766</c:v>
              </c:pt>
              <c:pt idx="138">
                <c:v>-0.29782043059950919</c:v>
              </c:pt>
              <c:pt idx="139">
                <c:v>-0.29060967168033447</c:v>
              </c:pt>
              <c:pt idx="140">
                <c:v>-0.28341399162697434</c:v>
              </c:pt>
              <c:pt idx="141">
                <c:v>-0.27623295645793944</c:v>
              </c:pt>
              <c:pt idx="142">
                <c:v>-0.26906613785431421</c:v>
              </c:pt>
              <c:pt idx="143">
                <c:v>-0.26191311295444308</c:v>
              </c:pt>
              <c:pt idx="144">
                <c:v>-0.2547734641543658</c:v>
              </c:pt>
              <c:pt idx="145">
                <c:v>-0.24764677891373543</c:v>
              </c:pt>
              <c:pt idx="146">
                <c:v>-0.24053264956697124</c:v>
              </c:pt>
              <c:pt idx="147">
                <c:v>-0.23343067313940155</c:v>
              </c:pt>
              <c:pt idx="148">
                <c:v>-0.22634045116816909</c:v>
              </c:pt>
              <c:pt idx="149">
                <c:v>-0.21926158952767411</c:v>
              </c:pt>
              <c:pt idx="150">
                <c:v>-0.21219369825934625</c:v>
              </c:pt>
              <c:pt idx="151">
                <c:v>-0.20513639140553788</c:v>
              </c:pt>
              <c:pt idx="152">
                <c:v>-0.19808928684734647</c:v>
              </c:pt>
              <c:pt idx="153">
                <c:v>-0.1910520061461741</c:v>
              </c:pt>
              <c:pt idx="154">
                <c:v>-0.18402417438884663</c:v>
              </c:pt>
              <c:pt idx="155">
                <c:v>-0.17700542003611422</c:v>
              </c:pt>
              <c:pt idx="156">
                <c:v>-0.16999537477436924</c:v>
              </c:pt>
              <c:pt idx="157">
                <c:v>-0.16299367337041495</c:v>
              </c:pt>
              <c:pt idx="158">
                <c:v>-0.15599995352913304</c:v>
              </c:pt>
              <c:pt idx="159">
                <c:v>-0.14901385575389392</c:v>
              </c:pt>
              <c:pt idx="160">
                <c:v>-0.14203502320956859</c:v>
              </c:pt>
              <c:pt idx="161">
                <c:v>-0.1350631015879955</c:v>
              </c:pt>
              <c:pt idx="162">
                <c:v>-0.12809773897576973</c:v>
              </c:pt>
              <c:pt idx="163">
                <c:v>-0.12113858572421711</c:v>
              </c:pt>
              <c:pt idx="164">
                <c:v>-0.11418529432142839</c:v>
              </c:pt>
              <c:pt idx="165">
                <c:v>-0.10723751926622314</c:v>
              </c:pt>
              <c:pt idx="166">
                <c:v>-0.10029491694392605</c:v>
              </c:pt>
              <c:pt idx="167">
                <c:v>-9.3357145503831063E-2</c:v>
              </c:pt>
              <c:pt idx="168">
                <c:v>-8.6423864738242762E-2</c:v>
              </c:pt>
              <c:pt idx="169">
                <c:v>-7.9494735962975877E-2</c:v>
              </c:pt>
              <c:pt idx="170">
                <c:v>-7.2569421899206871E-2</c:v>
              </c:pt>
              <c:pt idx="171">
                <c:v>-6.5647586556563997E-2</c:v>
              </c:pt>
              <c:pt idx="172">
                <c:v>-5.872889511735397E-2</c:v>
              </c:pt>
              <c:pt idx="173">
                <c:v>-5.1813013821815454E-2</c:v>
              </c:pt>
              <c:pt idx="174">
                <c:v>-4.4899609854301158E-2</c:v>
              </c:pt>
              <c:pt idx="175">
                <c:v>-3.7988351230282213E-2</c:v>
              </c:pt>
              <c:pt idx="176">
                <c:v>-3.107890668407929E-2</c:v>
              </c:pt>
              <c:pt idx="177">
                <c:v>-2.4170945557216945E-2</c:v>
              </c:pt>
              <c:pt idx="178">
                <c:v>-1.7264137687307661E-2</c:v>
              </c:pt>
              <c:pt idx="179">
                <c:v>-1.0358153297364085E-2</c:v>
              </c:pt>
              <c:pt idx="180">
                <c:v>-3.4526628854475369E-3</c:v>
              </c:pt>
              <c:pt idx="181">
                <c:v>3.4526628854473977E-3</c:v>
              </c:pt>
              <c:pt idx="182">
                <c:v>1.0358153297364085E-2</c:v>
              </c:pt>
              <c:pt idx="183">
                <c:v>1.7264137687307661E-2</c:v>
              </c:pt>
              <c:pt idx="184">
                <c:v>2.4170945557217084E-2</c:v>
              </c:pt>
              <c:pt idx="185">
                <c:v>3.1078906684079151E-2</c:v>
              </c:pt>
              <c:pt idx="186">
                <c:v>3.7988351230282213E-2</c:v>
              </c:pt>
              <c:pt idx="187">
                <c:v>4.4899609854301158E-2</c:v>
              </c:pt>
              <c:pt idx="188">
                <c:v>5.1813013821815593E-2</c:v>
              </c:pt>
              <c:pt idx="189">
                <c:v>5.8728895117353831E-2</c:v>
              </c:pt>
              <c:pt idx="190">
                <c:v>6.5647586556563997E-2</c:v>
              </c:pt>
              <c:pt idx="191">
                <c:v>7.2569421899206871E-2</c:v>
              </c:pt>
              <c:pt idx="192">
                <c:v>7.9494735962976029E-2</c:v>
              </c:pt>
              <c:pt idx="193">
                <c:v>8.6423864738242623E-2</c:v>
              </c:pt>
              <c:pt idx="194">
                <c:v>9.3357145503831063E-2</c:v>
              </c:pt>
              <c:pt idx="195">
                <c:v>0.10029491694392605</c:v>
              </c:pt>
              <c:pt idx="196">
                <c:v>0.10723751926622331</c:v>
              </c:pt>
              <c:pt idx="197">
                <c:v>0.11418529432142825</c:v>
              </c:pt>
              <c:pt idx="198">
                <c:v>0.12113858572421711</c:v>
              </c:pt>
              <c:pt idx="199">
                <c:v>0.12809773897576973</c:v>
              </c:pt>
              <c:pt idx="200">
                <c:v>0.13506310158799564</c:v>
              </c:pt>
              <c:pt idx="201">
                <c:v>0.14203502320956843</c:v>
              </c:pt>
              <c:pt idx="202">
                <c:v>0.14901385575389392</c:v>
              </c:pt>
              <c:pt idx="203">
                <c:v>0.15599995352913304</c:v>
              </c:pt>
              <c:pt idx="204">
                <c:v>0.16299367337041509</c:v>
              </c:pt>
              <c:pt idx="205">
                <c:v>0.16999537477436907</c:v>
              </c:pt>
              <c:pt idx="206">
                <c:v>0.17700542003611422</c:v>
              </c:pt>
              <c:pt idx="207">
                <c:v>0.18402417438884663</c:v>
              </c:pt>
              <c:pt idx="208">
                <c:v>0.19105200614617426</c:v>
              </c:pt>
              <c:pt idx="209">
                <c:v>0.19808928684734636</c:v>
              </c:pt>
              <c:pt idx="210">
                <c:v>0.20513639140553788</c:v>
              </c:pt>
              <c:pt idx="211">
                <c:v>0.21219369825934625</c:v>
              </c:pt>
              <c:pt idx="212">
                <c:v>0.21926158952767422</c:v>
              </c:pt>
              <c:pt idx="213">
                <c:v>0.22634045116816895</c:v>
              </c:pt>
              <c:pt idx="214">
                <c:v>0.23343067313940155</c:v>
              </c:pt>
              <c:pt idx="215">
                <c:v>0.24053264956697124</c:v>
              </c:pt>
              <c:pt idx="216">
                <c:v>0.2476467789137356</c:v>
              </c:pt>
              <c:pt idx="217">
                <c:v>0.25477346415436569</c:v>
              </c:pt>
              <c:pt idx="218">
                <c:v>0.26191311295444308</c:v>
              </c:pt>
              <c:pt idx="219">
                <c:v>0.26906613785431421</c:v>
              </c:pt>
              <c:pt idx="220">
                <c:v>0.2762329564579396</c:v>
              </c:pt>
              <c:pt idx="221">
                <c:v>0.28341399162697428</c:v>
              </c:pt>
              <c:pt idx="222">
                <c:v>0.29060967168033447</c:v>
              </c:pt>
              <c:pt idx="223">
                <c:v>0.29782043059950919</c:v>
              </c:pt>
              <c:pt idx="224">
                <c:v>0.30504670823989782</c:v>
              </c:pt>
              <c:pt idx="225">
                <c:v>0.3122889505484564</c:v>
              </c:pt>
              <c:pt idx="226">
                <c:v>0.31954760978795871</c:v>
              </c:pt>
              <c:pt idx="227">
                <c:v>0.32682314476818275</c:v>
              </c:pt>
              <c:pt idx="228">
                <c:v>0.33411602108435873</c:v>
              </c:pt>
              <c:pt idx="229">
                <c:v>0.34142671136322306</c:v>
              </c:pt>
              <c:pt idx="230">
                <c:v>0.34875569551704472</c:v>
              </c:pt>
              <c:pt idx="231">
                <c:v>0.35610346100600243</c:v>
              </c:pt>
              <c:pt idx="232">
                <c:v>0.36347050310932066</c:v>
              </c:pt>
              <c:pt idx="233">
                <c:v>0.37085732520558196</c:v>
              </c:pt>
              <c:pt idx="234">
                <c:v>0.37826443906266422</c:v>
              </c:pt>
              <c:pt idx="235">
                <c:v>0.38569236513776445</c:v>
              </c:pt>
              <c:pt idx="236">
                <c:v>0.39314163288800763</c:v>
              </c:pt>
              <c:pt idx="237">
                <c:v>0.40061278109215637</c:v>
              </c:pt>
              <c:pt idx="238">
                <c:v>0.40810635818396718</c:v>
              </c:pt>
              <c:pt idx="239">
                <c:v>0.41562292259776851</c:v>
              </c:pt>
              <c:pt idx="240">
                <c:v>0.42316304312687253</c:v>
              </c:pt>
              <c:pt idx="241">
                <c:v>0.4307272992954575</c:v>
              </c:pt>
              <c:pt idx="242">
                <c:v>0.43831628174460124</c:v>
              </c:pt>
              <c:pt idx="243">
                <c:v>0.44593059263317869</c:v>
              </c:pt>
              <c:pt idx="244">
                <c:v>0.4535708460543838</c:v>
              </c:pt>
              <c:pt idx="245">
                <c:v>0.46123766846867187</c:v>
              </c:pt>
              <c:pt idx="246">
                <c:v>0.46893169915397531</c:v>
              </c:pt>
              <c:pt idx="247">
                <c:v>0.47665359067408064</c:v>
              </c:pt>
              <c:pt idx="248">
                <c:v>0.48440400936612632</c:v>
              </c:pt>
              <c:pt idx="249">
                <c:v>0.49218363584822294</c:v>
              </c:pt>
              <c:pt idx="250">
                <c:v>0.49999316554826556</c:v>
              </c:pt>
              <c:pt idx="251">
                <c:v>0.50783330925506964</c:v>
              </c:pt>
              <c:pt idx="252">
                <c:v>0.51570479369303868</c:v>
              </c:pt>
              <c:pt idx="253">
                <c:v>0.52360836212163486</c:v>
              </c:pt>
              <c:pt idx="254">
                <c:v>0.53154477496102159</c:v>
              </c:pt>
              <c:pt idx="255">
                <c:v>0.53951481044531069</c:v>
              </c:pt>
              <c:pt idx="256">
                <c:v>0.54751926530496442</c:v>
              </c:pt>
              <c:pt idx="257">
                <c:v>0.55555895547998246</c:v>
              </c:pt>
              <c:pt idx="258">
                <c:v>0.5636347168656255</c:v>
              </c:pt>
              <c:pt idx="259">
                <c:v>0.57174740609252528</c:v>
              </c:pt>
              <c:pt idx="260">
                <c:v>0.57989790134318087</c:v>
              </c:pt>
              <c:pt idx="261">
                <c:v>0.58808710320694912</c:v>
              </c:pt>
              <c:pt idx="262">
                <c:v>0.59631593557579743</c:v>
              </c:pt>
              <c:pt idx="263">
                <c:v>0.60458534658323715</c:v>
              </c:pt>
              <c:pt idx="264">
                <c:v>0.61289630958902674</c:v>
              </c:pt>
              <c:pt idx="265">
                <c:v>0.62124982421241337</c:v>
              </c:pt>
              <c:pt idx="266">
                <c:v>0.62964691741688472</c:v>
              </c:pt>
              <c:pt idx="267">
                <c:v>0.63808864464960147</c:v>
              </c:pt>
              <c:pt idx="268">
                <c:v>0.64657609103893354</c:v>
              </c:pt>
              <c:pt idx="269">
                <c:v>0.65511037265375527</c:v>
              </c:pt>
              <c:pt idx="270">
                <c:v>0.66369263782843213</c:v>
              </c:pt>
              <c:pt idx="271">
                <c:v>0.67232406855773352</c:v>
              </c:pt>
              <c:pt idx="272">
                <c:v>0.68100588196621514</c:v>
              </c:pt>
              <c:pt idx="273">
                <c:v>0.68973933185697534</c:v>
              </c:pt>
              <c:pt idx="274">
                <c:v>0.69852571034506028</c:v>
              </c:pt>
              <c:pt idx="275">
                <c:v>0.70736634958121491</c:v>
              </c:pt>
              <c:pt idx="276">
                <c:v>0.71626262357212478</c:v>
              </c:pt>
              <c:pt idx="277">
                <c:v>0.72521595010378581</c:v>
              </c:pt>
              <c:pt idx="278">
                <c:v>0.73422779277518924</c:v>
              </c:pt>
              <c:pt idx="279">
                <c:v>0.74329966315008378</c:v>
              </c:pt>
              <c:pt idx="280">
                <c:v>0.75243312303524013</c:v>
              </c:pt>
              <c:pt idx="281">
                <c:v>0.76162978689434568</c:v>
              </c:pt>
              <c:pt idx="282">
                <c:v>0.77089132440743102</c:v>
              </c:pt>
              <c:pt idx="283">
                <c:v>0.78021946318660063</c:v>
              </c:pt>
              <c:pt idx="284">
                <c:v>0.78961599165977425</c:v>
              </c:pt>
              <c:pt idx="285">
                <c:v>0.79908276213517815</c:v>
              </c:pt>
              <c:pt idx="286">
                <c:v>0.80862169406049034</c:v>
              </c:pt>
              <c:pt idx="287">
                <c:v>0.81823477749177675</c:v>
              </c:pt>
              <c:pt idx="288">
                <c:v>0.82792407678880908</c:v>
              </c:pt>
              <c:pt idx="289">
                <c:v>0.8376917345548196</c:v>
              </c:pt>
              <c:pt idx="290">
                <c:v>0.84753997584057172</c:v>
              </c:pt>
              <c:pt idx="291">
                <c:v>0.85747111263442288</c:v>
              </c:pt>
              <c:pt idx="292">
                <c:v>0.86748754866227051</c:v>
              </c:pt>
              <c:pt idx="293">
                <c:v>0.87759178452356446</c:v>
              </c:pt>
              <c:pt idx="294">
                <c:v>0.88778642319223622</c:v>
              </c:pt>
              <c:pt idx="295">
                <c:v>0.89807417591432948</c:v>
              </c:pt>
              <c:pt idx="296">
                <c:v>0.90845786853738464</c:v>
              </c:pt>
              <c:pt idx="297">
                <c:v>0.91894044831035349</c:v>
              </c:pt>
              <c:pt idx="298">
                <c:v>0.92952499119689336</c:v>
              </c:pt>
              <c:pt idx="299">
                <c:v>0.94021470974960164</c:v>
              </c:pt>
              <c:pt idx="300">
                <c:v>0.95101296159794069</c:v>
              </c:pt>
              <c:pt idx="301">
                <c:v>0.96192325860850747</c:v>
              </c:pt>
              <c:pt idx="302">
                <c:v>0.97294927678299437</c:v>
              </c:pt>
              <c:pt idx="303">
                <c:v>0.98409486696676407</c:v>
              </c:pt>
              <c:pt idx="304">
                <c:v>0.99536406644940378</c:v>
              </c:pt>
              <c:pt idx="305">
                <c:v>1.0067611115486119</c:v>
              </c:pt>
              <c:pt idx="306">
                <c:v>1.0182904512796522</c:v>
              </c:pt>
              <c:pt idx="307">
                <c:v>1.0299567622253687</c:v>
              </c:pt>
              <c:pt idx="308">
                <c:v>1.0417649647363962</c:v>
              </c:pt>
              <c:pt idx="309">
                <c:v>1.0537202406076733</c:v>
              </c:pt>
              <c:pt idx="310">
                <c:v>1.0658280523966537</c:v>
              </c:pt>
              <c:pt idx="311">
                <c:v>1.078094164570701</c:v>
              </c:pt>
              <c:pt idx="312">
                <c:v>1.0905246666966575</c:v>
              </c:pt>
              <c:pt idx="313">
                <c:v>1.103125998915242</c:v>
              </c:pt>
              <c:pt idx="314">
                <c:v>1.1159049799773455</c:v>
              </c:pt>
              <c:pt idx="315">
                <c:v>1.1288688381594625</c:v>
              </c:pt>
              <c:pt idx="316">
                <c:v>1.14202524542245</c:v>
              </c:pt>
              <c:pt idx="317">
                <c:v>1.1553823552329276</c:v>
              </c:pt>
              <c:pt idx="318">
                <c:v>1.168948844531482</c:v>
              </c:pt>
              <c:pt idx="319">
                <c:v>1.1827339604084903</c:v>
              </c:pt>
              <c:pt idx="320">
                <c:v>1.1967475721392284</c:v>
              </c:pt>
              <c:pt idx="321">
                <c:v>1.2110002293380573</c:v>
              </c:pt>
              <c:pt idx="322">
                <c:v>1.2255032271206501</c:v>
              </c:pt>
              <c:pt idx="323">
                <c:v>1.2402686793182192</c:v>
              </c:pt>
              <c:pt idx="324">
                <c:v>1.2553096009744404</c:v>
              </c:pt>
              <c:pt idx="325">
                <c:v>1.2706400015817674</c:v>
              </c:pt>
              <c:pt idx="326">
                <c:v>1.286274990788737</c:v>
              </c:pt>
              <c:pt idx="327">
                <c:v>1.3022308986457944</c:v>
              </c:pt>
              <c:pt idx="328">
                <c:v>1.3185254128699953</c:v>
              </c:pt>
              <c:pt idx="329">
                <c:v>1.3351777361189361</c:v>
              </c:pt>
              <c:pt idx="330">
                <c:v>1.3522087668981264</c:v>
              </c:pt>
              <c:pt idx="331">
                <c:v>1.3696413085186654</c:v>
              </c:pt>
              <c:pt idx="332">
                <c:v>1.3875003115198243</c:v>
              </c:pt>
              <c:pt idx="333">
                <c:v>1.4058131562357745</c:v>
              </c:pt>
              <c:pt idx="334">
                <c:v>1.4246099838006083</c:v>
              </c:pt>
              <c:pt idx="335">
                <c:v>1.4439240859642075</c:v>
              </c:pt>
              <c:pt idx="336">
                <c:v>1.4637923667890222</c:v>
              </c:pt>
              <c:pt idx="337">
                <c:v>1.484255892830435</c:v>
              </c:pt>
              <c:pt idx="338">
                <c:v>1.5053605530744096</c:v>
              </c:pt>
              <c:pt idx="339">
                <c:v>1.5271578561464696</c:v>
              </c:pt>
              <c:pt idx="340">
                <c:v>1.5497059007365894</c:v>
              </c:pt>
              <c:pt idx="341">
                <c:v>1.5730705667117022</c:v>
              </c:pt>
              <c:pt idx="342">
                <c:v>1.597326990355872</c:v>
              </c:pt>
              <c:pt idx="343">
                <c:v>1.6225614096151653</c:v>
              </c:pt>
              <c:pt idx="344">
                <c:v>1.6488734972429597</c:v>
              </c:pt>
              <c:pt idx="345">
                <c:v>1.6763793462174896</c:v>
              </c:pt>
              <c:pt idx="346">
                <c:v>1.7052153405409172</c:v>
              </c:pt>
              <c:pt idx="347">
                <c:v>1.7355432483228757</c:v>
              </c:pt>
              <c:pt idx="348">
                <c:v>1.767557034445665</c:v>
              </c:pt>
              <c:pt idx="349">
                <c:v>1.8014921444765459</c:v>
              </c:pt>
              <c:pt idx="350">
                <c:v>1.8376384268780581</c:v>
              </c:pt>
              <c:pt idx="351">
                <c:v>1.8763585618945948</c:v>
              </c:pt>
              <c:pt idx="352">
                <c:v>1.9181150958940412</c:v>
              </c:pt>
              <c:pt idx="353">
                <c:v>1.9635114370458404</c:v>
              </c:pt>
              <c:pt idx="354">
                <c:v>2.0133565325132174</c:v>
              </c:pt>
              <c:pt idx="355">
                <c:v>2.0687719359569146</c:v>
              </c:pt>
              <c:pt idx="356">
                <c:v>2.1313799749848399</c:v>
              </c:pt>
              <c:pt idx="357">
                <c:v>2.2036607795503138</c:v>
              </c:pt>
              <c:pt idx="358">
                <c:v>2.2897025155915474</c:v>
              </c:pt>
              <c:pt idx="359">
                <c:v>2.3970221251266186</c:v>
              </c:pt>
              <c:pt idx="360">
                <c:v>2.5420866957347319</c:v>
              </c:pt>
              <c:pt idx="361">
                <c:v>2.7756208502803443</c:v>
              </c:pt>
            </c:numLit>
          </c:xVal>
          <c:yVal>
            <c:numLit>
              <c:formatCode>General</c:formatCode>
              <c:ptCount val="362"/>
              <c:pt idx="0">
                <c:v>-2.363882441407227</c:v>
              </c:pt>
              <c:pt idx="1">
                <c:v>-2.3272855604862515</c:v>
              </c:pt>
              <c:pt idx="2">
                <c:v>-2.293207993192278</c:v>
              </c:pt>
              <c:pt idx="3">
                <c:v>-2.1269644605771232</c:v>
              </c:pt>
              <c:pt idx="4">
                <c:v>-2.0936038614791848</c:v>
              </c:pt>
              <c:pt idx="5">
                <c:v>-2.0573945730510808</c:v>
              </c:pt>
              <c:pt idx="6">
                <c:v>-1.9459856331748198</c:v>
              </c:pt>
              <c:pt idx="7">
                <c:v>-1.9277535543015767</c:v>
              </c:pt>
              <c:pt idx="8">
                <c:v>-1.8178187174653657</c:v>
              </c:pt>
              <c:pt idx="9">
                <c:v>-1.7445709383369661</c:v>
              </c:pt>
              <c:pt idx="10">
                <c:v>-1.6907624204143932</c:v>
              </c:pt>
              <c:pt idx="11">
                <c:v>-1.6764268606410337</c:v>
              </c:pt>
              <c:pt idx="12">
                <c:v>-1.6159170067145903</c:v>
              </c:pt>
              <c:pt idx="13">
                <c:v>-1.613891633824821</c:v>
              </c:pt>
              <c:pt idx="14">
                <c:v>-1.6068683266291806</c:v>
              </c:pt>
              <c:pt idx="15">
                <c:v>-1.507933723404854</c:v>
              </c:pt>
              <c:pt idx="16">
                <c:v>-1.4574299090008731</c:v>
              </c:pt>
              <c:pt idx="17">
                <c:v>-1.456917321168528</c:v>
              </c:pt>
              <c:pt idx="18">
                <c:v>-1.4480754337019752</c:v>
              </c:pt>
              <c:pt idx="19">
                <c:v>-1.4256871913697038</c:v>
              </c:pt>
              <c:pt idx="20">
                <c:v>-1.3664571710922733</c:v>
              </c:pt>
              <c:pt idx="21">
                <c:v>-1.3641413463518892</c:v>
              </c:pt>
              <c:pt idx="22">
                <c:v>-1.3411265696999157</c:v>
              </c:pt>
              <c:pt idx="23">
                <c:v>-1.3334529073397621</c:v>
              </c:pt>
              <c:pt idx="24">
                <c:v>-1.3283044713914673</c:v>
              </c:pt>
              <c:pt idx="25">
                <c:v>-1.2704289720010036</c:v>
              </c:pt>
              <c:pt idx="26">
                <c:v>-1.2473359228159182</c:v>
              </c:pt>
              <c:pt idx="27">
                <c:v>-1.245738737413205</c:v>
              </c:pt>
              <c:pt idx="28">
                <c:v>-1.2345326978076698</c:v>
              </c:pt>
              <c:pt idx="29">
                <c:v>-1.2294333888497722</c:v>
              </c:pt>
              <c:pt idx="30">
                <c:v>-1.1839150100669913</c:v>
              </c:pt>
              <c:pt idx="31">
                <c:v>-1.1819098252114144</c:v>
              </c:pt>
              <c:pt idx="32">
                <c:v>-1.1781155017718037</c:v>
              </c:pt>
              <c:pt idx="33">
                <c:v>-1.1327031831674532</c:v>
              </c:pt>
              <c:pt idx="34">
                <c:v>-1.1324515789704577</c:v>
              </c:pt>
              <c:pt idx="35">
                <c:v>-1.1019956315812049</c:v>
              </c:pt>
              <c:pt idx="36">
                <c:v>-1.0798465126731742</c:v>
              </c:pt>
              <c:pt idx="37">
                <c:v>-1.0765841711115016</c:v>
              </c:pt>
              <c:pt idx="38">
                <c:v>-1.0635602382864189</c:v>
              </c:pt>
              <c:pt idx="39">
                <c:v>-1.0493739125085342</c:v>
              </c:pt>
              <c:pt idx="40">
                <c:v>-1.0453425147358697</c:v>
              </c:pt>
              <c:pt idx="41">
                <c:v>-1.0428919114873179</c:v>
              </c:pt>
              <c:pt idx="42">
                <c:v>-1.0203971489236574</c:v>
              </c:pt>
              <c:pt idx="43">
                <c:v>-1.0185511217067</c:v>
              </c:pt>
              <c:pt idx="44">
                <c:v>-1.0111114147407556</c:v>
              </c:pt>
              <c:pt idx="45">
                <c:v>-1.0098851086801137</c:v>
              </c:pt>
              <c:pt idx="46">
                <c:v>-1.0023502424522148</c:v>
              </c:pt>
              <c:pt idx="47">
                <c:v>-0.9859050593061548</c:v>
              </c:pt>
              <c:pt idx="48">
                <c:v>-0.95679820183500353</c:v>
              </c:pt>
              <c:pt idx="49">
                <c:v>-0.95579267542268664</c:v>
              </c:pt>
              <c:pt idx="50">
                <c:v>-0.91679117886560535</c:v>
              </c:pt>
              <c:pt idx="51">
                <c:v>-0.91193205331373639</c:v>
              </c:pt>
              <c:pt idx="52">
                <c:v>-0.91085783295863409</c:v>
              </c:pt>
              <c:pt idx="53">
                <c:v>-0.90809065700305391</c:v>
              </c:pt>
              <c:pt idx="54">
                <c:v>-0.9005520399824265</c:v>
              </c:pt>
              <c:pt idx="55">
                <c:v>-0.88402705405300974</c:v>
              </c:pt>
              <c:pt idx="56">
                <c:v>-0.88289912729620612</c:v>
              </c:pt>
              <c:pt idx="57">
                <c:v>-0.87516678063346298</c:v>
              </c:pt>
              <c:pt idx="58">
                <c:v>-0.86883170226133555</c:v>
              </c:pt>
              <c:pt idx="59">
                <c:v>-0.86373892532801277</c:v>
              </c:pt>
              <c:pt idx="60">
                <c:v>-0.85277733033111314</c:v>
              </c:pt>
              <c:pt idx="61">
                <c:v>-0.82628936330736491</c:v>
              </c:pt>
              <c:pt idx="62">
                <c:v>-0.81702229225741219</c:v>
              </c:pt>
              <c:pt idx="63">
                <c:v>-0.81326380836489043</c:v>
              </c:pt>
              <c:pt idx="64">
                <c:v>-0.81236426544362683</c:v>
              </c:pt>
              <c:pt idx="65">
                <c:v>-0.80771465546964383</c:v>
              </c:pt>
              <c:pt idx="66">
                <c:v>-0.80161850929421563</c:v>
              </c:pt>
              <c:pt idx="67">
                <c:v>-0.80152952910183006</c:v>
              </c:pt>
              <c:pt idx="68">
                <c:v>-0.78489566946087286</c:v>
              </c:pt>
              <c:pt idx="69">
                <c:v>-0.78350822450753865</c:v>
              </c:pt>
              <c:pt idx="70">
                <c:v>-0.78240404922264162</c:v>
              </c:pt>
              <c:pt idx="71">
                <c:v>-0.77284661758481943</c:v>
              </c:pt>
              <c:pt idx="72">
                <c:v>-0.72754393408969209</c:v>
              </c:pt>
              <c:pt idx="73">
                <c:v>-0.72435481065072582</c:v>
              </c:pt>
              <c:pt idx="74">
                <c:v>-0.72093070536390458</c:v>
              </c:pt>
              <c:pt idx="75">
                <c:v>-0.71912776766254416</c:v>
              </c:pt>
              <c:pt idx="76">
                <c:v>-0.70988755732875786</c:v>
              </c:pt>
              <c:pt idx="77">
                <c:v>-0.70642323915389171</c:v>
              </c:pt>
              <c:pt idx="78">
                <c:v>-0.70139312475068782</c:v>
              </c:pt>
              <c:pt idx="79">
                <c:v>-0.68735991410101938</c:v>
              </c:pt>
              <c:pt idx="80">
                <c:v>-0.68069389642421951</c:v>
              </c:pt>
              <c:pt idx="81">
                <c:v>-0.67594334375040244</c:v>
              </c:pt>
              <c:pt idx="82">
                <c:v>-0.67358475277856322</c:v>
              </c:pt>
              <c:pt idx="83">
                <c:v>-0.65825528896137708</c:v>
              </c:pt>
              <c:pt idx="84">
                <c:v>-0.65813130337130199</c:v>
              </c:pt>
              <c:pt idx="85">
                <c:v>-0.6566539737796433</c:v>
              </c:pt>
              <c:pt idx="86">
                <c:v>-0.65547699198919307</c:v>
              </c:pt>
              <c:pt idx="87">
                <c:v>-0.65519401892630336</c:v>
              </c:pt>
              <c:pt idx="88">
                <c:v>-0.63716742463187015</c:v>
              </c:pt>
              <c:pt idx="89">
                <c:v>-0.62788875874430239</c:v>
              </c:pt>
              <c:pt idx="90">
                <c:v>-0.62421999943385809</c:v>
              </c:pt>
              <c:pt idx="91">
                <c:v>-0.62196129934744215</c:v>
              </c:pt>
              <c:pt idx="92">
                <c:v>-0.60816882312421505</c:v>
              </c:pt>
              <c:pt idx="93">
                <c:v>-0.58304571530810556</c:v>
              </c:pt>
              <c:pt idx="94">
                <c:v>-0.58198880606205106</c:v>
              </c:pt>
              <c:pt idx="95">
                <c:v>-0.56291555440988594</c:v>
              </c:pt>
              <c:pt idx="96">
                <c:v>-0.55796458970124563</c:v>
              </c:pt>
              <c:pt idx="97">
                <c:v>-0.55092056923343891</c:v>
              </c:pt>
              <c:pt idx="98">
                <c:v>-0.54262674997860982</c:v>
              </c:pt>
              <c:pt idx="99">
                <c:v>-0.5385893477418715</c:v>
              </c:pt>
              <c:pt idx="100">
                <c:v>-0.52823224859870699</c:v>
              </c:pt>
              <c:pt idx="101">
                <c:v>-0.52696240518322668</c:v>
              </c:pt>
              <c:pt idx="102">
                <c:v>-0.52523256063495527</c:v>
              </c:pt>
              <c:pt idx="103">
                <c:v>-0.52397140025498956</c:v>
              </c:pt>
              <c:pt idx="104">
                <c:v>-0.50593779829912999</c:v>
              </c:pt>
              <c:pt idx="105">
                <c:v>-0.50417764213739624</c:v>
              </c:pt>
              <c:pt idx="106">
                <c:v>-0.50348073243917335</c:v>
              </c:pt>
              <c:pt idx="107">
                <c:v>-0.48981781876255509</c:v>
              </c:pt>
              <c:pt idx="108">
                <c:v>-0.48814425379799964</c:v>
              </c:pt>
              <c:pt idx="109">
                <c:v>-0.48160498315763844</c:v>
              </c:pt>
              <c:pt idx="110">
                <c:v>-0.48073971285084061</c:v>
              </c:pt>
              <c:pt idx="111">
                <c:v>-0.47349295391799762</c:v>
              </c:pt>
              <c:pt idx="112">
                <c:v>-0.4677004438460548</c:v>
              </c:pt>
              <c:pt idx="113">
                <c:v>-0.45711973059014044</c:v>
              </c:pt>
              <c:pt idx="114">
                <c:v>-0.44769257133710866</c:v>
              </c:pt>
              <c:pt idx="115">
                <c:v>-0.42703497279070984</c:v>
              </c:pt>
              <c:pt idx="116">
                <c:v>-0.42577065291035443</c:v>
              </c:pt>
              <c:pt idx="117">
                <c:v>-0.42468793918023623</c:v>
              </c:pt>
              <c:pt idx="118">
                <c:v>-0.42181312290356049</c:v>
              </c:pt>
              <c:pt idx="119">
                <c:v>-0.42007654067776706</c:v>
              </c:pt>
              <c:pt idx="120">
                <c:v>-0.4084197636379403</c:v>
              </c:pt>
              <c:pt idx="121">
                <c:v>-0.40257756801177341</c:v>
              </c:pt>
              <c:pt idx="122">
                <c:v>-0.40094036970464725</c:v>
              </c:pt>
              <c:pt idx="123">
                <c:v>-0.39901580941913867</c:v>
              </c:pt>
              <c:pt idx="124">
                <c:v>-0.39866768748830522</c:v>
              </c:pt>
              <c:pt idx="125">
                <c:v>-0.39281199489626195</c:v>
              </c:pt>
              <c:pt idx="126">
                <c:v>-0.3861339702103937</c:v>
              </c:pt>
              <c:pt idx="127">
                <c:v>-0.36674958784451084</c:v>
              </c:pt>
              <c:pt idx="128">
                <c:v>-0.35395479074274017</c:v>
              </c:pt>
              <c:pt idx="129">
                <c:v>-0.35259541420179896</c:v>
              </c:pt>
              <c:pt idx="130">
                <c:v>-0.3295999922042876</c:v>
              </c:pt>
              <c:pt idx="131">
                <c:v>-0.32756929859789552</c:v>
              </c:pt>
              <c:pt idx="132">
                <c:v>-0.32603772312261453</c:v>
              </c:pt>
              <c:pt idx="133">
                <c:v>-0.32030041031290718</c:v>
              </c:pt>
              <c:pt idx="134">
                <c:v>-0.30955311578850836</c:v>
              </c:pt>
              <c:pt idx="135">
                <c:v>-0.30656838187269658</c:v>
              </c:pt>
              <c:pt idx="136">
                <c:v>-0.30615588733705534</c:v>
              </c:pt>
              <c:pt idx="137">
                <c:v>-0.27875581738227317</c:v>
              </c:pt>
              <c:pt idx="138">
                <c:v>-0.27604307425789548</c:v>
              </c:pt>
              <c:pt idx="139">
                <c:v>-0.27456905520551689</c:v>
              </c:pt>
              <c:pt idx="140">
                <c:v>-0.27288876764965503</c:v>
              </c:pt>
              <c:pt idx="141">
                <c:v>-0.27068125593264164</c:v>
              </c:pt>
              <c:pt idx="142">
                <c:v>-0.26786978942941253</c:v>
              </c:pt>
              <c:pt idx="143">
                <c:v>-0.25107470768215812</c:v>
              </c:pt>
              <c:pt idx="144">
                <c:v>-0.2340598935368057</c:v>
              </c:pt>
              <c:pt idx="145">
                <c:v>-0.23210473815948179</c:v>
              </c:pt>
              <c:pt idx="146">
                <c:v>-0.22651828398074389</c:v>
              </c:pt>
              <c:pt idx="147">
                <c:v>-0.2255097368523854</c:v>
              </c:pt>
              <c:pt idx="148">
                <c:v>-0.22466841437350804</c:v>
              </c:pt>
              <c:pt idx="149">
                <c:v>-0.21127524460103714</c:v>
              </c:pt>
              <c:pt idx="150">
                <c:v>-0.20806891222092358</c:v>
              </c:pt>
              <c:pt idx="151">
                <c:v>-0.1955768645679592</c:v>
              </c:pt>
              <c:pt idx="152">
                <c:v>-0.19310292703887394</c:v>
              </c:pt>
              <c:pt idx="153">
                <c:v>-0.18041052688193027</c:v>
              </c:pt>
              <c:pt idx="154">
                <c:v>-0.17810618129690164</c:v>
              </c:pt>
              <c:pt idx="155">
                <c:v>-0.17714986168277963</c:v>
              </c:pt>
              <c:pt idx="156">
                <c:v>-0.1734035493092313</c:v>
              </c:pt>
              <c:pt idx="157">
                <c:v>-0.17173199944790002</c:v>
              </c:pt>
              <c:pt idx="158">
                <c:v>-0.1665833996626962</c:v>
              </c:pt>
              <c:pt idx="159">
                <c:v>-0.15774650934659037</c:v>
              </c:pt>
              <c:pt idx="160">
                <c:v>-0.15667746086547624</c:v>
              </c:pt>
              <c:pt idx="161">
                <c:v>-0.15511917613919562</c:v>
              </c:pt>
              <c:pt idx="162">
                <c:v>-0.15148787050612461</c:v>
              </c:pt>
              <c:pt idx="163">
                <c:v>-0.14865991372144746</c:v>
              </c:pt>
              <c:pt idx="164">
                <c:v>-0.14707486373988607</c:v>
              </c:pt>
              <c:pt idx="165">
                <c:v>-0.14500311090855283</c:v>
              </c:pt>
              <c:pt idx="166">
                <c:v>-0.14490836167453708</c:v>
              </c:pt>
              <c:pt idx="167">
                <c:v>-0.14307336794516412</c:v>
              </c:pt>
              <c:pt idx="168">
                <c:v>-0.1321229608221271</c:v>
              </c:pt>
              <c:pt idx="169">
                <c:v>-0.1314622524180758</c:v>
              </c:pt>
              <c:pt idx="170">
                <c:v>-0.12538683503665546</c:v>
              </c:pt>
              <c:pt idx="171">
                <c:v>-0.12459931236673057</c:v>
              </c:pt>
              <c:pt idx="172">
                <c:v>-0.12259923512766381</c:v>
              </c:pt>
              <c:pt idx="173">
                <c:v>-0.11688666073980557</c:v>
              </c:pt>
              <c:pt idx="174">
                <c:v>-0.10388493670713196</c:v>
              </c:pt>
              <c:pt idx="175">
                <c:v>-0.10347371082445535</c:v>
              </c:pt>
              <c:pt idx="176">
                <c:v>-9.4829154303273183E-2</c:v>
              </c:pt>
              <c:pt idx="177">
                <c:v>-8.7527654152296422E-2</c:v>
              </c:pt>
              <c:pt idx="178">
                <c:v>-8.0502117496045675E-2</c:v>
              </c:pt>
              <c:pt idx="179">
                <c:v>-7.8097232258672072E-2</c:v>
              </c:pt>
              <c:pt idx="180">
                <c:v>-6.6944722756511504E-2</c:v>
              </c:pt>
              <c:pt idx="181">
                <c:v>-6.4755187330263642E-2</c:v>
              </c:pt>
              <c:pt idx="182">
                <c:v>-6.1548878425703564E-2</c:v>
              </c:pt>
              <c:pt idx="183">
                <c:v>-5.9796497404866623E-2</c:v>
              </c:pt>
              <c:pt idx="184">
                <c:v>-5.7381344678211411E-2</c:v>
              </c:pt>
              <c:pt idx="185">
                <c:v>-5.5613498396811303E-2</c:v>
              </c:pt>
              <c:pt idx="186">
                <c:v>-5.2792323906036685E-2</c:v>
              </c:pt>
              <c:pt idx="187">
                <c:v>-5.2567704203600955E-2</c:v>
              </c:pt>
              <c:pt idx="188">
                <c:v>-4.6899970880355663E-2</c:v>
              </c:pt>
              <c:pt idx="189">
                <c:v>-4.2024800347900605E-2</c:v>
              </c:pt>
              <c:pt idx="190">
                <c:v>-3.8738299548369076E-2</c:v>
              </c:pt>
              <c:pt idx="191">
                <c:v>-3.1911641978188715E-2</c:v>
              </c:pt>
              <c:pt idx="192">
                <c:v>-2.0685060108860703E-2</c:v>
              </c:pt>
              <c:pt idx="193">
                <c:v>-2.0529070817763461E-2</c:v>
              </c:pt>
              <c:pt idx="194">
                <c:v>-1.5388500862542207E-2</c:v>
              </c:pt>
              <c:pt idx="195">
                <c:v>-1.5227556286608823E-2</c:v>
              </c:pt>
              <c:pt idx="196">
                <c:v>-2.0793454671544256E-3</c:v>
              </c:pt>
              <c:pt idx="197">
                <c:v>1.3919626088007848E-3</c:v>
              </c:pt>
              <c:pt idx="198">
                <c:v>4.3215094730760083E-3</c:v>
              </c:pt>
              <c:pt idx="199">
                <c:v>6.9033222522367236E-3</c:v>
              </c:pt>
              <c:pt idx="200">
                <c:v>2.3752582168584575E-2</c:v>
              </c:pt>
              <c:pt idx="201">
                <c:v>3.2913068990766639E-2</c:v>
              </c:pt>
              <c:pt idx="202">
                <c:v>4.6744841172996668E-2</c:v>
              </c:pt>
              <c:pt idx="203">
                <c:v>4.8919802560851884E-2</c:v>
              </c:pt>
              <c:pt idx="204">
                <c:v>5.1121024851764806E-2</c:v>
              </c:pt>
              <c:pt idx="205">
                <c:v>5.1267757827868785E-2</c:v>
              </c:pt>
              <c:pt idx="206">
                <c:v>5.365231187671287E-2</c:v>
              </c:pt>
              <c:pt idx="207">
                <c:v>5.7116591737884422E-2</c:v>
              </c:pt>
              <c:pt idx="208">
                <c:v>5.9150789657298954E-2</c:v>
              </c:pt>
              <c:pt idx="209">
                <c:v>7.0973134327788498E-2</c:v>
              </c:pt>
              <c:pt idx="210">
                <c:v>7.1740158645172206E-2</c:v>
              </c:pt>
              <c:pt idx="211">
                <c:v>9.3049308088223814E-2</c:v>
              </c:pt>
              <c:pt idx="212">
                <c:v>0.10251165943351133</c:v>
              </c:pt>
              <c:pt idx="213">
                <c:v>0.10322255568913313</c:v>
              </c:pt>
              <c:pt idx="214">
                <c:v>0.10507755378741035</c:v>
              </c:pt>
              <c:pt idx="215">
                <c:v>0.12187029266323214</c:v>
              </c:pt>
              <c:pt idx="216">
                <c:v>0.12659400204212307</c:v>
              </c:pt>
              <c:pt idx="217">
                <c:v>0.13460606639323083</c:v>
              </c:pt>
              <c:pt idx="218">
                <c:v>0.13481846901151728</c:v>
              </c:pt>
              <c:pt idx="219">
                <c:v>0.15457037710705271</c:v>
              </c:pt>
              <c:pt idx="220">
                <c:v>0.15837157743151714</c:v>
              </c:pt>
              <c:pt idx="221">
                <c:v>0.16058345657788378</c:v>
              </c:pt>
              <c:pt idx="222">
                <c:v>0.16108245062392029</c:v>
              </c:pt>
              <c:pt idx="223">
                <c:v>0.16331086813799392</c:v>
              </c:pt>
              <c:pt idx="224">
                <c:v>0.17844708986759858</c:v>
              </c:pt>
              <c:pt idx="225">
                <c:v>0.18948564659225731</c:v>
              </c:pt>
              <c:pt idx="226">
                <c:v>0.19397847391957013</c:v>
              </c:pt>
              <c:pt idx="227">
                <c:v>0.20624277104035271</c:v>
              </c:pt>
              <c:pt idx="228">
                <c:v>0.20770576110376815</c:v>
              </c:pt>
              <c:pt idx="229">
                <c:v>0.20770576110376815</c:v>
              </c:pt>
              <c:pt idx="230">
                <c:v>0.20777640888157237</c:v>
              </c:pt>
              <c:pt idx="231">
                <c:v>0.213420817796968</c:v>
              </c:pt>
              <c:pt idx="232">
                <c:v>0.21747669352406374</c:v>
              </c:pt>
              <c:pt idx="233">
                <c:v>0.22054279971283669</c:v>
              </c:pt>
              <c:pt idx="234">
                <c:v>0.22842448477149443</c:v>
              </c:pt>
              <c:pt idx="235">
                <c:v>0.23279100558767982</c:v>
              </c:pt>
              <c:pt idx="236">
                <c:v>0.23881982702148041</c:v>
              </c:pt>
              <c:pt idx="237">
                <c:v>0.24646448806948562</c:v>
              </c:pt>
              <c:pt idx="238">
                <c:v>0.26183601192072842</c:v>
              </c:pt>
              <c:pt idx="239">
                <c:v>0.27120832109037885</c:v>
              </c:pt>
              <c:pt idx="240">
                <c:v>0.28748910442759057</c:v>
              </c:pt>
              <c:pt idx="241">
                <c:v>0.29266611470204801</c:v>
              </c:pt>
              <c:pt idx="242">
                <c:v>0.29441700020182304</c:v>
              </c:pt>
              <c:pt idx="243">
                <c:v>0.29595967663991807</c:v>
              </c:pt>
              <c:pt idx="244">
                <c:v>0.29886682948336224</c:v>
              </c:pt>
              <c:pt idx="245">
                <c:v>0.30612458348917293</c:v>
              </c:pt>
              <c:pt idx="246">
                <c:v>0.31920869000290419</c:v>
              </c:pt>
              <c:pt idx="247">
                <c:v>0.3281578337436345</c:v>
              </c:pt>
              <c:pt idx="248">
                <c:v>0.33051573989859423</c:v>
              </c:pt>
              <c:pt idx="249">
                <c:v>0.3324099612608668</c:v>
              </c:pt>
              <c:pt idx="250">
                <c:v>0.34858986703057743</c:v>
              </c:pt>
              <c:pt idx="251">
                <c:v>0.36078465503545426</c:v>
              </c:pt>
              <c:pt idx="252">
                <c:v>0.364514148308066</c:v>
              </c:pt>
              <c:pt idx="253">
                <c:v>0.36476281502470675</c:v>
              </c:pt>
              <c:pt idx="254">
                <c:v>0.3651691549409854</c:v>
              </c:pt>
              <c:pt idx="255">
                <c:v>0.36884752651831854</c:v>
              </c:pt>
              <c:pt idx="256">
                <c:v>0.36970774027698056</c:v>
              </c:pt>
              <c:pt idx="257">
                <c:v>0.37179073201021545</c:v>
              </c:pt>
              <c:pt idx="258">
                <c:v>0.37318823185721467</c:v>
              </c:pt>
              <c:pt idx="259">
                <c:v>0.37366651303511639</c:v>
              </c:pt>
              <c:pt idx="260">
                <c:v>0.37866658258609376</c:v>
              </c:pt>
              <c:pt idx="261">
                <c:v>0.3799883086539495</c:v>
              </c:pt>
              <c:pt idx="262">
                <c:v>0.38356878229776281</c:v>
              </c:pt>
              <c:pt idx="263">
                <c:v>0.38925868457152329</c:v>
              </c:pt>
              <c:pt idx="264">
                <c:v>0.40097636168010914</c:v>
              </c:pt>
              <c:pt idx="265">
                <c:v>0.40601253604423748</c:v>
              </c:pt>
              <c:pt idx="266">
                <c:v>0.42024123496425353</c:v>
              </c:pt>
              <c:pt idx="267">
                <c:v>0.42081353930018767</c:v>
              </c:pt>
              <c:pt idx="268">
                <c:v>0.42391598262095531</c:v>
              </c:pt>
              <c:pt idx="269">
                <c:v>0.42516585989576156</c:v>
              </c:pt>
              <c:pt idx="270">
                <c:v>0.43294240434204223</c:v>
              </c:pt>
              <c:pt idx="271">
                <c:v>0.43943767240346476</c:v>
              </c:pt>
              <c:pt idx="272">
                <c:v>0.44481792393921354</c:v>
              </c:pt>
              <c:pt idx="273">
                <c:v>0.44517320531198429</c:v>
              </c:pt>
              <c:pt idx="274">
                <c:v>0.46283220643019407</c:v>
              </c:pt>
              <c:pt idx="275">
                <c:v>0.46843775703200186</c:v>
              </c:pt>
              <c:pt idx="276">
                <c:v>0.48458403955436646</c:v>
              </c:pt>
              <c:pt idx="277">
                <c:v>0.4868060547305148</c:v>
              </c:pt>
              <c:pt idx="278">
                <c:v>0.49000261811629092</c:v>
              </c:pt>
              <c:pt idx="279">
                <c:v>0.4902774737035252</c:v>
              </c:pt>
              <c:pt idx="280">
                <c:v>0.50655929834460833</c:v>
              </c:pt>
              <c:pt idx="281">
                <c:v>0.53092920396560661</c:v>
              </c:pt>
              <c:pt idx="282">
                <c:v>0.53383072743177418</c:v>
              </c:pt>
              <c:pt idx="283">
                <c:v>0.53692155147416865</c:v>
              </c:pt>
              <c:pt idx="284">
                <c:v>0.53812394180848189</c:v>
              </c:pt>
              <c:pt idx="285">
                <c:v>0.55056400335592215</c:v>
              </c:pt>
              <c:pt idx="286">
                <c:v>0.55357232994556194</c:v>
              </c:pt>
              <c:pt idx="287">
                <c:v>0.55881636375437882</c:v>
              </c:pt>
              <c:pt idx="288">
                <c:v>0.58549312496172501</c:v>
              </c:pt>
              <c:pt idx="289">
                <c:v>0.5940251413311225</c:v>
              </c:pt>
              <c:pt idx="290">
                <c:v>0.63299714308439048</c:v>
              </c:pt>
              <c:pt idx="291">
                <c:v>0.65784017732647226</c:v>
              </c:pt>
              <c:pt idx="292">
                <c:v>0.66423745509228549</c:v>
              </c:pt>
              <c:pt idx="293">
                <c:v>0.66783501228237563</c:v>
              </c:pt>
              <c:pt idx="294">
                <c:v>0.67037553771536729</c:v>
              </c:pt>
              <c:pt idx="295">
                <c:v>0.67667652859149674</c:v>
              </c:pt>
              <c:pt idx="296">
                <c:v>0.68098951029764532</c:v>
              </c:pt>
              <c:pt idx="297">
                <c:v>0.70307329990402401</c:v>
              </c:pt>
              <c:pt idx="298">
                <c:v>0.71456020285405131</c:v>
              </c:pt>
              <c:pt idx="299">
                <c:v>0.71660076198134759</c:v>
              </c:pt>
              <c:pt idx="300">
                <c:v>0.72639277627587073</c:v>
              </c:pt>
              <c:pt idx="301">
                <c:v>0.73031544178771368</c:v>
              </c:pt>
              <c:pt idx="302">
                <c:v>0.73317534881947366</c:v>
              </c:pt>
              <c:pt idx="303">
                <c:v>0.73401445998809356</c:v>
              </c:pt>
              <c:pt idx="304">
                <c:v>0.74099486288116634</c:v>
              </c:pt>
              <c:pt idx="305">
                <c:v>0.74970102856038301</c:v>
              </c:pt>
              <c:pt idx="306">
                <c:v>0.75209601198290899</c:v>
              </c:pt>
              <c:pt idx="307">
                <c:v>0.75721268826419064</c:v>
              </c:pt>
              <c:pt idx="308">
                <c:v>0.79820559906465871</c:v>
              </c:pt>
              <c:pt idx="309">
                <c:v>0.82482215001884673</c:v>
              </c:pt>
              <c:pt idx="310">
                <c:v>0.84803105536789702</c:v>
              </c:pt>
              <c:pt idx="311">
                <c:v>0.87302816965965069</c:v>
              </c:pt>
              <c:pt idx="312">
                <c:v>0.94414423897063193</c:v>
              </c:pt>
              <c:pt idx="313">
                <c:v>0.94621338917934872</c:v>
              </c:pt>
              <c:pt idx="314">
                <c:v>0.95200272007358822</c:v>
              </c:pt>
              <c:pt idx="315">
                <c:v>0.95538634482917228</c:v>
              </c:pt>
              <c:pt idx="316">
                <c:v>0.96900766093675927</c:v>
              </c:pt>
              <c:pt idx="317">
                <c:v>0.98972134809460288</c:v>
              </c:pt>
              <c:pt idx="318">
                <c:v>0.99411261248057436</c:v>
              </c:pt>
              <c:pt idx="319">
                <c:v>1.0154757030549939</c:v>
              </c:pt>
              <c:pt idx="320">
                <c:v>1.0222605668865377</c:v>
              </c:pt>
              <c:pt idx="321">
                <c:v>1.0224675253218611</c:v>
              </c:pt>
              <c:pt idx="322">
                <c:v>1.0453962687925134</c:v>
              </c:pt>
              <c:pt idx="323">
                <c:v>1.0581196965346247</c:v>
              </c:pt>
              <c:pt idx="324">
                <c:v>1.1308825290150215</c:v>
              </c:pt>
              <c:pt idx="325">
                <c:v>1.1313822733330809</c:v>
              </c:pt>
              <c:pt idx="326">
                <c:v>1.1590054856335639</c:v>
              </c:pt>
              <c:pt idx="327">
                <c:v>1.1699034905905235</c:v>
              </c:pt>
              <c:pt idx="328">
                <c:v>1.172313099602158</c:v>
              </c:pt>
              <c:pt idx="329">
                <c:v>1.228402545020846</c:v>
              </c:pt>
              <c:pt idx="330">
                <c:v>1.2400704454302132</c:v>
              </c:pt>
              <c:pt idx="331">
                <c:v>1.2648618017494908</c:v>
              </c:pt>
              <c:pt idx="332">
                <c:v>1.3125011433006148</c:v>
              </c:pt>
              <c:pt idx="333">
                <c:v>1.3306927208090531</c:v>
              </c:pt>
              <c:pt idx="334">
                <c:v>1.4178186679744129</c:v>
              </c:pt>
              <c:pt idx="335">
                <c:v>1.4478415269465854</c:v>
              </c:pt>
              <c:pt idx="336">
                <c:v>1.482916337025302</c:v>
              </c:pt>
              <c:pt idx="337">
                <c:v>1.5016507376945323</c:v>
              </c:pt>
              <c:pt idx="338">
                <c:v>1.5084289087735188</c:v>
              </c:pt>
              <c:pt idx="339">
                <c:v>1.5157827126574668</c:v>
              </c:pt>
              <c:pt idx="340">
                <c:v>1.5484797576974587</c:v>
              </c:pt>
              <c:pt idx="341">
                <c:v>1.6302201045752056</c:v>
              </c:pt>
              <c:pt idx="342">
                <c:v>1.7047467754630508</c:v>
              </c:pt>
              <c:pt idx="343">
                <c:v>1.7336441783984853</c:v>
              </c:pt>
              <c:pt idx="344">
                <c:v>1.7361570507386941</c:v>
              </c:pt>
              <c:pt idx="345">
                <c:v>1.8035597814855271</c:v>
              </c:pt>
              <c:pt idx="346">
                <c:v>1.9170758771195537</c:v>
              </c:pt>
              <c:pt idx="347">
                <c:v>1.930243004615195</c:v>
              </c:pt>
              <c:pt idx="348">
                <c:v>1.9442870697585011</c:v>
              </c:pt>
              <c:pt idx="349">
                <c:v>2.0753067478483924</c:v>
              </c:pt>
              <c:pt idx="350">
                <c:v>2.0866565161756205</c:v>
              </c:pt>
              <c:pt idx="351">
                <c:v>2.1899938024567649</c:v>
              </c:pt>
              <c:pt idx="352">
                <c:v>2.3703845985467087</c:v>
              </c:pt>
              <c:pt idx="353">
                <c:v>2.4366992313666498</c:v>
              </c:pt>
              <c:pt idx="354">
                <c:v>2.5499972033195974</c:v>
              </c:pt>
              <c:pt idx="355">
                <c:v>2.7644394418770677</c:v>
              </c:pt>
              <c:pt idx="356">
                <c:v>2.8450750540179151</c:v>
              </c:pt>
              <c:pt idx="357">
                <c:v>2.9924319700238451</c:v>
              </c:pt>
              <c:pt idx="358">
                <c:v>3.6056807206055645</c:v>
              </c:pt>
              <c:pt idx="359">
                <c:v>4.1048761597683434</c:v>
              </c:pt>
              <c:pt idx="360">
                <c:v>4.5299909107701888</c:v>
              </c:pt>
              <c:pt idx="361">
                <c:v>4.6604076191767936</c:v>
              </c:pt>
            </c:numLit>
          </c:yVal>
          <c:smooth val="0"/>
          <c:extLst>
            <c:ext xmlns:c16="http://schemas.microsoft.com/office/drawing/2014/chart" uri="{C3380CC4-5D6E-409C-BE32-E72D297353CC}">
              <c16:uniqueId val="{00000000-5FDA-4D09-8402-C9AF70847212}"/>
            </c:ext>
          </c:extLst>
        </c:ser>
        <c:ser>
          <c:idx val="1"/>
          <c:order val="1"/>
          <c:tx>
            <c:v>Theoretical</c:v>
          </c:tx>
          <c:spPr>
            <a:ln w="12700">
              <a:solidFill>
                <a:srgbClr val="FF0000"/>
              </a:solidFill>
              <a:prstDash val="solid"/>
            </a:ln>
          </c:spPr>
          <c:marker>
            <c:symbol val="none"/>
          </c:marker>
          <c:xVal>
            <c:numLit>
              <c:formatCode>General</c:formatCode>
              <c:ptCount val="362"/>
              <c:pt idx="0">
                <c:v>-2.7756208502803483</c:v>
              </c:pt>
              <c:pt idx="1">
                <c:v>-2.5420866957347288</c:v>
              </c:pt>
              <c:pt idx="2">
                <c:v>-2.3970221251266186</c:v>
              </c:pt>
              <c:pt idx="3">
                <c:v>-2.2897025155915474</c:v>
              </c:pt>
              <c:pt idx="4">
                <c:v>-2.2036607795503147</c:v>
              </c:pt>
              <c:pt idx="5">
                <c:v>-2.1313799749848386</c:v>
              </c:pt>
              <c:pt idx="6">
                <c:v>-2.0687719359569137</c:v>
              </c:pt>
              <c:pt idx="7">
                <c:v>-2.0133565325132174</c:v>
              </c:pt>
              <c:pt idx="8">
                <c:v>-1.9635114370458411</c:v>
              </c:pt>
              <c:pt idx="9">
                <c:v>-1.9181150958940398</c:v>
              </c:pt>
              <c:pt idx="10">
                <c:v>-1.8763585618945948</c:v>
              </c:pt>
              <c:pt idx="11">
                <c:v>-1.8376384268780581</c:v>
              </c:pt>
              <c:pt idx="12">
                <c:v>-1.8014921444765466</c:v>
              </c:pt>
              <c:pt idx="13">
                <c:v>-1.7675570344456646</c:v>
              </c:pt>
              <c:pt idx="14">
                <c:v>-1.735543248322875</c:v>
              </c:pt>
              <c:pt idx="15">
                <c:v>-1.7052153405409172</c:v>
              </c:pt>
              <c:pt idx="16">
                <c:v>-1.6763793462174896</c:v>
              </c:pt>
              <c:pt idx="17">
                <c:v>-1.6488734972429591</c:v>
              </c:pt>
              <c:pt idx="18">
                <c:v>-1.6225614096151653</c:v>
              </c:pt>
              <c:pt idx="19">
                <c:v>-1.597326990355872</c:v>
              </c:pt>
              <c:pt idx="20">
                <c:v>-1.5730705667117024</c:v>
              </c:pt>
              <c:pt idx="21">
                <c:v>-1.549705900736589</c:v>
              </c:pt>
              <c:pt idx="22">
                <c:v>-1.5271578561464689</c:v>
              </c:pt>
              <c:pt idx="23">
                <c:v>-1.5053605530744092</c:v>
              </c:pt>
              <c:pt idx="24">
                <c:v>-1.484255892830435</c:v>
              </c:pt>
              <c:pt idx="25">
                <c:v>-1.4637923667890214</c:v>
              </c:pt>
              <c:pt idx="26">
                <c:v>-1.4439240859642073</c:v>
              </c:pt>
              <c:pt idx="27">
                <c:v>-1.4246099838006083</c:v>
              </c:pt>
              <c:pt idx="28">
                <c:v>-1.4058131562357745</c:v>
              </c:pt>
              <c:pt idx="29">
                <c:v>-1.3875003115198257</c:v>
              </c:pt>
              <c:pt idx="30">
                <c:v>-1.3696413085186654</c:v>
              </c:pt>
              <c:pt idx="31">
                <c:v>-1.3522087668981264</c:v>
              </c:pt>
              <c:pt idx="32">
                <c:v>-1.3351777361189361</c:v>
              </c:pt>
              <c:pt idx="33">
                <c:v>-1.3185254128699955</c:v>
              </c:pt>
              <c:pt idx="34">
                <c:v>-1.3022308986457944</c:v>
              </c:pt>
              <c:pt idx="35">
                <c:v>-1.286274990788737</c:v>
              </c:pt>
              <c:pt idx="36">
                <c:v>-1.2706400015817674</c:v>
              </c:pt>
              <c:pt idx="37">
                <c:v>-1.2553096009744398</c:v>
              </c:pt>
              <c:pt idx="38">
                <c:v>-1.2402686793182192</c:v>
              </c:pt>
              <c:pt idx="39">
                <c:v>-1.2255032271206501</c:v>
              </c:pt>
              <c:pt idx="40">
                <c:v>-1.2110002293380573</c:v>
              </c:pt>
              <c:pt idx="41">
                <c:v>-1.1967475721392287</c:v>
              </c:pt>
              <c:pt idx="42">
                <c:v>-1.1827339604084903</c:v>
              </c:pt>
              <c:pt idx="43">
                <c:v>-1.168948844531482</c:v>
              </c:pt>
              <c:pt idx="44">
                <c:v>-1.1553823552329276</c:v>
              </c:pt>
              <c:pt idx="45">
                <c:v>-1.1420252454224493</c:v>
              </c:pt>
              <c:pt idx="46">
                <c:v>-1.1288688381594625</c:v>
              </c:pt>
              <c:pt idx="47">
                <c:v>-1.1159049799773455</c:v>
              </c:pt>
              <c:pt idx="48">
                <c:v>-1.103125998915242</c:v>
              </c:pt>
              <c:pt idx="49">
                <c:v>-1.090524666696657</c:v>
              </c:pt>
              <c:pt idx="50">
                <c:v>-1.078094164570701</c:v>
              </c:pt>
              <c:pt idx="51">
                <c:v>-1.0658280523966537</c:v>
              </c:pt>
              <c:pt idx="52">
                <c:v>-1.0537202406076733</c:v>
              </c:pt>
              <c:pt idx="53">
                <c:v>-1.0417649647363973</c:v>
              </c:pt>
              <c:pt idx="54">
                <c:v>-1.0299567622253687</c:v>
              </c:pt>
              <c:pt idx="55">
                <c:v>-1.0182904512796522</c:v>
              </c:pt>
              <c:pt idx="56">
                <c:v>-1.0067611115486119</c:v>
              </c:pt>
              <c:pt idx="57">
                <c:v>-0.99536406644940123</c:v>
              </c:pt>
              <c:pt idx="58">
                <c:v>-0.98409486696676407</c:v>
              </c:pt>
              <c:pt idx="59">
                <c:v>-0.97294927678299437</c:v>
              </c:pt>
              <c:pt idx="60">
                <c:v>-0.96192325860850747</c:v>
              </c:pt>
              <c:pt idx="61">
                <c:v>-0.95101296159793869</c:v>
              </c:pt>
              <c:pt idx="62">
                <c:v>-0.94021470974960164</c:v>
              </c:pt>
              <c:pt idx="63">
                <c:v>-0.92952499119689336</c:v>
              </c:pt>
              <c:pt idx="64">
                <c:v>-0.91894044831035349</c:v>
              </c:pt>
              <c:pt idx="65">
                <c:v>-0.9084578685373853</c:v>
              </c:pt>
              <c:pt idx="66">
                <c:v>-0.89807417591432948</c:v>
              </c:pt>
              <c:pt idx="67">
                <c:v>-0.88778642319223622</c:v>
              </c:pt>
              <c:pt idx="68">
                <c:v>-0.87759178452356446</c:v>
              </c:pt>
              <c:pt idx="69">
                <c:v>-0.86748754866227096</c:v>
              </c:pt>
              <c:pt idx="70">
                <c:v>-0.85747111263442288</c:v>
              </c:pt>
              <c:pt idx="71">
                <c:v>-0.84753997584057172</c:v>
              </c:pt>
              <c:pt idx="72">
                <c:v>-0.8376917345548196</c:v>
              </c:pt>
              <c:pt idx="73">
                <c:v>-0.82792407678880797</c:v>
              </c:pt>
              <c:pt idx="74">
                <c:v>-0.81823477749177675</c:v>
              </c:pt>
              <c:pt idx="75">
                <c:v>-0.80862169406049034</c:v>
              </c:pt>
              <c:pt idx="76">
                <c:v>-0.79908276213517815</c:v>
              </c:pt>
              <c:pt idx="77">
                <c:v>-0.78961599165977403</c:v>
              </c:pt>
              <c:pt idx="78">
                <c:v>-0.78021946318660063</c:v>
              </c:pt>
              <c:pt idx="79">
                <c:v>-0.77089132440743102</c:v>
              </c:pt>
              <c:pt idx="80">
                <c:v>-0.76162978689434568</c:v>
              </c:pt>
              <c:pt idx="81">
                <c:v>-0.75243312303524013</c:v>
              </c:pt>
              <c:pt idx="82">
                <c:v>-0.74329966315008378</c:v>
              </c:pt>
              <c:pt idx="83">
                <c:v>-0.73422779277518924</c:v>
              </c:pt>
              <c:pt idx="84">
                <c:v>-0.72521595010378581</c:v>
              </c:pt>
              <c:pt idx="85">
                <c:v>-0.71626262357212467</c:v>
              </c:pt>
              <c:pt idx="86">
                <c:v>-0.70736634958121491</c:v>
              </c:pt>
              <c:pt idx="87">
                <c:v>-0.69852571034506028</c:v>
              </c:pt>
              <c:pt idx="88">
                <c:v>-0.68973933185697534</c:v>
              </c:pt>
              <c:pt idx="89">
                <c:v>-0.68100588196621492</c:v>
              </c:pt>
              <c:pt idx="90">
                <c:v>-0.67232406855773352</c:v>
              </c:pt>
              <c:pt idx="91">
                <c:v>-0.66369263782843213</c:v>
              </c:pt>
              <c:pt idx="92">
                <c:v>-0.65511037265375494</c:v>
              </c:pt>
              <c:pt idx="93">
                <c:v>-0.64657609103893321</c:v>
              </c:pt>
              <c:pt idx="94">
                <c:v>-0.63808864464960147</c:v>
              </c:pt>
              <c:pt idx="95">
                <c:v>-0.62964691741688472</c:v>
              </c:pt>
              <c:pt idx="96">
                <c:v>-0.6212498242124137</c:v>
              </c:pt>
              <c:pt idx="97">
                <c:v>-0.61289630958902674</c:v>
              </c:pt>
              <c:pt idx="98">
                <c:v>-0.60458534658323715</c:v>
              </c:pt>
              <c:pt idx="99">
                <c:v>-0.59631593557579743</c:v>
              </c:pt>
              <c:pt idx="100">
                <c:v>-0.58808710320694901</c:v>
              </c:pt>
              <c:pt idx="101">
                <c:v>-0.57989790134318064</c:v>
              </c:pt>
              <c:pt idx="102">
                <c:v>-0.57174740609252528</c:v>
              </c:pt>
              <c:pt idx="103">
                <c:v>-0.5636347168656255</c:v>
              </c:pt>
              <c:pt idx="104">
                <c:v>-0.5555589554799828</c:v>
              </c:pt>
              <c:pt idx="105">
                <c:v>-0.54751926530496409</c:v>
              </c:pt>
              <c:pt idx="106">
                <c:v>-0.53951481044531069</c:v>
              </c:pt>
              <c:pt idx="107">
                <c:v>-0.53154477496102159</c:v>
              </c:pt>
              <c:pt idx="108">
                <c:v>-0.52360836212163497</c:v>
              </c:pt>
              <c:pt idx="109">
                <c:v>-0.51570479369303845</c:v>
              </c:pt>
              <c:pt idx="110">
                <c:v>-0.50783330925506964</c:v>
              </c:pt>
              <c:pt idx="111">
                <c:v>-0.49999316554826556</c:v>
              </c:pt>
              <c:pt idx="112">
                <c:v>-0.49218363584822306</c:v>
              </c:pt>
              <c:pt idx="113">
                <c:v>-0.48440400936612621</c:v>
              </c:pt>
              <c:pt idx="114">
                <c:v>-0.47665359067408064</c:v>
              </c:pt>
              <c:pt idx="115">
                <c:v>-0.46893169915397531</c:v>
              </c:pt>
              <c:pt idx="116">
                <c:v>-0.46123766846867198</c:v>
              </c:pt>
              <c:pt idx="117">
                <c:v>-0.45357084605438364</c:v>
              </c:pt>
              <c:pt idx="118">
                <c:v>-0.44593059263317869</c:v>
              </c:pt>
              <c:pt idx="119">
                <c:v>-0.43831628174460124</c:v>
              </c:pt>
              <c:pt idx="120">
                <c:v>-0.43072729929545767</c:v>
              </c:pt>
              <c:pt idx="121">
                <c:v>-0.42316304312687247</c:v>
              </c:pt>
              <c:pt idx="122">
                <c:v>-0.41562292259776851</c:v>
              </c:pt>
              <c:pt idx="123">
                <c:v>-0.40810635818396718</c:v>
              </c:pt>
              <c:pt idx="124">
                <c:v>-0.40061278109215659</c:v>
              </c:pt>
              <c:pt idx="125">
                <c:v>-0.39314163288800752</c:v>
              </c:pt>
              <c:pt idx="126">
                <c:v>-0.38569236513776445</c:v>
              </c:pt>
              <c:pt idx="127">
                <c:v>-0.37826443906266422</c:v>
              </c:pt>
              <c:pt idx="128">
                <c:v>-0.37085732520558212</c:v>
              </c:pt>
              <c:pt idx="129">
                <c:v>-0.36347050310932055</c:v>
              </c:pt>
              <c:pt idx="130">
                <c:v>-0.35610346100600243</c:v>
              </c:pt>
              <c:pt idx="131">
                <c:v>-0.34875569551704472</c:v>
              </c:pt>
              <c:pt idx="132">
                <c:v>-0.34142671136322317</c:v>
              </c:pt>
              <c:pt idx="133">
                <c:v>-0.33411602108435856</c:v>
              </c:pt>
              <c:pt idx="134">
                <c:v>-0.32682314476818275</c:v>
              </c:pt>
              <c:pt idx="135">
                <c:v>-0.31954760978795871</c:v>
              </c:pt>
              <c:pt idx="136">
                <c:v>-0.31228895054845646</c:v>
              </c:pt>
              <c:pt idx="137">
                <c:v>-0.30504670823989766</c:v>
              </c:pt>
              <c:pt idx="138">
                <c:v>-0.29782043059950919</c:v>
              </c:pt>
              <c:pt idx="139">
                <c:v>-0.29060967168033447</c:v>
              </c:pt>
              <c:pt idx="140">
                <c:v>-0.28341399162697434</c:v>
              </c:pt>
              <c:pt idx="141">
                <c:v>-0.27623295645793944</c:v>
              </c:pt>
              <c:pt idx="142">
                <c:v>-0.26906613785431421</c:v>
              </c:pt>
              <c:pt idx="143">
                <c:v>-0.26191311295444308</c:v>
              </c:pt>
              <c:pt idx="144">
                <c:v>-0.2547734641543658</c:v>
              </c:pt>
              <c:pt idx="145">
                <c:v>-0.24764677891373543</c:v>
              </c:pt>
              <c:pt idx="146">
                <c:v>-0.24053264956697124</c:v>
              </c:pt>
              <c:pt idx="147">
                <c:v>-0.23343067313940155</c:v>
              </c:pt>
              <c:pt idx="148">
                <c:v>-0.22634045116816909</c:v>
              </c:pt>
              <c:pt idx="149">
                <c:v>-0.21926158952767411</c:v>
              </c:pt>
              <c:pt idx="150">
                <c:v>-0.21219369825934625</c:v>
              </c:pt>
              <c:pt idx="151">
                <c:v>-0.20513639140553788</c:v>
              </c:pt>
              <c:pt idx="152">
                <c:v>-0.19808928684734647</c:v>
              </c:pt>
              <c:pt idx="153">
                <c:v>-0.1910520061461741</c:v>
              </c:pt>
              <c:pt idx="154">
                <c:v>-0.18402417438884663</c:v>
              </c:pt>
              <c:pt idx="155">
                <c:v>-0.17700542003611422</c:v>
              </c:pt>
              <c:pt idx="156">
                <c:v>-0.16999537477436924</c:v>
              </c:pt>
              <c:pt idx="157">
                <c:v>-0.16299367337041495</c:v>
              </c:pt>
              <c:pt idx="158">
                <c:v>-0.15599995352913304</c:v>
              </c:pt>
              <c:pt idx="159">
                <c:v>-0.14901385575389392</c:v>
              </c:pt>
              <c:pt idx="160">
                <c:v>-0.14203502320956859</c:v>
              </c:pt>
              <c:pt idx="161">
                <c:v>-0.1350631015879955</c:v>
              </c:pt>
              <c:pt idx="162">
                <c:v>-0.12809773897576973</c:v>
              </c:pt>
              <c:pt idx="163">
                <c:v>-0.12113858572421711</c:v>
              </c:pt>
              <c:pt idx="164">
                <c:v>-0.11418529432142839</c:v>
              </c:pt>
              <c:pt idx="165">
                <c:v>-0.10723751926622314</c:v>
              </c:pt>
              <c:pt idx="166">
                <c:v>-0.10029491694392605</c:v>
              </c:pt>
              <c:pt idx="167">
                <c:v>-9.3357145503831063E-2</c:v>
              </c:pt>
              <c:pt idx="168">
                <c:v>-8.6423864738242762E-2</c:v>
              </c:pt>
              <c:pt idx="169">
                <c:v>-7.9494735962975877E-2</c:v>
              </c:pt>
              <c:pt idx="170">
                <c:v>-7.2569421899206871E-2</c:v>
              </c:pt>
              <c:pt idx="171">
                <c:v>-6.5647586556563997E-2</c:v>
              </c:pt>
              <c:pt idx="172">
                <c:v>-5.872889511735397E-2</c:v>
              </c:pt>
              <c:pt idx="173">
                <c:v>-5.1813013821815454E-2</c:v>
              </c:pt>
              <c:pt idx="174">
                <c:v>-4.4899609854301158E-2</c:v>
              </c:pt>
              <c:pt idx="175">
                <c:v>-3.7988351230282213E-2</c:v>
              </c:pt>
              <c:pt idx="176">
                <c:v>-3.107890668407929E-2</c:v>
              </c:pt>
              <c:pt idx="177">
                <c:v>-2.4170945557216945E-2</c:v>
              </c:pt>
              <c:pt idx="178">
                <c:v>-1.7264137687307661E-2</c:v>
              </c:pt>
              <c:pt idx="179">
                <c:v>-1.0358153297364085E-2</c:v>
              </c:pt>
              <c:pt idx="180">
                <c:v>-3.4526628854475369E-3</c:v>
              </c:pt>
              <c:pt idx="181">
                <c:v>3.4526628854473977E-3</c:v>
              </c:pt>
              <c:pt idx="182">
                <c:v>1.0358153297364085E-2</c:v>
              </c:pt>
              <c:pt idx="183">
                <c:v>1.7264137687307661E-2</c:v>
              </c:pt>
              <c:pt idx="184">
                <c:v>2.4170945557217084E-2</c:v>
              </c:pt>
              <c:pt idx="185">
                <c:v>3.1078906684079151E-2</c:v>
              </c:pt>
              <c:pt idx="186">
                <c:v>3.7988351230282213E-2</c:v>
              </c:pt>
              <c:pt idx="187">
                <c:v>4.4899609854301158E-2</c:v>
              </c:pt>
              <c:pt idx="188">
                <c:v>5.1813013821815593E-2</c:v>
              </c:pt>
              <c:pt idx="189">
                <c:v>5.8728895117353831E-2</c:v>
              </c:pt>
              <c:pt idx="190">
                <c:v>6.5647586556563997E-2</c:v>
              </c:pt>
              <c:pt idx="191">
                <c:v>7.2569421899206871E-2</c:v>
              </c:pt>
              <c:pt idx="192">
                <c:v>7.9494735962976029E-2</c:v>
              </c:pt>
              <c:pt idx="193">
                <c:v>8.6423864738242623E-2</c:v>
              </c:pt>
              <c:pt idx="194">
                <c:v>9.3357145503831063E-2</c:v>
              </c:pt>
              <c:pt idx="195">
                <c:v>0.10029491694392605</c:v>
              </c:pt>
              <c:pt idx="196">
                <c:v>0.10723751926622331</c:v>
              </c:pt>
              <c:pt idx="197">
                <c:v>0.11418529432142825</c:v>
              </c:pt>
              <c:pt idx="198">
                <c:v>0.12113858572421711</c:v>
              </c:pt>
              <c:pt idx="199">
                <c:v>0.12809773897576973</c:v>
              </c:pt>
              <c:pt idx="200">
                <c:v>0.13506310158799564</c:v>
              </c:pt>
              <c:pt idx="201">
                <c:v>0.14203502320956843</c:v>
              </c:pt>
              <c:pt idx="202">
                <c:v>0.14901385575389392</c:v>
              </c:pt>
              <c:pt idx="203">
                <c:v>0.15599995352913304</c:v>
              </c:pt>
              <c:pt idx="204">
                <c:v>0.16299367337041509</c:v>
              </c:pt>
              <c:pt idx="205">
                <c:v>0.16999537477436907</c:v>
              </c:pt>
              <c:pt idx="206">
                <c:v>0.17700542003611422</c:v>
              </c:pt>
              <c:pt idx="207">
                <c:v>0.18402417438884663</c:v>
              </c:pt>
              <c:pt idx="208">
                <c:v>0.19105200614617426</c:v>
              </c:pt>
              <c:pt idx="209">
                <c:v>0.19808928684734636</c:v>
              </c:pt>
              <c:pt idx="210">
                <c:v>0.20513639140553788</c:v>
              </c:pt>
              <c:pt idx="211">
                <c:v>0.21219369825934625</c:v>
              </c:pt>
              <c:pt idx="212">
                <c:v>0.21926158952767422</c:v>
              </c:pt>
              <c:pt idx="213">
                <c:v>0.22634045116816895</c:v>
              </c:pt>
              <c:pt idx="214">
                <c:v>0.23343067313940155</c:v>
              </c:pt>
              <c:pt idx="215">
                <c:v>0.24053264956697124</c:v>
              </c:pt>
              <c:pt idx="216">
                <c:v>0.2476467789137356</c:v>
              </c:pt>
              <c:pt idx="217">
                <c:v>0.25477346415436569</c:v>
              </c:pt>
              <c:pt idx="218">
                <c:v>0.26191311295444308</c:v>
              </c:pt>
              <c:pt idx="219">
                <c:v>0.26906613785431421</c:v>
              </c:pt>
              <c:pt idx="220">
                <c:v>0.2762329564579396</c:v>
              </c:pt>
              <c:pt idx="221">
                <c:v>0.28341399162697428</c:v>
              </c:pt>
              <c:pt idx="222">
                <c:v>0.29060967168033447</c:v>
              </c:pt>
              <c:pt idx="223">
                <c:v>0.29782043059950919</c:v>
              </c:pt>
              <c:pt idx="224">
                <c:v>0.30504670823989782</c:v>
              </c:pt>
              <c:pt idx="225">
                <c:v>0.3122889505484564</c:v>
              </c:pt>
              <c:pt idx="226">
                <c:v>0.31954760978795871</c:v>
              </c:pt>
              <c:pt idx="227">
                <c:v>0.32682314476818275</c:v>
              </c:pt>
              <c:pt idx="228">
                <c:v>0.33411602108435873</c:v>
              </c:pt>
              <c:pt idx="229">
                <c:v>0.34142671136322306</c:v>
              </c:pt>
              <c:pt idx="230">
                <c:v>0.34875569551704472</c:v>
              </c:pt>
              <c:pt idx="231">
                <c:v>0.35610346100600243</c:v>
              </c:pt>
              <c:pt idx="232">
                <c:v>0.36347050310932066</c:v>
              </c:pt>
              <c:pt idx="233">
                <c:v>0.37085732520558196</c:v>
              </c:pt>
              <c:pt idx="234">
                <c:v>0.37826443906266422</c:v>
              </c:pt>
              <c:pt idx="235">
                <c:v>0.38569236513776445</c:v>
              </c:pt>
              <c:pt idx="236">
                <c:v>0.39314163288800763</c:v>
              </c:pt>
              <c:pt idx="237">
                <c:v>0.40061278109215637</c:v>
              </c:pt>
              <c:pt idx="238">
                <c:v>0.40810635818396718</c:v>
              </c:pt>
              <c:pt idx="239">
                <c:v>0.41562292259776851</c:v>
              </c:pt>
              <c:pt idx="240">
                <c:v>0.42316304312687253</c:v>
              </c:pt>
              <c:pt idx="241">
                <c:v>0.4307272992954575</c:v>
              </c:pt>
              <c:pt idx="242">
                <c:v>0.43831628174460124</c:v>
              </c:pt>
              <c:pt idx="243">
                <c:v>0.44593059263317869</c:v>
              </c:pt>
              <c:pt idx="244">
                <c:v>0.4535708460543838</c:v>
              </c:pt>
              <c:pt idx="245">
                <c:v>0.46123766846867187</c:v>
              </c:pt>
              <c:pt idx="246">
                <c:v>0.46893169915397531</c:v>
              </c:pt>
              <c:pt idx="247">
                <c:v>0.47665359067408064</c:v>
              </c:pt>
              <c:pt idx="248">
                <c:v>0.48440400936612632</c:v>
              </c:pt>
              <c:pt idx="249">
                <c:v>0.49218363584822294</c:v>
              </c:pt>
              <c:pt idx="250">
                <c:v>0.49999316554826556</c:v>
              </c:pt>
              <c:pt idx="251">
                <c:v>0.50783330925506964</c:v>
              </c:pt>
              <c:pt idx="252">
                <c:v>0.51570479369303868</c:v>
              </c:pt>
              <c:pt idx="253">
                <c:v>0.52360836212163486</c:v>
              </c:pt>
              <c:pt idx="254">
                <c:v>0.53154477496102159</c:v>
              </c:pt>
              <c:pt idx="255">
                <c:v>0.53951481044531069</c:v>
              </c:pt>
              <c:pt idx="256">
                <c:v>0.54751926530496442</c:v>
              </c:pt>
              <c:pt idx="257">
                <c:v>0.55555895547998246</c:v>
              </c:pt>
              <c:pt idx="258">
                <c:v>0.5636347168656255</c:v>
              </c:pt>
              <c:pt idx="259">
                <c:v>0.57174740609252528</c:v>
              </c:pt>
              <c:pt idx="260">
                <c:v>0.57989790134318087</c:v>
              </c:pt>
              <c:pt idx="261">
                <c:v>0.58808710320694912</c:v>
              </c:pt>
              <c:pt idx="262">
                <c:v>0.59631593557579743</c:v>
              </c:pt>
              <c:pt idx="263">
                <c:v>0.60458534658323715</c:v>
              </c:pt>
              <c:pt idx="264">
                <c:v>0.61289630958902674</c:v>
              </c:pt>
              <c:pt idx="265">
                <c:v>0.62124982421241337</c:v>
              </c:pt>
              <c:pt idx="266">
                <c:v>0.62964691741688472</c:v>
              </c:pt>
              <c:pt idx="267">
                <c:v>0.63808864464960147</c:v>
              </c:pt>
              <c:pt idx="268">
                <c:v>0.64657609103893354</c:v>
              </c:pt>
              <c:pt idx="269">
                <c:v>0.65511037265375527</c:v>
              </c:pt>
              <c:pt idx="270">
                <c:v>0.66369263782843213</c:v>
              </c:pt>
              <c:pt idx="271">
                <c:v>0.67232406855773352</c:v>
              </c:pt>
              <c:pt idx="272">
                <c:v>0.68100588196621514</c:v>
              </c:pt>
              <c:pt idx="273">
                <c:v>0.68973933185697534</c:v>
              </c:pt>
              <c:pt idx="274">
                <c:v>0.69852571034506028</c:v>
              </c:pt>
              <c:pt idx="275">
                <c:v>0.70736634958121491</c:v>
              </c:pt>
              <c:pt idx="276">
                <c:v>0.71626262357212478</c:v>
              </c:pt>
              <c:pt idx="277">
                <c:v>0.72521595010378581</c:v>
              </c:pt>
              <c:pt idx="278">
                <c:v>0.73422779277518924</c:v>
              </c:pt>
              <c:pt idx="279">
                <c:v>0.74329966315008378</c:v>
              </c:pt>
              <c:pt idx="280">
                <c:v>0.75243312303524013</c:v>
              </c:pt>
              <c:pt idx="281">
                <c:v>0.76162978689434568</c:v>
              </c:pt>
              <c:pt idx="282">
                <c:v>0.77089132440743102</c:v>
              </c:pt>
              <c:pt idx="283">
                <c:v>0.78021946318660063</c:v>
              </c:pt>
              <c:pt idx="284">
                <c:v>0.78961599165977425</c:v>
              </c:pt>
              <c:pt idx="285">
                <c:v>0.79908276213517815</c:v>
              </c:pt>
              <c:pt idx="286">
                <c:v>0.80862169406049034</c:v>
              </c:pt>
              <c:pt idx="287">
                <c:v>0.81823477749177675</c:v>
              </c:pt>
              <c:pt idx="288">
                <c:v>0.82792407678880908</c:v>
              </c:pt>
              <c:pt idx="289">
                <c:v>0.8376917345548196</c:v>
              </c:pt>
              <c:pt idx="290">
                <c:v>0.84753997584057172</c:v>
              </c:pt>
              <c:pt idx="291">
                <c:v>0.85747111263442288</c:v>
              </c:pt>
              <c:pt idx="292">
                <c:v>0.86748754866227051</c:v>
              </c:pt>
              <c:pt idx="293">
                <c:v>0.87759178452356446</c:v>
              </c:pt>
              <c:pt idx="294">
                <c:v>0.88778642319223622</c:v>
              </c:pt>
              <c:pt idx="295">
                <c:v>0.89807417591432948</c:v>
              </c:pt>
              <c:pt idx="296">
                <c:v>0.90845786853738464</c:v>
              </c:pt>
              <c:pt idx="297">
                <c:v>0.91894044831035349</c:v>
              </c:pt>
              <c:pt idx="298">
                <c:v>0.92952499119689336</c:v>
              </c:pt>
              <c:pt idx="299">
                <c:v>0.94021470974960164</c:v>
              </c:pt>
              <c:pt idx="300">
                <c:v>0.95101296159794069</c:v>
              </c:pt>
              <c:pt idx="301">
                <c:v>0.96192325860850747</c:v>
              </c:pt>
              <c:pt idx="302">
                <c:v>0.97294927678299437</c:v>
              </c:pt>
              <c:pt idx="303">
                <c:v>0.98409486696676407</c:v>
              </c:pt>
              <c:pt idx="304">
                <c:v>0.99536406644940378</c:v>
              </c:pt>
              <c:pt idx="305">
                <c:v>1.0067611115486119</c:v>
              </c:pt>
              <c:pt idx="306">
                <c:v>1.0182904512796522</c:v>
              </c:pt>
              <c:pt idx="307">
                <c:v>1.0299567622253687</c:v>
              </c:pt>
              <c:pt idx="308">
                <c:v>1.0417649647363962</c:v>
              </c:pt>
              <c:pt idx="309">
                <c:v>1.0537202406076733</c:v>
              </c:pt>
              <c:pt idx="310">
                <c:v>1.0658280523966537</c:v>
              </c:pt>
              <c:pt idx="311">
                <c:v>1.078094164570701</c:v>
              </c:pt>
              <c:pt idx="312">
                <c:v>1.0905246666966575</c:v>
              </c:pt>
              <c:pt idx="313">
                <c:v>1.103125998915242</c:v>
              </c:pt>
              <c:pt idx="314">
                <c:v>1.1159049799773455</c:v>
              </c:pt>
              <c:pt idx="315">
                <c:v>1.1288688381594625</c:v>
              </c:pt>
              <c:pt idx="316">
                <c:v>1.14202524542245</c:v>
              </c:pt>
              <c:pt idx="317">
                <c:v>1.1553823552329276</c:v>
              </c:pt>
              <c:pt idx="318">
                <c:v>1.168948844531482</c:v>
              </c:pt>
              <c:pt idx="319">
                <c:v>1.1827339604084903</c:v>
              </c:pt>
              <c:pt idx="320">
                <c:v>1.1967475721392284</c:v>
              </c:pt>
              <c:pt idx="321">
                <c:v>1.2110002293380573</c:v>
              </c:pt>
              <c:pt idx="322">
                <c:v>1.2255032271206501</c:v>
              </c:pt>
              <c:pt idx="323">
                <c:v>1.2402686793182192</c:v>
              </c:pt>
              <c:pt idx="324">
                <c:v>1.2553096009744404</c:v>
              </c:pt>
              <c:pt idx="325">
                <c:v>1.2706400015817674</c:v>
              </c:pt>
              <c:pt idx="326">
                <c:v>1.286274990788737</c:v>
              </c:pt>
              <c:pt idx="327">
                <c:v>1.3022308986457944</c:v>
              </c:pt>
              <c:pt idx="328">
                <c:v>1.3185254128699953</c:v>
              </c:pt>
              <c:pt idx="329">
                <c:v>1.3351777361189361</c:v>
              </c:pt>
              <c:pt idx="330">
                <c:v>1.3522087668981264</c:v>
              </c:pt>
              <c:pt idx="331">
                <c:v>1.3696413085186654</c:v>
              </c:pt>
              <c:pt idx="332">
                <c:v>1.3875003115198243</c:v>
              </c:pt>
              <c:pt idx="333">
                <c:v>1.4058131562357745</c:v>
              </c:pt>
              <c:pt idx="334">
                <c:v>1.4246099838006083</c:v>
              </c:pt>
              <c:pt idx="335">
                <c:v>1.4439240859642075</c:v>
              </c:pt>
              <c:pt idx="336">
                <c:v>1.4637923667890222</c:v>
              </c:pt>
              <c:pt idx="337">
                <c:v>1.484255892830435</c:v>
              </c:pt>
              <c:pt idx="338">
                <c:v>1.5053605530744096</c:v>
              </c:pt>
              <c:pt idx="339">
                <c:v>1.5271578561464696</c:v>
              </c:pt>
              <c:pt idx="340">
                <c:v>1.5497059007365894</c:v>
              </c:pt>
              <c:pt idx="341">
                <c:v>1.5730705667117022</c:v>
              </c:pt>
              <c:pt idx="342">
                <c:v>1.597326990355872</c:v>
              </c:pt>
              <c:pt idx="343">
                <c:v>1.6225614096151653</c:v>
              </c:pt>
              <c:pt idx="344">
                <c:v>1.6488734972429597</c:v>
              </c:pt>
              <c:pt idx="345">
                <c:v>1.6763793462174896</c:v>
              </c:pt>
              <c:pt idx="346">
                <c:v>1.7052153405409172</c:v>
              </c:pt>
              <c:pt idx="347">
                <c:v>1.7355432483228757</c:v>
              </c:pt>
              <c:pt idx="348">
                <c:v>1.767557034445665</c:v>
              </c:pt>
              <c:pt idx="349">
                <c:v>1.8014921444765459</c:v>
              </c:pt>
              <c:pt idx="350">
                <c:v>1.8376384268780581</c:v>
              </c:pt>
              <c:pt idx="351">
                <c:v>1.8763585618945948</c:v>
              </c:pt>
              <c:pt idx="352">
                <c:v>1.9181150958940412</c:v>
              </c:pt>
              <c:pt idx="353">
                <c:v>1.9635114370458404</c:v>
              </c:pt>
              <c:pt idx="354">
                <c:v>2.0133565325132174</c:v>
              </c:pt>
              <c:pt idx="355">
                <c:v>2.0687719359569146</c:v>
              </c:pt>
              <c:pt idx="356">
                <c:v>2.1313799749848399</c:v>
              </c:pt>
              <c:pt idx="357">
                <c:v>2.2036607795503138</c:v>
              </c:pt>
              <c:pt idx="358">
                <c:v>2.2897025155915474</c:v>
              </c:pt>
              <c:pt idx="359">
                <c:v>2.3970221251266186</c:v>
              </c:pt>
              <c:pt idx="360">
                <c:v>2.5420866957347319</c:v>
              </c:pt>
              <c:pt idx="361">
                <c:v>2.7756208502803443</c:v>
              </c:pt>
            </c:numLit>
          </c:xVal>
          <c:yVal>
            <c:numLit>
              <c:formatCode>General</c:formatCode>
              <c:ptCount val="362"/>
              <c:pt idx="0">
                <c:v>-2.7756208502803483</c:v>
              </c:pt>
              <c:pt idx="1">
                <c:v>-2.5420866957347288</c:v>
              </c:pt>
              <c:pt idx="2">
                <c:v>-2.3970221251266186</c:v>
              </c:pt>
              <c:pt idx="3">
                <c:v>-2.2897025155915474</c:v>
              </c:pt>
              <c:pt idx="4">
                <c:v>-2.2036607795503147</c:v>
              </c:pt>
              <c:pt idx="5">
                <c:v>-2.1313799749848386</c:v>
              </c:pt>
              <c:pt idx="6">
                <c:v>-2.0687719359569137</c:v>
              </c:pt>
              <c:pt idx="7">
                <c:v>-2.0133565325132174</c:v>
              </c:pt>
              <c:pt idx="8">
                <c:v>-1.9635114370458411</c:v>
              </c:pt>
              <c:pt idx="9">
                <c:v>-1.9181150958940398</c:v>
              </c:pt>
              <c:pt idx="10">
                <c:v>-1.8763585618945948</c:v>
              </c:pt>
              <c:pt idx="11">
                <c:v>-1.8376384268780581</c:v>
              </c:pt>
              <c:pt idx="12">
                <c:v>-1.8014921444765466</c:v>
              </c:pt>
              <c:pt idx="13">
                <c:v>-1.7675570344456646</c:v>
              </c:pt>
              <c:pt idx="14">
                <c:v>-1.735543248322875</c:v>
              </c:pt>
              <c:pt idx="15">
                <c:v>-1.7052153405409172</c:v>
              </c:pt>
              <c:pt idx="16">
                <c:v>-1.6763793462174896</c:v>
              </c:pt>
              <c:pt idx="17">
                <c:v>-1.6488734972429591</c:v>
              </c:pt>
              <c:pt idx="18">
                <c:v>-1.6225614096151653</c:v>
              </c:pt>
              <c:pt idx="19">
                <c:v>-1.597326990355872</c:v>
              </c:pt>
              <c:pt idx="20">
                <c:v>-1.5730705667117024</c:v>
              </c:pt>
              <c:pt idx="21">
                <c:v>-1.549705900736589</c:v>
              </c:pt>
              <c:pt idx="22">
                <c:v>-1.5271578561464689</c:v>
              </c:pt>
              <c:pt idx="23">
                <c:v>-1.5053605530744092</c:v>
              </c:pt>
              <c:pt idx="24">
                <c:v>-1.484255892830435</c:v>
              </c:pt>
              <c:pt idx="25">
                <c:v>-1.4637923667890214</c:v>
              </c:pt>
              <c:pt idx="26">
                <c:v>-1.4439240859642073</c:v>
              </c:pt>
              <c:pt idx="27">
                <c:v>-1.4246099838006083</c:v>
              </c:pt>
              <c:pt idx="28">
                <c:v>-1.4058131562357745</c:v>
              </c:pt>
              <c:pt idx="29">
                <c:v>-1.3875003115198257</c:v>
              </c:pt>
              <c:pt idx="30">
                <c:v>-1.3696413085186654</c:v>
              </c:pt>
              <c:pt idx="31">
                <c:v>-1.3522087668981264</c:v>
              </c:pt>
              <c:pt idx="32">
                <c:v>-1.3351777361189361</c:v>
              </c:pt>
              <c:pt idx="33">
                <c:v>-1.3185254128699955</c:v>
              </c:pt>
              <c:pt idx="34">
                <c:v>-1.3022308986457944</c:v>
              </c:pt>
              <c:pt idx="35">
                <c:v>-1.286274990788737</c:v>
              </c:pt>
              <c:pt idx="36">
                <c:v>-1.2706400015817674</c:v>
              </c:pt>
              <c:pt idx="37">
                <c:v>-1.2553096009744398</c:v>
              </c:pt>
              <c:pt idx="38">
                <c:v>-1.2402686793182192</c:v>
              </c:pt>
              <c:pt idx="39">
                <c:v>-1.2255032271206501</c:v>
              </c:pt>
              <c:pt idx="40">
                <c:v>-1.2110002293380573</c:v>
              </c:pt>
              <c:pt idx="41">
                <c:v>-1.1967475721392287</c:v>
              </c:pt>
              <c:pt idx="42">
                <c:v>-1.1827339604084903</c:v>
              </c:pt>
              <c:pt idx="43">
                <c:v>-1.168948844531482</c:v>
              </c:pt>
              <c:pt idx="44">
                <c:v>-1.1553823552329276</c:v>
              </c:pt>
              <c:pt idx="45">
                <c:v>-1.1420252454224493</c:v>
              </c:pt>
              <c:pt idx="46">
                <c:v>-1.1288688381594625</c:v>
              </c:pt>
              <c:pt idx="47">
                <c:v>-1.1159049799773455</c:v>
              </c:pt>
              <c:pt idx="48">
                <c:v>-1.103125998915242</c:v>
              </c:pt>
              <c:pt idx="49">
                <c:v>-1.090524666696657</c:v>
              </c:pt>
              <c:pt idx="50">
                <c:v>-1.078094164570701</c:v>
              </c:pt>
              <c:pt idx="51">
                <c:v>-1.0658280523966537</c:v>
              </c:pt>
              <c:pt idx="52">
                <c:v>-1.0537202406076733</c:v>
              </c:pt>
              <c:pt idx="53">
                <c:v>-1.0417649647363973</c:v>
              </c:pt>
              <c:pt idx="54">
                <c:v>-1.0299567622253687</c:v>
              </c:pt>
              <c:pt idx="55">
                <c:v>-1.0182904512796522</c:v>
              </c:pt>
              <c:pt idx="56">
                <c:v>-1.0067611115486119</c:v>
              </c:pt>
              <c:pt idx="57">
                <c:v>-0.99536406644940123</c:v>
              </c:pt>
              <c:pt idx="58">
                <c:v>-0.98409486696676407</c:v>
              </c:pt>
              <c:pt idx="59">
                <c:v>-0.97294927678299437</c:v>
              </c:pt>
              <c:pt idx="60">
                <c:v>-0.96192325860850747</c:v>
              </c:pt>
              <c:pt idx="61">
                <c:v>-0.95101296159793869</c:v>
              </c:pt>
              <c:pt idx="62">
                <c:v>-0.94021470974960164</c:v>
              </c:pt>
              <c:pt idx="63">
                <c:v>-0.92952499119689336</c:v>
              </c:pt>
              <c:pt idx="64">
                <c:v>-0.91894044831035349</c:v>
              </c:pt>
              <c:pt idx="65">
                <c:v>-0.9084578685373853</c:v>
              </c:pt>
              <c:pt idx="66">
                <c:v>-0.89807417591432948</c:v>
              </c:pt>
              <c:pt idx="67">
                <c:v>-0.88778642319223622</c:v>
              </c:pt>
              <c:pt idx="68">
                <c:v>-0.87759178452356446</c:v>
              </c:pt>
              <c:pt idx="69">
                <c:v>-0.86748754866227096</c:v>
              </c:pt>
              <c:pt idx="70">
                <c:v>-0.85747111263442288</c:v>
              </c:pt>
              <c:pt idx="71">
                <c:v>-0.84753997584057172</c:v>
              </c:pt>
              <c:pt idx="72">
                <c:v>-0.8376917345548196</c:v>
              </c:pt>
              <c:pt idx="73">
                <c:v>-0.82792407678880797</c:v>
              </c:pt>
              <c:pt idx="74">
                <c:v>-0.81823477749177675</c:v>
              </c:pt>
              <c:pt idx="75">
                <c:v>-0.80862169406049034</c:v>
              </c:pt>
              <c:pt idx="76">
                <c:v>-0.79908276213517815</c:v>
              </c:pt>
              <c:pt idx="77">
                <c:v>-0.78961599165977403</c:v>
              </c:pt>
              <c:pt idx="78">
                <c:v>-0.78021946318660063</c:v>
              </c:pt>
              <c:pt idx="79">
                <c:v>-0.77089132440743102</c:v>
              </c:pt>
              <c:pt idx="80">
                <c:v>-0.76162978689434568</c:v>
              </c:pt>
              <c:pt idx="81">
                <c:v>-0.75243312303524013</c:v>
              </c:pt>
              <c:pt idx="82">
                <c:v>-0.74329966315008378</c:v>
              </c:pt>
              <c:pt idx="83">
                <c:v>-0.73422779277518924</c:v>
              </c:pt>
              <c:pt idx="84">
                <c:v>-0.72521595010378581</c:v>
              </c:pt>
              <c:pt idx="85">
                <c:v>-0.71626262357212467</c:v>
              </c:pt>
              <c:pt idx="86">
                <c:v>-0.70736634958121491</c:v>
              </c:pt>
              <c:pt idx="87">
                <c:v>-0.69852571034506028</c:v>
              </c:pt>
              <c:pt idx="88">
                <c:v>-0.68973933185697534</c:v>
              </c:pt>
              <c:pt idx="89">
                <c:v>-0.68100588196621492</c:v>
              </c:pt>
              <c:pt idx="90">
                <c:v>-0.67232406855773352</c:v>
              </c:pt>
              <c:pt idx="91">
                <c:v>-0.66369263782843213</c:v>
              </c:pt>
              <c:pt idx="92">
                <c:v>-0.65511037265375494</c:v>
              </c:pt>
              <c:pt idx="93">
                <c:v>-0.64657609103893321</c:v>
              </c:pt>
              <c:pt idx="94">
                <c:v>-0.63808864464960147</c:v>
              </c:pt>
              <c:pt idx="95">
                <c:v>-0.62964691741688472</c:v>
              </c:pt>
              <c:pt idx="96">
                <c:v>-0.6212498242124137</c:v>
              </c:pt>
              <c:pt idx="97">
                <c:v>-0.61289630958902674</c:v>
              </c:pt>
              <c:pt idx="98">
                <c:v>-0.60458534658323715</c:v>
              </c:pt>
              <c:pt idx="99">
                <c:v>-0.59631593557579743</c:v>
              </c:pt>
              <c:pt idx="100">
                <c:v>-0.58808710320694901</c:v>
              </c:pt>
              <c:pt idx="101">
                <c:v>-0.57989790134318064</c:v>
              </c:pt>
              <c:pt idx="102">
                <c:v>-0.57174740609252528</c:v>
              </c:pt>
              <c:pt idx="103">
                <c:v>-0.5636347168656255</c:v>
              </c:pt>
              <c:pt idx="104">
                <c:v>-0.5555589554799828</c:v>
              </c:pt>
              <c:pt idx="105">
                <c:v>-0.54751926530496409</c:v>
              </c:pt>
              <c:pt idx="106">
                <c:v>-0.53951481044531069</c:v>
              </c:pt>
              <c:pt idx="107">
                <c:v>-0.53154477496102159</c:v>
              </c:pt>
              <c:pt idx="108">
                <c:v>-0.52360836212163497</c:v>
              </c:pt>
              <c:pt idx="109">
                <c:v>-0.51570479369303845</c:v>
              </c:pt>
              <c:pt idx="110">
                <c:v>-0.50783330925506964</c:v>
              </c:pt>
              <c:pt idx="111">
                <c:v>-0.49999316554826556</c:v>
              </c:pt>
              <c:pt idx="112">
                <c:v>-0.49218363584822306</c:v>
              </c:pt>
              <c:pt idx="113">
                <c:v>-0.48440400936612621</c:v>
              </c:pt>
              <c:pt idx="114">
                <c:v>-0.47665359067408064</c:v>
              </c:pt>
              <c:pt idx="115">
                <c:v>-0.46893169915397531</c:v>
              </c:pt>
              <c:pt idx="116">
                <c:v>-0.46123766846867198</c:v>
              </c:pt>
              <c:pt idx="117">
                <c:v>-0.45357084605438364</c:v>
              </c:pt>
              <c:pt idx="118">
                <c:v>-0.44593059263317869</c:v>
              </c:pt>
              <c:pt idx="119">
                <c:v>-0.43831628174460124</c:v>
              </c:pt>
              <c:pt idx="120">
                <c:v>-0.43072729929545767</c:v>
              </c:pt>
              <c:pt idx="121">
                <c:v>-0.42316304312687247</c:v>
              </c:pt>
              <c:pt idx="122">
                <c:v>-0.41562292259776851</c:v>
              </c:pt>
              <c:pt idx="123">
                <c:v>-0.40810635818396718</c:v>
              </c:pt>
              <c:pt idx="124">
                <c:v>-0.40061278109215659</c:v>
              </c:pt>
              <c:pt idx="125">
                <c:v>-0.39314163288800752</c:v>
              </c:pt>
              <c:pt idx="126">
                <c:v>-0.38569236513776445</c:v>
              </c:pt>
              <c:pt idx="127">
                <c:v>-0.37826443906266422</c:v>
              </c:pt>
              <c:pt idx="128">
                <c:v>-0.37085732520558212</c:v>
              </c:pt>
              <c:pt idx="129">
                <c:v>-0.36347050310932055</c:v>
              </c:pt>
              <c:pt idx="130">
                <c:v>-0.35610346100600243</c:v>
              </c:pt>
              <c:pt idx="131">
                <c:v>-0.34875569551704472</c:v>
              </c:pt>
              <c:pt idx="132">
                <c:v>-0.34142671136322317</c:v>
              </c:pt>
              <c:pt idx="133">
                <c:v>-0.33411602108435856</c:v>
              </c:pt>
              <c:pt idx="134">
                <c:v>-0.32682314476818275</c:v>
              </c:pt>
              <c:pt idx="135">
                <c:v>-0.31954760978795871</c:v>
              </c:pt>
              <c:pt idx="136">
                <c:v>-0.31228895054845646</c:v>
              </c:pt>
              <c:pt idx="137">
                <c:v>-0.30504670823989766</c:v>
              </c:pt>
              <c:pt idx="138">
                <c:v>-0.29782043059950919</c:v>
              </c:pt>
              <c:pt idx="139">
                <c:v>-0.29060967168033447</c:v>
              </c:pt>
              <c:pt idx="140">
                <c:v>-0.28341399162697434</c:v>
              </c:pt>
              <c:pt idx="141">
                <c:v>-0.27623295645793944</c:v>
              </c:pt>
              <c:pt idx="142">
                <c:v>-0.26906613785431421</c:v>
              </c:pt>
              <c:pt idx="143">
                <c:v>-0.26191311295444308</c:v>
              </c:pt>
              <c:pt idx="144">
                <c:v>-0.2547734641543658</c:v>
              </c:pt>
              <c:pt idx="145">
                <c:v>-0.24764677891373543</c:v>
              </c:pt>
              <c:pt idx="146">
                <c:v>-0.24053264956697124</c:v>
              </c:pt>
              <c:pt idx="147">
                <c:v>-0.23343067313940155</c:v>
              </c:pt>
              <c:pt idx="148">
                <c:v>-0.22634045116816909</c:v>
              </c:pt>
              <c:pt idx="149">
                <c:v>-0.21926158952767411</c:v>
              </c:pt>
              <c:pt idx="150">
                <c:v>-0.21219369825934625</c:v>
              </c:pt>
              <c:pt idx="151">
                <c:v>-0.20513639140553788</c:v>
              </c:pt>
              <c:pt idx="152">
                <c:v>-0.19808928684734647</c:v>
              </c:pt>
              <c:pt idx="153">
                <c:v>-0.1910520061461741</c:v>
              </c:pt>
              <c:pt idx="154">
                <c:v>-0.18402417438884663</c:v>
              </c:pt>
              <c:pt idx="155">
                <c:v>-0.17700542003611422</c:v>
              </c:pt>
              <c:pt idx="156">
                <c:v>-0.16999537477436924</c:v>
              </c:pt>
              <c:pt idx="157">
                <c:v>-0.16299367337041495</c:v>
              </c:pt>
              <c:pt idx="158">
                <c:v>-0.15599995352913304</c:v>
              </c:pt>
              <c:pt idx="159">
                <c:v>-0.14901385575389392</c:v>
              </c:pt>
              <c:pt idx="160">
                <c:v>-0.14203502320956859</c:v>
              </c:pt>
              <c:pt idx="161">
                <c:v>-0.1350631015879955</c:v>
              </c:pt>
              <c:pt idx="162">
                <c:v>-0.12809773897576973</c:v>
              </c:pt>
              <c:pt idx="163">
                <c:v>-0.12113858572421711</c:v>
              </c:pt>
              <c:pt idx="164">
                <c:v>-0.11418529432142839</c:v>
              </c:pt>
              <c:pt idx="165">
                <c:v>-0.10723751926622314</c:v>
              </c:pt>
              <c:pt idx="166">
                <c:v>-0.10029491694392605</c:v>
              </c:pt>
              <c:pt idx="167">
                <c:v>-9.3357145503831063E-2</c:v>
              </c:pt>
              <c:pt idx="168">
                <c:v>-8.6423864738242762E-2</c:v>
              </c:pt>
              <c:pt idx="169">
                <c:v>-7.9494735962975877E-2</c:v>
              </c:pt>
              <c:pt idx="170">
                <c:v>-7.2569421899206871E-2</c:v>
              </c:pt>
              <c:pt idx="171">
                <c:v>-6.5647586556563997E-2</c:v>
              </c:pt>
              <c:pt idx="172">
                <c:v>-5.872889511735397E-2</c:v>
              </c:pt>
              <c:pt idx="173">
                <c:v>-5.1813013821815454E-2</c:v>
              </c:pt>
              <c:pt idx="174">
                <c:v>-4.4899609854301158E-2</c:v>
              </c:pt>
              <c:pt idx="175">
                <c:v>-3.7988351230282213E-2</c:v>
              </c:pt>
              <c:pt idx="176">
                <c:v>-3.107890668407929E-2</c:v>
              </c:pt>
              <c:pt idx="177">
                <c:v>-2.4170945557216945E-2</c:v>
              </c:pt>
              <c:pt idx="178">
                <c:v>-1.7264137687307661E-2</c:v>
              </c:pt>
              <c:pt idx="179">
                <c:v>-1.0358153297364085E-2</c:v>
              </c:pt>
              <c:pt idx="180">
                <c:v>-3.4526628854475369E-3</c:v>
              </c:pt>
              <c:pt idx="181">
                <c:v>3.4526628854473977E-3</c:v>
              </c:pt>
              <c:pt idx="182">
                <c:v>1.0358153297364085E-2</c:v>
              </c:pt>
              <c:pt idx="183">
                <c:v>1.7264137687307661E-2</c:v>
              </c:pt>
              <c:pt idx="184">
                <c:v>2.4170945557217084E-2</c:v>
              </c:pt>
              <c:pt idx="185">
                <c:v>3.1078906684079151E-2</c:v>
              </c:pt>
              <c:pt idx="186">
                <c:v>3.7988351230282213E-2</c:v>
              </c:pt>
              <c:pt idx="187">
                <c:v>4.4899609854301158E-2</c:v>
              </c:pt>
              <c:pt idx="188">
                <c:v>5.1813013821815593E-2</c:v>
              </c:pt>
              <c:pt idx="189">
                <c:v>5.8728895117353831E-2</c:v>
              </c:pt>
              <c:pt idx="190">
                <c:v>6.5647586556563997E-2</c:v>
              </c:pt>
              <c:pt idx="191">
                <c:v>7.2569421899206871E-2</c:v>
              </c:pt>
              <c:pt idx="192">
                <c:v>7.9494735962976029E-2</c:v>
              </c:pt>
              <c:pt idx="193">
                <c:v>8.6423864738242623E-2</c:v>
              </c:pt>
              <c:pt idx="194">
                <c:v>9.3357145503831063E-2</c:v>
              </c:pt>
              <c:pt idx="195">
                <c:v>0.10029491694392605</c:v>
              </c:pt>
              <c:pt idx="196">
                <c:v>0.10723751926622331</c:v>
              </c:pt>
              <c:pt idx="197">
                <c:v>0.11418529432142825</c:v>
              </c:pt>
              <c:pt idx="198">
                <c:v>0.12113858572421711</c:v>
              </c:pt>
              <c:pt idx="199">
                <c:v>0.12809773897576973</c:v>
              </c:pt>
              <c:pt idx="200">
                <c:v>0.13506310158799564</c:v>
              </c:pt>
              <c:pt idx="201">
                <c:v>0.14203502320956843</c:v>
              </c:pt>
              <c:pt idx="202">
                <c:v>0.14901385575389392</c:v>
              </c:pt>
              <c:pt idx="203">
                <c:v>0.15599995352913304</c:v>
              </c:pt>
              <c:pt idx="204">
                <c:v>0.16299367337041509</c:v>
              </c:pt>
              <c:pt idx="205">
                <c:v>0.16999537477436907</c:v>
              </c:pt>
              <c:pt idx="206">
                <c:v>0.17700542003611422</c:v>
              </c:pt>
              <c:pt idx="207">
                <c:v>0.18402417438884663</c:v>
              </c:pt>
              <c:pt idx="208">
                <c:v>0.19105200614617426</c:v>
              </c:pt>
              <c:pt idx="209">
                <c:v>0.19808928684734636</c:v>
              </c:pt>
              <c:pt idx="210">
                <c:v>0.20513639140553788</c:v>
              </c:pt>
              <c:pt idx="211">
                <c:v>0.21219369825934625</c:v>
              </c:pt>
              <c:pt idx="212">
                <c:v>0.21926158952767422</c:v>
              </c:pt>
              <c:pt idx="213">
                <c:v>0.22634045116816895</c:v>
              </c:pt>
              <c:pt idx="214">
                <c:v>0.23343067313940155</c:v>
              </c:pt>
              <c:pt idx="215">
                <c:v>0.24053264956697124</c:v>
              </c:pt>
              <c:pt idx="216">
                <c:v>0.2476467789137356</c:v>
              </c:pt>
              <c:pt idx="217">
                <c:v>0.25477346415436569</c:v>
              </c:pt>
              <c:pt idx="218">
                <c:v>0.26191311295444308</c:v>
              </c:pt>
              <c:pt idx="219">
                <c:v>0.26906613785431421</c:v>
              </c:pt>
              <c:pt idx="220">
                <c:v>0.2762329564579396</c:v>
              </c:pt>
              <c:pt idx="221">
                <c:v>0.28341399162697428</c:v>
              </c:pt>
              <c:pt idx="222">
                <c:v>0.29060967168033447</c:v>
              </c:pt>
              <c:pt idx="223">
                <c:v>0.29782043059950919</c:v>
              </c:pt>
              <c:pt idx="224">
                <c:v>0.30504670823989782</c:v>
              </c:pt>
              <c:pt idx="225">
                <c:v>0.3122889505484564</c:v>
              </c:pt>
              <c:pt idx="226">
                <c:v>0.31954760978795871</c:v>
              </c:pt>
              <c:pt idx="227">
                <c:v>0.32682314476818275</c:v>
              </c:pt>
              <c:pt idx="228">
                <c:v>0.33411602108435873</c:v>
              </c:pt>
              <c:pt idx="229">
                <c:v>0.34142671136322306</c:v>
              </c:pt>
              <c:pt idx="230">
                <c:v>0.34875569551704472</c:v>
              </c:pt>
              <c:pt idx="231">
                <c:v>0.35610346100600243</c:v>
              </c:pt>
              <c:pt idx="232">
                <c:v>0.36347050310932066</c:v>
              </c:pt>
              <c:pt idx="233">
                <c:v>0.37085732520558196</c:v>
              </c:pt>
              <c:pt idx="234">
                <c:v>0.37826443906266422</c:v>
              </c:pt>
              <c:pt idx="235">
                <c:v>0.38569236513776445</c:v>
              </c:pt>
              <c:pt idx="236">
                <c:v>0.39314163288800763</c:v>
              </c:pt>
              <c:pt idx="237">
                <c:v>0.40061278109215637</c:v>
              </c:pt>
              <c:pt idx="238">
                <c:v>0.40810635818396718</c:v>
              </c:pt>
              <c:pt idx="239">
                <c:v>0.41562292259776851</c:v>
              </c:pt>
              <c:pt idx="240">
                <c:v>0.42316304312687253</c:v>
              </c:pt>
              <c:pt idx="241">
                <c:v>0.4307272992954575</c:v>
              </c:pt>
              <c:pt idx="242">
                <c:v>0.43831628174460124</c:v>
              </c:pt>
              <c:pt idx="243">
                <c:v>0.44593059263317869</c:v>
              </c:pt>
              <c:pt idx="244">
                <c:v>0.4535708460543838</c:v>
              </c:pt>
              <c:pt idx="245">
                <c:v>0.46123766846867187</c:v>
              </c:pt>
              <c:pt idx="246">
                <c:v>0.46893169915397531</c:v>
              </c:pt>
              <c:pt idx="247">
                <c:v>0.47665359067408064</c:v>
              </c:pt>
              <c:pt idx="248">
                <c:v>0.48440400936612632</c:v>
              </c:pt>
              <c:pt idx="249">
                <c:v>0.49218363584822294</c:v>
              </c:pt>
              <c:pt idx="250">
                <c:v>0.49999316554826556</c:v>
              </c:pt>
              <c:pt idx="251">
                <c:v>0.50783330925506964</c:v>
              </c:pt>
              <c:pt idx="252">
                <c:v>0.51570479369303868</c:v>
              </c:pt>
              <c:pt idx="253">
                <c:v>0.52360836212163486</c:v>
              </c:pt>
              <c:pt idx="254">
                <c:v>0.53154477496102159</c:v>
              </c:pt>
              <c:pt idx="255">
                <c:v>0.53951481044531069</c:v>
              </c:pt>
              <c:pt idx="256">
                <c:v>0.54751926530496442</c:v>
              </c:pt>
              <c:pt idx="257">
                <c:v>0.55555895547998246</c:v>
              </c:pt>
              <c:pt idx="258">
                <c:v>0.5636347168656255</c:v>
              </c:pt>
              <c:pt idx="259">
                <c:v>0.57174740609252528</c:v>
              </c:pt>
              <c:pt idx="260">
                <c:v>0.57989790134318087</c:v>
              </c:pt>
              <c:pt idx="261">
                <c:v>0.58808710320694912</c:v>
              </c:pt>
              <c:pt idx="262">
                <c:v>0.59631593557579743</c:v>
              </c:pt>
              <c:pt idx="263">
                <c:v>0.60458534658323715</c:v>
              </c:pt>
              <c:pt idx="264">
                <c:v>0.61289630958902674</c:v>
              </c:pt>
              <c:pt idx="265">
                <c:v>0.62124982421241337</c:v>
              </c:pt>
              <c:pt idx="266">
                <c:v>0.62964691741688472</c:v>
              </c:pt>
              <c:pt idx="267">
                <c:v>0.63808864464960147</c:v>
              </c:pt>
              <c:pt idx="268">
                <c:v>0.64657609103893354</c:v>
              </c:pt>
              <c:pt idx="269">
                <c:v>0.65511037265375527</c:v>
              </c:pt>
              <c:pt idx="270">
                <c:v>0.66369263782843213</c:v>
              </c:pt>
              <c:pt idx="271">
                <c:v>0.67232406855773352</c:v>
              </c:pt>
              <c:pt idx="272">
                <c:v>0.68100588196621514</c:v>
              </c:pt>
              <c:pt idx="273">
                <c:v>0.68973933185697534</c:v>
              </c:pt>
              <c:pt idx="274">
                <c:v>0.69852571034506028</c:v>
              </c:pt>
              <c:pt idx="275">
                <c:v>0.70736634958121491</c:v>
              </c:pt>
              <c:pt idx="276">
                <c:v>0.71626262357212478</c:v>
              </c:pt>
              <c:pt idx="277">
                <c:v>0.72521595010378581</c:v>
              </c:pt>
              <c:pt idx="278">
                <c:v>0.73422779277518924</c:v>
              </c:pt>
              <c:pt idx="279">
                <c:v>0.74329966315008378</c:v>
              </c:pt>
              <c:pt idx="280">
                <c:v>0.75243312303524013</c:v>
              </c:pt>
              <c:pt idx="281">
                <c:v>0.76162978689434568</c:v>
              </c:pt>
              <c:pt idx="282">
                <c:v>0.77089132440743102</c:v>
              </c:pt>
              <c:pt idx="283">
                <c:v>0.78021946318660063</c:v>
              </c:pt>
              <c:pt idx="284">
                <c:v>0.78961599165977425</c:v>
              </c:pt>
              <c:pt idx="285">
                <c:v>0.79908276213517815</c:v>
              </c:pt>
              <c:pt idx="286">
                <c:v>0.80862169406049034</c:v>
              </c:pt>
              <c:pt idx="287">
                <c:v>0.81823477749177675</c:v>
              </c:pt>
              <c:pt idx="288">
                <c:v>0.82792407678880908</c:v>
              </c:pt>
              <c:pt idx="289">
                <c:v>0.8376917345548196</c:v>
              </c:pt>
              <c:pt idx="290">
                <c:v>0.84753997584057172</c:v>
              </c:pt>
              <c:pt idx="291">
                <c:v>0.85747111263442288</c:v>
              </c:pt>
              <c:pt idx="292">
                <c:v>0.86748754866227051</c:v>
              </c:pt>
              <c:pt idx="293">
                <c:v>0.87759178452356446</c:v>
              </c:pt>
              <c:pt idx="294">
                <c:v>0.88778642319223622</c:v>
              </c:pt>
              <c:pt idx="295">
                <c:v>0.89807417591432948</c:v>
              </c:pt>
              <c:pt idx="296">
                <c:v>0.90845786853738464</c:v>
              </c:pt>
              <c:pt idx="297">
                <c:v>0.91894044831035349</c:v>
              </c:pt>
              <c:pt idx="298">
                <c:v>0.92952499119689336</c:v>
              </c:pt>
              <c:pt idx="299">
                <c:v>0.94021470974960164</c:v>
              </c:pt>
              <c:pt idx="300">
                <c:v>0.95101296159794069</c:v>
              </c:pt>
              <c:pt idx="301">
                <c:v>0.96192325860850747</c:v>
              </c:pt>
              <c:pt idx="302">
                <c:v>0.97294927678299437</c:v>
              </c:pt>
              <c:pt idx="303">
                <c:v>0.98409486696676407</c:v>
              </c:pt>
              <c:pt idx="304">
                <c:v>0.99536406644940378</c:v>
              </c:pt>
              <c:pt idx="305">
                <c:v>1.0067611115486119</c:v>
              </c:pt>
              <c:pt idx="306">
                <c:v>1.0182904512796522</c:v>
              </c:pt>
              <c:pt idx="307">
                <c:v>1.0299567622253687</c:v>
              </c:pt>
              <c:pt idx="308">
                <c:v>1.0417649647363962</c:v>
              </c:pt>
              <c:pt idx="309">
                <c:v>1.0537202406076733</c:v>
              </c:pt>
              <c:pt idx="310">
                <c:v>1.0658280523966537</c:v>
              </c:pt>
              <c:pt idx="311">
                <c:v>1.078094164570701</c:v>
              </c:pt>
              <c:pt idx="312">
                <c:v>1.0905246666966575</c:v>
              </c:pt>
              <c:pt idx="313">
                <c:v>1.103125998915242</c:v>
              </c:pt>
              <c:pt idx="314">
                <c:v>1.1159049799773455</c:v>
              </c:pt>
              <c:pt idx="315">
                <c:v>1.1288688381594625</c:v>
              </c:pt>
              <c:pt idx="316">
                <c:v>1.14202524542245</c:v>
              </c:pt>
              <c:pt idx="317">
                <c:v>1.1553823552329276</c:v>
              </c:pt>
              <c:pt idx="318">
                <c:v>1.168948844531482</c:v>
              </c:pt>
              <c:pt idx="319">
                <c:v>1.1827339604084903</c:v>
              </c:pt>
              <c:pt idx="320">
                <c:v>1.1967475721392284</c:v>
              </c:pt>
              <c:pt idx="321">
                <c:v>1.2110002293380573</c:v>
              </c:pt>
              <c:pt idx="322">
                <c:v>1.2255032271206501</c:v>
              </c:pt>
              <c:pt idx="323">
                <c:v>1.2402686793182192</c:v>
              </c:pt>
              <c:pt idx="324">
                <c:v>1.2553096009744404</c:v>
              </c:pt>
              <c:pt idx="325">
                <c:v>1.2706400015817674</c:v>
              </c:pt>
              <c:pt idx="326">
                <c:v>1.286274990788737</c:v>
              </c:pt>
              <c:pt idx="327">
                <c:v>1.3022308986457944</c:v>
              </c:pt>
              <c:pt idx="328">
                <c:v>1.3185254128699953</c:v>
              </c:pt>
              <c:pt idx="329">
                <c:v>1.3351777361189361</c:v>
              </c:pt>
              <c:pt idx="330">
                <c:v>1.3522087668981264</c:v>
              </c:pt>
              <c:pt idx="331">
                <c:v>1.3696413085186654</c:v>
              </c:pt>
              <c:pt idx="332">
                <c:v>1.3875003115198243</c:v>
              </c:pt>
              <c:pt idx="333">
                <c:v>1.4058131562357745</c:v>
              </c:pt>
              <c:pt idx="334">
                <c:v>1.4246099838006083</c:v>
              </c:pt>
              <c:pt idx="335">
                <c:v>1.4439240859642075</c:v>
              </c:pt>
              <c:pt idx="336">
                <c:v>1.4637923667890222</c:v>
              </c:pt>
              <c:pt idx="337">
                <c:v>1.484255892830435</c:v>
              </c:pt>
              <c:pt idx="338">
                <c:v>1.5053605530744096</c:v>
              </c:pt>
              <c:pt idx="339">
                <c:v>1.5271578561464696</c:v>
              </c:pt>
              <c:pt idx="340">
                <c:v>1.5497059007365894</c:v>
              </c:pt>
              <c:pt idx="341">
                <c:v>1.5730705667117022</c:v>
              </c:pt>
              <c:pt idx="342">
                <c:v>1.597326990355872</c:v>
              </c:pt>
              <c:pt idx="343">
                <c:v>1.6225614096151653</c:v>
              </c:pt>
              <c:pt idx="344">
                <c:v>1.6488734972429597</c:v>
              </c:pt>
              <c:pt idx="345">
                <c:v>1.6763793462174896</c:v>
              </c:pt>
              <c:pt idx="346">
                <c:v>1.7052153405409172</c:v>
              </c:pt>
              <c:pt idx="347">
                <c:v>1.7355432483228757</c:v>
              </c:pt>
              <c:pt idx="348">
                <c:v>1.767557034445665</c:v>
              </c:pt>
              <c:pt idx="349">
                <c:v>1.8014921444765459</c:v>
              </c:pt>
              <c:pt idx="350">
                <c:v>1.8376384268780581</c:v>
              </c:pt>
              <c:pt idx="351">
                <c:v>1.8763585618945948</c:v>
              </c:pt>
              <c:pt idx="352">
                <c:v>1.9181150958940412</c:v>
              </c:pt>
              <c:pt idx="353">
                <c:v>1.9635114370458404</c:v>
              </c:pt>
              <c:pt idx="354">
                <c:v>2.0133565325132174</c:v>
              </c:pt>
              <c:pt idx="355">
                <c:v>2.0687719359569146</c:v>
              </c:pt>
              <c:pt idx="356">
                <c:v>2.1313799749848399</c:v>
              </c:pt>
              <c:pt idx="357">
                <c:v>2.2036607795503138</c:v>
              </c:pt>
              <c:pt idx="358">
                <c:v>2.2897025155915474</c:v>
              </c:pt>
              <c:pt idx="359">
                <c:v>2.3970221251266186</c:v>
              </c:pt>
              <c:pt idx="360">
                <c:v>2.5420866957347319</c:v>
              </c:pt>
              <c:pt idx="361">
                <c:v>2.7756208502803443</c:v>
              </c:pt>
            </c:numLit>
          </c:yVal>
          <c:smooth val="0"/>
          <c:extLst>
            <c:ext xmlns:c16="http://schemas.microsoft.com/office/drawing/2014/chart" uri="{C3380CC4-5D6E-409C-BE32-E72D297353CC}">
              <c16:uniqueId val="{00000001-5FDA-4D09-8402-C9AF70847212}"/>
            </c:ext>
          </c:extLst>
        </c:ser>
        <c:dLbls>
          <c:showLegendKey val="0"/>
          <c:showVal val="0"/>
          <c:showCatName val="0"/>
          <c:showSerName val="0"/>
          <c:showPercent val="0"/>
          <c:showBubbleSize val="0"/>
        </c:dLbls>
        <c:axId val="924102431"/>
        <c:axId val="924105759"/>
      </c:scatterChart>
      <c:valAx>
        <c:axId val="924102431"/>
        <c:scaling>
          <c:orientation val="minMax"/>
        </c:scaling>
        <c:delete val="0"/>
        <c:axPos val="b"/>
        <c:title>
          <c:tx>
            <c:rich>
              <a:bodyPr/>
              <a:lstStyle/>
              <a:p>
                <a:pPr>
                  <a:defRPr/>
                </a:pPr>
                <a:r>
                  <a:rPr lang="en-US"/>
                  <a:t>N</a:t>
                </a:r>
                <a:r>
                  <a:rPr lang="en-US" sz="900"/>
                  <a:t>ormality test (A-D*):  P &lt; 0.001</a:t>
                </a:r>
              </a:p>
            </c:rich>
          </c:tx>
          <c:overlay val="0"/>
        </c:title>
        <c:numFmt formatCode="General" sourceLinked="1"/>
        <c:majorTickMark val="out"/>
        <c:minorTickMark val="none"/>
        <c:tickLblPos val="low"/>
        <c:crossAx val="924105759"/>
        <c:crosses val="autoZero"/>
        <c:crossBetween val="midCat"/>
        <c:majorUnit val="1"/>
      </c:valAx>
      <c:valAx>
        <c:axId val="924105759"/>
        <c:scaling>
          <c:orientation val="minMax"/>
        </c:scaling>
        <c:delete val="0"/>
        <c:axPos val="l"/>
        <c:numFmt formatCode="General" sourceLinked="1"/>
        <c:majorTickMark val="out"/>
        <c:minorTickMark val="none"/>
        <c:tickLblPos val="nextTo"/>
        <c:crossAx val="924102431"/>
        <c:crossesAt val="-4"/>
        <c:crossBetween val="midCat"/>
      </c:valAx>
      <c:spPr>
        <a:ln w="6350">
          <a:solidFill>
            <a:srgbClr val="808080"/>
          </a:solidFill>
          <a:prstDash val="solid"/>
        </a:ln>
      </c:spPr>
    </c:plotArea>
    <c:plotVisOnly val="1"/>
    <c:dispBlanksAs val="gap"/>
    <c:showDLblsOverMax val="0"/>
  </c:chart>
  <c:spPr>
    <a:solidFill>
      <a:srgbClr val="F3F3F3"/>
    </a:solidFill>
    <a:ln w="6350">
      <a:solidFill>
        <a:srgbClr val="808080"/>
      </a:solidFill>
      <a:prstDash val="solid"/>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emf"/><Relationship Id="rId7" Type="http://schemas.openxmlformats.org/officeDocument/2006/relationships/image" Target="../media/image1.png"/><Relationship Id="rId2" Type="http://schemas.openxmlformats.org/officeDocument/2006/relationships/image" Target="../media/image6.emf"/><Relationship Id="rId1" Type="http://schemas.openxmlformats.org/officeDocument/2006/relationships/chart" Target="../charts/chart1.xml"/><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chart" Target="../charts/chart2.xml"/><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9526</xdr:colOff>
      <xdr:row>364</xdr:row>
      <xdr:rowOff>190499</xdr:rowOff>
    </xdr:from>
    <xdr:to>
      <xdr:col>8</xdr:col>
      <xdr:colOff>476250</xdr:colOff>
      <xdr:row>407</xdr:row>
      <xdr:rowOff>85725</xdr:rowOff>
    </xdr:to>
    <xdr:sp macro="" textlink="">
      <xdr:nvSpPr>
        <xdr:cNvPr id="2" name="TextBox 1"/>
        <xdr:cNvSpPr txBox="1"/>
      </xdr:nvSpPr>
      <xdr:spPr>
        <a:xfrm>
          <a:off x="1352551" y="69532499"/>
          <a:ext cx="6924674" cy="8086726"/>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is a well-known data set that is widely used to demonstrate regression software and machine learning.  (See the last worksheet in the file for documentation and sources.  It can be found in the UCI Machine</a:t>
          </a:r>
          <a:r>
            <a:rPr lang="en-US" sz="1100" baseline="0">
              <a:solidFill>
                <a:schemeClr val="dk1"/>
              </a:solidFill>
              <a:effectLst/>
              <a:latin typeface="+mn-lt"/>
              <a:ea typeface="+mn-ea"/>
              <a:cs typeface="+mn-cs"/>
            </a:rPr>
            <a:t> Learning Repository and on </a:t>
          </a:r>
          <a:r>
            <a:rPr lang="en-US" sz="1100">
              <a:solidFill>
                <a:schemeClr val="dk1"/>
              </a:solidFill>
              <a:effectLst/>
              <a:latin typeface="+mn-lt"/>
              <a:ea typeface="+mn-ea"/>
              <a:cs typeface="+mn-cs"/>
            </a:rPr>
            <a:t>Kaggle</a:t>
          </a:r>
          <a:r>
            <a:rPr lang="en-US" sz="1100" baseline="0">
              <a:solidFill>
                <a:schemeClr val="dk1"/>
              </a:solidFill>
              <a:effectLst/>
              <a:latin typeface="+mn-lt"/>
              <a:ea typeface="+mn-ea"/>
              <a:cs typeface="+mn-cs"/>
            </a:rPr>
            <a:t> and many other web sites</a:t>
          </a:r>
          <a:r>
            <a:rPr lang="en-US" sz="1100">
              <a:solidFill>
                <a:schemeClr val="dk1"/>
              </a:solidFill>
              <a:effectLst/>
              <a:latin typeface="+mn-lt"/>
              <a:ea typeface="+mn-ea"/>
              <a:cs typeface="+mn-cs"/>
            </a:rPr>
            <a:t>.)  There are 392 complete rows of data containing information for makes and models of cars sold in the U.S. between 1970 and 1982.  The objective is to build a model for predicting fuel economy from the other variables, which include weight, horsepower, displacement, acceleration, cylinders, and country of origin.  </a:t>
          </a:r>
          <a:r>
            <a:rPr lang="en-US" sz="1100" baseline="0">
              <a:solidFill>
                <a:schemeClr val="dk1"/>
              </a:solidFill>
              <a:effectLst/>
              <a:latin typeface="+mn-lt"/>
              <a:ea typeface="+mn-ea"/>
              <a:cs typeface="+mn-cs"/>
            </a:rPr>
            <a:t>The variable called Year70To81 is a dummy variable for years 1970 to 1981 which will be used to define a training set.  The variable called GallonsPer100MilesTo1981 has missing values for year 1982 and will be used for fitting models in RegressIt that match the training set of those fitted in 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There are some important things to note here before the analysis even begins.  First and most importantly, when fitting regression models (or any models) to data, you do not necessarily need to use the variables in the form in which you</a:t>
          </a:r>
          <a:r>
            <a:rPr lang="en-US" sz="1100" baseline="0">
              <a:solidFill>
                <a:schemeClr val="dk1"/>
              </a:solidFill>
              <a:effectLst/>
              <a:latin typeface="+mn-lt"/>
              <a:ea typeface="+mn-ea"/>
              <a:cs typeface="+mn-cs"/>
            </a:rPr>
            <a:t> first obtain them</a:t>
          </a:r>
          <a:r>
            <a:rPr lang="en-US" sz="1100">
              <a:solidFill>
                <a:schemeClr val="dk1"/>
              </a:solidFill>
              <a:effectLst/>
              <a:latin typeface="+mn-lt"/>
              <a:ea typeface="+mn-ea"/>
              <a:cs typeface="+mn-cs"/>
            </a:rPr>
            <a:t>.  Linear regression models make strong assumptions about the functional form by which the dependent variable is related to the independent variables, namely a linear additive function with errors that are independently and identically normally distributed.  These assumptions may not be true (even approximately) for the variables you are given, and if they aren't, then it is possible that</a:t>
          </a:r>
          <a:r>
            <a:rPr lang="en-US" sz="1100" baseline="0">
              <a:solidFill>
                <a:schemeClr val="dk1"/>
              </a:solidFill>
              <a:effectLst/>
              <a:latin typeface="+mn-lt"/>
              <a:ea typeface="+mn-ea"/>
              <a:cs typeface="+mn-cs"/>
            </a:rPr>
            <a:t> mathematical transformations of variables (nonlinear transformations, time transformations, products or ratios, conditioning on events, etc.) </a:t>
          </a:r>
          <a:r>
            <a:rPr lang="en-US" sz="1100">
              <a:solidFill>
                <a:schemeClr val="dk1"/>
              </a:solidFill>
              <a:effectLst/>
              <a:latin typeface="+mn-lt"/>
              <a:ea typeface="+mn-ea"/>
              <a:cs typeface="+mn-cs"/>
            </a:rPr>
            <a:t> will improve both the fit and the logic of the model.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the original data set, miles-per-gallon is the given measure of fuel economy, but alternatively you could use its reciprocal, gallons-per-mile, as the quantity</a:t>
          </a:r>
          <a:r>
            <a:rPr lang="en-US" sz="1100" baseline="0">
              <a:solidFill>
                <a:schemeClr val="dk1"/>
              </a:solidFill>
              <a:effectLst/>
              <a:latin typeface="+mn-lt"/>
              <a:ea typeface="+mn-ea"/>
              <a:cs typeface="+mn-cs"/>
            </a:rPr>
            <a:t> to predict</a:t>
          </a:r>
          <a:r>
            <a:rPr lang="en-US" sz="1100">
              <a:solidFill>
                <a:schemeClr val="dk1"/>
              </a:solidFill>
              <a:effectLst/>
              <a:latin typeface="+mn-lt"/>
              <a:ea typeface="+mn-ea"/>
              <a:cs typeface="+mn-cs"/>
            </a:rPr>
            <a:t>.  If you think about it, gallons-per-mile is more plausibly a linear function of measures of the physical size of a car, particularly its weight.  It is intuitive that a car which is 200 pounds heavier</a:t>
          </a:r>
          <a:r>
            <a:rPr lang="en-US" sz="1100" baseline="0">
              <a:solidFill>
                <a:schemeClr val="dk1"/>
              </a:solidFill>
              <a:effectLst/>
              <a:latin typeface="+mn-lt"/>
              <a:ea typeface="+mn-ea"/>
              <a:cs typeface="+mn-cs"/>
            </a:rPr>
            <a:t> than another </a:t>
          </a:r>
          <a:r>
            <a:rPr lang="en-US" sz="1100">
              <a:solidFill>
                <a:schemeClr val="dk1"/>
              </a:solidFill>
              <a:effectLst/>
              <a:latin typeface="+mn-lt"/>
              <a:ea typeface="+mn-ea"/>
              <a:cs typeface="+mn-cs"/>
            </a:rPr>
            <a:t>car should require about twice as much additional fuel to move a given distance than a</a:t>
          </a:r>
          <a:r>
            <a:rPr lang="en-US" sz="1100" baseline="0">
              <a:solidFill>
                <a:schemeClr val="dk1"/>
              </a:solidFill>
              <a:effectLst/>
              <a:latin typeface="+mn-lt"/>
              <a:ea typeface="+mn-ea"/>
              <a:cs typeface="+mn-cs"/>
            </a:rPr>
            <a:t> car that is 100 pounds heavier, other things being equal</a:t>
          </a:r>
          <a:r>
            <a:rPr lang="en-US" sz="1100">
              <a:solidFill>
                <a:schemeClr val="dk1"/>
              </a:solidFill>
              <a:effectLst/>
              <a:latin typeface="+mn-lt"/>
              <a:ea typeface="+mn-ea"/>
              <a:cs typeface="+mn-cs"/>
            </a:rPr>
            <a:t>.   Of course, it remains to see whether the data will confirm this conjecture.  (In the metric world, fuel economy is similarly measured in units of liters per 100 kilometers.)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Another issue to consider is the scaling of the variables.  You do not need to keep in them in the same units in which they are given to you.  Here the units of weight, displacement, and power in the original data set are pounds, cubic inches, and horsepower.  These are tiny units in real terms, and they lead to tiny, hard-to-think-about values of coefficients in regression models for predicting miles</a:t>
          </a:r>
          <a:r>
            <a:rPr lang="en-US" sz="1100" baseline="0">
              <a:solidFill>
                <a:schemeClr val="dk1"/>
              </a:solidFill>
              <a:effectLst/>
              <a:latin typeface="+mn-lt"/>
              <a:ea typeface="+mn-ea"/>
              <a:cs typeface="+mn-cs"/>
            </a:rPr>
            <a:t> or gallons</a:t>
          </a:r>
          <a:r>
            <a:rPr lang="en-US" sz="1100">
              <a:solidFill>
                <a:schemeClr val="dk1"/>
              </a:solidFill>
              <a:effectLst/>
              <a:latin typeface="+mn-lt"/>
              <a:ea typeface="+mn-ea"/>
              <a:cs typeface="+mn-cs"/>
            </a:rPr>
            <a:t>.  How many more gallons</a:t>
          </a:r>
          <a:r>
            <a:rPr lang="en-US" sz="1100" baseline="0">
              <a:solidFill>
                <a:schemeClr val="dk1"/>
              </a:solidFill>
              <a:effectLst/>
              <a:latin typeface="+mn-lt"/>
              <a:ea typeface="+mn-ea"/>
              <a:cs typeface="+mn-cs"/>
            </a:rPr>
            <a:t> of fuel would you expect to use in a given amount of driving </a:t>
          </a:r>
          <a:r>
            <a:rPr lang="en-US" sz="1100">
              <a:solidFill>
                <a:schemeClr val="dk1"/>
              </a:solidFill>
              <a:effectLst/>
              <a:latin typeface="+mn-lt"/>
              <a:ea typeface="+mn-ea"/>
              <a:cs typeface="+mn-cs"/>
            </a:rPr>
            <a:t>with one more pound or one more horsepower?  In this file, these variables have been rescaled to units of 1000 pounds, 100 horsepower and 100 cubic inches.  Also, the alternative fuel economy measure is scaled in units of gallons per 100 miles.  With this scaling, one more unit of any of these variables represents a</a:t>
          </a:r>
          <a:r>
            <a:rPr lang="en-US" sz="1100" baseline="0">
              <a:solidFill>
                <a:schemeClr val="dk1"/>
              </a:solidFill>
              <a:effectLst/>
              <a:latin typeface="+mn-lt"/>
              <a:ea typeface="+mn-ea"/>
              <a:cs typeface="+mn-cs"/>
            </a:rPr>
            <a:t> significant</a:t>
          </a:r>
          <a:r>
            <a:rPr lang="en-US" sz="1100">
              <a:solidFill>
                <a:schemeClr val="dk1"/>
              </a:solidFill>
              <a:effectLst/>
              <a:latin typeface="+mn-lt"/>
              <a:ea typeface="+mn-ea"/>
              <a:cs typeface="+mn-cs"/>
            </a:rPr>
            <a:t> but not astronomical increase in practical terms.  The coefficients in regression models fitted to the rescaled variables will correspondingly have units and estimated</a:t>
          </a:r>
          <a:r>
            <a:rPr lang="en-US" sz="1100" baseline="0">
              <a:solidFill>
                <a:schemeClr val="dk1"/>
              </a:solidFill>
              <a:effectLst/>
              <a:latin typeface="+mn-lt"/>
              <a:ea typeface="+mn-ea"/>
              <a:cs typeface="+mn-cs"/>
            </a:rPr>
            <a:t> values </a:t>
          </a:r>
          <a:r>
            <a:rPr lang="en-US" sz="1100">
              <a:solidFill>
                <a:schemeClr val="dk1"/>
              </a:solidFill>
              <a:effectLst/>
              <a:latin typeface="+mn-lt"/>
              <a:ea typeface="+mn-ea"/>
              <a:cs typeface="+mn-cs"/>
            </a:rPr>
            <a:t>whose physical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significance is easy to think about.</a:t>
          </a:r>
          <a:r>
            <a:rPr lang="en-US" sz="1100" baseline="0">
              <a:solidFill>
                <a:schemeClr val="dk1"/>
              </a:solidFill>
              <a:effectLst/>
              <a:latin typeface="+mn-lt"/>
              <a:ea typeface="+mn-ea"/>
              <a:cs typeface="+mn-cs"/>
            </a:rPr>
            <a:t>  For</a:t>
          </a:r>
          <a:r>
            <a:rPr lang="en-US" sz="1100">
              <a:solidFill>
                <a:schemeClr val="dk1"/>
              </a:solidFill>
              <a:effectLst/>
              <a:latin typeface="+mn-lt"/>
              <a:ea typeface="+mn-ea"/>
              <a:cs typeface="+mn-cs"/>
            </a:rPr>
            <a:t> example,</a:t>
          </a:r>
          <a:r>
            <a:rPr lang="en-US" sz="1100" baseline="0">
              <a:solidFill>
                <a:schemeClr val="dk1"/>
              </a:solidFill>
              <a:effectLst/>
              <a:latin typeface="+mn-lt"/>
              <a:ea typeface="+mn-ea"/>
              <a:cs typeface="+mn-cs"/>
            </a:rPr>
            <a:t> if the coefficient of Weight1000 is equal to 1.13 in a model for predicting GallonPer100Miles (as in Model 1.0), this means that a car that is 1000 pounds heavier would be expected to use 1.13 more gallons of gas for every 100 miles that you drive, other variables remaining the same, and you can easily see the effect on your wallet.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One more minor yet important detail is the naming of the variables.  Ideally they should have names that are self-descriptive to an extent that makes the</a:t>
          </a:r>
          <a:r>
            <a:rPr lang="en-US" sz="1100" baseline="0">
              <a:solidFill>
                <a:schemeClr val="dk1"/>
              </a:solidFill>
              <a:effectLst/>
              <a:latin typeface="+mn-lt"/>
              <a:ea typeface="+mn-ea"/>
              <a:cs typeface="+mn-cs"/>
            </a:rPr>
            <a:t> model's coefficients and error statistics</a:t>
          </a:r>
          <a:r>
            <a:rPr lang="en-US" sz="1100">
              <a:solidFill>
                <a:schemeClr val="dk1"/>
              </a:solidFill>
              <a:effectLst/>
              <a:latin typeface="+mn-lt"/>
              <a:ea typeface="+mn-ea"/>
              <a:cs typeface="+mn-cs"/>
            </a:rPr>
            <a:t> unambiguous, particularly when the</a:t>
          </a:r>
          <a:r>
            <a:rPr lang="en-US" sz="1100" baseline="0">
              <a:solidFill>
                <a:schemeClr val="dk1"/>
              </a:solidFill>
              <a:effectLst/>
              <a:latin typeface="+mn-lt"/>
              <a:ea typeface="+mn-ea"/>
              <a:cs typeface="+mn-cs"/>
            </a:rPr>
            <a:t> output</a:t>
          </a:r>
          <a:r>
            <a:rPr lang="en-US" sz="1100">
              <a:solidFill>
                <a:schemeClr val="dk1"/>
              </a:solidFill>
              <a:effectLst/>
              <a:latin typeface="+mn-lt"/>
              <a:ea typeface="+mn-ea"/>
              <a:cs typeface="+mn-cs"/>
            </a:rPr>
            <a:t> may be passed along to others.  Here all of the variables have been given names that make their units clear.  In the original file that has been circulated</a:t>
          </a:r>
          <a:r>
            <a:rPr lang="en-US" sz="1100" baseline="0">
              <a:solidFill>
                <a:schemeClr val="dk1"/>
              </a:solidFill>
              <a:effectLst/>
              <a:latin typeface="+mn-lt"/>
              <a:ea typeface="+mn-ea"/>
              <a:cs typeface="+mn-cs"/>
            </a:rPr>
            <a:t> for decades on the </a:t>
          </a:r>
          <a:r>
            <a:rPr lang="en-US" sz="1100">
              <a:solidFill>
                <a:schemeClr val="dk1"/>
              </a:solidFill>
              <a:effectLst/>
              <a:latin typeface="+mn-lt"/>
              <a:ea typeface="+mn-ea"/>
              <a:cs typeface="+mn-cs"/>
            </a:rPr>
            <a:t>internet, there is a variable called "acceleration" with no mention of units.  Counterintuitively,</a:t>
          </a:r>
          <a:r>
            <a:rPr lang="en-US" sz="1100" baseline="0">
              <a:solidFill>
                <a:schemeClr val="dk1"/>
              </a:solidFill>
              <a:effectLst/>
              <a:latin typeface="+mn-lt"/>
              <a:ea typeface="+mn-ea"/>
              <a:cs typeface="+mn-cs"/>
            </a:rPr>
            <a:t> larger values of this variable (faster acceleration?) are associated with better fuel economy.  </a:t>
          </a:r>
          <a:r>
            <a:rPr lang="en-US" sz="1100">
              <a:solidFill>
                <a:schemeClr val="dk1"/>
              </a:solidFill>
              <a:effectLst/>
              <a:latin typeface="+mn-lt"/>
              <a:ea typeface="+mn-ea"/>
              <a:cs typeface="+mn-cs"/>
            </a:rPr>
            <a:t>Further research reveals</a:t>
          </a:r>
          <a:r>
            <a:rPr lang="en-US" sz="1100" baseline="0">
              <a:solidFill>
                <a:schemeClr val="dk1"/>
              </a:solidFill>
              <a:effectLst/>
              <a:latin typeface="+mn-lt"/>
              <a:ea typeface="+mn-ea"/>
              <a:cs typeface="+mn-cs"/>
            </a:rPr>
            <a:t> that it is the </a:t>
          </a:r>
          <a:r>
            <a:rPr lang="en-US" sz="1100">
              <a:solidFill>
                <a:schemeClr val="dk1"/>
              </a:solidFill>
              <a:effectLst/>
              <a:latin typeface="+mn-lt"/>
              <a:ea typeface="+mn-ea"/>
              <a:cs typeface="+mn-cs"/>
            </a:rPr>
            <a:t>elapsed time in seconds to go from 0 to 60mph</a:t>
          </a:r>
          <a:r>
            <a:rPr lang="en-US" sz="1100" baseline="0">
              <a:solidFill>
                <a:schemeClr val="dk1"/>
              </a:solidFill>
              <a:effectLst/>
              <a:latin typeface="+mn-lt"/>
              <a:ea typeface="+mn-ea"/>
              <a:cs typeface="+mn-cs"/>
            </a:rPr>
            <a:t>, and that's how it has been renamed here.</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438151</xdr:colOff>
      <xdr:row>7</xdr:row>
      <xdr:rowOff>76196</xdr:rowOff>
    </xdr:from>
    <xdr:to>
      <xdr:col>20</xdr:col>
      <xdr:colOff>57149</xdr:colOff>
      <xdr:row>41</xdr:row>
      <xdr:rowOff>104775</xdr:rowOff>
    </xdr:to>
    <xdr:sp macro="" textlink="">
      <xdr:nvSpPr>
        <xdr:cNvPr id="2" name="TextBox 1"/>
        <xdr:cNvSpPr txBox="1"/>
      </xdr:nvSpPr>
      <xdr:spPr>
        <a:xfrm>
          <a:off x="7915276" y="1076321"/>
          <a:ext cx="5819773" cy="5124454"/>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Here is the Excel output produced by an all-suspects</a:t>
          </a:r>
          <a:r>
            <a:rPr lang="en-US" sz="1100" baseline="0">
              <a:solidFill>
                <a:schemeClr val="dk1"/>
              </a:solidFill>
              <a:effectLst/>
              <a:latin typeface="+mn-lt"/>
              <a:ea typeface="+mn-ea"/>
              <a:cs typeface="+mn-cs"/>
            </a:rPr>
            <a:t> model fitted with R by using the R interface in RegressIt.  The generate-R-code dialog box in RegressIt is pictured below, along with screen shots of </a:t>
          </a:r>
          <a:r>
            <a:rPr lang="en-US" sz="1100" baseline="0">
              <a:solidFill>
                <a:schemeClr val="dk1"/>
              </a:solidFill>
              <a:effectLst/>
              <a:latin typeface="+mn-lt"/>
              <a:ea typeface="+mn-ea"/>
              <a:cs typeface="+mn-cs"/>
            </a:rPr>
            <a:t>corresponding output that was produced in RStudio.  It is  more detailed and better labeled than the default output of the lm function.  This spreadsheet shows the output in Excel that was automatically produced by hitting the Import-R button after running the model in RStudio.  It is formatted exactly like native RegressIt output and has most of the same interactive features.</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aseline="0">
              <a:solidFill>
                <a:schemeClr val="dk1"/>
              </a:solidFill>
              <a:effectLst/>
              <a:latin typeface="+mn-lt"/>
              <a:ea typeface="+mn-ea"/>
              <a:cs typeface="+mn-cs"/>
            </a:rPr>
            <a:t>Forward stepwise regression was used as a variable selection technique, but no variables were removed:  all of them are technically significant.   The ordering of the variables in the coefficient table is the order in which they entered the model.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There's a big problem with this model.  Displacement100ci (the last-entered variable) has a huge variance inflation factor (23) and its coefficient has a counterintuitive negative sign, an indication of multicollinearity among the variables.  I.e., a regression of Displacement100ci on the other variables would yield a very high R-squared.  (The VIF of variable is one divided by 1-minus-R-squared in a regression of itself on the others.  A VIF of 23 corresponds to an R-squared of around 96% in such a regression.) Evidently displacement is redundant with other measures of a car's overall size and engine size such as weight, horsepower, and number of cylinders, whose variance inflation factors are also large (around 10).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Displacement100ci has therefore been deselected from the default variable selections for the next model launched from this sheet by clicking on it and hitting the Remove button, which causes it to become grayed-out on the worksheet.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Notice that the output includes a table of comparative error statistics for the training and test sets.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If you have RegressIt running, toggle the Colors button on the menu (pictured above) in order turn the color-coding of coefficients on and off.</a:t>
          </a:r>
        </a:p>
        <a:p>
          <a:endParaRPr lang="en-US" sz="1100" baseline="0">
            <a:solidFill>
              <a:schemeClr val="dk1"/>
            </a:solidFill>
            <a:effectLst/>
            <a:latin typeface="+mn-lt"/>
            <a:ea typeface="+mn-ea"/>
            <a:cs typeface="+mn-cs"/>
          </a:endParaRPr>
        </a:p>
        <a:p>
          <a:endParaRPr lang="en-US" sz="1100"/>
        </a:p>
      </xdr:txBody>
    </xdr:sp>
    <xdr:clientData/>
  </xdr:twoCellAnchor>
  <xdr:twoCellAnchor editAs="oneCell">
    <xdr:from>
      <xdr:col>10</xdr:col>
      <xdr:colOff>457200</xdr:colOff>
      <xdr:row>0</xdr:row>
      <xdr:rowOff>38100</xdr:rowOff>
    </xdr:from>
    <xdr:to>
      <xdr:col>27</xdr:col>
      <xdr:colOff>47625</xdr:colOff>
      <xdr:row>7</xdr:row>
      <xdr:rowOff>24564</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4325" y="38100"/>
          <a:ext cx="10058400" cy="986589"/>
        </a:xfrm>
        <a:prstGeom prst="rect">
          <a:avLst/>
        </a:prstGeom>
      </xdr:spPr>
    </xdr:pic>
    <xdr:clientData/>
  </xdr:twoCellAnchor>
  <xdr:twoCellAnchor editAs="oneCell">
    <xdr:from>
      <xdr:col>0</xdr:col>
      <xdr:colOff>85725</xdr:colOff>
      <xdr:row>41</xdr:row>
      <xdr:rowOff>9525</xdr:rowOff>
    </xdr:from>
    <xdr:to>
      <xdr:col>9</xdr:col>
      <xdr:colOff>646784</xdr:colOff>
      <xdr:row>87</xdr:row>
      <xdr:rowOff>113192</xdr:rowOff>
    </xdr:to>
    <xdr:pic>
      <xdr:nvPicPr>
        <xdr:cNvPr id="5" name="Picture 4"/>
        <xdr:cNvPicPr>
          <a:picLocks noChangeAspect="1"/>
        </xdr:cNvPicPr>
      </xdr:nvPicPr>
      <xdr:blipFill>
        <a:blip xmlns:r="http://schemas.openxmlformats.org/officeDocument/2006/relationships" r:embed="rId2"/>
        <a:stretch>
          <a:fillRect/>
        </a:stretch>
      </xdr:blipFill>
      <xdr:spPr>
        <a:xfrm>
          <a:off x="85725" y="6105525"/>
          <a:ext cx="7323809" cy="8866667"/>
        </a:xfrm>
        <a:prstGeom prst="rect">
          <a:avLst/>
        </a:prstGeom>
        <a:ln w="15875">
          <a:solidFill>
            <a:schemeClr val="bg1">
              <a:lumMod val="75000"/>
            </a:schemeClr>
          </a:solidFill>
        </a:ln>
      </xdr:spPr>
    </xdr:pic>
    <xdr:clientData/>
  </xdr:twoCellAnchor>
  <xdr:twoCellAnchor editAs="oneCell">
    <xdr:from>
      <xdr:col>10</xdr:col>
      <xdr:colOff>400050</xdr:colOff>
      <xdr:row>74</xdr:row>
      <xdr:rowOff>95250</xdr:rowOff>
    </xdr:from>
    <xdr:to>
      <xdr:col>22</xdr:col>
      <xdr:colOff>94361</xdr:colOff>
      <xdr:row>108</xdr:row>
      <xdr:rowOff>18250</xdr:rowOff>
    </xdr:to>
    <xdr:pic>
      <xdr:nvPicPr>
        <xdr:cNvPr id="6" name="Picture 5"/>
        <xdr:cNvPicPr>
          <a:picLocks noChangeAspect="1"/>
        </xdr:cNvPicPr>
      </xdr:nvPicPr>
      <xdr:blipFill>
        <a:blip xmlns:r="http://schemas.openxmlformats.org/officeDocument/2006/relationships" r:embed="rId3"/>
        <a:stretch>
          <a:fillRect/>
        </a:stretch>
      </xdr:blipFill>
      <xdr:spPr>
        <a:xfrm>
          <a:off x="7877175" y="12477750"/>
          <a:ext cx="7114286" cy="6400000"/>
        </a:xfrm>
        <a:prstGeom prst="rect">
          <a:avLst/>
        </a:prstGeom>
      </xdr:spPr>
    </xdr:pic>
    <xdr:clientData/>
  </xdr:twoCellAnchor>
  <xdr:twoCellAnchor editAs="oneCell">
    <xdr:from>
      <xdr:col>0</xdr:col>
      <xdr:colOff>0</xdr:colOff>
      <xdr:row>88</xdr:row>
      <xdr:rowOff>19050</xdr:rowOff>
    </xdr:from>
    <xdr:to>
      <xdr:col>9</xdr:col>
      <xdr:colOff>361059</xdr:colOff>
      <xdr:row>121</xdr:row>
      <xdr:rowOff>123026</xdr:rowOff>
    </xdr:to>
    <xdr:pic>
      <xdr:nvPicPr>
        <xdr:cNvPr id="7" name="Picture 6"/>
        <xdr:cNvPicPr>
          <a:picLocks noChangeAspect="1"/>
        </xdr:cNvPicPr>
      </xdr:nvPicPr>
      <xdr:blipFill>
        <a:blip xmlns:r="http://schemas.openxmlformats.org/officeDocument/2006/relationships" r:embed="rId4"/>
        <a:stretch>
          <a:fillRect/>
        </a:stretch>
      </xdr:blipFill>
      <xdr:spPr>
        <a:xfrm>
          <a:off x="0" y="15068550"/>
          <a:ext cx="7123809" cy="6390476"/>
        </a:xfrm>
        <a:prstGeom prst="rect">
          <a:avLst/>
        </a:prstGeom>
      </xdr:spPr>
    </xdr:pic>
    <xdr:clientData/>
  </xdr:twoCellAnchor>
  <xdr:twoCellAnchor editAs="oneCell">
    <xdr:from>
      <xdr:col>10</xdr:col>
      <xdr:colOff>419100</xdr:colOff>
      <xdr:row>40</xdr:row>
      <xdr:rowOff>180975</xdr:rowOff>
    </xdr:from>
    <xdr:to>
      <xdr:col>23</xdr:col>
      <xdr:colOff>170477</xdr:colOff>
      <xdr:row>73</xdr:row>
      <xdr:rowOff>180189</xdr:rowOff>
    </xdr:to>
    <xdr:pic>
      <xdr:nvPicPr>
        <xdr:cNvPr id="8" name="Picture 7"/>
        <xdr:cNvPicPr>
          <a:picLocks noChangeAspect="1"/>
        </xdr:cNvPicPr>
      </xdr:nvPicPr>
      <xdr:blipFill>
        <a:blip xmlns:r="http://schemas.openxmlformats.org/officeDocument/2006/relationships" r:embed="rId5"/>
        <a:stretch>
          <a:fillRect/>
        </a:stretch>
      </xdr:blipFill>
      <xdr:spPr>
        <a:xfrm>
          <a:off x="7896225" y="6086475"/>
          <a:ext cx="7780952" cy="62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695326</xdr:colOff>
      <xdr:row>6</xdr:row>
      <xdr:rowOff>114301</xdr:rowOff>
    </xdr:from>
    <xdr:to>
      <xdr:col>15</xdr:col>
      <xdr:colOff>390526</xdr:colOff>
      <xdr:row>21</xdr:row>
      <xdr:rowOff>47626</xdr:rowOff>
    </xdr:to>
    <xdr:sp macro="" textlink="">
      <xdr:nvSpPr>
        <xdr:cNvPr id="2" name="TextBox 1"/>
        <xdr:cNvSpPr txBox="1"/>
      </xdr:nvSpPr>
      <xdr:spPr>
        <a:xfrm>
          <a:off x="7458076" y="971551"/>
          <a:ext cx="3562350" cy="2076450"/>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Here's the result</a:t>
          </a:r>
          <a:r>
            <a:rPr lang="en-US" sz="1100" baseline="0">
              <a:solidFill>
                <a:schemeClr val="dk1"/>
              </a:solidFill>
              <a:effectLst/>
              <a:latin typeface="+mn-lt"/>
              <a:ea typeface="+mn-ea"/>
              <a:cs typeface="+mn-cs"/>
            </a:rPr>
            <a:t> of removing the Displacement100ci variable.   Adjusted R-squared and the standard error of the regression have not changed significantly, and the coefficients of the remaining variables have not changed by very much either.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Again, the model was fitted by forward stepwise regression but no variables were removed.   The last two are not significant at the 0.05 level, but they were added because the default stopping criterion in R is minimization of AIC.</a:t>
          </a:r>
          <a:endParaRPr lang="en-US" sz="1100">
            <a:solidFill>
              <a:schemeClr val="dk1"/>
            </a:solidFill>
            <a:effectLst/>
            <a:latin typeface="+mn-lt"/>
            <a:ea typeface="+mn-ea"/>
            <a:cs typeface="+mn-cs"/>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11</xdr:row>
      <xdr:rowOff>0</xdr:rowOff>
    </xdr:from>
    <xdr:to>
      <xdr:col>13</xdr:col>
      <xdr:colOff>476250</xdr:colOff>
      <xdr:row>18</xdr:row>
      <xdr:rowOff>0</xdr:rowOff>
    </xdr:to>
    <xdr:sp macro="" textlink="">
      <xdr:nvSpPr>
        <xdr:cNvPr id="2" name="TextBox 1"/>
        <xdr:cNvSpPr txBox="1"/>
      </xdr:nvSpPr>
      <xdr:spPr>
        <a:xfrm>
          <a:off x="7477125" y="1571625"/>
          <a:ext cx="2409825" cy="1000125"/>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Here's the result</a:t>
          </a:r>
          <a:r>
            <a:rPr lang="en-US" sz="1100" baseline="0">
              <a:solidFill>
                <a:schemeClr val="dk1"/>
              </a:solidFill>
              <a:effectLst/>
              <a:latin typeface="+mn-lt"/>
              <a:ea typeface="+mn-ea"/>
              <a:cs typeface="+mn-cs"/>
            </a:rPr>
            <a:t> of removing all but the two most significant variables.  The standard error of the regression has increased by only 4%.</a:t>
          </a:r>
          <a:endParaRPr lang="en-US" sz="1100">
            <a:solidFill>
              <a:schemeClr val="dk1"/>
            </a:solidFill>
            <a:effectLst/>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127000</xdr:colOff>
      <xdr:row>66</xdr:row>
      <xdr:rowOff>127000</xdr:rowOff>
    </xdr:from>
    <xdr:to>
      <xdr:col>6</xdr:col>
      <xdr:colOff>688975</xdr:colOff>
      <xdr:row>84</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90</xdr:row>
      <xdr:rowOff>127000</xdr:rowOff>
    </xdr:from>
    <xdr:to>
      <xdr:col>6</xdr:col>
      <xdr:colOff>688975</xdr:colOff>
      <xdr:row>108</xdr:row>
      <xdr:rowOff>127000</xdr:rowOff>
    </xdr:to>
    <xdr:pic>
      <xdr:nvPicPr>
        <xdr:cNvPr id="7201" name="Picture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 y="13033375"/>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112</xdr:row>
      <xdr:rowOff>127000</xdr:rowOff>
    </xdr:from>
    <xdr:to>
      <xdr:col>6</xdr:col>
      <xdr:colOff>688975</xdr:colOff>
      <xdr:row>130</xdr:row>
      <xdr:rowOff>127000</xdr:rowOff>
    </xdr:to>
    <xdr:pic>
      <xdr:nvPicPr>
        <xdr:cNvPr id="7204" name="Picture 3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7000" y="16176625"/>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134</xdr:row>
      <xdr:rowOff>127002</xdr:rowOff>
    </xdr:from>
    <xdr:to>
      <xdr:col>6</xdr:col>
      <xdr:colOff>688975</xdr:colOff>
      <xdr:row>152</xdr:row>
      <xdr:rowOff>127002</xdr:rowOff>
    </xdr:to>
    <xdr:pic>
      <xdr:nvPicPr>
        <xdr:cNvPr id="7207" name="Picture 3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000" y="19319877"/>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156</xdr:row>
      <xdr:rowOff>126998</xdr:rowOff>
    </xdr:from>
    <xdr:to>
      <xdr:col>6</xdr:col>
      <xdr:colOff>688975</xdr:colOff>
      <xdr:row>174</xdr:row>
      <xdr:rowOff>126998</xdr:rowOff>
    </xdr:to>
    <xdr:pic>
      <xdr:nvPicPr>
        <xdr:cNvPr id="7210" name="Picture 4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7000" y="22463123"/>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178</xdr:row>
      <xdr:rowOff>127002</xdr:rowOff>
    </xdr:from>
    <xdr:to>
      <xdr:col>6</xdr:col>
      <xdr:colOff>688975</xdr:colOff>
      <xdr:row>196</xdr:row>
      <xdr:rowOff>127002</xdr:rowOff>
    </xdr:to>
    <xdr:pic>
      <xdr:nvPicPr>
        <xdr:cNvPr id="7213" name="Picture 4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7000" y="25606377"/>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276225</xdr:colOff>
      <xdr:row>12</xdr:row>
      <xdr:rowOff>19049</xdr:rowOff>
    </xdr:from>
    <xdr:to>
      <xdr:col>15</xdr:col>
      <xdr:colOff>76200</xdr:colOff>
      <xdr:row>89</xdr:row>
      <xdr:rowOff>66675</xdr:rowOff>
    </xdr:to>
    <xdr:sp macro="" textlink="">
      <xdr:nvSpPr>
        <xdr:cNvPr id="8" name="TextBox 7"/>
        <xdr:cNvSpPr txBox="1"/>
      </xdr:nvSpPr>
      <xdr:spPr>
        <a:xfrm>
          <a:off x="7038975" y="1171574"/>
          <a:ext cx="3562350" cy="2924176"/>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Here is Model 1 refitted in RegressIt</a:t>
          </a:r>
          <a:r>
            <a:rPr lang="en-US" sz="1100" baseline="0">
              <a:solidFill>
                <a:schemeClr val="dk1"/>
              </a:solidFill>
              <a:effectLst/>
              <a:latin typeface="+mn-lt"/>
              <a:ea typeface="+mn-ea"/>
              <a:cs typeface="+mn-cs"/>
            </a:rPr>
            <a:t> with chart output.  The dependent variable has been changed to GallonsPer100MilesTo1981 to get the same training set as in the models fitted with R.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Forecasts for the missing values were produced, but error statistics have not been computed for them.  Click the plus sign next to the "Forecast" title row to see the forecast table and chart.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If have have RegressIt running, toggle the Notes button on the menu (pictured above).  This will turn on red flags in cells that containing comments.  On a regression model worksheet the  cells with red flags contain teaching notes if that option was selected at run time.  Hover the mouse over these cells to see them.</a:t>
          </a:r>
          <a:endParaRPr lang="en-US" sz="1100"/>
        </a:p>
      </xdr:txBody>
    </xdr:sp>
    <xdr:clientData/>
  </xdr:twoCellAnchor>
  <xdr:twoCellAnchor editAs="oneCell">
    <xdr:from>
      <xdr:col>9</xdr:col>
      <xdr:colOff>276225</xdr:colOff>
      <xdr:row>0</xdr:row>
      <xdr:rowOff>85725</xdr:rowOff>
    </xdr:from>
    <xdr:to>
      <xdr:col>25</xdr:col>
      <xdr:colOff>476250</xdr:colOff>
      <xdr:row>11</xdr:row>
      <xdr:rowOff>62664</xdr:rowOff>
    </xdr:to>
    <xdr:pic>
      <xdr:nvPicPr>
        <xdr:cNvPr id="9" name="Picture 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038975" y="85725"/>
          <a:ext cx="10058400" cy="9865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127000</xdr:colOff>
      <xdr:row>65</xdr:row>
      <xdr:rowOff>127000</xdr:rowOff>
    </xdr:from>
    <xdr:to>
      <xdr:col>6</xdr:col>
      <xdr:colOff>688975</xdr:colOff>
      <xdr:row>83</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89</xdr:row>
      <xdr:rowOff>127000</xdr:rowOff>
    </xdr:from>
    <xdr:to>
      <xdr:col>6</xdr:col>
      <xdr:colOff>688975</xdr:colOff>
      <xdr:row>107</xdr:row>
      <xdr:rowOff>127000</xdr:rowOff>
    </xdr:to>
    <xdr:pic>
      <xdr:nvPicPr>
        <xdr:cNvPr id="14369" name="Picture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0" y="12890500"/>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111</xdr:row>
      <xdr:rowOff>127000</xdr:rowOff>
    </xdr:from>
    <xdr:to>
      <xdr:col>6</xdr:col>
      <xdr:colOff>688975</xdr:colOff>
      <xdr:row>129</xdr:row>
      <xdr:rowOff>127000</xdr:rowOff>
    </xdr:to>
    <xdr:pic>
      <xdr:nvPicPr>
        <xdr:cNvPr id="14372" name="Picture 3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7000" y="16033750"/>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133</xdr:row>
      <xdr:rowOff>127000</xdr:rowOff>
    </xdr:from>
    <xdr:to>
      <xdr:col>6</xdr:col>
      <xdr:colOff>688975</xdr:colOff>
      <xdr:row>151</xdr:row>
      <xdr:rowOff>127000</xdr:rowOff>
    </xdr:to>
    <xdr:pic>
      <xdr:nvPicPr>
        <xdr:cNvPr id="14375" name="Picture 3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000" y="19177000"/>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155</xdr:row>
      <xdr:rowOff>127000</xdr:rowOff>
    </xdr:from>
    <xdr:to>
      <xdr:col>6</xdr:col>
      <xdr:colOff>688975</xdr:colOff>
      <xdr:row>173</xdr:row>
      <xdr:rowOff>127000</xdr:rowOff>
    </xdr:to>
    <xdr:pic>
      <xdr:nvPicPr>
        <xdr:cNvPr id="14378" name="Picture 4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7000" y="22320250"/>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127000</xdr:colOff>
      <xdr:row>177</xdr:row>
      <xdr:rowOff>127000</xdr:rowOff>
    </xdr:from>
    <xdr:to>
      <xdr:col>6</xdr:col>
      <xdr:colOff>688975</xdr:colOff>
      <xdr:row>195</xdr:row>
      <xdr:rowOff>127000</xdr:rowOff>
    </xdr:to>
    <xdr:pic>
      <xdr:nvPicPr>
        <xdr:cNvPr id="14381" name="Picture 4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7000" y="25463500"/>
          <a:ext cx="5181600"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9</xdr:row>
      <xdr:rowOff>1</xdr:rowOff>
    </xdr:from>
    <xdr:to>
      <xdr:col>13</xdr:col>
      <xdr:colOff>504825</xdr:colOff>
      <xdr:row>11</xdr:row>
      <xdr:rowOff>19051</xdr:rowOff>
    </xdr:to>
    <xdr:sp macro="" textlink="">
      <xdr:nvSpPr>
        <xdr:cNvPr id="8" name="TextBox 7"/>
        <xdr:cNvSpPr txBox="1"/>
      </xdr:nvSpPr>
      <xdr:spPr>
        <a:xfrm>
          <a:off x="7477125" y="723901"/>
          <a:ext cx="2333625" cy="304800"/>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Model 2 refitted in RegressIt</a:t>
          </a:r>
          <a:r>
            <a:rPr lang="en-US" sz="1100" baseline="0">
              <a:solidFill>
                <a:schemeClr val="dk1"/>
              </a:solidFill>
              <a:effectLst/>
              <a:latin typeface="+mn-lt"/>
              <a:ea typeface="+mn-ea"/>
              <a:cs typeface="+mn-cs"/>
            </a:rPr>
            <a:t>.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127000</xdr:colOff>
      <xdr:row>60</xdr:row>
      <xdr:rowOff>127000</xdr:rowOff>
    </xdr:from>
    <xdr:to>
      <xdr:col>6</xdr:col>
      <xdr:colOff>688975</xdr:colOff>
      <xdr:row>78</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127000</xdr:colOff>
      <xdr:row>84</xdr:row>
      <xdr:rowOff>127000</xdr:rowOff>
    </xdr:from>
    <xdr:to>
      <xdr:col>6</xdr:col>
      <xdr:colOff>688975</xdr:colOff>
      <xdr:row>102</xdr:row>
      <xdr:rowOff>127000</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106</xdr:row>
      <xdr:rowOff>127000</xdr:rowOff>
    </xdr:from>
    <xdr:to>
      <xdr:col>6</xdr:col>
      <xdr:colOff>688975</xdr:colOff>
      <xdr:row>124</xdr:row>
      <xdr:rowOff>127000</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127000</xdr:colOff>
      <xdr:row>128</xdr:row>
      <xdr:rowOff>127000</xdr:rowOff>
    </xdr:from>
    <xdr:to>
      <xdr:col>6</xdr:col>
      <xdr:colOff>688975</xdr:colOff>
      <xdr:row>146</xdr:row>
      <xdr:rowOff>127000</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127000</xdr:colOff>
      <xdr:row>150</xdr:row>
      <xdr:rowOff>127000</xdr:rowOff>
    </xdr:from>
    <xdr:to>
      <xdr:col>6</xdr:col>
      <xdr:colOff>688975</xdr:colOff>
      <xdr:row>168</xdr:row>
      <xdr:rowOff>127000</xdr:rowOff>
    </xdr:to>
    <xdr:graphicFrame macro="">
      <xdr:nvGraphicFramePr>
        <xdr:cNvPr id="6"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127000</xdr:colOff>
      <xdr:row>172</xdr:row>
      <xdr:rowOff>127000</xdr:rowOff>
    </xdr:from>
    <xdr:to>
      <xdr:col>6</xdr:col>
      <xdr:colOff>688975</xdr:colOff>
      <xdr:row>190</xdr:row>
      <xdr:rowOff>127000</xdr:rowOff>
    </xdr:to>
    <xdr:graphicFrame macro="">
      <xdr:nvGraphicFramePr>
        <xdr:cNvPr id="7"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704851</xdr:colOff>
      <xdr:row>6</xdr:row>
      <xdr:rowOff>123825</xdr:rowOff>
    </xdr:from>
    <xdr:to>
      <xdr:col>15</xdr:col>
      <xdr:colOff>104775</xdr:colOff>
      <xdr:row>26</xdr:row>
      <xdr:rowOff>19050</xdr:rowOff>
    </xdr:to>
    <xdr:sp macro="" textlink="">
      <xdr:nvSpPr>
        <xdr:cNvPr id="8" name="TextBox 7"/>
        <xdr:cNvSpPr txBox="1"/>
      </xdr:nvSpPr>
      <xdr:spPr>
        <a:xfrm>
          <a:off x="7467601" y="409575"/>
          <a:ext cx="3162299" cy="2209800"/>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Model 3 refitted in RegressIt</a:t>
          </a:r>
          <a:r>
            <a:rPr lang="en-US" sz="1100" baseline="0">
              <a:solidFill>
                <a:schemeClr val="dk1"/>
              </a:solidFill>
              <a:effectLst/>
              <a:latin typeface="+mn-lt"/>
              <a:ea typeface="+mn-ea"/>
              <a:cs typeface="+mn-cs"/>
            </a:rPr>
            <a:t>.  The editable option was used at run time so the confidence limits for coefficients and forecasts will respond interactively to the Conf+ and Conf- buttons on the RegressIt menu, or type a new value in the Confidence cell.  Also, formulas rather than values are shown in many of the cells.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If you unhide the forecast table by clicking the plus sign next to it, you will see interactive confidence intervals for the forecasts on both the forecast chart and the actual-and-predicteed chart.</a:t>
          </a:r>
          <a:endParaRPr lang="en-US" sz="1100">
            <a:solidFill>
              <a:schemeClr val="dk1"/>
            </a:solidFill>
            <a:effectLst/>
            <a:latin typeface="+mn-lt"/>
            <a:ea typeface="+mn-ea"/>
            <a:cs typeface="+mn-cs"/>
          </a:endParaRP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561975</xdr:colOff>
      <xdr:row>2</xdr:row>
      <xdr:rowOff>47625</xdr:rowOff>
    </xdr:from>
    <xdr:to>
      <xdr:col>9</xdr:col>
      <xdr:colOff>104775</xdr:colOff>
      <xdr:row>20</xdr:row>
      <xdr:rowOff>104775</xdr:rowOff>
    </xdr:to>
    <xdr:sp macro="" textlink="">
      <xdr:nvSpPr>
        <xdr:cNvPr id="2" name="TextBox 1"/>
        <xdr:cNvSpPr txBox="1"/>
      </xdr:nvSpPr>
      <xdr:spPr>
        <a:xfrm>
          <a:off x="6848475" y="333375"/>
          <a:ext cx="2590800" cy="2628900"/>
        </a:xfrm>
        <a:prstGeom prst="rect">
          <a:avLst/>
        </a:prstGeom>
        <a:solidFill>
          <a:srgbClr val="F6F6F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Here are the side-by-side summaries</a:t>
          </a:r>
          <a:r>
            <a:rPr lang="en-US" sz="1100" baseline="0">
              <a:solidFill>
                <a:schemeClr val="dk1"/>
              </a:solidFill>
              <a:effectLst/>
              <a:latin typeface="+mn-lt"/>
              <a:ea typeface="+mn-ea"/>
              <a:cs typeface="+mn-cs"/>
            </a:rPr>
            <a:t> of all models fitted.  The formatting is the same for models fitted with R and RegressIt, but the results for the models fitted with R include error statistics for the test set.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Here too, color coding of coefficients by sign and significance can be toggled on and off via the Colors button on the RegressIt menu.</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cell notes in the cells with red flags contain additional statistics.  Hover the mouse over these cells to see them.</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3"/>
  <sheetViews>
    <sheetView tabSelected="1" workbookViewId="0">
      <pane ySplit="1800" topLeftCell="A363"/>
      <selection pane="bottomLeft" activeCell="L368" sqref="L368"/>
    </sheetView>
  </sheetViews>
  <sheetFormatPr defaultRowHeight="15" x14ac:dyDescent="0.25"/>
  <cols>
    <col min="2" max="2" width="11" bestFit="1" customWidth="1"/>
    <col min="3" max="3" width="11" customWidth="1"/>
    <col min="4" max="4" width="18.7109375" bestFit="1" customWidth="1"/>
    <col min="5" max="5" width="25" bestFit="1" customWidth="1"/>
    <col min="6" max="6" width="9.28515625" bestFit="1" customWidth="1"/>
    <col min="7" max="7" width="17.85546875" bestFit="1" customWidth="1"/>
    <col min="8" max="8" width="15" bestFit="1" customWidth="1"/>
    <col min="9" max="10" width="13.28515625" bestFit="1" customWidth="1"/>
    <col min="11" max="11" width="6.42578125" bestFit="1" customWidth="1"/>
    <col min="12" max="14" width="10.7109375" bestFit="1" customWidth="1"/>
  </cols>
  <sheetData>
    <row r="1" spans="1:15" x14ac:dyDescent="0.25">
      <c r="A1" s="2" t="s">
        <v>9</v>
      </c>
      <c r="B1" s="2" t="s">
        <v>0</v>
      </c>
      <c r="C1" s="2" t="s">
        <v>3</v>
      </c>
      <c r="D1" s="2" t="s">
        <v>1</v>
      </c>
      <c r="E1" s="2" t="s">
        <v>2</v>
      </c>
      <c r="F1" s="2" t="s">
        <v>4</v>
      </c>
      <c r="G1" s="2" t="s">
        <v>5</v>
      </c>
      <c r="H1" s="2" t="s">
        <v>6</v>
      </c>
      <c r="I1" s="2" t="s">
        <v>7</v>
      </c>
      <c r="J1" s="2" t="s">
        <v>8</v>
      </c>
      <c r="K1" s="2" t="s">
        <v>10</v>
      </c>
      <c r="L1" s="2" t="s">
        <v>11</v>
      </c>
      <c r="M1" s="2" t="s">
        <v>12</v>
      </c>
      <c r="N1" s="2" t="s">
        <v>13</v>
      </c>
      <c r="O1" t="s">
        <v>14</v>
      </c>
    </row>
    <row r="2" spans="1:15" x14ac:dyDescent="0.25">
      <c r="A2" s="2">
        <v>70</v>
      </c>
      <c r="B2" s="2">
        <v>1</v>
      </c>
      <c r="C2" s="2">
        <v>18</v>
      </c>
      <c r="D2" s="3">
        <v>5.5555555555555554</v>
      </c>
      <c r="E2" s="3">
        <v>5.5555555555555554</v>
      </c>
      <c r="F2" s="2">
        <v>8</v>
      </c>
      <c r="G2" s="2">
        <v>3.07</v>
      </c>
      <c r="H2" s="2">
        <v>1.3</v>
      </c>
      <c r="I2" s="2">
        <v>3.504</v>
      </c>
      <c r="J2" s="2">
        <v>12</v>
      </c>
      <c r="K2" s="2">
        <v>1</v>
      </c>
      <c r="L2" s="2">
        <v>1</v>
      </c>
      <c r="M2" s="2">
        <v>0</v>
      </c>
      <c r="N2" s="2">
        <v>0</v>
      </c>
      <c r="O2" t="s">
        <v>15</v>
      </c>
    </row>
    <row r="3" spans="1:15" x14ac:dyDescent="0.25">
      <c r="A3" s="2">
        <v>70</v>
      </c>
      <c r="B3" s="2">
        <v>1</v>
      </c>
      <c r="C3" s="2">
        <v>15</v>
      </c>
      <c r="D3" s="3">
        <v>6.666666666666667</v>
      </c>
      <c r="E3" s="3">
        <v>6.666666666666667</v>
      </c>
      <c r="F3" s="2">
        <v>8</v>
      </c>
      <c r="G3" s="2">
        <v>3.5</v>
      </c>
      <c r="H3" s="2">
        <v>1.65</v>
      </c>
      <c r="I3" s="2">
        <v>3.6930000000000001</v>
      </c>
      <c r="J3" s="2">
        <v>11.5</v>
      </c>
      <c r="K3" s="2">
        <v>1</v>
      </c>
      <c r="L3" s="2">
        <v>1</v>
      </c>
      <c r="M3" s="2">
        <v>0</v>
      </c>
      <c r="N3" s="2">
        <v>0</v>
      </c>
      <c r="O3" t="s">
        <v>16</v>
      </c>
    </row>
    <row r="4" spans="1:15" x14ac:dyDescent="0.25">
      <c r="A4" s="2">
        <v>70</v>
      </c>
      <c r="B4" s="2">
        <v>1</v>
      </c>
      <c r="C4" s="2">
        <v>18</v>
      </c>
      <c r="D4" s="3">
        <v>5.5555555555555554</v>
      </c>
      <c r="E4" s="3">
        <v>5.5555555555555554</v>
      </c>
      <c r="F4" s="2">
        <v>8</v>
      </c>
      <c r="G4" s="2">
        <v>3.18</v>
      </c>
      <c r="H4" s="2">
        <v>1.5</v>
      </c>
      <c r="I4" s="2">
        <v>3.4359999999999999</v>
      </c>
      <c r="J4" s="2">
        <v>11</v>
      </c>
      <c r="K4" s="2">
        <v>1</v>
      </c>
      <c r="L4" s="2">
        <v>1</v>
      </c>
      <c r="M4" s="2">
        <v>0</v>
      </c>
      <c r="N4" s="2">
        <v>0</v>
      </c>
      <c r="O4" t="s">
        <v>17</v>
      </c>
    </row>
    <row r="5" spans="1:15" x14ac:dyDescent="0.25">
      <c r="A5" s="2">
        <v>70</v>
      </c>
      <c r="B5" s="2">
        <v>1</v>
      </c>
      <c r="C5" s="2">
        <v>16</v>
      </c>
      <c r="D5" s="3">
        <v>6.25</v>
      </c>
      <c r="E5" s="3">
        <v>6.25</v>
      </c>
      <c r="F5" s="2">
        <v>8</v>
      </c>
      <c r="G5" s="2">
        <v>3.04</v>
      </c>
      <c r="H5" s="2">
        <v>1.5</v>
      </c>
      <c r="I5" s="2">
        <v>3.4329999999999998</v>
      </c>
      <c r="J5" s="2">
        <v>12</v>
      </c>
      <c r="K5" s="2">
        <v>1</v>
      </c>
      <c r="L5" s="2">
        <v>1</v>
      </c>
      <c r="M5" s="2">
        <v>0</v>
      </c>
      <c r="N5" s="2">
        <v>0</v>
      </c>
      <c r="O5" t="s">
        <v>18</v>
      </c>
    </row>
    <row r="6" spans="1:15" x14ac:dyDescent="0.25">
      <c r="A6" s="2">
        <v>70</v>
      </c>
      <c r="B6" s="2">
        <v>1</v>
      </c>
      <c r="C6" s="2">
        <v>17</v>
      </c>
      <c r="D6" s="3">
        <v>5.882352941176471</v>
      </c>
      <c r="E6" s="3">
        <v>5.882352941176471</v>
      </c>
      <c r="F6" s="2">
        <v>8</v>
      </c>
      <c r="G6" s="2">
        <v>3.02</v>
      </c>
      <c r="H6" s="2">
        <v>1.4</v>
      </c>
      <c r="I6" s="2">
        <v>3.4489999999999998</v>
      </c>
      <c r="J6" s="2">
        <v>10.5</v>
      </c>
      <c r="K6" s="2">
        <v>1</v>
      </c>
      <c r="L6" s="2">
        <v>1</v>
      </c>
      <c r="M6" s="2">
        <v>0</v>
      </c>
      <c r="N6" s="2">
        <v>0</v>
      </c>
      <c r="O6" t="s">
        <v>19</v>
      </c>
    </row>
    <row r="7" spans="1:15" x14ac:dyDescent="0.25">
      <c r="A7" s="2">
        <v>70</v>
      </c>
      <c r="B7" s="2">
        <v>1</v>
      </c>
      <c r="C7" s="2">
        <v>15</v>
      </c>
      <c r="D7" s="3">
        <v>6.666666666666667</v>
      </c>
      <c r="E7" s="3">
        <v>6.666666666666667</v>
      </c>
      <c r="F7" s="2">
        <v>8</v>
      </c>
      <c r="G7" s="2">
        <v>4.29</v>
      </c>
      <c r="H7" s="2">
        <v>1.98</v>
      </c>
      <c r="I7" s="2">
        <v>4.3410000000000002</v>
      </c>
      <c r="J7" s="2">
        <v>10</v>
      </c>
      <c r="K7" s="2">
        <v>1</v>
      </c>
      <c r="L7" s="2">
        <v>1</v>
      </c>
      <c r="M7" s="2">
        <v>0</v>
      </c>
      <c r="N7" s="2">
        <v>0</v>
      </c>
      <c r="O7" t="s">
        <v>20</v>
      </c>
    </row>
    <row r="8" spans="1:15" x14ac:dyDescent="0.25">
      <c r="A8" s="2">
        <v>70</v>
      </c>
      <c r="B8" s="2">
        <v>1</v>
      </c>
      <c r="C8" s="2">
        <v>14</v>
      </c>
      <c r="D8" s="3">
        <v>7.1428571428571432</v>
      </c>
      <c r="E8" s="3">
        <v>7.1428571428571432</v>
      </c>
      <c r="F8" s="2">
        <v>8</v>
      </c>
      <c r="G8" s="2">
        <v>4.54</v>
      </c>
      <c r="H8" s="2">
        <v>2.2000000000000002</v>
      </c>
      <c r="I8" s="2">
        <v>4.3540000000000001</v>
      </c>
      <c r="J8" s="2">
        <v>9</v>
      </c>
      <c r="K8" s="2">
        <v>1</v>
      </c>
      <c r="L8" s="2">
        <v>1</v>
      </c>
      <c r="M8" s="2">
        <v>0</v>
      </c>
      <c r="N8" s="2">
        <v>0</v>
      </c>
      <c r="O8" t="s">
        <v>21</v>
      </c>
    </row>
    <row r="9" spans="1:15" x14ac:dyDescent="0.25">
      <c r="A9" s="2">
        <v>70</v>
      </c>
      <c r="B9" s="2">
        <v>1</v>
      </c>
      <c r="C9" s="2">
        <v>14</v>
      </c>
      <c r="D9" s="3">
        <v>7.1428571428571432</v>
      </c>
      <c r="E9" s="3">
        <v>7.1428571428571432</v>
      </c>
      <c r="F9" s="2">
        <v>8</v>
      </c>
      <c r="G9" s="2">
        <v>4.4000000000000004</v>
      </c>
      <c r="H9" s="2">
        <v>2.15</v>
      </c>
      <c r="I9" s="2">
        <v>4.3120000000000003</v>
      </c>
      <c r="J9" s="2">
        <v>8.5</v>
      </c>
      <c r="K9" s="2">
        <v>1</v>
      </c>
      <c r="L9" s="2">
        <v>1</v>
      </c>
      <c r="M9" s="2">
        <v>0</v>
      </c>
      <c r="N9" s="2">
        <v>0</v>
      </c>
      <c r="O9" t="s">
        <v>22</v>
      </c>
    </row>
    <row r="10" spans="1:15" x14ac:dyDescent="0.25">
      <c r="A10" s="2">
        <v>70</v>
      </c>
      <c r="B10" s="2">
        <v>1</v>
      </c>
      <c r="C10" s="2">
        <v>14</v>
      </c>
      <c r="D10" s="3">
        <v>7.1428571428571432</v>
      </c>
      <c r="E10" s="3">
        <v>7.1428571428571432</v>
      </c>
      <c r="F10" s="2">
        <v>8</v>
      </c>
      <c r="G10" s="2">
        <v>4.55</v>
      </c>
      <c r="H10" s="2">
        <v>2.25</v>
      </c>
      <c r="I10" s="2">
        <v>4.4249999999999998</v>
      </c>
      <c r="J10" s="2">
        <v>10</v>
      </c>
      <c r="K10" s="2">
        <v>1</v>
      </c>
      <c r="L10" s="2">
        <v>1</v>
      </c>
      <c r="M10" s="2">
        <v>0</v>
      </c>
      <c r="N10" s="2">
        <v>0</v>
      </c>
      <c r="O10" t="s">
        <v>23</v>
      </c>
    </row>
    <row r="11" spans="1:15" x14ac:dyDescent="0.25">
      <c r="A11" s="2">
        <v>70</v>
      </c>
      <c r="B11" s="2">
        <v>1</v>
      </c>
      <c r="C11" s="2">
        <v>15</v>
      </c>
      <c r="D11" s="3">
        <v>6.666666666666667</v>
      </c>
      <c r="E11" s="3">
        <v>6.666666666666667</v>
      </c>
      <c r="F11" s="2">
        <v>8</v>
      </c>
      <c r="G11" s="2">
        <v>3.9</v>
      </c>
      <c r="H11" s="2">
        <v>1.9</v>
      </c>
      <c r="I11" s="2">
        <v>3.85</v>
      </c>
      <c r="J11" s="2">
        <v>8.5</v>
      </c>
      <c r="K11" s="2">
        <v>1</v>
      </c>
      <c r="L11" s="2">
        <v>1</v>
      </c>
      <c r="M11" s="2">
        <v>0</v>
      </c>
      <c r="N11" s="2">
        <v>0</v>
      </c>
      <c r="O11" t="s">
        <v>24</v>
      </c>
    </row>
    <row r="12" spans="1:15" x14ac:dyDescent="0.25">
      <c r="A12" s="2">
        <v>70</v>
      </c>
      <c r="B12" s="2">
        <v>1</v>
      </c>
      <c r="C12" s="2">
        <v>15</v>
      </c>
      <c r="D12" s="3">
        <v>6.666666666666667</v>
      </c>
      <c r="E12" s="3">
        <v>6.666666666666667</v>
      </c>
      <c r="F12" s="2">
        <v>8</v>
      </c>
      <c r="G12" s="2">
        <v>3.83</v>
      </c>
      <c r="H12" s="2">
        <v>1.7</v>
      </c>
      <c r="I12" s="2">
        <v>3.5630000000000002</v>
      </c>
      <c r="J12" s="2">
        <v>10</v>
      </c>
      <c r="K12" s="2">
        <v>1</v>
      </c>
      <c r="L12" s="2">
        <v>1</v>
      </c>
      <c r="M12" s="2">
        <v>0</v>
      </c>
      <c r="N12" s="2">
        <v>0</v>
      </c>
      <c r="O12" t="s">
        <v>25</v>
      </c>
    </row>
    <row r="13" spans="1:15" x14ac:dyDescent="0.25">
      <c r="A13" s="2">
        <v>70</v>
      </c>
      <c r="B13" s="2">
        <v>1</v>
      </c>
      <c r="C13" s="2">
        <v>14</v>
      </c>
      <c r="D13" s="3">
        <v>7.1428571428571432</v>
      </c>
      <c r="E13" s="3">
        <v>7.1428571428571432</v>
      </c>
      <c r="F13" s="2">
        <v>8</v>
      </c>
      <c r="G13" s="2">
        <v>3.4</v>
      </c>
      <c r="H13" s="2">
        <v>1.6</v>
      </c>
      <c r="I13" s="2">
        <v>3.609</v>
      </c>
      <c r="J13" s="2">
        <v>8</v>
      </c>
      <c r="K13" s="2">
        <v>1</v>
      </c>
      <c r="L13" s="2">
        <v>1</v>
      </c>
      <c r="M13" s="2">
        <v>0</v>
      </c>
      <c r="N13" s="2">
        <v>0</v>
      </c>
      <c r="O13" t="s">
        <v>26</v>
      </c>
    </row>
    <row r="14" spans="1:15" x14ac:dyDescent="0.25">
      <c r="A14" s="2">
        <v>70</v>
      </c>
      <c r="B14" s="2">
        <v>1</v>
      </c>
      <c r="C14" s="2">
        <v>15</v>
      </c>
      <c r="D14" s="3">
        <v>6.666666666666667</v>
      </c>
      <c r="E14" s="3">
        <v>6.666666666666667</v>
      </c>
      <c r="F14" s="2">
        <v>8</v>
      </c>
      <c r="G14" s="2">
        <v>4</v>
      </c>
      <c r="H14" s="2">
        <v>1.5</v>
      </c>
      <c r="I14" s="2">
        <v>3.7610000000000001</v>
      </c>
      <c r="J14" s="2">
        <v>9.5</v>
      </c>
      <c r="K14" s="2">
        <v>1</v>
      </c>
      <c r="L14" s="2">
        <v>1</v>
      </c>
      <c r="M14" s="2">
        <v>0</v>
      </c>
      <c r="N14" s="2">
        <v>0</v>
      </c>
      <c r="O14" t="s">
        <v>27</v>
      </c>
    </row>
    <row r="15" spans="1:15" x14ac:dyDescent="0.25">
      <c r="A15" s="2">
        <v>70</v>
      </c>
      <c r="B15" s="2">
        <v>1</v>
      </c>
      <c r="C15" s="2">
        <v>14</v>
      </c>
      <c r="D15" s="3">
        <v>7.1428571428571432</v>
      </c>
      <c r="E15" s="3">
        <v>7.1428571428571432</v>
      </c>
      <c r="F15" s="2">
        <v>8</v>
      </c>
      <c r="G15" s="2">
        <v>4.55</v>
      </c>
      <c r="H15" s="2">
        <v>2.25</v>
      </c>
      <c r="I15" s="2">
        <v>3.0859999999999999</v>
      </c>
      <c r="J15" s="2">
        <v>10</v>
      </c>
      <c r="K15" s="2">
        <v>1</v>
      </c>
      <c r="L15" s="2">
        <v>1</v>
      </c>
      <c r="M15" s="2">
        <v>0</v>
      </c>
      <c r="N15" s="2">
        <v>0</v>
      </c>
      <c r="O15" t="s">
        <v>28</v>
      </c>
    </row>
    <row r="16" spans="1:15" x14ac:dyDescent="0.25">
      <c r="A16" s="2">
        <v>70</v>
      </c>
      <c r="B16" s="2">
        <v>1</v>
      </c>
      <c r="C16" s="2">
        <v>24</v>
      </c>
      <c r="D16" s="3">
        <v>4.166666666666667</v>
      </c>
      <c r="E16" s="3">
        <v>4.166666666666667</v>
      </c>
      <c r="F16" s="2">
        <v>4</v>
      </c>
      <c r="G16" s="2">
        <v>1.1299999999999999</v>
      </c>
      <c r="H16" s="2">
        <v>0.95</v>
      </c>
      <c r="I16" s="2">
        <v>2.3719999999999999</v>
      </c>
      <c r="J16" s="2">
        <v>15</v>
      </c>
      <c r="K16" s="2">
        <v>3</v>
      </c>
      <c r="L16" s="2">
        <v>0</v>
      </c>
      <c r="M16" s="2">
        <v>0</v>
      </c>
      <c r="N16" s="2">
        <v>1</v>
      </c>
      <c r="O16" t="s">
        <v>29</v>
      </c>
    </row>
    <row r="17" spans="1:15" x14ac:dyDescent="0.25">
      <c r="A17" s="2">
        <v>70</v>
      </c>
      <c r="B17" s="2">
        <v>1</v>
      </c>
      <c r="C17" s="2">
        <v>22</v>
      </c>
      <c r="D17" s="3">
        <v>4.5454545454545459</v>
      </c>
      <c r="E17" s="3">
        <v>4.5454545454545459</v>
      </c>
      <c r="F17" s="2">
        <v>6</v>
      </c>
      <c r="G17" s="2">
        <v>1.98</v>
      </c>
      <c r="H17" s="2">
        <v>0.95</v>
      </c>
      <c r="I17" s="2">
        <v>2.8330000000000002</v>
      </c>
      <c r="J17" s="2">
        <v>15.5</v>
      </c>
      <c r="K17" s="2">
        <v>1</v>
      </c>
      <c r="L17" s="2">
        <v>1</v>
      </c>
      <c r="M17" s="2">
        <v>0</v>
      </c>
      <c r="N17" s="2">
        <v>0</v>
      </c>
      <c r="O17" t="s">
        <v>30</v>
      </c>
    </row>
    <row r="18" spans="1:15" x14ac:dyDescent="0.25">
      <c r="A18" s="2">
        <v>70</v>
      </c>
      <c r="B18" s="2">
        <v>1</v>
      </c>
      <c r="C18" s="2">
        <v>18</v>
      </c>
      <c r="D18" s="3">
        <v>5.5555555555555554</v>
      </c>
      <c r="E18" s="3">
        <v>5.5555555555555554</v>
      </c>
      <c r="F18" s="2">
        <v>6</v>
      </c>
      <c r="G18" s="2">
        <v>1.99</v>
      </c>
      <c r="H18" s="2">
        <v>0.97</v>
      </c>
      <c r="I18" s="2">
        <v>2.774</v>
      </c>
      <c r="J18" s="2">
        <v>15.5</v>
      </c>
      <c r="K18" s="2">
        <v>1</v>
      </c>
      <c r="L18" s="2">
        <v>1</v>
      </c>
      <c r="M18" s="2">
        <v>0</v>
      </c>
      <c r="N18" s="2">
        <v>0</v>
      </c>
      <c r="O18" t="s">
        <v>31</v>
      </c>
    </row>
    <row r="19" spans="1:15" x14ac:dyDescent="0.25">
      <c r="A19" s="2">
        <v>70</v>
      </c>
      <c r="B19" s="2">
        <v>1</v>
      </c>
      <c r="C19" s="2">
        <v>21</v>
      </c>
      <c r="D19" s="3">
        <v>4.7619047619047619</v>
      </c>
      <c r="E19" s="3">
        <v>4.7619047619047619</v>
      </c>
      <c r="F19" s="2">
        <v>6</v>
      </c>
      <c r="G19" s="2">
        <v>2</v>
      </c>
      <c r="H19" s="2">
        <v>0.85</v>
      </c>
      <c r="I19" s="2">
        <v>2.5870000000000002</v>
      </c>
      <c r="J19" s="2">
        <v>16</v>
      </c>
      <c r="K19" s="2">
        <v>1</v>
      </c>
      <c r="L19" s="2">
        <v>1</v>
      </c>
      <c r="M19" s="2">
        <v>0</v>
      </c>
      <c r="N19" s="2">
        <v>0</v>
      </c>
      <c r="O19" t="s">
        <v>32</v>
      </c>
    </row>
    <row r="20" spans="1:15" x14ac:dyDescent="0.25">
      <c r="A20" s="2">
        <v>70</v>
      </c>
      <c r="B20" s="2">
        <v>1</v>
      </c>
      <c r="C20" s="2">
        <v>27</v>
      </c>
      <c r="D20" s="3">
        <v>3.7037037037037037</v>
      </c>
      <c r="E20" s="3">
        <v>3.7037037037037037</v>
      </c>
      <c r="F20" s="2">
        <v>4</v>
      </c>
      <c r="G20" s="2">
        <v>0.97</v>
      </c>
      <c r="H20" s="2">
        <v>0.88</v>
      </c>
      <c r="I20" s="2">
        <v>2.13</v>
      </c>
      <c r="J20" s="2">
        <v>14.5</v>
      </c>
      <c r="K20" s="2">
        <v>3</v>
      </c>
      <c r="L20" s="2">
        <v>0</v>
      </c>
      <c r="M20" s="2">
        <v>0</v>
      </c>
      <c r="N20" s="2">
        <v>1</v>
      </c>
      <c r="O20" t="s">
        <v>33</v>
      </c>
    </row>
    <row r="21" spans="1:15" x14ac:dyDescent="0.25">
      <c r="A21" s="2">
        <v>70</v>
      </c>
      <c r="B21" s="2">
        <v>1</v>
      </c>
      <c r="C21" s="2">
        <v>26</v>
      </c>
      <c r="D21" s="3">
        <v>3.8461538461538463</v>
      </c>
      <c r="E21" s="3">
        <v>3.8461538461538463</v>
      </c>
      <c r="F21" s="2">
        <v>4</v>
      </c>
      <c r="G21" s="2">
        <v>0.97</v>
      </c>
      <c r="H21" s="2">
        <v>0.46</v>
      </c>
      <c r="I21" s="2">
        <v>1.835</v>
      </c>
      <c r="J21" s="2">
        <v>20.5</v>
      </c>
      <c r="K21" s="2">
        <v>2</v>
      </c>
      <c r="L21" s="2">
        <v>0</v>
      </c>
      <c r="M21" s="2">
        <v>1</v>
      </c>
      <c r="N21" s="2">
        <v>0</v>
      </c>
      <c r="O21" t="s">
        <v>34</v>
      </c>
    </row>
    <row r="22" spans="1:15" x14ac:dyDescent="0.25">
      <c r="A22" s="2">
        <v>70</v>
      </c>
      <c r="B22" s="2">
        <v>1</v>
      </c>
      <c r="C22" s="2">
        <v>25</v>
      </c>
      <c r="D22" s="3">
        <v>4</v>
      </c>
      <c r="E22" s="3">
        <v>4</v>
      </c>
      <c r="F22" s="2">
        <v>4</v>
      </c>
      <c r="G22" s="2">
        <v>1.1000000000000001</v>
      </c>
      <c r="H22" s="2">
        <v>0.87</v>
      </c>
      <c r="I22" s="2">
        <v>2.6720000000000002</v>
      </c>
      <c r="J22" s="2">
        <v>17.5</v>
      </c>
      <c r="K22" s="2">
        <v>2</v>
      </c>
      <c r="L22" s="2">
        <v>0</v>
      </c>
      <c r="M22" s="2">
        <v>1</v>
      </c>
      <c r="N22" s="2">
        <v>0</v>
      </c>
      <c r="O22" t="s">
        <v>35</v>
      </c>
    </row>
    <row r="23" spans="1:15" x14ac:dyDescent="0.25">
      <c r="A23" s="2">
        <v>70</v>
      </c>
      <c r="B23" s="2">
        <v>1</v>
      </c>
      <c r="C23" s="2">
        <v>24</v>
      </c>
      <c r="D23" s="3">
        <v>4.166666666666667</v>
      </c>
      <c r="E23" s="3">
        <v>4.166666666666667</v>
      </c>
      <c r="F23" s="2">
        <v>4</v>
      </c>
      <c r="G23" s="2">
        <v>1.07</v>
      </c>
      <c r="H23" s="2">
        <v>0.9</v>
      </c>
      <c r="I23" s="2">
        <v>2.4300000000000002</v>
      </c>
      <c r="J23" s="2">
        <v>14.5</v>
      </c>
      <c r="K23" s="2">
        <v>2</v>
      </c>
      <c r="L23" s="2">
        <v>0</v>
      </c>
      <c r="M23" s="2">
        <v>1</v>
      </c>
      <c r="N23" s="2">
        <v>0</v>
      </c>
      <c r="O23" t="s">
        <v>36</v>
      </c>
    </row>
    <row r="24" spans="1:15" x14ac:dyDescent="0.25">
      <c r="A24" s="2">
        <v>70</v>
      </c>
      <c r="B24" s="2">
        <v>1</v>
      </c>
      <c r="C24" s="2">
        <v>25</v>
      </c>
      <c r="D24" s="3">
        <v>4</v>
      </c>
      <c r="E24" s="3">
        <v>4</v>
      </c>
      <c r="F24" s="2">
        <v>4</v>
      </c>
      <c r="G24" s="2">
        <v>1.04</v>
      </c>
      <c r="H24" s="2">
        <v>0.95</v>
      </c>
      <c r="I24" s="2">
        <v>2.375</v>
      </c>
      <c r="J24" s="2">
        <v>17.5</v>
      </c>
      <c r="K24" s="2">
        <v>2</v>
      </c>
      <c r="L24" s="2">
        <v>0</v>
      </c>
      <c r="M24" s="2">
        <v>1</v>
      </c>
      <c r="N24" s="2">
        <v>0</v>
      </c>
      <c r="O24" t="s">
        <v>37</v>
      </c>
    </row>
    <row r="25" spans="1:15" x14ac:dyDescent="0.25">
      <c r="A25" s="2">
        <v>70</v>
      </c>
      <c r="B25" s="2">
        <v>1</v>
      </c>
      <c r="C25" s="2">
        <v>26</v>
      </c>
      <c r="D25" s="3">
        <v>3.8461538461538463</v>
      </c>
      <c r="E25" s="3">
        <v>3.8461538461538463</v>
      </c>
      <c r="F25" s="2">
        <v>4</v>
      </c>
      <c r="G25" s="2">
        <v>1.21</v>
      </c>
      <c r="H25" s="2">
        <v>1.1299999999999999</v>
      </c>
      <c r="I25" s="2">
        <v>2.234</v>
      </c>
      <c r="J25" s="2">
        <v>12.5</v>
      </c>
      <c r="K25" s="2">
        <v>2</v>
      </c>
      <c r="L25" s="2">
        <v>0</v>
      </c>
      <c r="M25" s="2">
        <v>1</v>
      </c>
      <c r="N25" s="2">
        <v>0</v>
      </c>
      <c r="O25" t="s">
        <v>38</v>
      </c>
    </row>
    <row r="26" spans="1:15" x14ac:dyDescent="0.25">
      <c r="A26" s="2">
        <v>70</v>
      </c>
      <c r="B26" s="2">
        <v>1</v>
      </c>
      <c r="C26" s="2">
        <v>21</v>
      </c>
      <c r="D26" s="3">
        <v>4.7619047619047619</v>
      </c>
      <c r="E26" s="3">
        <v>4.7619047619047619</v>
      </c>
      <c r="F26" s="2">
        <v>6</v>
      </c>
      <c r="G26" s="2">
        <v>1.99</v>
      </c>
      <c r="H26" s="2">
        <v>0.9</v>
      </c>
      <c r="I26" s="2">
        <v>2.6480000000000001</v>
      </c>
      <c r="J26" s="2">
        <v>15</v>
      </c>
      <c r="K26" s="2">
        <v>1</v>
      </c>
      <c r="L26" s="2">
        <v>1</v>
      </c>
      <c r="M26" s="2">
        <v>0</v>
      </c>
      <c r="N26" s="2">
        <v>0</v>
      </c>
      <c r="O26" t="s">
        <v>39</v>
      </c>
    </row>
    <row r="27" spans="1:15" x14ac:dyDescent="0.25">
      <c r="A27" s="2">
        <v>70</v>
      </c>
      <c r="B27" s="2">
        <v>1</v>
      </c>
      <c r="C27" s="2">
        <v>10</v>
      </c>
      <c r="D27" s="3">
        <v>10</v>
      </c>
      <c r="E27" s="3">
        <v>10</v>
      </c>
      <c r="F27" s="2">
        <v>8</v>
      </c>
      <c r="G27" s="2">
        <v>3.6</v>
      </c>
      <c r="H27" s="2">
        <v>2.15</v>
      </c>
      <c r="I27" s="2">
        <v>4.6150000000000002</v>
      </c>
      <c r="J27" s="2">
        <v>14</v>
      </c>
      <c r="K27" s="2">
        <v>1</v>
      </c>
      <c r="L27" s="2">
        <v>1</v>
      </c>
      <c r="M27" s="2">
        <v>0</v>
      </c>
      <c r="N27" s="2">
        <v>0</v>
      </c>
      <c r="O27" t="s">
        <v>40</v>
      </c>
    </row>
    <row r="28" spans="1:15" x14ac:dyDescent="0.25">
      <c r="A28" s="2">
        <v>70</v>
      </c>
      <c r="B28" s="2">
        <v>1</v>
      </c>
      <c r="C28" s="2">
        <v>10</v>
      </c>
      <c r="D28" s="3">
        <v>10</v>
      </c>
      <c r="E28" s="3">
        <v>10</v>
      </c>
      <c r="F28" s="2">
        <v>8</v>
      </c>
      <c r="G28" s="2">
        <v>3.07</v>
      </c>
      <c r="H28" s="2">
        <v>2</v>
      </c>
      <c r="I28" s="2">
        <v>4.3760000000000003</v>
      </c>
      <c r="J28" s="2">
        <v>15</v>
      </c>
      <c r="K28" s="2">
        <v>1</v>
      </c>
      <c r="L28" s="2">
        <v>1</v>
      </c>
      <c r="M28" s="2">
        <v>0</v>
      </c>
      <c r="N28" s="2">
        <v>0</v>
      </c>
      <c r="O28" t="s">
        <v>41</v>
      </c>
    </row>
    <row r="29" spans="1:15" x14ac:dyDescent="0.25">
      <c r="A29" s="2">
        <v>70</v>
      </c>
      <c r="B29" s="2">
        <v>1</v>
      </c>
      <c r="C29" s="2">
        <v>11</v>
      </c>
      <c r="D29" s="3">
        <v>9.0909090909090917</v>
      </c>
      <c r="E29" s="3">
        <v>9.0909090909090917</v>
      </c>
      <c r="F29" s="2">
        <v>8</v>
      </c>
      <c r="G29" s="2">
        <v>3.18</v>
      </c>
      <c r="H29" s="2">
        <v>2.1</v>
      </c>
      <c r="I29" s="2">
        <v>4.3819999999999997</v>
      </c>
      <c r="J29" s="2">
        <v>13.5</v>
      </c>
      <c r="K29" s="2">
        <v>1</v>
      </c>
      <c r="L29" s="2">
        <v>1</v>
      </c>
      <c r="M29" s="2">
        <v>0</v>
      </c>
      <c r="N29" s="2">
        <v>0</v>
      </c>
      <c r="O29" t="s">
        <v>42</v>
      </c>
    </row>
    <row r="30" spans="1:15" x14ac:dyDescent="0.25">
      <c r="A30" s="2">
        <v>70</v>
      </c>
      <c r="B30" s="2">
        <v>1</v>
      </c>
      <c r="C30" s="2">
        <v>9</v>
      </c>
      <c r="D30" s="3">
        <v>11.111111111111111</v>
      </c>
      <c r="E30" s="3">
        <v>11.111111111111111</v>
      </c>
      <c r="F30" s="2">
        <v>8</v>
      </c>
      <c r="G30" s="2">
        <v>3.04</v>
      </c>
      <c r="H30" s="2">
        <v>1.93</v>
      </c>
      <c r="I30" s="2">
        <v>4.7320000000000002</v>
      </c>
      <c r="J30" s="2">
        <v>18.5</v>
      </c>
      <c r="K30" s="2">
        <v>1</v>
      </c>
      <c r="L30" s="2">
        <v>1</v>
      </c>
      <c r="M30" s="2">
        <v>0</v>
      </c>
      <c r="N30" s="2">
        <v>0</v>
      </c>
      <c r="O30" t="s">
        <v>43</v>
      </c>
    </row>
    <row r="31" spans="1:15" x14ac:dyDescent="0.25">
      <c r="A31" s="2">
        <v>71</v>
      </c>
      <c r="B31" s="2">
        <v>1</v>
      </c>
      <c r="C31" s="2">
        <v>27</v>
      </c>
      <c r="D31" s="3">
        <v>3.7037037037037037</v>
      </c>
      <c r="E31" s="3">
        <v>3.7037037037037037</v>
      </c>
      <c r="F31" s="2">
        <v>4</v>
      </c>
      <c r="G31" s="2">
        <v>0.97</v>
      </c>
      <c r="H31" s="2">
        <v>0.88</v>
      </c>
      <c r="I31" s="2">
        <v>2.13</v>
      </c>
      <c r="J31" s="2">
        <v>14.5</v>
      </c>
      <c r="K31" s="2">
        <v>3</v>
      </c>
      <c r="L31" s="2">
        <v>0</v>
      </c>
      <c r="M31" s="2">
        <v>0</v>
      </c>
      <c r="N31" s="2">
        <v>1</v>
      </c>
      <c r="O31" t="s">
        <v>33</v>
      </c>
    </row>
    <row r="32" spans="1:15" x14ac:dyDescent="0.25">
      <c r="A32" s="2">
        <v>71</v>
      </c>
      <c r="B32" s="2">
        <v>1</v>
      </c>
      <c r="C32" s="2">
        <v>28</v>
      </c>
      <c r="D32" s="3">
        <v>3.5714285714285716</v>
      </c>
      <c r="E32" s="3">
        <v>3.5714285714285716</v>
      </c>
      <c r="F32" s="2">
        <v>4</v>
      </c>
      <c r="G32" s="2">
        <v>1.4</v>
      </c>
      <c r="H32" s="2">
        <v>0.9</v>
      </c>
      <c r="I32" s="2">
        <v>2.2639999999999998</v>
      </c>
      <c r="J32" s="2">
        <v>15.5</v>
      </c>
      <c r="K32" s="2">
        <v>1</v>
      </c>
      <c r="L32" s="2">
        <v>1</v>
      </c>
      <c r="M32" s="2">
        <v>0</v>
      </c>
      <c r="N32" s="2">
        <v>0</v>
      </c>
      <c r="O32" t="s">
        <v>44</v>
      </c>
    </row>
    <row r="33" spans="1:15" x14ac:dyDescent="0.25">
      <c r="A33" s="2">
        <v>71</v>
      </c>
      <c r="B33" s="2">
        <v>1</v>
      </c>
      <c r="C33" s="2">
        <v>25</v>
      </c>
      <c r="D33" s="3">
        <v>4</v>
      </c>
      <c r="E33" s="3">
        <v>4</v>
      </c>
      <c r="F33" s="2">
        <v>4</v>
      </c>
      <c r="G33" s="2">
        <v>1.1299999999999999</v>
      </c>
      <c r="H33" s="2">
        <v>0.95</v>
      </c>
      <c r="I33" s="2">
        <v>2.2280000000000002</v>
      </c>
      <c r="J33" s="2">
        <v>14</v>
      </c>
      <c r="K33" s="2">
        <v>3</v>
      </c>
      <c r="L33" s="2">
        <v>0</v>
      </c>
      <c r="M33" s="2">
        <v>0</v>
      </c>
      <c r="N33" s="2">
        <v>1</v>
      </c>
      <c r="O33" t="s">
        <v>45</v>
      </c>
    </row>
    <row r="34" spans="1:15" x14ac:dyDescent="0.25">
      <c r="A34" s="2">
        <v>71</v>
      </c>
      <c r="B34" s="2">
        <v>1</v>
      </c>
      <c r="C34" s="2">
        <v>19</v>
      </c>
      <c r="D34" s="3">
        <v>5.2631578947368425</v>
      </c>
      <c r="E34" s="3">
        <v>5.2631578947368425</v>
      </c>
      <c r="F34" s="2">
        <v>6</v>
      </c>
      <c r="G34" s="2">
        <v>2.3199999999999998</v>
      </c>
      <c r="H34" s="2">
        <v>1</v>
      </c>
      <c r="I34" s="2">
        <v>2.6339999999999999</v>
      </c>
      <c r="J34" s="2">
        <v>13</v>
      </c>
      <c r="K34" s="2">
        <v>1</v>
      </c>
      <c r="L34" s="2">
        <v>1</v>
      </c>
      <c r="M34" s="2">
        <v>0</v>
      </c>
      <c r="N34" s="2">
        <v>0</v>
      </c>
      <c r="O34" t="s">
        <v>39</v>
      </c>
    </row>
    <row r="35" spans="1:15" x14ac:dyDescent="0.25">
      <c r="A35" s="2">
        <v>71</v>
      </c>
      <c r="B35" s="2">
        <v>1</v>
      </c>
      <c r="C35" s="2">
        <v>16</v>
      </c>
      <c r="D35" s="3">
        <v>6.25</v>
      </c>
      <c r="E35" s="3">
        <v>6.25</v>
      </c>
      <c r="F35" s="2">
        <v>6</v>
      </c>
      <c r="G35" s="2">
        <v>2.25</v>
      </c>
      <c r="H35" s="2">
        <v>1.05</v>
      </c>
      <c r="I35" s="2">
        <v>3.4390000000000001</v>
      </c>
      <c r="J35" s="2">
        <v>15.5</v>
      </c>
      <c r="K35" s="2">
        <v>1</v>
      </c>
      <c r="L35" s="2">
        <v>1</v>
      </c>
      <c r="M35" s="2">
        <v>0</v>
      </c>
      <c r="N35" s="2">
        <v>0</v>
      </c>
      <c r="O35" t="s">
        <v>46</v>
      </c>
    </row>
    <row r="36" spans="1:15" x14ac:dyDescent="0.25">
      <c r="A36" s="2">
        <v>71</v>
      </c>
      <c r="B36" s="2">
        <v>1</v>
      </c>
      <c r="C36" s="2">
        <v>17</v>
      </c>
      <c r="D36" s="3">
        <v>5.882352941176471</v>
      </c>
      <c r="E36" s="3">
        <v>5.882352941176471</v>
      </c>
      <c r="F36" s="2">
        <v>6</v>
      </c>
      <c r="G36" s="2">
        <v>2.5</v>
      </c>
      <c r="H36" s="2">
        <v>1</v>
      </c>
      <c r="I36" s="2">
        <v>3.3290000000000002</v>
      </c>
      <c r="J36" s="2">
        <v>15.5</v>
      </c>
      <c r="K36" s="2">
        <v>1</v>
      </c>
      <c r="L36" s="2">
        <v>1</v>
      </c>
      <c r="M36" s="2">
        <v>0</v>
      </c>
      <c r="N36" s="2">
        <v>0</v>
      </c>
      <c r="O36" t="s">
        <v>15</v>
      </c>
    </row>
    <row r="37" spans="1:15" x14ac:dyDescent="0.25">
      <c r="A37" s="2">
        <v>71</v>
      </c>
      <c r="B37" s="2">
        <v>1</v>
      </c>
      <c r="C37" s="2">
        <v>19</v>
      </c>
      <c r="D37" s="3">
        <v>5.2631578947368425</v>
      </c>
      <c r="E37" s="3">
        <v>5.2631578947368425</v>
      </c>
      <c r="F37" s="2">
        <v>6</v>
      </c>
      <c r="G37" s="2">
        <v>2.5</v>
      </c>
      <c r="H37" s="2">
        <v>0.88</v>
      </c>
      <c r="I37" s="2">
        <v>3.302</v>
      </c>
      <c r="J37" s="2">
        <v>15.5</v>
      </c>
      <c r="K37" s="2">
        <v>1</v>
      </c>
      <c r="L37" s="2">
        <v>1</v>
      </c>
      <c r="M37" s="2">
        <v>0</v>
      </c>
      <c r="N37" s="2">
        <v>0</v>
      </c>
      <c r="O37" t="s">
        <v>47</v>
      </c>
    </row>
    <row r="38" spans="1:15" x14ac:dyDescent="0.25">
      <c r="A38" s="2">
        <v>71</v>
      </c>
      <c r="B38" s="2">
        <v>1</v>
      </c>
      <c r="C38" s="2">
        <v>18</v>
      </c>
      <c r="D38" s="3">
        <v>5.5555555555555554</v>
      </c>
      <c r="E38" s="3">
        <v>5.5555555555555554</v>
      </c>
      <c r="F38" s="2">
        <v>6</v>
      </c>
      <c r="G38" s="2">
        <v>2.3199999999999998</v>
      </c>
      <c r="H38" s="2">
        <v>1</v>
      </c>
      <c r="I38" s="2">
        <v>3.2879999999999998</v>
      </c>
      <c r="J38" s="2">
        <v>15.5</v>
      </c>
      <c r="K38" s="2">
        <v>1</v>
      </c>
      <c r="L38" s="2">
        <v>1</v>
      </c>
      <c r="M38" s="2">
        <v>0</v>
      </c>
      <c r="N38" s="2">
        <v>0</v>
      </c>
      <c r="O38" t="s">
        <v>48</v>
      </c>
    </row>
    <row r="39" spans="1:15" x14ac:dyDescent="0.25">
      <c r="A39" s="2">
        <v>71</v>
      </c>
      <c r="B39" s="2">
        <v>1</v>
      </c>
      <c r="C39" s="2">
        <v>14</v>
      </c>
      <c r="D39" s="3">
        <v>7.1428571428571432</v>
      </c>
      <c r="E39" s="3">
        <v>7.1428571428571432</v>
      </c>
      <c r="F39" s="2">
        <v>8</v>
      </c>
      <c r="G39" s="2">
        <v>3.5</v>
      </c>
      <c r="H39" s="2">
        <v>1.65</v>
      </c>
      <c r="I39" s="2">
        <v>4.2089999999999996</v>
      </c>
      <c r="J39" s="2">
        <v>12</v>
      </c>
      <c r="K39" s="2">
        <v>1</v>
      </c>
      <c r="L39" s="2">
        <v>1</v>
      </c>
      <c r="M39" s="2">
        <v>0</v>
      </c>
      <c r="N39" s="2">
        <v>0</v>
      </c>
      <c r="O39" t="s">
        <v>21</v>
      </c>
    </row>
    <row r="40" spans="1:15" x14ac:dyDescent="0.25">
      <c r="A40" s="2">
        <v>71</v>
      </c>
      <c r="B40" s="2">
        <v>1</v>
      </c>
      <c r="C40" s="2">
        <v>14</v>
      </c>
      <c r="D40" s="3">
        <v>7.1428571428571432</v>
      </c>
      <c r="E40" s="3">
        <v>7.1428571428571432</v>
      </c>
      <c r="F40" s="2">
        <v>8</v>
      </c>
      <c r="G40" s="2">
        <v>4</v>
      </c>
      <c r="H40" s="2">
        <v>1.75</v>
      </c>
      <c r="I40" s="2">
        <v>4.4640000000000004</v>
      </c>
      <c r="J40" s="2">
        <v>11.5</v>
      </c>
      <c r="K40" s="2">
        <v>1</v>
      </c>
      <c r="L40" s="2">
        <v>1</v>
      </c>
      <c r="M40" s="2">
        <v>0</v>
      </c>
      <c r="N40" s="2">
        <v>0</v>
      </c>
      <c r="O40" t="s">
        <v>49</v>
      </c>
    </row>
    <row r="41" spans="1:15" x14ac:dyDescent="0.25">
      <c r="A41" s="2">
        <v>71</v>
      </c>
      <c r="B41" s="2">
        <v>1</v>
      </c>
      <c r="C41" s="2">
        <v>14</v>
      </c>
      <c r="D41" s="3">
        <v>7.1428571428571432</v>
      </c>
      <c r="E41" s="3">
        <v>7.1428571428571432</v>
      </c>
      <c r="F41" s="2">
        <v>8</v>
      </c>
      <c r="G41" s="2">
        <v>3.51</v>
      </c>
      <c r="H41" s="2">
        <v>1.53</v>
      </c>
      <c r="I41" s="2">
        <v>4.1539999999999999</v>
      </c>
      <c r="J41" s="2">
        <v>13.5</v>
      </c>
      <c r="K41" s="2">
        <v>1</v>
      </c>
      <c r="L41" s="2">
        <v>1</v>
      </c>
      <c r="M41" s="2">
        <v>0</v>
      </c>
      <c r="N41" s="2">
        <v>0</v>
      </c>
      <c r="O41" t="s">
        <v>20</v>
      </c>
    </row>
    <row r="42" spans="1:15" x14ac:dyDescent="0.25">
      <c r="A42" s="2">
        <v>71</v>
      </c>
      <c r="B42" s="2">
        <v>1</v>
      </c>
      <c r="C42" s="2">
        <v>14</v>
      </c>
      <c r="D42" s="3">
        <v>7.1428571428571432</v>
      </c>
      <c r="E42" s="3">
        <v>7.1428571428571432</v>
      </c>
      <c r="F42" s="2">
        <v>8</v>
      </c>
      <c r="G42" s="2">
        <v>3.18</v>
      </c>
      <c r="H42" s="2">
        <v>1.5</v>
      </c>
      <c r="I42" s="2">
        <v>4.0960000000000001</v>
      </c>
      <c r="J42" s="2">
        <v>13</v>
      </c>
      <c r="K42" s="2">
        <v>1</v>
      </c>
      <c r="L42" s="2">
        <v>1</v>
      </c>
      <c r="M42" s="2">
        <v>0</v>
      </c>
      <c r="N42" s="2">
        <v>0</v>
      </c>
      <c r="O42" t="s">
        <v>22</v>
      </c>
    </row>
    <row r="43" spans="1:15" x14ac:dyDescent="0.25">
      <c r="A43" s="2">
        <v>71</v>
      </c>
      <c r="B43" s="2">
        <v>1</v>
      </c>
      <c r="C43" s="2">
        <v>12</v>
      </c>
      <c r="D43" s="3">
        <v>8.3333333333333339</v>
      </c>
      <c r="E43" s="3">
        <v>8.3333333333333339</v>
      </c>
      <c r="F43" s="2">
        <v>8</v>
      </c>
      <c r="G43" s="2">
        <v>3.83</v>
      </c>
      <c r="H43" s="2">
        <v>1.8</v>
      </c>
      <c r="I43" s="2">
        <v>4.9550000000000001</v>
      </c>
      <c r="J43" s="2">
        <v>11.5</v>
      </c>
      <c r="K43" s="2">
        <v>1</v>
      </c>
      <c r="L43" s="2">
        <v>1</v>
      </c>
      <c r="M43" s="2">
        <v>0</v>
      </c>
      <c r="N43" s="2">
        <v>0</v>
      </c>
      <c r="O43" t="s">
        <v>50</v>
      </c>
    </row>
    <row r="44" spans="1:15" x14ac:dyDescent="0.25">
      <c r="A44" s="2">
        <v>71</v>
      </c>
      <c r="B44" s="2">
        <v>1</v>
      </c>
      <c r="C44" s="2">
        <v>13</v>
      </c>
      <c r="D44" s="3">
        <v>7.6923076923076925</v>
      </c>
      <c r="E44" s="3">
        <v>7.6923076923076925</v>
      </c>
      <c r="F44" s="2">
        <v>8</v>
      </c>
      <c r="G44" s="2">
        <v>4</v>
      </c>
      <c r="H44" s="2">
        <v>1.7</v>
      </c>
      <c r="I44" s="2">
        <v>4.7460000000000004</v>
      </c>
      <c r="J44" s="2">
        <v>12</v>
      </c>
      <c r="K44" s="2">
        <v>1</v>
      </c>
      <c r="L44" s="2">
        <v>1</v>
      </c>
      <c r="M44" s="2">
        <v>0</v>
      </c>
      <c r="N44" s="2">
        <v>0</v>
      </c>
      <c r="O44" t="s">
        <v>51</v>
      </c>
    </row>
    <row r="45" spans="1:15" x14ac:dyDescent="0.25">
      <c r="A45" s="2">
        <v>71</v>
      </c>
      <c r="B45" s="2">
        <v>1</v>
      </c>
      <c r="C45" s="2">
        <v>13</v>
      </c>
      <c r="D45" s="3">
        <v>7.6923076923076925</v>
      </c>
      <c r="E45" s="3">
        <v>7.6923076923076925</v>
      </c>
      <c r="F45" s="2">
        <v>8</v>
      </c>
      <c r="G45" s="2">
        <v>4</v>
      </c>
      <c r="H45" s="2">
        <v>1.75</v>
      </c>
      <c r="I45" s="2">
        <v>5.14</v>
      </c>
      <c r="J45" s="2">
        <v>12</v>
      </c>
      <c r="K45" s="2">
        <v>1</v>
      </c>
      <c r="L45" s="2">
        <v>1</v>
      </c>
      <c r="M45" s="2">
        <v>0</v>
      </c>
      <c r="N45" s="2">
        <v>0</v>
      </c>
      <c r="O45" t="s">
        <v>52</v>
      </c>
    </row>
    <row r="46" spans="1:15" x14ac:dyDescent="0.25">
      <c r="A46" s="2">
        <v>71</v>
      </c>
      <c r="B46" s="2">
        <v>1</v>
      </c>
      <c r="C46" s="2">
        <v>18</v>
      </c>
      <c r="D46" s="3">
        <v>5.5555555555555554</v>
      </c>
      <c r="E46" s="3">
        <v>5.5555555555555554</v>
      </c>
      <c r="F46" s="2">
        <v>6</v>
      </c>
      <c r="G46" s="2">
        <v>2.58</v>
      </c>
      <c r="H46" s="2">
        <v>1.1000000000000001</v>
      </c>
      <c r="I46" s="2">
        <v>2.9620000000000002</v>
      </c>
      <c r="J46" s="2">
        <v>13.5</v>
      </c>
      <c r="K46" s="2">
        <v>1</v>
      </c>
      <c r="L46" s="2">
        <v>1</v>
      </c>
      <c r="M46" s="2">
        <v>0</v>
      </c>
      <c r="N46" s="2">
        <v>0</v>
      </c>
      <c r="O46" t="s">
        <v>53</v>
      </c>
    </row>
    <row r="47" spans="1:15" x14ac:dyDescent="0.25">
      <c r="A47" s="2">
        <v>71</v>
      </c>
      <c r="B47" s="2">
        <v>1</v>
      </c>
      <c r="C47" s="2">
        <v>22</v>
      </c>
      <c r="D47" s="3">
        <v>4.5454545454545459</v>
      </c>
      <c r="E47" s="3">
        <v>4.5454545454545459</v>
      </c>
      <c r="F47" s="2">
        <v>4</v>
      </c>
      <c r="G47" s="2">
        <v>1.4</v>
      </c>
      <c r="H47" s="2">
        <v>0.72</v>
      </c>
      <c r="I47" s="2">
        <v>2.4079999999999999</v>
      </c>
      <c r="J47" s="2">
        <v>19</v>
      </c>
      <c r="K47" s="2">
        <v>1</v>
      </c>
      <c r="L47" s="2">
        <v>1</v>
      </c>
      <c r="M47" s="2">
        <v>0</v>
      </c>
      <c r="N47" s="2">
        <v>0</v>
      </c>
      <c r="O47" t="s">
        <v>54</v>
      </c>
    </row>
    <row r="48" spans="1:15" x14ac:dyDescent="0.25">
      <c r="A48" s="2">
        <v>71</v>
      </c>
      <c r="B48" s="2">
        <v>1</v>
      </c>
      <c r="C48" s="2">
        <v>19</v>
      </c>
      <c r="D48" s="3">
        <v>5.2631578947368425</v>
      </c>
      <c r="E48" s="3">
        <v>5.2631578947368425</v>
      </c>
      <c r="F48" s="2">
        <v>6</v>
      </c>
      <c r="G48" s="2">
        <v>2.5</v>
      </c>
      <c r="H48" s="2">
        <v>1</v>
      </c>
      <c r="I48" s="2">
        <v>3.282</v>
      </c>
      <c r="J48" s="2">
        <v>15</v>
      </c>
      <c r="K48" s="2">
        <v>1</v>
      </c>
      <c r="L48" s="2">
        <v>1</v>
      </c>
      <c r="M48" s="2">
        <v>0</v>
      </c>
      <c r="N48" s="2">
        <v>0</v>
      </c>
      <c r="O48" t="s">
        <v>55</v>
      </c>
    </row>
    <row r="49" spans="1:15" x14ac:dyDescent="0.25">
      <c r="A49" s="2">
        <v>71</v>
      </c>
      <c r="B49" s="2">
        <v>1</v>
      </c>
      <c r="C49" s="2">
        <v>18</v>
      </c>
      <c r="D49" s="3">
        <v>5.5555555555555554</v>
      </c>
      <c r="E49" s="3">
        <v>5.5555555555555554</v>
      </c>
      <c r="F49" s="2">
        <v>6</v>
      </c>
      <c r="G49" s="2">
        <v>2.5</v>
      </c>
      <c r="H49" s="2">
        <v>0.88</v>
      </c>
      <c r="I49" s="2">
        <v>3.1389999999999998</v>
      </c>
      <c r="J49" s="2">
        <v>14.5</v>
      </c>
      <c r="K49" s="2">
        <v>1</v>
      </c>
      <c r="L49" s="2">
        <v>1</v>
      </c>
      <c r="M49" s="2">
        <v>0</v>
      </c>
      <c r="N49" s="2">
        <v>0</v>
      </c>
      <c r="O49" t="s">
        <v>56</v>
      </c>
    </row>
    <row r="50" spans="1:15" x14ac:dyDescent="0.25">
      <c r="A50" s="2">
        <v>71</v>
      </c>
      <c r="B50" s="2">
        <v>1</v>
      </c>
      <c r="C50" s="2">
        <v>23</v>
      </c>
      <c r="D50" s="3">
        <v>4.3478260869565215</v>
      </c>
      <c r="E50" s="3">
        <v>4.3478260869565215</v>
      </c>
      <c r="F50" s="2">
        <v>4</v>
      </c>
      <c r="G50" s="2">
        <v>1.22</v>
      </c>
      <c r="H50" s="2">
        <v>0.86</v>
      </c>
      <c r="I50" s="2">
        <v>2.2200000000000002</v>
      </c>
      <c r="J50" s="2">
        <v>14</v>
      </c>
      <c r="K50" s="2">
        <v>1</v>
      </c>
      <c r="L50" s="2">
        <v>1</v>
      </c>
      <c r="M50" s="2">
        <v>0</v>
      </c>
      <c r="N50" s="2">
        <v>0</v>
      </c>
      <c r="O50" t="s">
        <v>57</v>
      </c>
    </row>
    <row r="51" spans="1:15" x14ac:dyDescent="0.25">
      <c r="A51" s="2">
        <v>71</v>
      </c>
      <c r="B51" s="2">
        <v>1</v>
      </c>
      <c r="C51" s="2">
        <v>28</v>
      </c>
      <c r="D51" s="3">
        <v>3.5714285714285716</v>
      </c>
      <c r="E51" s="3">
        <v>3.5714285714285716</v>
      </c>
      <c r="F51" s="2">
        <v>4</v>
      </c>
      <c r="G51" s="2">
        <v>1.1599999999999999</v>
      </c>
      <c r="H51" s="2">
        <v>0.9</v>
      </c>
      <c r="I51" s="2">
        <v>2.1230000000000002</v>
      </c>
      <c r="J51" s="2">
        <v>14</v>
      </c>
      <c r="K51" s="2">
        <v>2</v>
      </c>
      <c r="L51" s="2">
        <v>0</v>
      </c>
      <c r="M51" s="2">
        <v>1</v>
      </c>
      <c r="N51" s="2">
        <v>0</v>
      </c>
      <c r="O51" t="s">
        <v>58</v>
      </c>
    </row>
    <row r="52" spans="1:15" x14ac:dyDescent="0.25">
      <c r="A52" s="2">
        <v>71</v>
      </c>
      <c r="B52" s="2">
        <v>1</v>
      </c>
      <c r="C52" s="2">
        <v>30</v>
      </c>
      <c r="D52" s="3">
        <v>3.3333333333333335</v>
      </c>
      <c r="E52" s="3">
        <v>3.3333333333333335</v>
      </c>
      <c r="F52" s="2">
        <v>4</v>
      </c>
      <c r="G52" s="2">
        <v>0.79</v>
      </c>
      <c r="H52" s="2">
        <v>0.7</v>
      </c>
      <c r="I52" s="2">
        <v>2.0739999999999998</v>
      </c>
      <c r="J52" s="2">
        <v>19.5</v>
      </c>
      <c r="K52" s="2">
        <v>2</v>
      </c>
      <c r="L52" s="2">
        <v>0</v>
      </c>
      <c r="M52" s="2">
        <v>1</v>
      </c>
      <c r="N52" s="2">
        <v>0</v>
      </c>
      <c r="O52" t="s">
        <v>59</v>
      </c>
    </row>
    <row r="53" spans="1:15" x14ac:dyDescent="0.25">
      <c r="A53" s="2">
        <v>71</v>
      </c>
      <c r="B53" s="2">
        <v>1</v>
      </c>
      <c r="C53" s="2">
        <v>30</v>
      </c>
      <c r="D53" s="3">
        <v>3.3333333333333335</v>
      </c>
      <c r="E53" s="3">
        <v>3.3333333333333335</v>
      </c>
      <c r="F53" s="2">
        <v>4</v>
      </c>
      <c r="G53" s="2">
        <v>0.88</v>
      </c>
      <c r="H53" s="2">
        <v>0.76</v>
      </c>
      <c r="I53" s="2">
        <v>2.0649999999999999</v>
      </c>
      <c r="J53" s="2">
        <v>14.5</v>
      </c>
      <c r="K53" s="2">
        <v>2</v>
      </c>
      <c r="L53" s="2">
        <v>0</v>
      </c>
      <c r="M53" s="2">
        <v>1</v>
      </c>
      <c r="N53" s="2">
        <v>0</v>
      </c>
      <c r="O53" t="s">
        <v>60</v>
      </c>
    </row>
    <row r="54" spans="1:15" x14ac:dyDescent="0.25">
      <c r="A54" s="2">
        <v>71</v>
      </c>
      <c r="B54" s="2">
        <v>1</v>
      </c>
      <c r="C54" s="2">
        <v>31</v>
      </c>
      <c r="D54" s="3">
        <v>3.225806451612903</v>
      </c>
      <c r="E54" s="3">
        <v>3.225806451612903</v>
      </c>
      <c r="F54" s="2">
        <v>4</v>
      </c>
      <c r="G54" s="2">
        <v>0.71</v>
      </c>
      <c r="H54" s="2">
        <v>0.65</v>
      </c>
      <c r="I54" s="2">
        <v>1.7729999999999999</v>
      </c>
      <c r="J54" s="2">
        <v>19</v>
      </c>
      <c r="K54" s="2">
        <v>3</v>
      </c>
      <c r="L54" s="2">
        <v>0</v>
      </c>
      <c r="M54" s="2">
        <v>0</v>
      </c>
      <c r="N54" s="2">
        <v>1</v>
      </c>
      <c r="O54" t="s">
        <v>61</v>
      </c>
    </row>
    <row r="55" spans="1:15" x14ac:dyDescent="0.25">
      <c r="A55" s="2">
        <v>71</v>
      </c>
      <c r="B55" s="2">
        <v>1</v>
      </c>
      <c r="C55" s="2">
        <v>35</v>
      </c>
      <c r="D55" s="3">
        <v>2.8571428571428572</v>
      </c>
      <c r="E55" s="3">
        <v>2.8571428571428572</v>
      </c>
      <c r="F55" s="2">
        <v>4</v>
      </c>
      <c r="G55" s="2">
        <v>0.72</v>
      </c>
      <c r="H55" s="2">
        <v>0.69</v>
      </c>
      <c r="I55" s="2">
        <v>1.613</v>
      </c>
      <c r="J55" s="2">
        <v>18</v>
      </c>
      <c r="K55" s="2">
        <v>3</v>
      </c>
      <c r="L55" s="2">
        <v>0</v>
      </c>
      <c r="M55" s="2">
        <v>0</v>
      </c>
      <c r="N55" s="2">
        <v>1</v>
      </c>
      <c r="O55" t="s">
        <v>62</v>
      </c>
    </row>
    <row r="56" spans="1:15" x14ac:dyDescent="0.25">
      <c r="A56" s="2">
        <v>71</v>
      </c>
      <c r="B56" s="2">
        <v>1</v>
      </c>
      <c r="C56" s="2">
        <v>27</v>
      </c>
      <c r="D56" s="3">
        <v>3.7037037037037037</v>
      </c>
      <c r="E56" s="3">
        <v>3.7037037037037037</v>
      </c>
      <c r="F56" s="2">
        <v>4</v>
      </c>
      <c r="G56" s="2">
        <v>0.97</v>
      </c>
      <c r="H56" s="2">
        <v>0.6</v>
      </c>
      <c r="I56" s="2">
        <v>1.8340000000000001</v>
      </c>
      <c r="J56" s="2">
        <v>19</v>
      </c>
      <c r="K56" s="2">
        <v>2</v>
      </c>
      <c r="L56" s="2">
        <v>0</v>
      </c>
      <c r="M56" s="2">
        <v>1</v>
      </c>
      <c r="N56" s="2">
        <v>0</v>
      </c>
      <c r="O56" t="s">
        <v>63</v>
      </c>
    </row>
    <row r="57" spans="1:15" x14ac:dyDescent="0.25">
      <c r="A57" s="2">
        <v>71</v>
      </c>
      <c r="B57" s="2">
        <v>1</v>
      </c>
      <c r="C57" s="2">
        <v>26</v>
      </c>
      <c r="D57" s="3">
        <v>3.8461538461538463</v>
      </c>
      <c r="E57" s="3">
        <v>3.8461538461538463</v>
      </c>
      <c r="F57" s="2">
        <v>4</v>
      </c>
      <c r="G57" s="2">
        <v>0.91</v>
      </c>
      <c r="H57" s="2">
        <v>0.7</v>
      </c>
      <c r="I57" s="2">
        <v>1.9550000000000001</v>
      </c>
      <c r="J57" s="2">
        <v>20.5</v>
      </c>
      <c r="K57" s="2">
        <v>1</v>
      </c>
      <c r="L57" s="2">
        <v>1</v>
      </c>
      <c r="M57" s="2">
        <v>0</v>
      </c>
      <c r="N57" s="2">
        <v>0</v>
      </c>
      <c r="O57" t="s">
        <v>64</v>
      </c>
    </row>
    <row r="58" spans="1:15" x14ac:dyDescent="0.25">
      <c r="A58" s="2">
        <v>72</v>
      </c>
      <c r="B58" s="2">
        <v>1</v>
      </c>
      <c r="C58" s="2">
        <v>24</v>
      </c>
      <c r="D58" s="3">
        <v>4.166666666666667</v>
      </c>
      <c r="E58" s="3">
        <v>4.166666666666667</v>
      </c>
      <c r="F58" s="2">
        <v>4</v>
      </c>
      <c r="G58" s="2">
        <v>1.1299999999999999</v>
      </c>
      <c r="H58" s="2">
        <v>0.95</v>
      </c>
      <c r="I58" s="2">
        <v>2.278</v>
      </c>
      <c r="J58" s="2">
        <v>15.5</v>
      </c>
      <c r="K58" s="2">
        <v>3</v>
      </c>
      <c r="L58" s="2">
        <v>0</v>
      </c>
      <c r="M58" s="2">
        <v>0</v>
      </c>
      <c r="N58" s="2">
        <v>1</v>
      </c>
      <c r="O58" t="s">
        <v>65</v>
      </c>
    </row>
    <row r="59" spans="1:15" x14ac:dyDescent="0.25">
      <c r="A59" s="2">
        <v>72</v>
      </c>
      <c r="B59" s="2">
        <v>1</v>
      </c>
      <c r="C59" s="2">
        <v>25</v>
      </c>
      <c r="D59" s="3">
        <v>4</v>
      </c>
      <c r="E59" s="3">
        <v>4</v>
      </c>
      <c r="F59" s="2">
        <v>4</v>
      </c>
      <c r="G59" s="2">
        <v>0.97499999999999998</v>
      </c>
      <c r="H59" s="2">
        <v>0.8</v>
      </c>
      <c r="I59" s="2">
        <v>2.1259999999999999</v>
      </c>
      <c r="J59" s="2">
        <v>17</v>
      </c>
      <c r="K59" s="2">
        <v>1</v>
      </c>
      <c r="L59" s="2">
        <v>1</v>
      </c>
      <c r="M59" s="2">
        <v>0</v>
      </c>
      <c r="N59" s="2">
        <v>0</v>
      </c>
      <c r="O59" t="s">
        <v>66</v>
      </c>
    </row>
    <row r="60" spans="1:15" x14ac:dyDescent="0.25">
      <c r="A60" s="2">
        <v>72</v>
      </c>
      <c r="B60" s="2">
        <v>1</v>
      </c>
      <c r="C60" s="2">
        <v>23</v>
      </c>
      <c r="D60" s="3">
        <v>4.3478260869565215</v>
      </c>
      <c r="E60" s="3">
        <v>4.3478260869565215</v>
      </c>
      <c r="F60" s="2">
        <v>4</v>
      </c>
      <c r="G60" s="2">
        <v>0.97</v>
      </c>
      <c r="H60" s="2">
        <v>0.54</v>
      </c>
      <c r="I60" s="2">
        <v>2.254</v>
      </c>
      <c r="J60" s="2">
        <v>23.5</v>
      </c>
      <c r="K60" s="2">
        <v>2</v>
      </c>
      <c r="L60" s="2">
        <v>0</v>
      </c>
      <c r="M60" s="2">
        <v>1</v>
      </c>
      <c r="N60" s="2">
        <v>0</v>
      </c>
      <c r="O60" t="s">
        <v>67</v>
      </c>
    </row>
    <row r="61" spans="1:15" x14ac:dyDescent="0.25">
      <c r="A61" s="2">
        <v>72</v>
      </c>
      <c r="B61" s="2">
        <v>1</v>
      </c>
      <c r="C61" s="2">
        <v>20</v>
      </c>
      <c r="D61" s="3">
        <v>5</v>
      </c>
      <c r="E61" s="3">
        <v>5</v>
      </c>
      <c r="F61" s="2">
        <v>4</v>
      </c>
      <c r="G61" s="2">
        <v>1.4</v>
      </c>
      <c r="H61" s="2">
        <v>0.9</v>
      </c>
      <c r="I61" s="2">
        <v>2.4079999999999999</v>
      </c>
      <c r="J61" s="2">
        <v>19.5</v>
      </c>
      <c r="K61" s="2">
        <v>1</v>
      </c>
      <c r="L61" s="2">
        <v>1</v>
      </c>
      <c r="M61" s="2">
        <v>0</v>
      </c>
      <c r="N61" s="2">
        <v>0</v>
      </c>
      <c r="O61" t="s">
        <v>68</v>
      </c>
    </row>
    <row r="62" spans="1:15" x14ac:dyDescent="0.25">
      <c r="A62" s="2">
        <v>72</v>
      </c>
      <c r="B62" s="2">
        <v>1</v>
      </c>
      <c r="C62" s="2">
        <v>21</v>
      </c>
      <c r="D62" s="3">
        <v>4.7619047619047619</v>
      </c>
      <c r="E62" s="3">
        <v>4.7619047619047619</v>
      </c>
      <c r="F62" s="2">
        <v>4</v>
      </c>
      <c r="G62" s="2">
        <v>1.22</v>
      </c>
      <c r="H62" s="2">
        <v>0.86</v>
      </c>
      <c r="I62" s="2">
        <v>2.226</v>
      </c>
      <c r="J62" s="2">
        <v>16.5</v>
      </c>
      <c r="K62" s="2">
        <v>1</v>
      </c>
      <c r="L62" s="2">
        <v>1</v>
      </c>
      <c r="M62" s="2">
        <v>0</v>
      </c>
      <c r="N62" s="2">
        <v>0</v>
      </c>
      <c r="O62" t="s">
        <v>69</v>
      </c>
    </row>
    <row r="63" spans="1:15" x14ac:dyDescent="0.25">
      <c r="A63" s="2">
        <v>72</v>
      </c>
      <c r="B63" s="2">
        <v>1</v>
      </c>
      <c r="C63" s="2">
        <v>13</v>
      </c>
      <c r="D63" s="3">
        <v>7.6923076923076925</v>
      </c>
      <c r="E63" s="3">
        <v>7.6923076923076925</v>
      </c>
      <c r="F63" s="2">
        <v>8</v>
      </c>
      <c r="G63" s="2">
        <v>3.5</v>
      </c>
      <c r="H63" s="2">
        <v>1.65</v>
      </c>
      <c r="I63" s="2">
        <v>4.274</v>
      </c>
      <c r="J63" s="2">
        <v>12</v>
      </c>
      <c r="K63" s="2">
        <v>1</v>
      </c>
      <c r="L63" s="2">
        <v>1</v>
      </c>
      <c r="M63" s="2">
        <v>0</v>
      </c>
      <c r="N63" s="2">
        <v>0</v>
      </c>
      <c r="O63" t="s">
        <v>21</v>
      </c>
    </row>
    <row r="64" spans="1:15" x14ac:dyDescent="0.25">
      <c r="A64" s="2">
        <v>72</v>
      </c>
      <c r="B64" s="2">
        <v>1</v>
      </c>
      <c r="C64" s="2">
        <v>14</v>
      </c>
      <c r="D64" s="3">
        <v>7.1428571428571432</v>
      </c>
      <c r="E64" s="3">
        <v>7.1428571428571432</v>
      </c>
      <c r="F64" s="2">
        <v>8</v>
      </c>
      <c r="G64" s="2">
        <v>4</v>
      </c>
      <c r="H64" s="2">
        <v>1.75</v>
      </c>
      <c r="I64" s="2">
        <v>4.3849999999999998</v>
      </c>
      <c r="J64" s="2">
        <v>12</v>
      </c>
      <c r="K64" s="2">
        <v>1</v>
      </c>
      <c r="L64" s="2">
        <v>1</v>
      </c>
      <c r="M64" s="2">
        <v>0</v>
      </c>
      <c r="N64" s="2">
        <v>0</v>
      </c>
      <c r="O64" t="s">
        <v>23</v>
      </c>
    </row>
    <row r="65" spans="1:15" x14ac:dyDescent="0.25">
      <c r="A65" s="2">
        <v>72</v>
      </c>
      <c r="B65" s="2">
        <v>1</v>
      </c>
      <c r="C65" s="2">
        <v>15</v>
      </c>
      <c r="D65" s="3">
        <v>6.666666666666667</v>
      </c>
      <c r="E65" s="3">
        <v>6.666666666666667</v>
      </c>
      <c r="F65" s="2">
        <v>8</v>
      </c>
      <c r="G65" s="2">
        <v>3.18</v>
      </c>
      <c r="H65" s="2">
        <v>1.5</v>
      </c>
      <c r="I65" s="2">
        <v>4.1349999999999998</v>
      </c>
      <c r="J65" s="2">
        <v>13.5</v>
      </c>
      <c r="K65" s="2">
        <v>1</v>
      </c>
      <c r="L65" s="2">
        <v>1</v>
      </c>
      <c r="M65" s="2">
        <v>0</v>
      </c>
      <c r="N65" s="2">
        <v>0</v>
      </c>
      <c r="O65" t="s">
        <v>22</v>
      </c>
    </row>
    <row r="66" spans="1:15" x14ac:dyDescent="0.25">
      <c r="A66" s="2">
        <v>72</v>
      </c>
      <c r="B66" s="2">
        <v>1</v>
      </c>
      <c r="C66" s="2">
        <v>14</v>
      </c>
      <c r="D66" s="3">
        <v>7.1428571428571432</v>
      </c>
      <c r="E66" s="3">
        <v>7.1428571428571432</v>
      </c>
      <c r="F66" s="2">
        <v>8</v>
      </c>
      <c r="G66" s="2">
        <v>3.51</v>
      </c>
      <c r="H66" s="2">
        <v>1.53</v>
      </c>
      <c r="I66" s="2">
        <v>4.1289999999999996</v>
      </c>
      <c r="J66" s="2">
        <v>13</v>
      </c>
      <c r="K66" s="2">
        <v>1</v>
      </c>
      <c r="L66" s="2">
        <v>1</v>
      </c>
      <c r="M66" s="2">
        <v>0</v>
      </c>
      <c r="N66" s="2">
        <v>0</v>
      </c>
      <c r="O66" t="s">
        <v>20</v>
      </c>
    </row>
    <row r="67" spans="1:15" x14ac:dyDescent="0.25">
      <c r="A67" s="2">
        <v>72</v>
      </c>
      <c r="B67" s="2">
        <v>1</v>
      </c>
      <c r="C67" s="2">
        <v>17</v>
      </c>
      <c r="D67" s="3">
        <v>5.882352941176471</v>
      </c>
      <c r="E67" s="3">
        <v>5.882352941176471</v>
      </c>
      <c r="F67" s="2">
        <v>8</v>
      </c>
      <c r="G67" s="2">
        <v>3.04</v>
      </c>
      <c r="H67" s="2">
        <v>1.5</v>
      </c>
      <c r="I67" s="2">
        <v>3.6720000000000002</v>
      </c>
      <c r="J67" s="2">
        <v>11.5</v>
      </c>
      <c r="K67" s="2">
        <v>1</v>
      </c>
      <c r="L67" s="2">
        <v>1</v>
      </c>
      <c r="M67" s="2">
        <v>0</v>
      </c>
      <c r="N67" s="2">
        <v>0</v>
      </c>
      <c r="O67" t="s">
        <v>70</v>
      </c>
    </row>
    <row r="68" spans="1:15" x14ac:dyDescent="0.25">
      <c r="A68" s="2">
        <v>72</v>
      </c>
      <c r="B68" s="2">
        <v>1</v>
      </c>
      <c r="C68" s="2">
        <v>11</v>
      </c>
      <c r="D68" s="3">
        <v>9.0909090909090917</v>
      </c>
      <c r="E68" s="3">
        <v>9.0909090909090917</v>
      </c>
      <c r="F68" s="2">
        <v>8</v>
      </c>
      <c r="G68" s="2">
        <v>4.29</v>
      </c>
      <c r="H68" s="2">
        <v>2.08</v>
      </c>
      <c r="I68" s="2">
        <v>4.633</v>
      </c>
      <c r="J68" s="2">
        <v>11</v>
      </c>
      <c r="K68" s="2">
        <v>1</v>
      </c>
      <c r="L68" s="2">
        <v>1</v>
      </c>
      <c r="M68" s="2">
        <v>0</v>
      </c>
      <c r="N68" s="2">
        <v>0</v>
      </c>
      <c r="O68" t="s">
        <v>71</v>
      </c>
    </row>
    <row r="69" spans="1:15" x14ac:dyDescent="0.25">
      <c r="A69" s="2">
        <v>72</v>
      </c>
      <c r="B69" s="2">
        <v>1</v>
      </c>
      <c r="C69" s="2">
        <v>13</v>
      </c>
      <c r="D69" s="3">
        <v>7.6923076923076925</v>
      </c>
      <c r="E69" s="3">
        <v>7.6923076923076925</v>
      </c>
      <c r="F69" s="2">
        <v>8</v>
      </c>
      <c r="G69" s="2">
        <v>3.5</v>
      </c>
      <c r="H69" s="2">
        <v>1.55</v>
      </c>
      <c r="I69" s="2">
        <v>4.5019999999999998</v>
      </c>
      <c r="J69" s="2">
        <v>13.5</v>
      </c>
      <c r="K69" s="2">
        <v>1</v>
      </c>
      <c r="L69" s="2">
        <v>1</v>
      </c>
      <c r="M69" s="2">
        <v>0</v>
      </c>
      <c r="N69" s="2">
        <v>0</v>
      </c>
      <c r="O69" t="s">
        <v>72</v>
      </c>
    </row>
    <row r="70" spans="1:15" x14ac:dyDescent="0.25">
      <c r="A70" s="2">
        <v>72</v>
      </c>
      <c r="B70" s="2">
        <v>1</v>
      </c>
      <c r="C70" s="2">
        <v>12</v>
      </c>
      <c r="D70" s="3">
        <v>8.3333333333333339</v>
      </c>
      <c r="E70" s="3">
        <v>8.3333333333333339</v>
      </c>
      <c r="F70" s="2">
        <v>8</v>
      </c>
      <c r="G70" s="2">
        <v>3.5</v>
      </c>
      <c r="H70" s="2">
        <v>1.6</v>
      </c>
      <c r="I70" s="2">
        <v>4.4560000000000004</v>
      </c>
      <c r="J70" s="2">
        <v>13.5</v>
      </c>
      <c r="K70" s="2">
        <v>1</v>
      </c>
      <c r="L70" s="2">
        <v>1</v>
      </c>
      <c r="M70" s="2">
        <v>0</v>
      </c>
      <c r="N70" s="2">
        <v>0</v>
      </c>
      <c r="O70" t="s">
        <v>73</v>
      </c>
    </row>
    <row r="71" spans="1:15" x14ac:dyDescent="0.25">
      <c r="A71" s="2">
        <v>72</v>
      </c>
      <c r="B71" s="2">
        <v>1</v>
      </c>
      <c r="C71" s="2">
        <v>13</v>
      </c>
      <c r="D71" s="3">
        <v>7.6923076923076925</v>
      </c>
      <c r="E71" s="3">
        <v>7.6923076923076925</v>
      </c>
      <c r="F71" s="2">
        <v>8</v>
      </c>
      <c r="G71" s="2">
        <v>4</v>
      </c>
      <c r="H71" s="2">
        <v>1.9</v>
      </c>
      <c r="I71" s="2">
        <v>4.4219999999999997</v>
      </c>
      <c r="J71" s="2">
        <v>12.5</v>
      </c>
      <c r="K71" s="2">
        <v>1</v>
      </c>
      <c r="L71" s="2">
        <v>1</v>
      </c>
      <c r="M71" s="2">
        <v>0</v>
      </c>
      <c r="N71" s="2">
        <v>0</v>
      </c>
      <c r="O71" t="s">
        <v>74</v>
      </c>
    </row>
    <row r="72" spans="1:15" x14ac:dyDescent="0.25">
      <c r="A72" s="2">
        <v>72</v>
      </c>
      <c r="B72" s="2">
        <v>1</v>
      </c>
      <c r="C72" s="2">
        <v>19</v>
      </c>
      <c r="D72" s="3">
        <v>5.2631578947368425</v>
      </c>
      <c r="E72" s="3">
        <v>5.2631578947368425</v>
      </c>
      <c r="F72" s="2">
        <v>3</v>
      </c>
      <c r="G72" s="2">
        <v>0.7</v>
      </c>
      <c r="H72" s="2">
        <v>0.97</v>
      </c>
      <c r="I72" s="2">
        <v>2.33</v>
      </c>
      <c r="J72" s="2">
        <v>13.5</v>
      </c>
      <c r="K72" s="2">
        <v>3</v>
      </c>
      <c r="L72" s="2">
        <v>0</v>
      </c>
      <c r="M72" s="2">
        <v>0</v>
      </c>
      <c r="N72" s="2">
        <v>1</v>
      </c>
      <c r="O72" t="s">
        <v>75</v>
      </c>
    </row>
    <row r="73" spans="1:15" x14ac:dyDescent="0.25">
      <c r="A73" s="2">
        <v>72</v>
      </c>
      <c r="B73" s="2">
        <v>1</v>
      </c>
      <c r="C73" s="2">
        <v>15</v>
      </c>
      <c r="D73" s="3">
        <v>6.666666666666667</v>
      </c>
      <c r="E73" s="3">
        <v>6.666666666666667</v>
      </c>
      <c r="F73" s="2">
        <v>8</v>
      </c>
      <c r="G73" s="2">
        <v>3.04</v>
      </c>
      <c r="H73" s="2">
        <v>1.5</v>
      </c>
      <c r="I73" s="2">
        <v>3.8919999999999999</v>
      </c>
      <c r="J73" s="2">
        <v>12.5</v>
      </c>
      <c r="K73" s="2">
        <v>1</v>
      </c>
      <c r="L73" s="2">
        <v>1</v>
      </c>
      <c r="M73" s="2">
        <v>0</v>
      </c>
      <c r="N73" s="2">
        <v>0</v>
      </c>
      <c r="O73" t="s">
        <v>76</v>
      </c>
    </row>
    <row r="74" spans="1:15" x14ac:dyDescent="0.25">
      <c r="A74" s="2">
        <v>72</v>
      </c>
      <c r="B74" s="2">
        <v>1</v>
      </c>
      <c r="C74" s="2">
        <v>13</v>
      </c>
      <c r="D74" s="3">
        <v>7.6923076923076925</v>
      </c>
      <c r="E74" s="3">
        <v>7.6923076923076925</v>
      </c>
      <c r="F74" s="2">
        <v>8</v>
      </c>
      <c r="G74" s="2">
        <v>3.07</v>
      </c>
      <c r="H74" s="2">
        <v>1.3</v>
      </c>
      <c r="I74" s="2">
        <v>4.0979999999999999</v>
      </c>
      <c r="J74" s="2">
        <v>14</v>
      </c>
      <c r="K74" s="2">
        <v>1</v>
      </c>
      <c r="L74" s="2">
        <v>1</v>
      </c>
      <c r="M74" s="2">
        <v>0</v>
      </c>
      <c r="N74" s="2">
        <v>0</v>
      </c>
      <c r="O74" t="s">
        <v>77</v>
      </c>
    </row>
    <row r="75" spans="1:15" x14ac:dyDescent="0.25">
      <c r="A75" s="2">
        <v>72</v>
      </c>
      <c r="B75" s="2">
        <v>1</v>
      </c>
      <c r="C75" s="2">
        <v>13</v>
      </c>
      <c r="D75" s="3">
        <v>7.6923076923076925</v>
      </c>
      <c r="E75" s="3">
        <v>7.6923076923076925</v>
      </c>
      <c r="F75" s="2">
        <v>8</v>
      </c>
      <c r="G75" s="2">
        <v>3.02</v>
      </c>
      <c r="H75" s="2">
        <v>1.4</v>
      </c>
      <c r="I75" s="2">
        <v>4.2939999999999996</v>
      </c>
      <c r="J75" s="2">
        <v>16</v>
      </c>
      <c r="K75" s="2">
        <v>1</v>
      </c>
      <c r="L75" s="2">
        <v>1</v>
      </c>
      <c r="M75" s="2">
        <v>0</v>
      </c>
      <c r="N75" s="2">
        <v>0</v>
      </c>
      <c r="O75" t="s">
        <v>78</v>
      </c>
    </row>
    <row r="76" spans="1:15" x14ac:dyDescent="0.25">
      <c r="A76" s="2">
        <v>72</v>
      </c>
      <c r="B76" s="2">
        <v>1</v>
      </c>
      <c r="C76" s="2">
        <v>14</v>
      </c>
      <c r="D76" s="3">
        <v>7.1428571428571432</v>
      </c>
      <c r="E76" s="3">
        <v>7.1428571428571432</v>
      </c>
      <c r="F76" s="2">
        <v>8</v>
      </c>
      <c r="G76" s="2">
        <v>3.18</v>
      </c>
      <c r="H76" s="2">
        <v>1.5</v>
      </c>
      <c r="I76" s="2">
        <v>4.077</v>
      </c>
      <c r="J76" s="2">
        <v>14</v>
      </c>
      <c r="K76" s="2">
        <v>1</v>
      </c>
      <c r="L76" s="2">
        <v>1</v>
      </c>
      <c r="M76" s="2">
        <v>0</v>
      </c>
      <c r="N76" s="2">
        <v>0</v>
      </c>
      <c r="O76" t="s">
        <v>79</v>
      </c>
    </row>
    <row r="77" spans="1:15" x14ac:dyDescent="0.25">
      <c r="A77" s="2">
        <v>72</v>
      </c>
      <c r="B77" s="2">
        <v>1</v>
      </c>
      <c r="C77" s="2">
        <v>18</v>
      </c>
      <c r="D77" s="3">
        <v>5.5555555555555554</v>
      </c>
      <c r="E77" s="3">
        <v>5.5555555555555554</v>
      </c>
      <c r="F77" s="2">
        <v>4</v>
      </c>
      <c r="G77" s="2">
        <v>1.21</v>
      </c>
      <c r="H77" s="2">
        <v>1.1200000000000001</v>
      </c>
      <c r="I77" s="2">
        <v>2.9329999999999998</v>
      </c>
      <c r="J77" s="2">
        <v>14.5</v>
      </c>
      <c r="K77" s="2">
        <v>2</v>
      </c>
      <c r="L77" s="2">
        <v>0</v>
      </c>
      <c r="M77" s="2">
        <v>1</v>
      </c>
      <c r="N77" s="2">
        <v>0</v>
      </c>
      <c r="O77" t="s">
        <v>80</v>
      </c>
    </row>
    <row r="78" spans="1:15" x14ac:dyDescent="0.25">
      <c r="A78" s="2">
        <v>72</v>
      </c>
      <c r="B78" s="2">
        <v>1</v>
      </c>
      <c r="C78" s="2">
        <v>22</v>
      </c>
      <c r="D78" s="3">
        <v>4.5454545454545459</v>
      </c>
      <c r="E78" s="3">
        <v>4.5454545454545459</v>
      </c>
      <c r="F78" s="2">
        <v>4</v>
      </c>
      <c r="G78" s="2">
        <v>1.21</v>
      </c>
      <c r="H78" s="2">
        <v>0.76</v>
      </c>
      <c r="I78" s="2">
        <v>2.5110000000000001</v>
      </c>
      <c r="J78" s="2">
        <v>18</v>
      </c>
      <c r="K78" s="2">
        <v>2</v>
      </c>
      <c r="L78" s="2">
        <v>0</v>
      </c>
      <c r="M78" s="2">
        <v>1</v>
      </c>
      <c r="N78" s="2">
        <v>0</v>
      </c>
      <c r="O78" t="s">
        <v>81</v>
      </c>
    </row>
    <row r="79" spans="1:15" x14ac:dyDescent="0.25">
      <c r="A79" s="2">
        <v>72</v>
      </c>
      <c r="B79" s="2">
        <v>1</v>
      </c>
      <c r="C79" s="2">
        <v>21</v>
      </c>
      <c r="D79" s="3">
        <v>4.7619047619047619</v>
      </c>
      <c r="E79" s="3">
        <v>4.7619047619047619</v>
      </c>
      <c r="F79" s="2">
        <v>4</v>
      </c>
      <c r="G79" s="2">
        <v>1.2</v>
      </c>
      <c r="H79" s="2">
        <v>0.87</v>
      </c>
      <c r="I79" s="2">
        <v>2.9790000000000001</v>
      </c>
      <c r="J79" s="2">
        <v>19.5</v>
      </c>
      <c r="K79" s="2">
        <v>2</v>
      </c>
      <c r="L79" s="2">
        <v>0</v>
      </c>
      <c r="M79" s="2">
        <v>1</v>
      </c>
      <c r="N79" s="2">
        <v>0</v>
      </c>
      <c r="O79" t="s">
        <v>82</v>
      </c>
    </row>
    <row r="80" spans="1:15" x14ac:dyDescent="0.25">
      <c r="A80" s="2">
        <v>72</v>
      </c>
      <c r="B80" s="2">
        <v>1</v>
      </c>
      <c r="C80" s="2">
        <v>26</v>
      </c>
      <c r="D80" s="3">
        <v>3.8461538461538463</v>
      </c>
      <c r="E80" s="3">
        <v>3.8461538461538463</v>
      </c>
      <c r="F80" s="2">
        <v>4</v>
      </c>
      <c r="G80" s="2">
        <v>0.96</v>
      </c>
      <c r="H80" s="2">
        <v>0.69</v>
      </c>
      <c r="I80" s="2">
        <v>2.1890000000000001</v>
      </c>
      <c r="J80" s="2">
        <v>18</v>
      </c>
      <c r="K80" s="2">
        <v>2</v>
      </c>
      <c r="L80" s="2">
        <v>0</v>
      </c>
      <c r="M80" s="2">
        <v>1</v>
      </c>
      <c r="N80" s="2">
        <v>0</v>
      </c>
      <c r="O80" t="s">
        <v>83</v>
      </c>
    </row>
    <row r="81" spans="1:15" x14ac:dyDescent="0.25">
      <c r="A81" s="2">
        <v>72</v>
      </c>
      <c r="B81" s="2">
        <v>1</v>
      </c>
      <c r="C81" s="2">
        <v>22</v>
      </c>
      <c r="D81" s="3">
        <v>4.5454545454545459</v>
      </c>
      <c r="E81" s="3">
        <v>4.5454545454545459</v>
      </c>
      <c r="F81" s="2">
        <v>4</v>
      </c>
      <c r="G81" s="2">
        <v>1.22</v>
      </c>
      <c r="H81" s="2">
        <v>0.86</v>
      </c>
      <c r="I81" s="2">
        <v>2.395</v>
      </c>
      <c r="J81" s="2">
        <v>16</v>
      </c>
      <c r="K81" s="2">
        <v>1</v>
      </c>
      <c r="L81" s="2">
        <v>1</v>
      </c>
      <c r="M81" s="2">
        <v>0</v>
      </c>
      <c r="N81" s="2">
        <v>0</v>
      </c>
      <c r="O81" t="s">
        <v>84</v>
      </c>
    </row>
    <row r="82" spans="1:15" x14ac:dyDescent="0.25">
      <c r="A82" s="2">
        <v>72</v>
      </c>
      <c r="B82" s="2">
        <v>1</v>
      </c>
      <c r="C82" s="2">
        <v>28</v>
      </c>
      <c r="D82" s="3">
        <v>3.5714285714285716</v>
      </c>
      <c r="E82" s="3">
        <v>3.5714285714285716</v>
      </c>
      <c r="F82" s="2">
        <v>4</v>
      </c>
      <c r="G82" s="2">
        <v>0.97</v>
      </c>
      <c r="H82" s="2">
        <v>0.92</v>
      </c>
      <c r="I82" s="2">
        <v>2.2879999999999998</v>
      </c>
      <c r="J82" s="2">
        <v>17</v>
      </c>
      <c r="K82" s="2">
        <v>3</v>
      </c>
      <c r="L82" s="2">
        <v>0</v>
      </c>
      <c r="M82" s="2">
        <v>0</v>
      </c>
      <c r="N82" s="2">
        <v>1</v>
      </c>
      <c r="O82" t="s">
        <v>85</v>
      </c>
    </row>
    <row r="83" spans="1:15" x14ac:dyDescent="0.25">
      <c r="A83" s="2">
        <v>72</v>
      </c>
      <c r="B83" s="2">
        <v>1</v>
      </c>
      <c r="C83" s="2">
        <v>23</v>
      </c>
      <c r="D83" s="3">
        <v>4.3478260869565215</v>
      </c>
      <c r="E83" s="3">
        <v>4.3478260869565215</v>
      </c>
      <c r="F83" s="2">
        <v>4</v>
      </c>
      <c r="G83" s="2">
        <v>1.2</v>
      </c>
      <c r="H83" s="2">
        <v>0.97</v>
      </c>
      <c r="I83" s="2">
        <v>2.5059999999999998</v>
      </c>
      <c r="J83" s="2">
        <v>14.5</v>
      </c>
      <c r="K83" s="2">
        <v>3</v>
      </c>
      <c r="L83" s="2">
        <v>0</v>
      </c>
      <c r="M83" s="2">
        <v>0</v>
      </c>
      <c r="N83" s="2">
        <v>1</v>
      </c>
      <c r="O83" t="s">
        <v>86</v>
      </c>
    </row>
    <row r="84" spans="1:15" x14ac:dyDescent="0.25">
      <c r="A84" s="2">
        <v>72</v>
      </c>
      <c r="B84" s="2">
        <v>1</v>
      </c>
      <c r="C84" s="2">
        <v>28</v>
      </c>
      <c r="D84" s="3">
        <v>3.5714285714285716</v>
      </c>
      <c r="E84" s="3">
        <v>3.5714285714285716</v>
      </c>
      <c r="F84" s="2">
        <v>4</v>
      </c>
      <c r="G84" s="2">
        <v>0.98</v>
      </c>
      <c r="H84" s="2">
        <v>0.8</v>
      </c>
      <c r="I84" s="2">
        <v>2.1640000000000001</v>
      </c>
      <c r="J84" s="2">
        <v>15</v>
      </c>
      <c r="K84" s="2">
        <v>1</v>
      </c>
      <c r="L84" s="2">
        <v>1</v>
      </c>
      <c r="M84" s="2">
        <v>0</v>
      </c>
      <c r="N84" s="2">
        <v>0</v>
      </c>
      <c r="O84" t="s">
        <v>87</v>
      </c>
    </row>
    <row r="85" spans="1:15" x14ac:dyDescent="0.25">
      <c r="A85" s="2">
        <v>72</v>
      </c>
      <c r="B85" s="2">
        <v>1</v>
      </c>
      <c r="C85" s="2">
        <v>27</v>
      </c>
      <c r="D85" s="3">
        <v>3.7037037037037037</v>
      </c>
      <c r="E85" s="3">
        <v>3.7037037037037037</v>
      </c>
      <c r="F85" s="2">
        <v>4</v>
      </c>
      <c r="G85" s="2">
        <v>0.97</v>
      </c>
      <c r="H85" s="2">
        <v>0.88</v>
      </c>
      <c r="I85" s="2">
        <v>2.1</v>
      </c>
      <c r="J85" s="2">
        <v>16.5</v>
      </c>
      <c r="K85" s="2">
        <v>3</v>
      </c>
      <c r="L85" s="2">
        <v>0</v>
      </c>
      <c r="M85" s="2">
        <v>0</v>
      </c>
      <c r="N85" s="2">
        <v>1</v>
      </c>
      <c r="O85" t="s">
        <v>88</v>
      </c>
    </row>
    <row r="86" spans="1:15" x14ac:dyDescent="0.25">
      <c r="A86" s="2">
        <v>73</v>
      </c>
      <c r="B86" s="2">
        <v>1</v>
      </c>
      <c r="C86" s="2">
        <v>13</v>
      </c>
      <c r="D86" s="3">
        <v>7.6923076923076925</v>
      </c>
      <c r="E86" s="3">
        <v>7.6923076923076925</v>
      </c>
      <c r="F86" s="2">
        <v>8</v>
      </c>
      <c r="G86" s="2">
        <v>3.5</v>
      </c>
      <c r="H86" s="2">
        <v>1.75</v>
      </c>
      <c r="I86" s="2">
        <v>4.0999999999999996</v>
      </c>
      <c r="J86" s="2">
        <v>13</v>
      </c>
      <c r="K86" s="2">
        <v>1</v>
      </c>
      <c r="L86" s="2">
        <v>1</v>
      </c>
      <c r="M86" s="2">
        <v>0</v>
      </c>
      <c r="N86" s="2">
        <v>0</v>
      </c>
      <c r="O86" t="s">
        <v>89</v>
      </c>
    </row>
    <row r="87" spans="1:15" x14ac:dyDescent="0.25">
      <c r="A87" s="2">
        <v>73</v>
      </c>
      <c r="B87" s="2">
        <v>1</v>
      </c>
      <c r="C87" s="2">
        <v>14</v>
      </c>
      <c r="D87" s="3">
        <v>7.1428571428571432</v>
      </c>
      <c r="E87" s="3">
        <v>7.1428571428571432</v>
      </c>
      <c r="F87" s="2">
        <v>8</v>
      </c>
      <c r="G87" s="2">
        <v>3.04</v>
      </c>
      <c r="H87" s="2">
        <v>1.5</v>
      </c>
      <c r="I87" s="2">
        <v>3.6720000000000002</v>
      </c>
      <c r="J87" s="2">
        <v>11.5</v>
      </c>
      <c r="K87" s="2">
        <v>1</v>
      </c>
      <c r="L87" s="2">
        <v>1</v>
      </c>
      <c r="M87" s="2">
        <v>0</v>
      </c>
      <c r="N87" s="2">
        <v>0</v>
      </c>
      <c r="O87" t="s">
        <v>48</v>
      </c>
    </row>
    <row r="88" spans="1:15" x14ac:dyDescent="0.25">
      <c r="A88" s="2">
        <v>73</v>
      </c>
      <c r="B88" s="2">
        <v>1</v>
      </c>
      <c r="C88" s="2">
        <v>13</v>
      </c>
      <c r="D88" s="3">
        <v>7.6923076923076925</v>
      </c>
      <c r="E88" s="3">
        <v>7.6923076923076925</v>
      </c>
      <c r="F88" s="2">
        <v>8</v>
      </c>
      <c r="G88" s="2">
        <v>3.5</v>
      </c>
      <c r="H88" s="2">
        <v>1.45</v>
      </c>
      <c r="I88" s="2">
        <v>3.988</v>
      </c>
      <c r="J88" s="2">
        <v>13</v>
      </c>
      <c r="K88" s="2">
        <v>1</v>
      </c>
      <c r="L88" s="2">
        <v>1</v>
      </c>
      <c r="M88" s="2">
        <v>0</v>
      </c>
      <c r="N88" s="2">
        <v>0</v>
      </c>
      <c r="O88" t="s">
        <v>90</v>
      </c>
    </row>
    <row r="89" spans="1:15" x14ac:dyDescent="0.25">
      <c r="A89" s="2">
        <v>73</v>
      </c>
      <c r="B89" s="2">
        <v>1</v>
      </c>
      <c r="C89" s="2">
        <v>14</v>
      </c>
      <c r="D89" s="3">
        <v>7.1428571428571432</v>
      </c>
      <c r="E89" s="3">
        <v>7.1428571428571432</v>
      </c>
      <c r="F89" s="2">
        <v>8</v>
      </c>
      <c r="G89" s="2">
        <v>3.02</v>
      </c>
      <c r="H89" s="2">
        <v>1.37</v>
      </c>
      <c r="I89" s="2">
        <v>4.0419999999999998</v>
      </c>
      <c r="J89" s="2">
        <v>14.5</v>
      </c>
      <c r="K89" s="2">
        <v>1</v>
      </c>
      <c r="L89" s="2">
        <v>1</v>
      </c>
      <c r="M89" s="2">
        <v>0</v>
      </c>
      <c r="N89" s="2">
        <v>0</v>
      </c>
      <c r="O89" t="s">
        <v>91</v>
      </c>
    </row>
    <row r="90" spans="1:15" x14ac:dyDescent="0.25">
      <c r="A90" s="2">
        <v>73</v>
      </c>
      <c r="B90" s="2">
        <v>1</v>
      </c>
      <c r="C90" s="2">
        <v>15</v>
      </c>
      <c r="D90" s="3">
        <v>6.666666666666667</v>
      </c>
      <c r="E90" s="3">
        <v>6.666666666666667</v>
      </c>
      <c r="F90" s="2">
        <v>8</v>
      </c>
      <c r="G90" s="2">
        <v>3.18</v>
      </c>
      <c r="H90" s="2">
        <v>1.5</v>
      </c>
      <c r="I90" s="2">
        <v>3.7770000000000001</v>
      </c>
      <c r="J90" s="2">
        <v>12.5</v>
      </c>
      <c r="K90" s="2">
        <v>1</v>
      </c>
      <c r="L90" s="2">
        <v>1</v>
      </c>
      <c r="M90" s="2">
        <v>0</v>
      </c>
      <c r="N90" s="2">
        <v>0</v>
      </c>
      <c r="O90" t="s">
        <v>92</v>
      </c>
    </row>
    <row r="91" spans="1:15" x14ac:dyDescent="0.25">
      <c r="A91" s="2">
        <v>73</v>
      </c>
      <c r="B91" s="2">
        <v>1</v>
      </c>
      <c r="C91" s="2">
        <v>12</v>
      </c>
      <c r="D91" s="3">
        <v>8.3333333333333339</v>
      </c>
      <c r="E91" s="3">
        <v>8.3333333333333339</v>
      </c>
      <c r="F91" s="2">
        <v>8</v>
      </c>
      <c r="G91" s="2">
        <v>4.29</v>
      </c>
      <c r="H91" s="2">
        <v>1.98</v>
      </c>
      <c r="I91" s="2">
        <v>4.952</v>
      </c>
      <c r="J91" s="2">
        <v>11.5</v>
      </c>
      <c r="K91" s="2">
        <v>1</v>
      </c>
      <c r="L91" s="2">
        <v>1</v>
      </c>
      <c r="M91" s="2">
        <v>0</v>
      </c>
      <c r="N91" s="2">
        <v>0</v>
      </c>
      <c r="O91" t="s">
        <v>93</v>
      </c>
    </row>
    <row r="92" spans="1:15" x14ac:dyDescent="0.25">
      <c r="A92" s="2">
        <v>73</v>
      </c>
      <c r="B92" s="2">
        <v>1</v>
      </c>
      <c r="C92" s="2">
        <v>13</v>
      </c>
      <c r="D92" s="3">
        <v>7.6923076923076925</v>
      </c>
      <c r="E92" s="3">
        <v>7.6923076923076925</v>
      </c>
      <c r="F92" s="2">
        <v>8</v>
      </c>
      <c r="G92" s="2">
        <v>4</v>
      </c>
      <c r="H92" s="2">
        <v>1.5</v>
      </c>
      <c r="I92" s="2">
        <v>4.4640000000000004</v>
      </c>
      <c r="J92" s="2">
        <v>12</v>
      </c>
      <c r="K92" s="2">
        <v>1</v>
      </c>
      <c r="L92" s="2">
        <v>1</v>
      </c>
      <c r="M92" s="2">
        <v>0</v>
      </c>
      <c r="N92" s="2">
        <v>0</v>
      </c>
      <c r="O92" t="s">
        <v>94</v>
      </c>
    </row>
    <row r="93" spans="1:15" x14ac:dyDescent="0.25">
      <c r="A93" s="2">
        <v>73</v>
      </c>
      <c r="B93" s="2">
        <v>1</v>
      </c>
      <c r="C93" s="2">
        <v>13</v>
      </c>
      <c r="D93" s="3">
        <v>7.6923076923076925</v>
      </c>
      <c r="E93" s="3">
        <v>7.6923076923076925</v>
      </c>
      <c r="F93" s="2">
        <v>8</v>
      </c>
      <c r="G93" s="2">
        <v>3.51</v>
      </c>
      <c r="H93" s="2">
        <v>1.58</v>
      </c>
      <c r="I93" s="2">
        <v>4.3630000000000004</v>
      </c>
      <c r="J93" s="2">
        <v>13</v>
      </c>
      <c r="K93" s="2">
        <v>1</v>
      </c>
      <c r="L93" s="2">
        <v>1</v>
      </c>
      <c r="M93" s="2">
        <v>0</v>
      </c>
      <c r="N93" s="2">
        <v>0</v>
      </c>
      <c r="O93" t="s">
        <v>95</v>
      </c>
    </row>
    <row r="94" spans="1:15" x14ac:dyDescent="0.25">
      <c r="A94" s="2">
        <v>73</v>
      </c>
      <c r="B94" s="2">
        <v>1</v>
      </c>
      <c r="C94" s="2">
        <v>14</v>
      </c>
      <c r="D94" s="3">
        <v>7.1428571428571432</v>
      </c>
      <c r="E94" s="3">
        <v>7.1428571428571432</v>
      </c>
      <c r="F94" s="2">
        <v>8</v>
      </c>
      <c r="G94" s="2">
        <v>3.18</v>
      </c>
      <c r="H94" s="2">
        <v>1.5</v>
      </c>
      <c r="I94" s="2">
        <v>4.2370000000000001</v>
      </c>
      <c r="J94" s="2">
        <v>14.5</v>
      </c>
      <c r="K94" s="2">
        <v>1</v>
      </c>
      <c r="L94" s="2">
        <v>1</v>
      </c>
      <c r="M94" s="2">
        <v>0</v>
      </c>
      <c r="N94" s="2">
        <v>0</v>
      </c>
      <c r="O94" t="s">
        <v>96</v>
      </c>
    </row>
    <row r="95" spans="1:15" x14ac:dyDescent="0.25">
      <c r="A95" s="2">
        <v>73</v>
      </c>
      <c r="B95" s="2">
        <v>1</v>
      </c>
      <c r="C95" s="2">
        <v>13</v>
      </c>
      <c r="D95" s="3">
        <v>7.6923076923076925</v>
      </c>
      <c r="E95" s="3">
        <v>7.6923076923076925</v>
      </c>
      <c r="F95" s="2">
        <v>8</v>
      </c>
      <c r="G95" s="2">
        <v>4.4000000000000004</v>
      </c>
      <c r="H95" s="2">
        <v>2.15</v>
      </c>
      <c r="I95" s="2">
        <v>4.7350000000000003</v>
      </c>
      <c r="J95" s="2">
        <v>11</v>
      </c>
      <c r="K95" s="2">
        <v>1</v>
      </c>
      <c r="L95" s="2">
        <v>1</v>
      </c>
      <c r="M95" s="2">
        <v>0</v>
      </c>
      <c r="N95" s="2">
        <v>0</v>
      </c>
      <c r="O95" t="s">
        <v>97</v>
      </c>
    </row>
    <row r="96" spans="1:15" x14ac:dyDescent="0.25">
      <c r="A96" s="2">
        <v>73</v>
      </c>
      <c r="B96" s="2">
        <v>1</v>
      </c>
      <c r="C96" s="2">
        <v>12</v>
      </c>
      <c r="D96" s="3">
        <v>8.3333333333333339</v>
      </c>
      <c r="E96" s="3">
        <v>8.3333333333333339</v>
      </c>
      <c r="F96" s="2">
        <v>8</v>
      </c>
      <c r="G96" s="2">
        <v>4.55</v>
      </c>
      <c r="H96" s="2">
        <v>2.25</v>
      </c>
      <c r="I96" s="2">
        <v>4.9509999999999996</v>
      </c>
      <c r="J96" s="2">
        <v>11</v>
      </c>
      <c r="K96" s="2">
        <v>1</v>
      </c>
      <c r="L96" s="2">
        <v>1</v>
      </c>
      <c r="M96" s="2">
        <v>0</v>
      </c>
      <c r="N96" s="2">
        <v>0</v>
      </c>
      <c r="O96" t="s">
        <v>98</v>
      </c>
    </row>
    <row r="97" spans="1:15" x14ac:dyDescent="0.25">
      <c r="A97" s="2">
        <v>73</v>
      </c>
      <c r="B97" s="2">
        <v>1</v>
      </c>
      <c r="C97" s="2">
        <v>13</v>
      </c>
      <c r="D97" s="3">
        <v>7.6923076923076925</v>
      </c>
      <c r="E97" s="3">
        <v>7.6923076923076925</v>
      </c>
      <c r="F97" s="2">
        <v>8</v>
      </c>
      <c r="G97" s="2">
        <v>3.6</v>
      </c>
      <c r="H97" s="2">
        <v>1.75</v>
      </c>
      <c r="I97" s="2">
        <v>3.8210000000000002</v>
      </c>
      <c r="J97" s="2">
        <v>11</v>
      </c>
      <c r="K97" s="2">
        <v>1</v>
      </c>
      <c r="L97" s="2">
        <v>1</v>
      </c>
      <c r="M97" s="2">
        <v>0</v>
      </c>
      <c r="N97" s="2">
        <v>0</v>
      </c>
      <c r="O97" t="s">
        <v>99</v>
      </c>
    </row>
    <row r="98" spans="1:15" x14ac:dyDescent="0.25">
      <c r="A98" s="2">
        <v>73</v>
      </c>
      <c r="B98" s="2">
        <v>1</v>
      </c>
      <c r="C98" s="2">
        <v>18</v>
      </c>
      <c r="D98" s="3">
        <v>5.5555555555555554</v>
      </c>
      <c r="E98" s="3">
        <v>5.5555555555555554</v>
      </c>
      <c r="F98" s="2">
        <v>6</v>
      </c>
      <c r="G98" s="2">
        <v>2.25</v>
      </c>
      <c r="H98" s="2">
        <v>1.05</v>
      </c>
      <c r="I98" s="2">
        <v>3.121</v>
      </c>
      <c r="J98" s="2">
        <v>16.5</v>
      </c>
      <c r="K98" s="2">
        <v>1</v>
      </c>
      <c r="L98" s="2">
        <v>1</v>
      </c>
      <c r="M98" s="2">
        <v>0</v>
      </c>
      <c r="N98" s="2">
        <v>0</v>
      </c>
      <c r="O98" t="s">
        <v>100</v>
      </c>
    </row>
    <row r="99" spans="1:15" x14ac:dyDescent="0.25">
      <c r="A99" s="2">
        <v>73</v>
      </c>
      <c r="B99" s="2">
        <v>1</v>
      </c>
      <c r="C99" s="2">
        <v>16</v>
      </c>
      <c r="D99" s="3">
        <v>6.25</v>
      </c>
      <c r="E99" s="3">
        <v>6.25</v>
      </c>
      <c r="F99" s="2">
        <v>6</v>
      </c>
      <c r="G99" s="2">
        <v>2.5</v>
      </c>
      <c r="H99" s="2">
        <v>1</v>
      </c>
      <c r="I99" s="2">
        <v>3.278</v>
      </c>
      <c r="J99" s="2">
        <v>18</v>
      </c>
      <c r="K99" s="2">
        <v>1</v>
      </c>
      <c r="L99" s="2">
        <v>1</v>
      </c>
      <c r="M99" s="2">
        <v>0</v>
      </c>
      <c r="N99" s="2">
        <v>0</v>
      </c>
      <c r="O99" t="s">
        <v>101</v>
      </c>
    </row>
    <row r="100" spans="1:15" x14ac:dyDescent="0.25">
      <c r="A100" s="2">
        <v>73</v>
      </c>
      <c r="B100" s="2">
        <v>1</v>
      </c>
      <c r="C100" s="2">
        <v>18</v>
      </c>
      <c r="D100" s="3">
        <v>5.5555555555555554</v>
      </c>
      <c r="E100" s="3">
        <v>5.5555555555555554</v>
      </c>
      <c r="F100" s="2">
        <v>6</v>
      </c>
      <c r="G100" s="2">
        <v>2.3199999999999998</v>
      </c>
      <c r="H100" s="2">
        <v>1</v>
      </c>
      <c r="I100" s="2">
        <v>2.9449999999999998</v>
      </c>
      <c r="J100" s="2">
        <v>16</v>
      </c>
      <c r="K100" s="2">
        <v>1</v>
      </c>
      <c r="L100" s="2">
        <v>1</v>
      </c>
      <c r="M100" s="2">
        <v>0</v>
      </c>
      <c r="N100" s="2">
        <v>0</v>
      </c>
      <c r="O100" t="s">
        <v>31</v>
      </c>
    </row>
    <row r="101" spans="1:15" x14ac:dyDescent="0.25">
      <c r="A101" s="2">
        <v>73</v>
      </c>
      <c r="B101" s="2">
        <v>1</v>
      </c>
      <c r="C101" s="2">
        <v>18</v>
      </c>
      <c r="D101" s="3">
        <v>5.5555555555555554</v>
      </c>
      <c r="E101" s="3">
        <v>5.5555555555555554</v>
      </c>
      <c r="F101" s="2">
        <v>6</v>
      </c>
      <c r="G101" s="2">
        <v>2.5</v>
      </c>
      <c r="H101" s="2">
        <v>0.88</v>
      </c>
      <c r="I101" s="2">
        <v>3.0209999999999999</v>
      </c>
      <c r="J101" s="2">
        <v>16.5</v>
      </c>
      <c r="K101" s="2">
        <v>1</v>
      </c>
      <c r="L101" s="2">
        <v>1</v>
      </c>
      <c r="M101" s="2">
        <v>0</v>
      </c>
      <c r="N101" s="2">
        <v>0</v>
      </c>
      <c r="O101" t="s">
        <v>32</v>
      </c>
    </row>
    <row r="102" spans="1:15" x14ac:dyDescent="0.25">
      <c r="A102" s="2">
        <v>73</v>
      </c>
      <c r="B102" s="2">
        <v>1</v>
      </c>
      <c r="C102" s="2">
        <v>23</v>
      </c>
      <c r="D102" s="3">
        <v>4.3478260869565215</v>
      </c>
      <c r="E102" s="3">
        <v>4.3478260869565215</v>
      </c>
      <c r="F102" s="2">
        <v>6</v>
      </c>
      <c r="G102" s="2">
        <v>1.98</v>
      </c>
      <c r="H102" s="2">
        <v>0.95</v>
      </c>
      <c r="I102" s="2">
        <v>2.9039999999999999</v>
      </c>
      <c r="J102" s="2">
        <v>16</v>
      </c>
      <c r="K102" s="2">
        <v>1</v>
      </c>
      <c r="L102" s="2">
        <v>1</v>
      </c>
      <c r="M102" s="2">
        <v>0</v>
      </c>
      <c r="N102" s="2">
        <v>0</v>
      </c>
      <c r="O102" t="s">
        <v>30</v>
      </c>
    </row>
    <row r="103" spans="1:15" x14ac:dyDescent="0.25">
      <c r="A103" s="2">
        <v>73</v>
      </c>
      <c r="B103" s="2">
        <v>1</v>
      </c>
      <c r="C103" s="2">
        <v>26</v>
      </c>
      <c r="D103" s="3">
        <v>3.8461538461538463</v>
      </c>
      <c r="E103" s="3">
        <v>3.8461538461538463</v>
      </c>
      <c r="F103" s="2">
        <v>4</v>
      </c>
      <c r="G103" s="2">
        <v>0.97</v>
      </c>
      <c r="H103" s="2">
        <v>0.46</v>
      </c>
      <c r="I103" s="2">
        <v>1.95</v>
      </c>
      <c r="J103" s="2">
        <v>21</v>
      </c>
      <c r="K103" s="2">
        <v>2</v>
      </c>
      <c r="L103" s="2">
        <v>0</v>
      </c>
      <c r="M103" s="2">
        <v>1</v>
      </c>
      <c r="N103" s="2">
        <v>0</v>
      </c>
      <c r="O103" t="s">
        <v>102</v>
      </c>
    </row>
    <row r="104" spans="1:15" x14ac:dyDescent="0.25">
      <c r="A104" s="2">
        <v>73</v>
      </c>
      <c r="B104" s="2">
        <v>1</v>
      </c>
      <c r="C104" s="2">
        <v>11</v>
      </c>
      <c r="D104" s="3">
        <v>9.0909090909090917</v>
      </c>
      <c r="E104" s="3">
        <v>9.0909090909090917</v>
      </c>
      <c r="F104" s="2">
        <v>8</v>
      </c>
      <c r="G104" s="2">
        <v>4</v>
      </c>
      <c r="H104" s="2">
        <v>1.5</v>
      </c>
      <c r="I104" s="2">
        <v>4.9969999999999999</v>
      </c>
      <c r="J104" s="2">
        <v>14</v>
      </c>
      <c r="K104" s="2">
        <v>1</v>
      </c>
      <c r="L104" s="2">
        <v>1</v>
      </c>
      <c r="M104" s="2">
        <v>0</v>
      </c>
      <c r="N104" s="2">
        <v>0</v>
      </c>
      <c r="O104" t="s">
        <v>21</v>
      </c>
    </row>
    <row r="105" spans="1:15" x14ac:dyDescent="0.25">
      <c r="A105" s="2">
        <v>73</v>
      </c>
      <c r="B105" s="2">
        <v>1</v>
      </c>
      <c r="C105" s="2">
        <v>12</v>
      </c>
      <c r="D105" s="3">
        <v>8.3333333333333339</v>
      </c>
      <c r="E105" s="3">
        <v>8.3333333333333339</v>
      </c>
      <c r="F105" s="2">
        <v>8</v>
      </c>
      <c r="G105" s="2">
        <v>4</v>
      </c>
      <c r="H105" s="2">
        <v>1.67</v>
      </c>
      <c r="I105" s="2">
        <v>4.9059999999999997</v>
      </c>
      <c r="J105" s="2">
        <v>12.5</v>
      </c>
      <c r="K105" s="2">
        <v>1</v>
      </c>
      <c r="L105" s="2">
        <v>1</v>
      </c>
      <c r="M105" s="2">
        <v>0</v>
      </c>
      <c r="N105" s="2">
        <v>0</v>
      </c>
      <c r="O105" t="s">
        <v>103</v>
      </c>
    </row>
    <row r="106" spans="1:15" x14ac:dyDescent="0.25">
      <c r="A106" s="2">
        <v>73</v>
      </c>
      <c r="B106" s="2">
        <v>1</v>
      </c>
      <c r="C106" s="2">
        <v>13</v>
      </c>
      <c r="D106" s="3">
        <v>7.6923076923076925</v>
      </c>
      <c r="E106" s="3">
        <v>7.6923076923076925</v>
      </c>
      <c r="F106" s="2">
        <v>8</v>
      </c>
      <c r="G106" s="2">
        <v>3.6</v>
      </c>
      <c r="H106" s="2">
        <v>1.7</v>
      </c>
      <c r="I106" s="2">
        <v>4.6539999999999999</v>
      </c>
      <c r="J106" s="2">
        <v>13</v>
      </c>
      <c r="K106" s="2">
        <v>1</v>
      </c>
      <c r="L106" s="2">
        <v>1</v>
      </c>
      <c r="M106" s="2">
        <v>0</v>
      </c>
      <c r="N106" s="2">
        <v>0</v>
      </c>
      <c r="O106" t="s">
        <v>104</v>
      </c>
    </row>
    <row r="107" spans="1:15" x14ac:dyDescent="0.25">
      <c r="A107" s="2">
        <v>73</v>
      </c>
      <c r="B107" s="2">
        <v>1</v>
      </c>
      <c r="C107" s="2">
        <v>12</v>
      </c>
      <c r="D107" s="3">
        <v>8.3333333333333339</v>
      </c>
      <c r="E107" s="3">
        <v>8.3333333333333339</v>
      </c>
      <c r="F107" s="2">
        <v>8</v>
      </c>
      <c r="G107" s="2">
        <v>3.5</v>
      </c>
      <c r="H107" s="2">
        <v>1.8</v>
      </c>
      <c r="I107" s="2">
        <v>4.4989999999999997</v>
      </c>
      <c r="J107" s="2">
        <v>12.5</v>
      </c>
      <c r="K107" s="2">
        <v>1</v>
      </c>
      <c r="L107" s="2">
        <v>1</v>
      </c>
      <c r="M107" s="2">
        <v>0</v>
      </c>
      <c r="N107" s="2">
        <v>0</v>
      </c>
      <c r="O107" t="s">
        <v>105</v>
      </c>
    </row>
    <row r="108" spans="1:15" x14ac:dyDescent="0.25">
      <c r="A108" s="2">
        <v>73</v>
      </c>
      <c r="B108" s="2">
        <v>1</v>
      </c>
      <c r="C108" s="2">
        <v>18</v>
      </c>
      <c r="D108" s="3">
        <v>5.5555555555555554</v>
      </c>
      <c r="E108" s="3">
        <v>5.5555555555555554</v>
      </c>
      <c r="F108" s="2">
        <v>6</v>
      </c>
      <c r="G108" s="2">
        <v>2.3199999999999998</v>
      </c>
      <c r="H108" s="2">
        <v>1</v>
      </c>
      <c r="I108" s="2">
        <v>2.7890000000000001</v>
      </c>
      <c r="J108" s="2">
        <v>15</v>
      </c>
      <c r="K108" s="2">
        <v>1</v>
      </c>
      <c r="L108" s="2">
        <v>1</v>
      </c>
      <c r="M108" s="2">
        <v>0</v>
      </c>
      <c r="N108" s="2">
        <v>0</v>
      </c>
      <c r="O108" t="s">
        <v>39</v>
      </c>
    </row>
    <row r="109" spans="1:15" x14ac:dyDescent="0.25">
      <c r="A109" s="2">
        <v>73</v>
      </c>
      <c r="B109" s="2">
        <v>1</v>
      </c>
      <c r="C109" s="2">
        <v>20</v>
      </c>
      <c r="D109" s="3">
        <v>5</v>
      </c>
      <c r="E109" s="3">
        <v>5</v>
      </c>
      <c r="F109" s="2">
        <v>4</v>
      </c>
      <c r="G109" s="2">
        <v>0.97</v>
      </c>
      <c r="H109" s="2">
        <v>0.88</v>
      </c>
      <c r="I109" s="2">
        <v>2.2789999999999999</v>
      </c>
      <c r="J109" s="2">
        <v>19</v>
      </c>
      <c r="K109" s="2">
        <v>3</v>
      </c>
      <c r="L109" s="2">
        <v>0</v>
      </c>
      <c r="M109" s="2">
        <v>0</v>
      </c>
      <c r="N109" s="2">
        <v>1</v>
      </c>
      <c r="O109" t="s">
        <v>106</v>
      </c>
    </row>
    <row r="110" spans="1:15" x14ac:dyDescent="0.25">
      <c r="A110" s="2">
        <v>73</v>
      </c>
      <c r="B110" s="2">
        <v>1</v>
      </c>
      <c r="C110" s="2">
        <v>21</v>
      </c>
      <c r="D110" s="3">
        <v>4.7619047619047619</v>
      </c>
      <c r="E110" s="3">
        <v>4.7619047619047619</v>
      </c>
      <c r="F110" s="2">
        <v>4</v>
      </c>
      <c r="G110" s="2">
        <v>1.4</v>
      </c>
      <c r="H110" s="2">
        <v>0.72</v>
      </c>
      <c r="I110" s="2">
        <v>2.4009999999999998</v>
      </c>
      <c r="J110" s="2">
        <v>19.5</v>
      </c>
      <c r="K110" s="2">
        <v>1</v>
      </c>
      <c r="L110" s="2">
        <v>1</v>
      </c>
      <c r="M110" s="2">
        <v>0</v>
      </c>
      <c r="N110" s="2">
        <v>0</v>
      </c>
      <c r="O110" t="s">
        <v>68</v>
      </c>
    </row>
    <row r="111" spans="1:15" x14ac:dyDescent="0.25">
      <c r="A111" s="2">
        <v>73</v>
      </c>
      <c r="B111" s="2">
        <v>1</v>
      </c>
      <c r="C111" s="2">
        <v>22</v>
      </c>
      <c r="D111" s="3">
        <v>4.5454545454545459</v>
      </c>
      <c r="E111" s="3">
        <v>4.5454545454545459</v>
      </c>
      <c r="F111" s="2">
        <v>4</v>
      </c>
      <c r="G111" s="2">
        <v>1.08</v>
      </c>
      <c r="H111" s="2">
        <v>0.94</v>
      </c>
      <c r="I111" s="2">
        <v>2.379</v>
      </c>
      <c r="J111" s="2">
        <v>16.5</v>
      </c>
      <c r="K111" s="2">
        <v>3</v>
      </c>
      <c r="L111" s="2">
        <v>0</v>
      </c>
      <c r="M111" s="2">
        <v>0</v>
      </c>
      <c r="N111" s="2">
        <v>1</v>
      </c>
      <c r="O111" t="s">
        <v>107</v>
      </c>
    </row>
    <row r="112" spans="1:15" x14ac:dyDescent="0.25">
      <c r="A112" s="2">
        <v>73</v>
      </c>
      <c r="B112" s="2">
        <v>1</v>
      </c>
      <c r="C112" s="2">
        <v>18</v>
      </c>
      <c r="D112" s="3">
        <v>5.5555555555555554</v>
      </c>
      <c r="E112" s="3">
        <v>5.5555555555555554</v>
      </c>
      <c r="F112" s="2">
        <v>3</v>
      </c>
      <c r="G112" s="2">
        <v>0.7</v>
      </c>
      <c r="H112" s="2">
        <v>0.9</v>
      </c>
      <c r="I112" s="2">
        <v>2.1240000000000001</v>
      </c>
      <c r="J112" s="2">
        <v>13.5</v>
      </c>
      <c r="K112" s="2">
        <v>3</v>
      </c>
      <c r="L112" s="2">
        <v>0</v>
      </c>
      <c r="M112" s="2">
        <v>0</v>
      </c>
      <c r="N112" s="2">
        <v>1</v>
      </c>
      <c r="O112" t="s">
        <v>108</v>
      </c>
    </row>
    <row r="113" spans="1:15" x14ac:dyDescent="0.25">
      <c r="A113" s="2">
        <v>73</v>
      </c>
      <c r="B113" s="2">
        <v>1</v>
      </c>
      <c r="C113" s="2">
        <v>19</v>
      </c>
      <c r="D113" s="3">
        <v>5.2631578947368425</v>
      </c>
      <c r="E113" s="3">
        <v>5.2631578947368425</v>
      </c>
      <c r="F113" s="2">
        <v>4</v>
      </c>
      <c r="G113" s="2">
        <v>1.22</v>
      </c>
      <c r="H113" s="2">
        <v>0.85</v>
      </c>
      <c r="I113" s="2">
        <v>2.31</v>
      </c>
      <c r="J113" s="2">
        <v>18.5</v>
      </c>
      <c r="K113" s="2">
        <v>1</v>
      </c>
      <c r="L113" s="2">
        <v>1</v>
      </c>
      <c r="M113" s="2">
        <v>0</v>
      </c>
      <c r="N113" s="2">
        <v>0</v>
      </c>
      <c r="O113" t="s">
        <v>109</v>
      </c>
    </row>
    <row r="114" spans="1:15" x14ac:dyDescent="0.25">
      <c r="A114" s="2">
        <v>73</v>
      </c>
      <c r="B114" s="2">
        <v>1</v>
      </c>
      <c r="C114" s="2">
        <v>21</v>
      </c>
      <c r="D114" s="3">
        <v>4.7619047619047619</v>
      </c>
      <c r="E114" s="3">
        <v>4.7619047619047619</v>
      </c>
      <c r="F114" s="2">
        <v>6</v>
      </c>
      <c r="G114" s="2">
        <v>1.55</v>
      </c>
      <c r="H114" s="2">
        <v>1.07</v>
      </c>
      <c r="I114" s="2">
        <v>2.472</v>
      </c>
      <c r="J114" s="2">
        <v>14</v>
      </c>
      <c r="K114" s="2">
        <v>1</v>
      </c>
      <c r="L114" s="2">
        <v>1</v>
      </c>
      <c r="M114" s="2">
        <v>0</v>
      </c>
      <c r="N114" s="2">
        <v>0</v>
      </c>
      <c r="O114" t="s">
        <v>110</v>
      </c>
    </row>
    <row r="115" spans="1:15" x14ac:dyDescent="0.25">
      <c r="A115" s="2">
        <v>73</v>
      </c>
      <c r="B115" s="2">
        <v>1</v>
      </c>
      <c r="C115" s="2">
        <v>26</v>
      </c>
      <c r="D115" s="3">
        <v>3.8461538461538463</v>
      </c>
      <c r="E115" s="3">
        <v>3.8461538461538463</v>
      </c>
      <c r="F115" s="2">
        <v>4</v>
      </c>
      <c r="G115" s="2">
        <v>0.98</v>
      </c>
      <c r="H115" s="2">
        <v>0.9</v>
      </c>
      <c r="I115" s="2">
        <v>2.2650000000000001</v>
      </c>
      <c r="J115" s="2">
        <v>15.5</v>
      </c>
      <c r="K115" s="2">
        <v>2</v>
      </c>
      <c r="L115" s="2">
        <v>0</v>
      </c>
      <c r="M115" s="2">
        <v>1</v>
      </c>
      <c r="N115" s="2">
        <v>0</v>
      </c>
      <c r="O115" t="s">
        <v>111</v>
      </c>
    </row>
    <row r="116" spans="1:15" x14ac:dyDescent="0.25">
      <c r="A116" s="2">
        <v>73</v>
      </c>
      <c r="B116" s="2">
        <v>1</v>
      </c>
      <c r="C116" s="2">
        <v>15</v>
      </c>
      <c r="D116" s="3">
        <v>6.666666666666667</v>
      </c>
      <c r="E116" s="3">
        <v>6.666666666666667</v>
      </c>
      <c r="F116" s="2">
        <v>8</v>
      </c>
      <c r="G116" s="2">
        <v>3.5</v>
      </c>
      <c r="H116" s="2">
        <v>1.45</v>
      </c>
      <c r="I116" s="2">
        <v>4.0819999999999999</v>
      </c>
      <c r="J116" s="2">
        <v>13</v>
      </c>
      <c r="K116" s="2">
        <v>1</v>
      </c>
      <c r="L116" s="2">
        <v>1</v>
      </c>
      <c r="M116" s="2">
        <v>0</v>
      </c>
      <c r="N116" s="2">
        <v>0</v>
      </c>
      <c r="O116" t="s">
        <v>112</v>
      </c>
    </row>
    <row r="117" spans="1:15" x14ac:dyDescent="0.25">
      <c r="A117" s="2">
        <v>73</v>
      </c>
      <c r="B117" s="2">
        <v>1</v>
      </c>
      <c r="C117" s="2">
        <v>16</v>
      </c>
      <c r="D117" s="3">
        <v>6.25</v>
      </c>
      <c r="E117" s="3">
        <v>6.25</v>
      </c>
      <c r="F117" s="2">
        <v>8</v>
      </c>
      <c r="G117" s="2">
        <v>4</v>
      </c>
      <c r="H117" s="2">
        <v>2.2999999999999998</v>
      </c>
      <c r="I117" s="2">
        <v>4.2779999999999996</v>
      </c>
      <c r="J117" s="2">
        <v>9.5</v>
      </c>
      <c r="K117" s="2">
        <v>1</v>
      </c>
      <c r="L117" s="2">
        <v>1</v>
      </c>
      <c r="M117" s="2">
        <v>0</v>
      </c>
      <c r="N117" s="2">
        <v>0</v>
      </c>
      <c r="O117" t="s">
        <v>113</v>
      </c>
    </row>
    <row r="118" spans="1:15" x14ac:dyDescent="0.25">
      <c r="A118" s="2">
        <v>73</v>
      </c>
      <c r="B118" s="2">
        <v>1</v>
      </c>
      <c r="C118" s="2">
        <v>29</v>
      </c>
      <c r="D118" s="3">
        <v>3.4482758620689653</v>
      </c>
      <c r="E118" s="3">
        <v>3.4482758620689653</v>
      </c>
      <c r="F118" s="2">
        <v>4</v>
      </c>
      <c r="G118" s="2">
        <v>0.68</v>
      </c>
      <c r="H118" s="2">
        <v>0.49</v>
      </c>
      <c r="I118" s="2">
        <v>1.867</v>
      </c>
      <c r="J118" s="2">
        <v>19.5</v>
      </c>
      <c r="K118" s="2">
        <v>2</v>
      </c>
      <c r="L118" s="2">
        <v>0</v>
      </c>
      <c r="M118" s="2">
        <v>1</v>
      </c>
      <c r="N118" s="2">
        <v>0</v>
      </c>
      <c r="O118" t="s">
        <v>114</v>
      </c>
    </row>
    <row r="119" spans="1:15" x14ac:dyDescent="0.25">
      <c r="A119" s="2">
        <v>73</v>
      </c>
      <c r="B119" s="2">
        <v>1</v>
      </c>
      <c r="C119" s="2">
        <v>24</v>
      </c>
      <c r="D119" s="3">
        <v>4.166666666666667</v>
      </c>
      <c r="E119" s="3">
        <v>4.166666666666667</v>
      </c>
      <c r="F119" s="2">
        <v>4</v>
      </c>
      <c r="G119" s="2">
        <v>1.1599999999999999</v>
      </c>
      <c r="H119" s="2">
        <v>0.75</v>
      </c>
      <c r="I119" s="2">
        <v>2.1579999999999999</v>
      </c>
      <c r="J119" s="2">
        <v>15.5</v>
      </c>
      <c r="K119" s="2">
        <v>2</v>
      </c>
      <c r="L119" s="2">
        <v>0</v>
      </c>
      <c r="M119" s="2">
        <v>1</v>
      </c>
      <c r="N119" s="2">
        <v>0</v>
      </c>
      <c r="O119" t="s">
        <v>115</v>
      </c>
    </row>
    <row r="120" spans="1:15" x14ac:dyDescent="0.25">
      <c r="A120" s="2">
        <v>73</v>
      </c>
      <c r="B120" s="2">
        <v>1</v>
      </c>
      <c r="C120" s="2">
        <v>20</v>
      </c>
      <c r="D120" s="3">
        <v>5</v>
      </c>
      <c r="E120" s="3">
        <v>5</v>
      </c>
      <c r="F120" s="2">
        <v>4</v>
      </c>
      <c r="G120" s="2">
        <v>1.1399999999999999</v>
      </c>
      <c r="H120" s="2">
        <v>0.91</v>
      </c>
      <c r="I120" s="2">
        <v>2.5819999999999999</v>
      </c>
      <c r="J120" s="2">
        <v>14</v>
      </c>
      <c r="K120" s="2">
        <v>2</v>
      </c>
      <c r="L120" s="2">
        <v>0</v>
      </c>
      <c r="M120" s="2">
        <v>1</v>
      </c>
      <c r="N120" s="2">
        <v>0</v>
      </c>
      <c r="O120" t="s">
        <v>116</v>
      </c>
    </row>
    <row r="121" spans="1:15" x14ac:dyDescent="0.25">
      <c r="A121" s="2">
        <v>73</v>
      </c>
      <c r="B121" s="2">
        <v>1</v>
      </c>
      <c r="C121" s="2">
        <v>19</v>
      </c>
      <c r="D121" s="3">
        <v>5.2631578947368425</v>
      </c>
      <c r="E121" s="3">
        <v>5.2631578947368425</v>
      </c>
      <c r="F121" s="2">
        <v>4</v>
      </c>
      <c r="G121" s="2">
        <v>1.21</v>
      </c>
      <c r="H121" s="2">
        <v>1.1200000000000001</v>
      </c>
      <c r="I121" s="2">
        <v>2.8679999999999999</v>
      </c>
      <c r="J121" s="2">
        <v>15.5</v>
      </c>
      <c r="K121" s="2">
        <v>2</v>
      </c>
      <c r="L121" s="2">
        <v>0</v>
      </c>
      <c r="M121" s="2">
        <v>1</v>
      </c>
      <c r="N121" s="2">
        <v>0</v>
      </c>
      <c r="O121" t="s">
        <v>117</v>
      </c>
    </row>
    <row r="122" spans="1:15" x14ac:dyDescent="0.25">
      <c r="A122" s="2">
        <v>73</v>
      </c>
      <c r="B122" s="2">
        <v>1</v>
      </c>
      <c r="C122" s="2">
        <v>15</v>
      </c>
      <c r="D122" s="3">
        <v>6.666666666666667</v>
      </c>
      <c r="E122" s="3">
        <v>6.666666666666667</v>
      </c>
      <c r="F122" s="2">
        <v>8</v>
      </c>
      <c r="G122" s="2">
        <v>3.18</v>
      </c>
      <c r="H122" s="2">
        <v>1.5</v>
      </c>
      <c r="I122" s="2">
        <v>3.399</v>
      </c>
      <c r="J122" s="2">
        <v>11</v>
      </c>
      <c r="K122" s="2">
        <v>1</v>
      </c>
      <c r="L122" s="2">
        <v>1</v>
      </c>
      <c r="M122" s="2">
        <v>0</v>
      </c>
      <c r="N122" s="2">
        <v>0</v>
      </c>
      <c r="O122" t="s">
        <v>118</v>
      </c>
    </row>
    <row r="123" spans="1:15" x14ac:dyDescent="0.25">
      <c r="A123" s="2">
        <v>73</v>
      </c>
      <c r="B123" s="2">
        <v>1</v>
      </c>
      <c r="C123" s="2">
        <v>24</v>
      </c>
      <c r="D123" s="3">
        <v>4.166666666666667</v>
      </c>
      <c r="E123" s="3">
        <v>4.166666666666667</v>
      </c>
      <c r="F123" s="2">
        <v>4</v>
      </c>
      <c r="G123" s="2">
        <v>1.21</v>
      </c>
      <c r="H123" s="2">
        <v>1.1000000000000001</v>
      </c>
      <c r="I123" s="2">
        <v>2.66</v>
      </c>
      <c r="J123" s="2">
        <v>14</v>
      </c>
      <c r="K123" s="2">
        <v>2</v>
      </c>
      <c r="L123" s="2">
        <v>0</v>
      </c>
      <c r="M123" s="2">
        <v>1</v>
      </c>
      <c r="N123" s="2">
        <v>0</v>
      </c>
      <c r="O123" t="s">
        <v>119</v>
      </c>
    </row>
    <row r="124" spans="1:15" x14ac:dyDescent="0.25">
      <c r="A124" s="2">
        <v>73</v>
      </c>
      <c r="B124" s="2">
        <v>1</v>
      </c>
      <c r="C124" s="2">
        <v>20</v>
      </c>
      <c r="D124" s="3">
        <v>5</v>
      </c>
      <c r="E124" s="3">
        <v>5</v>
      </c>
      <c r="F124" s="2">
        <v>6</v>
      </c>
      <c r="G124" s="2">
        <v>1.56</v>
      </c>
      <c r="H124" s="2">
        <v>1.22</v>
      </c>
      <c r="I124" s="2">
        <v>2.8069999999999999</v>
      </c>
      <c r="J124" s="2">
        <v>13.5</v>
      </c>
      <c r="K124" s="2">
        <v>3</v>
      </c>
      <c r="L124" s="2">
        <v>0</v>
      </c>
      <c r="M124" s="2">
        <v>0</v>
      </c>
      <c r="N124" s="2">
        <v>1</v>
      </c>
      <c r="O124" t="s">
        <v>120</v>
      </c>
    </row>
    <row r="125" spans="1:15" x14ac:dyDescent="0.25">
      <c r="A125" s="2">
        <v>73</v>
      </c>
      <c r="B125" s="2">
        <v>1</v>
      </c>
      <c r="C125" s="2">
        <v>11</v>
      </c>
      <c r="D125" s="3">
        <v>9.0909090909090917</v>
      </c>
      <c r="E125" s="3">
        <v>9.0909090909090917</v>
      </c>
      <c r="F125" s="2">
        <v>8</v>
      </c>
      <c r="G125" s="2">
        <v>3.5</v>
      </c>
      <c r="H125" s="2">
        <v>1.8</v>
      </c>
      <c r="I125" s="2">
        <v>3.6640000000000001</v>
      </c>
      <c r="J125" s="2">
        <v>11</v>
      </c>
      <c r="K125" s="2">
        <v>1</v>
      </c>
      <c r="L125" s="2">
        <v>1</v>
      </c>
      <c r="M125" s="2">
        <v>0</v>
      </c>
      <c r="N125" s="2">
        <v>0</v>
      </c>
      <c r="O125" t="s">
        <v>121</v>
      </c>
    </row>
    <row r="126" spans="1:15" x14ac:dyDescent="0.25">
      <c r="A126" s="2">
        <v>74</v>
      </c>
      <c r="B126" s="2">
        <v>1</v>
      </c>
      <c r="C126" s="2">
        <v>20</v>
      </c>
      <c r="D126" s="3">
        <v>5</v>
      </c>
      <c r="E126" s="3">
        <v>5</v>
      </c>
      <c r="F126" s="2">
        <v>6</v>
      </c>
      <c r="G126" s="2">
        <v>1.98</v>
      </c>
      <c r="H126" s="2">
        <v>0.95</v>
      </c>
      <c r="I126" s="2">
        <v>3.1019999999999999</v>
      </c>
      <c r="J126" s="2">
        <v>16.5</v>
      </c>
      <c r="K126" s="2">
        <v>1</v>
      </c>
      <c r="L126" s="2">
        <v>1</v>
      </c>
      <c r="M126" s="2">
        <v>0</v>
      </c>
      <c r="N126" s="2">
        <v>0</v>
      </c>
      <c r="O126" t="s">
        <v>30</v>
      </c>
    </row>
    <row r="127" spans="1:15" x14ac:dyDescent="0.25">
      <c r="A127" s="2">
        <v>74</v>
      </c>
      <c r="B127" s="2">
        <v>1</v>
      </c>
      <c r="C127" s="2">
        <v>19</v>
      </c>
      <c r="D127" s="3">
        <v>5.2631578947368425</v>
      </c>
      <c r="E127" s="3">
        <v>5.2631578947368425</v>
      </c>
      <c r="F127" s="2">
        <v>6</v>
      </c>
      <c r="G127" s="2">
        <v>2.3199999999999998</v>
      </c>
      <c r="H127" s="2">
        <v>1</v>
      </c>
      <c r="I127" s="2">
        <v>2.9009999999999998</v>
      </c>
      <c r="J127" s="2">
        <v>16</v>
      </c>
      <c r="K127" s="2">
        <v>1</v>
      </c>
      <c r="L127" s="2">
        <v>1</v>
      </c>
      <c r="M127" s="2">
        <v>0</v>
      </c>
      <c r="N127" s="2">
        <v>0</v>
      </c>
      <c r="O127" t="s">
        <v>31</v>
      </c>
    </row>
    <row r="128" spans="1:15" x14ac:dyDescent="0.25">
      <c r="A128" s="2">
        <v>74</v>
      </c>
      <c r="B128" s="2">
        <v>1</v>
      </c>
      <c r="C128" s="2">
        <v>15</v>
      </c>
      <c r="D128" s="3">
        <v>6.666666666666667</v>
      </c>
      <c r="E128" s="3">
        <v>6.666666666666667</v>
      </c>
      <c r="F128" s="2">
        <v>6</v>
      </c>
      <c r="G128" s="2">
        <v>2.5</v>
      </c>
      <c r="H128" s="2">
        <v>1</v>
      </c>
      <c r="I128" s="2">
        <v>3.3359999999999999</v>
      </c>
      <c r="J128" s="2">
        <v>17</v>
      </c>
      <c r="K128" s="2">
        <v>1</v>
      </c>
      <c r="L128" s="2">
        <v>1</v>
      </c>
      <c r="M128" s="2">
        <v>0</v>
      </c>
      <c r="N128" s="2">
        <v>0</v>
      </c>
      <c r="O128" t="s">
        <v>122</v>
      </c>
    </row>
    <row r="129" spans="1:15" x14ac:dyDescent="0.25">
      <c r="A129" s="2">
        <v>74</v>
      </c>
      <c r="B129" s="2">
        <v>1</v>
      </c>
      <c r="C129" s="2">
        <v>31</v>
      </c>
      <c r="D129" s="3">
        <v>3.225806451612903</v>
      </c>
      <c r="E129" s="3">
        <v>3.225806451612903</v>
      </c>
      <c r="F129" s="2">
        <v>4</v>
      </c>
      <c r="G129" s="2">
        <v>0.79</v>
      </c>
      <c r="H129" s="2">
        <v>0.67</v>
      </c>
      <c r="I129" s="2">
        <v>1.95</v>
      </c>
      <c r="J129" s="2">
        <v>19</v>
      </c>
      <c r="K129" s="2">
        <v>3</v>
      </c>
      <c r="L129" s="2">
        <v>0</v>
      </c>
      <c r="M129" s="2">
        <v>0</v>
      </c>
      <c r="N129" s="2">
        <v>1</v>
      </c>
      <c r="O129" t="s">
        <v>123</v>
      </c>
    </row>
    <row r="130" spans="1:15" x14ac:dyDescent="0.25">
      <c r="A130" s="2">
        <v>74</v>
      </c>
      <c r="B130" s="2">
        <v>1</v>
      </c>
      <c r="C130" s="2">
        <v>26</v>
      </c>
      <c r="D130" s="3">
        <v>3.8461538461538463</v>
      </c>
      <c r="E130" s="3">
        <v>3.8461538461538463</v>
      </c>
      <c r="F130" s="2">
        <v>4</v>
      </c>
      <c r="G130" s="2">
        <v>1.22</v>
      </c>
      <c r="H130" s="2">
        <v>0.8</v>
      </c>
      <c r="I130" s="2">
        <v>2.4510000000000001</v>
      </c>
      <c r="J130" s="2">
        <v>16.5</v>
      </c>
      <c r="K130" s="2">
        <v>1</v>
      </c>
      <c r="L130" s="2">
        <v>1</v>
      </c>
      <c r="M130" s="2">
        <v>0</v>
      </c>
      <c r="N130" s="2">
        <v>0</v>
      </c>
      <c r="O130" t="s">
        <v>109</v>
      </c>
    </row>
    <row r="131" spans="1:15" x14ac:dyDescent="0.25">
      <c r="A131" s="2">
        <v>74</v>
      </c>
      <c r="B131" s="2">
        <v>1</v>
      </c>
      <c r="C131" s="2">
        <v>32</v>
      </c>
      <c r="D131" s="3">
        <v>3.125</v>
      </c>
      <c r="E131" s="3">
        <v>3.125</v>
      </c>
      <c r="F131" s="2">
        <v>4</v>
      </c>
      <c r="G131" s="2">
        <v>0.71</v>
      </c>
      <c r="H131" s="2">
        <v>0.65</v>
      </c>
      <c r="I131" s="2">
        <v>1.8360000000000001</v>
      </c>
      <c r="J131" s="2">
        <v>21</v>
      </c>
      <c r="K131" s="2">
        <v>3</v>
      </c>
      <c r="L131" s="2">
        <v>0</v>
      </c>
      <c r="M131" s="2">
        <v>0</v>
      </c>
      <c r="N131" s="2">
        <v>1</v>
      </c>
      <c r="O131" t="s">
        <v>61</v>
      </c>
    </row>
    <row r="132" spans="1:15" x14ac:dyDescent="0.25">
      <c r="A132" s="2">
        <v>74</v>
      </c>
      <c r="B132" s="2">
        <v>1</v>
      </c>
      <c r="C132" s="2">
        <v>25</v>
      </c>
      <c r="D132" s="3">
        <v>4</v>
      </c>
      <c r="E132" s="3">
        <v>4</v>
      </c>
      <c r="F132" s="2">
        <v>4</v>
      </c>
      <c r="G132" s="2">
        <v>1.4</v>
      </c>
      <c r="H132" s="2">
        <v>0.75</v>
      </c>
      <c r="I132" s="2">
        <v>2.5419999999999998</v>
      </c>
      <c r="J132" s="2">
        <v>17</v>
      </c>
      <c r="K132" s="2">
        <v>1</v>
      </c>
      <c r="L132" s="2">
        <v>1</v>
      </c>
      <c r="M132" s="2">
        <v>0</v>
      </c>
      <c r="N132" s="2">
        <v>0</v>
      </c>
      <c r="O132" t="s">
        <v>68</v>
      </c>
    </row>
    <row r="133" spans="1:15" x14ac:dyDescent="0.25">
      <c r="A133" s="2">
        <v>74</v>
      </c>
      <c r="B133" s="2">
        <v>1</v>
      </c>
      <c r="C133" s="2">
        <v>16</v>
      </c>
      <c r="D133" s="3">
        <v>6.25</v>
      </c>
      <c r="E133" s="3">
        <v>6.25</v>
      </c>
      <c r="F133" s="2">
        <v>6</v>
      </c>
      <c r="G133" s="2">
        <v>2.5</v>
      </c>
      <c r="H133" s="2">
        <v>1</v>
      </c>
      <c r="I133" s="2">
        <v>3.7810000000000001</v>
      </c>
      <c r="J133" s="2">
        <v>17</v>
      </c>
      <c r="K133" s="2">
        <v>1</v>
      </c>
      <c r="L133" s="2">
        <v>1</v>
      </c>
      <c r="M133" s="2">
        <v>0</v>
      </c>
      <c r="N133" s="2">
        <v>0</v>
      </c>
      <c r="O133" t="s">
        <v>124</v>
      </c>
    </row>
    <row r="134" spans="1:15" x14ac:dyDescent="0.25">
      <c r="A134" s="2">
        <v>74</v>
      </c>
      <c r="B134" s="2">
        <v>1</v>
      </c>
      <c r="C134" s="2">
        <v>16</v>
      </c>
      <c r="D134" s="3">
        <v>6.25</v>
      </c>
      <c r="E134" s="3">
        <v>6.25</v>
      </c>
      <c r="F134" s="2">
        <v>6</v>
      </c>
      <c r="G134" s="2">
        <v>2.58</v>
      </c>
      <c r="H134" s="2">
        <v>1.1000000000000001</v>
      </c>
      <c r="I134" s="2">
        <v>3.6320000000000001</v>
      </c>
      <c r="J134" s="2">
        <v>18</v>
      </c>
      <c r="K134" s="2">
        <v>1</v>
      </c>
      <c r="L134" s="2">
        <v>1</v>
      </c>
      <c r="M134" s="2">
        <v>0</v>
      </c>
      <c r="N134" s="2">
        <v>0</v>
      </c>
      <c r="O134" t="s">
        <v>48</v>
      </c>
    </row>
    <row r="135" spans="1:15" x14ac:dyDescent="0.25">
      <c r="A135" s="2">
        <v>74</v>
      </c>
      <c r="B135" s="2">
        <v>1</v>
      </c>
      <c r="C135" s="2">
        <v>18</v>
      </c>
      <c r="D135" s="3">
        <v>5.5555555555555554</v>
      </c>
      <c r="E135" s="3">
        <v>5.5555555555555554</v>
      </c>
      <c r="F135" s="2">
        <v>6</v>
      </c>
      <c r="G135" s="2">
        <v>2.25</v>
      </c>
      <c r="H135" s="2">
        <v>1.05</v>
      </c>
      <c r="I135" s="2">
        <v>3.613</v>
      </c>
      <c r="J135" s="2">
        <v>16.5</v>
      </c>
      <c r="K135" s="2">
        <v>1</v>
      </c>
      <c r="L135" s="2">
        <v>1</v>
      </c>
      <c r="M135" s="2">
        <v>0</v>
      </c>
      <c r="N135" s="2">
        <v>0</v>
      </c>
      <c r="O135" t="s">
        <v>125</v>
      </c>
    </row>
    <row r="136" spans="1:15" x14ac:dyDescent="0.25">
      <c r="A136" s="2">
        <v>74</v>
      </c>
      <c r="B136" s="2">
        <v>1</v>
      </c>
      <c r="C136" s="2">
        <v>16</v>
      </c>
      <c r="D136" s="3">
        <v>6.25</v>
      </c>
      <c r="E136" s="3">
        <v>6.25</v>
      </c>
      <c r="F136" s="2">
        <v>8</v>
      </c>
      <c r="G136" s="2">
        <v>3.02</v>
      </c>
      <c r="H136" s="2">
        <v>1.4</v>
      </c>
      <c r="I136" s="2">
        <v>4.141</v>
      </c>
      <c r="J136" s="2">
        <v>14</v>
      </c>
      <c r="K136" s="2">
        <v>1</v>
      </c>
      <c r="L136" s="2">
        <v>1</v>
      </c>
      <c r="M136" s="2">
        <v>0</v>
      </c>
      <c r="N136" s="2">
        <v>0</v>
      </c>
      <c r="O136" t="s">
        <v>91</v>
      </c>
    </row>
    <row r="137" spans="1:15" x14ac:dyDescent="0.25">
      <c r="A137" s="2">
        <v>74</v>
      </c>
      <c r="B137" s="2">
        <v>1</v>
      </c>
      <c r="C137" s="2">
        <v>13</v>
      </c>
      <c r="D137" s="3">
        <v>7.6923076923076925</v>
      </c>
      <c r="E137" s="3">
        <v>7.6923076923076925</v>
      </c>
      <c r="F137" s="2">
        <v>8</v>
      </c>
      <c r="G137" s="2">
        <v>3.5</v>
      </c>
      <c r="H137" s="2">
        <v>1.5</v>
      </c>
      <c r="I137" s="2">
        <v>4.6989999999999998</v>
      </c>
      <c r="J137" s="2">
        <v>14.5</v>
      </c>
      <c r="K137" s="2">
        <v>1</v>
      </c>
      <c r="L137" s="2">
        <v>1</v>
      </c>
      <c r="M137" s="2">
        <v>0</v>
      </c>
      <c r="N137" s="2">
        <v>0</v>
      </c>
      <c r="O137" t="s">
        <v>126</v>
      </c>
    </row>
    <row r="138" spans="1:15" x14ac:dyDescent="0.25">
      <c r="A138" s="2">
        <v>74</v>
      </c>
      <c r="B138" s="2">
        <v>1</v>
      </c>
      <c r="C138" s="2">
        <v>14</v>
      </c>
      <c r="D138" s="3">
        <v>7.1428571428571432</v>
      </c>
      <c r="E138" s="3">
        <v>7.1428571428571432</v>
      </c>
      <c r="F138" s="2">
        <v>8</v>
      </c>
      <c r="G138" s="2">
        <v>3.18</v>
      </c>
      <c r="H138" s="2">
        <v>1.5</v>
      </c>
      <c r="I138" s="2">
        <v>4.4569999999999999</v>
      </c>
      <c r="J138" s="2">
        <v>13.5</v>
      </c>
      <c r="K138" s="2">
        <v>1</v>
      </c>
      <c r="L138" s="2">
        <v>1</v>
      </c>
      <c r="M138" s="2">
        <v>0</v>
      </c>
      <c r="N138" s="2">
        <v>0</v>
      </c>
      <c r="O138" t="s">
        <v>127</v>
      </c>
    </row>
    <row r="139" spans="1:15" x14ac:dyDescent="0.25">
      <c r="A139" s="2">
        <v>74</v>
      </c>
      <c r="B139" s="2">
        <v>1</v>
      </c>
      <c r="C139" s="2">
        <v>14</v>
      </c>
      <c r="D139" s="3">
        <v>7.1428571428571432</v>
      </c>
      <c r="E139" s="3">
        <v>7.1428571428571432</v>
      </c>
      <c r="F139" s="2">
        <v>8</v>
      </c>
      <c r="G139" s="2">
        <v>3.02</v>
      </c>
      <c r="H139" s="2">
        <v>1.4</v>
      </c>
      <c r="I139" s="2">
        <v>4.6379999999999999</v>
      </c>
      <c r="J139" s="2">
        <v>16</v>
      </c>
      <c r="K139" s="2">
        <v>1</v>
      </c>
      <c r="L139" s="2">
        <v>1</v>
      </c>
      <c r="M139" s="2">
        <v>0</v>
      </c>
      <c r="N139" s="2">
        <v>0</v>
      </c>
      <c r="O139" t="s">
        <v>78</v>
      </c>
    </row>
    <row r="140" spans="1:15" x14ac:dyDescent="0.25">
      <c r="A140" s="2">
        <v>74</v>
      </c>
      <c r="B140" s="2">
        <v>1</v>
      </c>
      <c r="C140" s="2">
        <v>14</v>
      </c>
      <c r="D140" s="3">
        <v>7.1428571428571432</v>
      </c>
      <c r="E140" s="3">
        <v>7.1428571428571432</v>
      </c>
      <c r="F140" s="2">
        <v>8</v>
      </c>
      <c r="G140" s="2">
        <v>3.04</v>
      </c>
      <c r="H140" s="2">
        <v>1.5</v>
      </c>
      <c r="I140" s="2">
        <v>4.2569999999999997</v>
      </c>
      <c r="J140" s="2">
        <v>15.5</v>
      </c>
      <c r="K140" s="2">
        <v>1</v>
      </c>
      <c r="L140" s="2">
        <v>1</v>
      </c>
      <c r="M140" s="2">
        <v>0</v>
      </c>
      <c r="N140" s="2">
        <v>0</v>
      </c>
      <c r="O140" t="s">
        <v>76</v>
      </c>
    </row>
    <row r="141" spans="1:15" x14ac:dyDescent="0.25">
      <c r="A141" s="2">
        <v>74</v>
      </c>
      <c r="B141" s="2">
        <v>1</v>
      </c>
      <c r="C141" s="2">
        <v>29</v>
      </c>
      <c r="D141" s="3">
        <v>3.4482758620689653</v>
      </c>
      <c r="E141" s="3">
        <v>3.4482758620689653</v>
      </c>
      <c r="F141" s="2">
        <v>4</v>
      </c>
      <c r="G141" s="2">
        <v>0.98</v>
      </c>
      <c r="H141" s="2">
        <v>0.83</v>
      </c>
      <c r="I141" s="2">
        <v>2.2189999999999999</v>
      </c>
      <c r="J141" s="2">
        <v>16.5</v>
      </c>
      <c r="K141" s="2">
        <v>2</v>
      </c>
      <c r="L141" s="2">
        <v>0</v>
      </c>
      <c r="M141" s="2">
        <v>1</v>
      </c>
      <c r="N141" s="2">
        <v>0</v>
      </c>
      <c r="O141" t="s">
        <v>128</v>
      </c>
    </row>
    <row r="142" spans="1:15" x14ac:dyDescent="0.25">
      <c r="A142" s="2">
        <v>74</v>
      </c>
      <c r="B142" s="2">
        <v>1</v>
      </c>
      <c r="C142" s="2">
        <v>26</v>
      </c>
      <c r="D142" s="3">
        <v>3.8461538461538463</v>
      </c>
      <c r="E142" s="3">
        <v>3.8461538461538463</v>
      </c>
      <c r="F142" s="2">
        <v>4</v>
      </c>
      <c r="G142" s="2">
        <v>0.79</v>
      </c>
      <c r="H142" s="2">
        <v>0.67</v>
      </c>
      <c r="I142" s="2">
        <v>1.9630000000000001</v>
      </c>
      <c r="J142" s="2">
        <v>15.5</v>
      </c>
      <c r="K142" s="2">
        <v>2</v>
      </c>
      <c r="L142" s="2">
        <v>0</v>
      </c>
      <c r="M142" s="2">
        <v>1</v>
      </c>
      <c r="N142" s="2">
        <v>0</v>
      </c>
      <c r="O142" t="s">
        <v>129</v>
      </c>
    </row>
    <row r="143" spans="1:15" x14ac:dyDescent="0.25">
      <c r="A143" s="2">
        <v>74</v>
      </c>
      <c r="B143" s="2">
        <v>1</v>
      </c>
      <c r="C143" s="2">
        <v>26</v>
      </c>
      <c r="D143" s="3">
        <v>3.8461538461538463</v>
      </c>
      <c r="E143" s="3">
        <v>3.8461538461538463</v>
      </c>
      <c r="F143" s="2">
        <v>4</v>
      </c>
      <c r="G143" s="2">
        <v>0.97</v>
      </c>
      <c r="H143" s="2">
        <v>0.78</v>
      </c>
      <c r="I143" s="2">
        <v>2.2999999999999998</v>
      </c>
      <c r="J143" s="2">
        <v>14.5</v>
      </c>
      <c r="K143" s="2">
        <v>2</v>
      </c>
      <c r="L143" s="2">
        <v>0</v>
      </c>
      <c r="M143" s="2">
        <v>1</v>
      </c>
      <c r="N143" s="2">
        <v>0</v>
      </c>
      <c r="O143" t="s">
        <v>115</v>
      </c>
    </row>
    <row r="144" spans="1:15" x14ac:dyDescent="0.25">
      <c r="A144" s="2">
        <v>74</v>
      </c>
      <c r="B144" s="2">
        <v>1</v>
      </c>
      <c r="C144" s="2">
        <v>31</v>
      </c>
      <c r="D144" s="3">
        <v>3.225806451612903</v>
      </c>
      <c r="E144" s="3">
        <v>3.225806451612903</v>
      </c>
      <c r="F144" s="2">
        <v>4</v>
      </c>
      <c r="G144" s="2">
        <v>0.76</v>
      </c>
      <c r="H144" s="2">
        <v>0.52</v>
      </c>
      <c r="I144" s="2">
        <v>1.649</v>
      </c>
      <c r="J144" s="2">
        <v>16.5</v>
      </c>
      <c r="K144" s="2">
        <v>3</v>
      </c>
      <c r="L144" s="2">
        <v>0</v>
      </c>
      <c r="M144" s="2">
        <v>0</v>
      </c>
      <c r="N144" s="2">
        <v>1</v>
      </c>
      <c r="O144" t="s">
        <v>45</v>
      </c>
    </row>
    <row r="145" spans="1:15" x14ac:dyDescent="0.25">
      <c r="A145" s="2">
        <v>74</v>
      </c>
      <c r="B145" s="2">
        <v>1</v>
      </c>
      <c r="C145" s="2">
        <v>32</v>
      </c>
      <c r="D145" s="3">
        <v>3.125</v>
      </c>
      <c r="E145" s="3">
        <v>3.125</v>
      </c>
      <c r="F145" s="2">
        <v>4</v>
      </c>
      <c r="G145" s="2">
        <v>0.83</v>
      </c>
      <c r="H145" s="2">
        <v>0.61</v>
      </c>
      <c r="I145" s="2">
        <v>2.0030000000000001</v>
      </c>
      <c r="J145" s="2">
        <v>19</v>
      </c>
      <c r="K145" s="2">
        <v>3</v>
      </c>
      <c r="L145" s="2">
        <v>0</v>
      </c>
      <c r="M145" s="2">
        <v>0</v>
      </c>
      <c r="N145" s="2">
        <v>1</v>
      </c>
      <c r="O145" t="s">
        <v>130</v>
      </c>
    </row>
    <row r="146" spans="1:15" x14ac:dyDescent="0.25">
      <c r="A146" s="2">
        <v>74</v>
      </c>
      <c r="B146" s="2">
        <v>1</v>
      </c>
      <c r="C146" s="2">
        <v>28</v>
      </c>
      <c r="D146" s="3">
        <v>3.5714285714285716</v>
      </c>
      <c r="E146" s="3">
        <v>3.5714285714285716</v>
      </c>
      <c r="F146" s="2">
        <v>4</v>
      </c>
      <c r="G146" s="2">
        <v>0.9</v>
      </c>
      <c r="H146" s="2">
        <v>0.75</v>
      </c>
      <c r="I146" s="2">
        <v>2.125</v>
      </c>
      <c r="J146" s="2">
        <v>14.5</v>
      </c>
      <c r="K146" s="2">
        <v>1</v>
      </c>
      <c r="L146" s="2">
        <v>1</v>
      </c>
      <c r="M146" s="2">
        <v>0</v>
      </c>
      <c r="N146" s="2">
        <v>0</v>
      </c>
      <c r="O146" t="s">
        <v>131</v>
      </c>
    </row>
    <row r="147" spans="1:15" x14ac:dyDescent="0.25">
      <c r="A147" s="2">
        <v>74</v>
      </c>
      <c r="B147" s="2">
        <v>1</v>
      </c>
      <c r="C147" s="2">
        <v>24</v>
      </c>
      <c r="D147" s="3">
        <v>4.166666666666667</v>
      </c>
      <c r="E147" s="3">
        <v>4.166666666666667</v>
      </c>
      <c r="F147" s="2">
        <v>4</v>
      </c>
      <c r="G147" s="2">
        <v>0.9</v>
      </c>
      <c r="H147" s="2">
        <v>0.75</v>
      </c>
      <c r="I147" s="2">
        <v>2.1080000000000001</v>
      </c>
      <c r="J147" s="2">
        <v>15.5</v>
      </c>
      <c r="K147" s="2">
        <v>2</v>
      </c>
      <c r="L147" s="2">
        <v>0</v>
      </c>
      <c r="M147" s="2">
        <v>1</v>
      </c>
      <c r="N147" s="2">
        <v>0</v>
      </c>
      <c r="O147" t="s">
        <v>114</v>
      </c>
    </row>
    <row r="148" spans="1:15" x14ac:dyDescent="0.25">
      <c r="A148" s="2">
        <v>74</v>
      </c>
      <c r="B148" s="2">
        <v>1</v>
      </c>
      <c r="C148" s="2">
        <v>26</v>
      </c>
      <c r="D148" s="3">
        <v>3.8461538461538463</v>
      </c>
      <c r="E148" s="3">
        <v>3.8461538461538463</v>
      </c>
      <c r="F148" s="2">
        <v>4</v>
      </c>
      <c r="G148" s="2">
        <v>1.1599999999999999</v>
      </c>
      <c r="H148" s="2">
        <v>0.75</v>
      </c>
      <c r="I148" s="2">
        <v>2.246</v>
      </c>
      <c r="J148" s="2">
        <v>14</v>
      </c>
      <c r="K148" s="2">
        <v>2</v>
      </c>
      <c r="L148" s="2">
        <v>0</v>
      </c>
      <c r="M148" s="2">
        <v>1</v>
      </c>
      <c r="N148" s="2">
        <v>0</v>
      </c>
      <c r="O148" t="s">
        <v>132</v>
      </c>
    </row>
    <row r="149" spans="1:15" x14ac:dyDescent="0.25">
      <c r="A149" s="2">
        <v>74</v>
      </c>
      <c r="B149" s="2">
        <v>1</v>
      </c>
      <c r="C149" s="2">
        <v>24</v>
      </c>
      <c r="D149" s="3">
        <v>4.166666666666667</v>
      </c>
      <c r="E149" s="3">
        <v>4.166666666666667</v>
      </c>
      <c r="F149" s="2">
        <v>4</v>
      </c>
      <c r="G149" s="2">
        <v>1.2</v>
      </c>
      <c r="H149" s="2">
        <v>0.97</v>
      </c>
      <c r="I149" s="2">
        <v>2.4889999999999999</v>
      </c>
      <c r="J149" s="2">
        <v>15</v>
      </c>
      <c r="K149" s="2">
        <v>3</v>
      </c>
      <c r="L149" s="2">
        <v>0</v>
      </c>
      <c r="M149" s="2">
        <v>0</v>
      </c>
      <c r="N149" s="2">
        <v>1</v>
      </c>
      <c r="O149" t="s">
        <v>133</v>
      </c>
    </row>
    <row r="150" spans="1:15" x14ac:dyDescent="0.25">
      <c r="A150" s="2">
        <v>74</v>
      </c>
      <c r="B150" s="2">
        <v>1</v>
      </c>
      <c r="C150" s="2">
        <v>26</v>
      </c>
      <c r="D150" s="3">
        <v>3.8461538461538463</v>
      </c>
      <c r="E150" s="3">
        <v>3.8461538461538463</v>
      </c>
      <c r="F150" s="2">
        <v>4</v>
      </c>
      <c r="G150" s="2">
        <v>1.08</v>
      </c>
      <c r="H150" s="2">
        <v>0.93</v>
      </c>
      <c r="I150" s="2">
        <v>2.391</v>
      </c>
      <c r="J150" s="2">
        <v>15.5</v>
      </c>
      <c r="K150" s="2">
        <v>3</v>
      </c>
      <c r="L150" s="2">
        <v>0</v>
      </c>
      <c r="M150" s="2">
        <v>0</v>
      </c>
      <c r="N150" s="2">
        <v>1</v>
      </c>
      <c r="O150" t="s">
        <v>134</v>
      </c>
    </row>
    <row r="151" spans="1:15" x14ac:dyDescent="0.25">
      <c r="A151" s="2">
        <v>74</v>
      </c>
      <c r="B151" s="2">
        <v>1</v>
      </c>
      <c r="C151" s="2">
        <v>31</v>
      </c>
      <c r="D151" s="3">
        <v>3.225806451612903</v>
      </c>
      <c r="E151" s="3">
        <v>3.225806451612903</v>
      </c>
      <c r="F151" s="2">
        <v>4</v>
      </c>
      <c r="G151" s="2">
        <v>0.79</v>
      </c>
      <c r="H151" s="2">
        <v>0.67</v>
      </c>
      <c r="I151" s="2">
        <v>2</v>
      </c>
      <c r="J151" s="2">
        <v>16</v>
      </c>
      <c r="K151" s="2">
        <v>2</v>
      </c>
      <c r="L151" s="2">
        <v>0</v>
      </c>
      <c r="M151" s="2">
        <v>1</v>
      </c>
      <c r="N151" s="2">
        <v>0</v>
      </c>
      <c r="O151" t="s">
        <v>135</v>
      </c>
    </row>
    <row r="152" spans="1:15" x14ac:dyDescent="0.25">
      <c r="A152" s="2">
        <v>75</v>
      </c>
      <c r="B152" s="2">
        <v>1</v>
      </c>
      <c r="C152" s="2">
        <v>19</v>
      </c>
      <c r="D152" s="3">
        <v>5.2631578947368425</v>
      </c>
      <c r="E152" s="3">
        <v>5.2631578947368425</v>
      </c>
      <c r="F152" s="2">
        <v>6</v>
      </c>
      <c r="G152" s="2">
        <v>2.25</v>
      </c>
      <c r="H152" s="2">
        <v>0.95</v>
      </c>
      <c r="I152" s="2">
        <v>3.2639999999999998</v>
      </c>
      <c r="J152" s="2">
        <v>16</v>
      </c>
      <c r="K152" s="2">
        <v>1</v>
      </c>
      <c r="L152" s="2">
        <v>1</v>
      </c>
      <c r="M152" s="2">
        <v>0</v>
      </c>
      <c r="N152" s="2">
        <v>0</v>
      </c>
      <c r="O152" t="s">
        <v>136</v>
      </c>
    </row>
    <row r="153" spans="1:15" x14ac:dyDescent="0.25">
      <c r="A153" s="2">
        <v>75</v>
      </c>
      <c r="B153" s="2">
        <v>1</v>
      </c>
      <c r="C153" s="2">
        <v>18</v>
      </c>
      <c r="D153" s="3">
        <v>5.5555555555555554</v>
      </c>
      <c r="E153" s="3">
        <v>5.5555555555555554</v>
      </c>
      <c r="F153" s="2">
        <v>6</v>
      </c>
      <c r="G153" s="2">
        <v>2.5</v>
      </c>
      <c r="H153" s="2">
        <v>1.05</v>
      </c>
      <c r="I153" s="2">
        <v>3.4590000000000001</v>
      </c>
      <c r="J153" s="2">
        <v>16</v>
      </c>
      <c r="K153" s="2">
        <v>1</v>
      </c>
      <c r="L153" s="2">
        <v>1</v>
      </c>
      <c r="M153" s="2">
        <v>0</v>
      </c>
      <c r="N153" s="2">
        <v>0</v>
      </c>
      <c r="O153" t="s">
        <v>122</v>
      </c>
    </row>
    <row r="154" spans="1:15" x14ac:dyDescent="0.25">
      <c r="A154" s="2">
        <v>75</v>
      </c>
      <c r="B154" s="2">
        <v>1</v>
      </c>
      <c r="C154" s="2">
        <v>15</v>
      </c>
      <c r="D154" s="3">
        <v>6.666666666666667</v>
      </c>
      <c r="E154" s="3">
        <v>6.666666666666667</v>
      </c>
      <c r="F154" s="2">
        <v>6</v>
      </c>
      <c r="G154" s="2">
        <v>2.5</v>
      </c>
      <c r="H154" s="2">
        <v>0.72</v>
      </c>
      <c r="I154" s="2">
        <v>3.4319999999999999</v>
      </c>
      <c r="J154" s="2">
        <v>21</v>
      </c>
      <c r="K154" s="2">
        <v>1</v>
      </c>
      <c r="L154" s="2">
        <v>1</v>
      </c>
      <c r="M154" s="2">
        <v>0</v>
      </c>
      <c r="N154" s="2">
        <v>0</v>
      </c>
      <c r="O154" t="s">
        <v>137</v>
      </c>
    </row>
    <row r="155" spans="1:15" x14ac:dyDescent="0.25">
      <c r="A155" s="2">
        <v>75</v>
      </c>
      <c r="B155" s="2">
        <v>1</v>
      </c>
      <c r="C155" s="2">
        <v>15</v>
      </c>
      <c r="D155" s="3">
        <v>6.666666666666667</v>
      </c>
      <c r="E155" s="3">
        <v>6.666666666666667</v>
      </c>
      <c r="F155" s="2">
        <v>6</v>
      </c>
      <c r="G155" s="2">
        <v>2.5</v>
      </c>
      <c r="H155" s="2">
        <v>0.72</v>
      </c>
      <c r="I155" s="2">
        <v>3.1579999999999999</v>
      </c>
      <c r="J155" s="2">
        <v>19.5</v>
      </c>
      <c r="K155" s="2">
        <v>1</v>
      </c>
      <c r="L155" s="2">
        <v>1</v>
      </c>
      <c r="M155" s="2">
        <v>0</v>
      </c>
      <c r="N155" s="2">
        <v>0</v>
      </c>
      <c r="O155" t="s">
        <v>32</v>
      </c>
    </row>
    <row r="156" spans="1:15" x14ac:dyDescent="0.25">
      <c r="A156" s="2">
        <v>75</v>
      </c>
      <c r="B156" s="2">
        <v>1</v>
      </c>
      <c r="C156" s="2">
        <v>16</v>
      </c>
      <c r="D156" s="3">
        <v>6.25</v>
      </c>
      <c r="E156" s="3">
        <v>6.25</v>
      </c>
      <c r="F156" s="2">
        <v>8</v>
      </c>
      <c r="G156" s="2">
        <v>4</v>
      </c>
      <c r="H156" s="2">
        <v>1.7</v>
      </c>
      <c r="I156" s="2">
        <v>4.6680000000000001</v>
      </c>
      <c r="J156" s="2">
        <v>11.5</v>
      </c>
      <c r="K156" s="2">
        <v>1</v>
      </c>
      <c r="L156" s="2">
        <v>1</v>
      </c>
      <c r="M156" s="2">
        <v>0</v>
      </c>
      <c r="N156" s="2">
        <v>0</v>
      </c>
      <c r="O156" t="s">
        <v>23</v>
      </c>
    </row>
    <row r="157" spans="1:15" x14ac:dyDescent="0.25">
      <c r="A157" s="2">
        <v>75</v>
      </c>
      <c r="B157" s="2">
        <v>1</v>
      </c>
      <c r="C157" s="2">
        <v>15</v>
      </c>
      <c r="D157" s="3">
        <v>6.666666666666667</v>
      </c>
      <c r="E157" s="3">
        <v>6.666666666666667</v>
      </c>
      <c r="F157" s="2">
        <v>8</v>
      </c>
      <c r="G157" s="2">
        <v>3.5</v>
      </c>
      <c r="H157" s="2">
        <v>1.45</v>
      </c>
      <c r="I157" s="2">
        <v>4.4400000000000004</v>
      </c>
      <c r="J157" s="2">
        <v>14</v>
      </c>
      <c r="K157" s="2">
        <v>1</v>
      </c>
      <c r="L157" s="2">
        <v>1</v>
      </c>
      <c r="M157" s="2">
        <v>0</v>
      </c>
      <c r="N157" s="2">
        <v>0</v>
      </c>
      <c r="O157" t="s">
        <v>138</v>
      </c>
    </row>
    <row r="158" spans="1:15" x14ac:dyDescent="0.25">
      <c r="A158" s="2">
        <v>75</v>
      </c>
      <c r="B158" s="2">
        <v>1</v>
      </c>
      <c r="C158" s="2">
        <v>16</v>
      </c>
      <c r="D158" s="3">
        <v>6.25</v>
      </c>
      <c r="E158" s="3">
        <v>6.25</v>
      </c>
      <c r="F158" s="2">
        <v>8</v>
      </c>
      <c r="G158" s="2">
        <v>3.18</v>
      </c>
      <c r="H158" s="2">
        <v>1.5</v>
      </c>
      <c r="I158" s="2">
        <v>4.4980000000000002</v>
      </c>
      <c r="J158" s="2">
        <v>14.5</v>
      </c>
      <c r="K158" s="2">
        <v>1</v>
      </c>
      <c r="L158" s="2">
        <v>1</v>
      </c>
      <c r="M158" s="2">
        <v>0</v>
      </c>
      <c r="N158" s="2">
        <v>0</v>
      </c>
      <c r="O158" t="s">
        <v>139</v>
      </c>
    </row>
    <row r="159" spans="1:15" x14ac:dyDescent="0.25">
      <c r="A159" s="2">
        <v>75</v>
      </c>
      <c r="B159" s="2">
        <v>1</v>
      </c>
      <c r="C159" s="2">
        <v>14</v>
      </c>
      <c r="D159" s="3">
        <v>7.1428571428571432</v>
      </c>
      <c r="E159" s="3">
        <v>7.1428571428571432</v>
      </c>
      <c r="F159" s="2">
        <v>8</v>
      </c>
      <c r="G159" s="2">
        <v>3.51</v>
      </c>
      <c r="H159" s="2">
        <v>1.48</v>
      </c>
      <c r="I159" s="2">
        <v>4.657</v>
      </c>
      <c r="J159" s="2">
        <v>13.5</v>
      </c>
      <c r="K159" s="2">
        <v>1</v>
      </c>
      <c r="L159" s="2">
        <v>1</v>
      </c>
      <c r="M159" s="2">
        <v>0</v>
      </c>
      <c r="N159" s="2">
        <v>0</v>
      </c>
      <c r="O159" t="s">
        <v>95</v>
      </c>
    </row>
    <row r="160" spans="1:15" x14ac:dyDescent="0.25">
      <c r="A160" s="2">
        <v>75</v>
      </c>
      <c r="B160" s="2">
        <v>1</v>
      </c>
      <c r="C160" s="2">
        <v>17</v>
      </c>
      <c r="D160" s="3">
        <v>5.882352941176471</v>
      </c>
      <c r="E160" s="3">
        <v>5.882352941176471</v>
      </c>
      <c r="F160" s="2">
        <v>6</v>
      </c>
      <c r="G160" s="2">
        <v>2.31</v>
      </c>
      <c r="H160" s="2">
        <v>1.1000000000000001</v>
      </c>
      <c r="I160" s="2">
        <v>3.907</v>
      </c>
      <c r="J160" s="2">
        <v>21</v>
      </c>
      <c r="K160" s="2">
        <v>1</v>
      </c>
      <c r="L160" s="2">
        <v>1</v>
      </c>
      <c r="M160" s="2">
        <v>0</v>
      </c>
      <c r="N160" s="2">
        <v>0</v>
      </c>
      <c r="O160" t="s">
        <v>140</v>
      </c>
    </row>
    <row r="161" spans="1:15" x14ac:dyDescent="0.25">
      <c r="A161" s="2">
        <v>75</v>
      </c>
      <c r="B161" s="2">
        <v>1</v>
      </c>
      <c r="C161" s="2">
        <v>16</v>
      </c>
      <c r="D161" s="3">
        <v>6.25</v>
      </c>
      <c r="E161" s="3">
        <v>6.25</v>
      </c>
      <c r="F161" s="2">
        <v>6</v>
      </c>
      <c r="G161" s="2">
        <v>2.5</v>
      </c>
      <c r="H161" s="2">
        <v>1.05</v>
      </c>
      <c r="I161" s="2">
        <v>3.8969999999999998</v>
      </c>
      <c r="J161" s="2">
        <v>18.5</v>
      </c>
      <c r="K161" s="2">
        <v>1</v>
      </c>
      <c r="L161" s="2">
        <v>1</v>
      </c>
      <c r="M161" s="2">
        <v>0</v>
      </c>
      <c r="N161" s="2">
        <v>0</v>
      </c>
      <c r="O161" t="s">
        <v>141</v>
      </c>
    </row>
    <row r="162" spans="1:15" x14ac:dyDescent="0.25">
      <c r="A162" s="2">
        <v>75</v>
      </c>
      <c r="B162" s="2">
        <v>1</v>
      </c>
      <c r="C162" s="2">
        <v>15</v>
      </c>
      <c r="D162" s="3">
        <v>6.666666666666667</v>
      </c>
      <c r="E162" s="3">
        <v>6.666666666666667</v>
      </c>
      <c r="F162" s="2">
        <v>6</v>
      </c>
      <c r="G162" s="2">
        <v>2.58</v>
      </c>
      <c r="H162" s="2">
        <v>1.1000000000000001</v>
      </c>
      <c r="I162" s="2">
        <v>3.73</v>
      </c>
      <c r="J162" s="2">
        <v>19</v>
      </c>
      <c r="K162" s="2">
        <v>1</v>
      </c>
      <c r="L162" s="2">
        <v>1</v>
      </c>
      <c r="M162" s="2">
        <v>0</v>
      </c>
      <c r="N162" s="2">
        <v>0</v>
      </c>
      <c r="O162" t="s">
        <v>48</v>
      </c>
    </row>
    <row r="163" spans="1:15" x14ac:dyDescent="0.25">
      <c r="A163" s="2">
        <v>75</v>
      </c>
      <c r="B163" s="2">
        <v>1</v>
      </c>
      <c r="C163" s="2">
        <v>18</v>
      </c>
      <c r="D163" s="3">
        <v>5.5555555555555554</v>
      </c>
      <c r="E163" s="3">
        <v>5.5555555555555554</v>
      </c>
      <c r="F163" s="2">
        <v>6</v>
      </c>
      <c r="G163" s="2">
        <v>2.25</v>
      </c>
      <c r="H163" s="2">
        <v>0.95</v>
      </c>
      <c r="I163" s="2">
        <v>3.7850000000000001</v>
      </c>
      <c r="J163" s="2">
        <v>19</v>
      </c>
      <c r="K163" s="2">
        <v>1</v>
      </c>
      <c r="L163" s="2">
        <v>1</v>
      </c>
      <c r="M163" s="2">
        <v>0</v>
      </c>
      <c r="N163" s="2">
        <v>0</v>
      </c>
      <c r="O163" t="s">
        <v>142</v>
      </c>
    </row>
    <row r="164" spans="1:15" x14ac:dyDescent="0.25">
      <c r="A164" s="2">
        <v>75</v>
      </c>
      <c r="B164" s="2">
        <v>1</v>
      </c>
      <c r="C164" s="2">
        <v>21</v>
      </c>
      <c r="D164" s="3">
        <v>4.7619047619047619</v>
      </c>
      <c r="E164" s="3">
        <v>4.7619047619047619</v>
      </c>
      <c r="F164" s="2">
        <v>6</v>
      </c>
      <c r="G164" s="2">
        <v>2.31</v>
      </c>
      <c r="H164" s="2">
        <v>1.1000000000000001</v>
      </c>
      <c r="I164" s="2">
        <v>3.0390000000000001</v>
      </c>
      <c r="J164" s="2">
        <v>15</v>
      </c>
      <c r="K164" s="2">
        <v>1</v>
      </c>
      <c r="L164" s="2">
        <v>1</v>
      </c>
      <c r="M164" s="2">
        <v>0</v>
      </c>
      <c r="N164" s="2">
        <v>0</v>
      </c>
      <c r="O164" t="s">
        <v>143</v>
      </c>
    </row>
    <row r="165" spans="1:15" x14ac:dyDescent="0.25">
      <c r="A165" s="2">
        <v>75</v>
      </c>
      <c r="B165" s="2">
        <v>1</v>
      </c>
      <c r="C165" s="2">
        <v>20</v>
      </c>
      <c r="D165" s="3">
        <v>5</v>
      </c>
      <c r="E165" s="3">
        <v>5</v>
      </c>
      <c r="F165" s="2">
        <v>8</v>
      </c>
      <c r="G165" s="2">
        <v>2.62</v>
      </c>
      <c r="H165" s="2">
        <v>1.1000000000000001</v>
      </c>
      <c r="I165" s="2">
        <v>3.2210000000000001</v>
      </c>
      <c r="J165" s="2">
        <v>13.5</v>
      </c>
      <c r="K165" s="2">
        <v>1</v>
      </c>
      <c r="L165" s="2">
        <v>1</v>
      </c>
      <c r="M165" s="2">
        <v>0</v>
      </c>
      <c r="N165" s="2">
        <v>0</v>
      </c>
      <c r="O165" t="s">
        <v>144</v>
      </c>
    </row>
    <row r="166" spans="1:15" x14ac:dyDescent="0.25">
      <c r="A166" s="2">
        <v>75</v>
      </c>
      <c r="B166" s="2">
        <v>1</v>
      </c>
      <c r="C166" s="2">
        <v>13</v>
      </c>
      <c r="D166" s="3">
        <v>7.6923076923076925</v>
      </c>
      <c r="E166" s="3">
        <v>7.6923076923076925</v>
      </c>
      <c r="F166" s="2">
        <v>8</v>
      </c>
      <c r="G166" s="2">
        <v>3.02</v>
      </c>
      <c r="H166" s="2">
        <v>1.29</v>
      </c>
      <c r="I166" s="2">
        <v>3.169</v>
      </c>
      <c r="J166" s="2">
        <v>12</v>
      </c>
      <c r="K166" s="2">
        <v>1</v>
      </c>
      <c r="L166" s="2">
        <v>1</v>
      </c>
      <c r="M166" s="2">
        <v>0</v>
      </c>
      <c r="N166" s="2">
        <v>0</v>
      </c>
      <c r="O166" t="s">
        <v>145</v>
      </c>
    </row>
    <row r="167" spans="1:15" x14ac:dyDescent="0.25">
      <c r="A167" s="2">
        <v>75</v>
      </c>
      <c r="B167" s="2">
        <v>1</v>
      </c>
      <c r="C167" s="2">
        <v>29</v>
      </c>
      <c r="D167" s="3">
        <v>3.4482758620689653</v>
      </c>
      <c r="E167" s="3">
        <v>3.4482758620689653</v>
      </c>
      <c r="F167" s="2">
        <v>4</v>
      </c>
      <c r="G167" s="2">
        <v>0.97</v>
      </c>
      <c r="H167" s="2">
        <v>0.75</v>
      </c>
      <c r="I167" s="2">
        <v>2.1709999999999998</v>
      </c>
      <c r="J167" s="2">
        <v>16</v>
      </c>
      <c r="K167" s="2">
        <v>3</v>
      </c>
      <c r="L167" s="2">
        <v>0</v>
      </c>
      <c r="M167" s="2">
        <v>0</v>
      </c>
      <c r="N167" s="2">
        <v>1</v>
      </c>
      <c r="O167" t="s">
        <v>146</v>
      </c>
    </row>
    <row r="168" spans="1:15" x14ac:dyDescent="0.25">
      <c r="A168" s="2">
        <v>75</v>
      </c>
      <c r="B168" s="2">
        <v>1</v>
      </c>
      <c r="C168" s="2">
        <v>23</v>
      </c>
      <c r="D168" s="3">
        <v>4.3478260869565215</v>
      </c>
      <c r="E168" s="3">
        <v>4.3478260869565215</v>
      </c>
      <c r="F168" s="2">
        <v>4</v>
      </c>
      <c r="G168" s="2">
        <v>1.4</v>
      </c>
      <c r="H168" s="2">
        <v>0.83</v>
      </c>
      <c r="I168" s="2">
        <v>2.6389999999999998</v>
      </c>
      <c r="J168" s="2">
        <v>17</v>
      </c>
      <c r="K168" s="2">
        <v>1</v>
      </c>
      <c r="L168" s="2">
        <v>1</v>
      </c>
      <c r="M168" s="2">
        <v>0</v>
      </c>
      <c r="N168" s="2">
        <v>0</v>
      </c>
      <c r="O168" t="s">
        <v>109</v>
      </c>
    </row>
    <row r="169" spans="1:15" x14ac:dyDescent="0.25">
      <c r="A169" s="2">
        <v>75</v>
      </c>
      <c r="B169" s="2">
        <v>1</v>
      </c>
      <c r="C169" s="2">
        <v>20</v>
      </c>
      <c r="D169" s="3">
        <v>5</v>
      </c>
      <c r="E169" s="3">
        <v>5</v>
      </c>
      <c r="F169" s="2">
        <v>6</v>
      </c>
      <c r="G169" s="2">
        <v>2.3199999999999998</v>
      </c>
      <c r="H169" s="2">
        <v>1</v>
      </c>
      <c r="I169" s="2">
        <v>2.9140000000000001</v>
      </c>
      <c r="J169" s="2">
        <v>16</v>
      </c>
      <c r="K169" s="2">
        <v>1</v>
      </c>
      <c r="L169" s="2">
        <v>1</v>
      </c>
      <c r="M169" s="2">
        <v>0</v>
      </c>
      <c r="N169" s="2">
        <v>0</v>
      </c>
      <c r="O169" t="s">
        <v>39</v>
      </c>
    </row>
    <row r="170" spans="1:15" x14ac:dyDescent="0.25">
      <c r="A170" s="2">
        <v>75</v>
      </c>
      <c r="B170" s="2">
        <v>1</v>
      </c>
      <c r="C170" s="2">
        <v>23</v>
      </c>
      <c r="D170" s="3">
        <v>4.3478260869565215</v>
      </c>
      <c r="E170" s="3">
        <v>4.3478260869565215</v>
      </c>
      <c r="F170" s="2">
        <v>4</v>
      </c>
      <c r="G170" s="2">
        <v>1.4</v>
      </c>
      <c r="H170" s="2">
        <v>0.78</v>
      </c>
      <c r="I170" s="2">
        <v>2.5920000000000001</v>
      </c>
      <c r="J170" s="2">
        <v>18.5</v>
      </c>
      <c r="K170" s="2">
        <v>1</v>
      </c>
      <c r="L170" s="2">
        <v>1</v>
      </c>
      <c r="M170" s="2">
        <v>0</v>
      </c>
      <c r="N170" s="2">
        <v>0</v>
      </c>
      <c r="O170" t="s">
        <v>147</v>
      </c>
    </row>
    <row r="171" spans="1:15" x14ac:dyDescent="0.25">
      <c r="A171" s="2">
        <v>75</v>
      </c>
      <c r="B171" s="2">
        <v>1</v>
      </c>
      <c r="C171" s="2">
        <v>24</v>
      </c>
      <c r="D171" s="3">
        <v>4.166666666666667</v>
      </c>
      <c r="E171" s="3">
        <v>4.166666666666667</v>
      </c>
      <c r="F171" s="2">
        <v>4</v>
      </c>
      <c r="G171" s="2">
        <v>1.34</v>
      </c>
      <c r="H171" s="2">
        <v>0.96</v>
      </c>
      <c r="I171" s="2">
        <v>2.702</v>
      </c>
      <c r="J171" s="2">
        <v>13.5</v>
      </c>
      <c r="K171" s="2">
        <v>3</v>
      </c>
      <c r="L171" s="2">
        <v>0</v>
      </c>
      <c r="M171" s="2">
        <v>0</v>
      </c>
      <c r="N171" s="2">
        <v>1</v>
      </c>
      <c r="O171" t="s">
        <v>45</v>
      </c>
    </row>
    <row r="172" spans="1:15" x14ac:dyDescent="0.25">
      <c r="A172" s="2">
        <v>75</v>
      </c>
      <c r="B172" s="2">
        <v>1</v>
      </c>
      <c r="C172" s="2">
        <v>25</v>
      </c>
      <c r="D172" s="3">
        <v>4</v>
      </c>
      <c r="E172" s="3">
        <v>4</v>
      </c>
      <c r="F172" s="2">
        <v>4</v>
      </c>
      <c r="G172" s="2">
        <v>0.9</v>
      </c>
      <c r="H172" s="2">
        <v>0.71</v>
      </c>
      <c r="I172" s="2">
        <v>2.2229999999999999</v>
      </c>
      <c r="J172" s="2">
        <v>16.5</v>
      </c>
      <c r="K172" s="2">
        <v>2</v>
      </c>
      <c r="L172" s="2">
        <v>0</v>
      </c>
      <c r="M172" s="2">
        <v>1</v>
      </c>
      <c r="N172" s="2">
        <v>0</v>
      </c>
      <c r="O172" t="s">
        <v>129</v>
      </c>
    </row>
    <row r="173" spans="1:15" x14ac:dyDescent="0.25">
      <c r="A173" s="2">
        <v>75</v>
      </c>
      <c r="B173" s="2">
        <v>1</v>
      </c>
      <c r="C173" s="2">
        <v>24</v>
      </c>
      <c r="D173" s="3">
        <v>4.166666666666667</v>
      </c>
      <c r="E173" s="3">
        <v>4.166666666666667</v>
      </c>
      <c r="F173" s="2">
        <v>4</v>
      </c>
      <c r="G173" s="2">
        <v>1.19</v>
      </c>
      <c r="H173" s="2">
        <v>0.97</v>
      </c>
      <c r="I173" s="2">
        <v>2.5449999999999999</v>
      </c>
      <c r="J173" s="2">
        <v>17</v>
      </c>
      <c r="K173" s="2">
        <v>3</v>
      </c>
      <c r="L173" s="2">
        <v>0</v>
      </c>
      <c r="M173" s="2">
        <v>0</v>
      </c>
      <c r="N173" s="2">
        <v>1</v>
      </c>
      <c r="O173" t="s">
        <v>130</v>
      </c>
    </row>
    <row r="174" spans="1:15" x14ac:dyDescent="0.25">
      <c r="A174" s="2">
        <v>75</v>
      </c>
      <c r="B174" s="2">
        <v>1</v>
      </c>
      <c r="C174" s="2">
        <v>18</v>
      </c>
      <c r="D174" s="3">
        <v>5.5555555555555554</v>
      </c>
      <c r="E174" s="3">
        <v>5.5555555555555554</v>
      </c>
      <c r="F174" s="2">
        <v>6</v>
      </c>
      <c r="G174" s="2">
        <v>1.71</v>
      </c>
      <c r="H174" s="2">
        <v>0.97</v>
      </c>
      <c r="I174" s="2">
        <v>2.984</v>
      </c>
      <c r="J174" s="2">
        <v>14.5</v>
      </c>
      <c r="K174" s="2">
        <v>1</v>
      </c>
      <c r="L174" s="2">
        <v>1</v>
      </c>
      <c r="M174" s="2">
        <v>0</v>
      </c>
      <c r="N174" s="2">
        <v>0</v>
      </c>
      <c r="O174" t="s">
        <v>109</v>
      </c>
    </row>
    <row r="175" spans="1:15" x14ac:dyDescent="0.25">
      <c r="A175" s="2">
        <v>75</v>
      </c>
      <c r="B175" s="2">
        <v>1</v>
      </c>
      <c r="C175" s="2">
        <v>29</v>
      </c>
      <c r="D175" s="3">
        <v>3.4482758620689653</v>
      </c>
      <c r="E175" s="3">
        <v>3.4482758620689653</v>
      </c>
      <c r="F175" s="2">
        <v>4</v>
      </c>
      <c r="G175" s="2">
        <v>0.9</v>
      </c>
      <c r="H175" s="2">
        <v>0.7</v>
      </c>
      <c r="I175" s="2">
        <v>1.9370000000000001</v>
      </c>
      <c r="J175" s="2">
        <v>14</v>
      </c>
      <c r="K175" s="2">
        <v>2</v>
      </c>
      <c r="L175" s="2">
        <v>0</v>
      </c>
      <c r="M175" s="2">
        <v>1</v>
      </c>
      <c r="N175" s="2">
        <v>0</v>
      </c>
      <c r="O175" t="s">
        <v>148</v>
      </c>
    </row>
    <row r="176" spans="1:15" x14ac:dyDescent="0.25">
      <c r="A176" s="2">
        <v>75</v>
      </c>
      <c r="B176" s="2">
        <v>1</v>
      </c>
      <c r="C176" s="2">
        <v>19</v>
      </c>
      <c r="D176" s="3">
        <v>5.2631578947368425</v>
      </c>
      <c r="E176" s="3">
        <v>5.2631578947368425</v>
      </c>
      <c r="F176" s="2">
        <v>6</v>
      </c>
      <c r="G176" s="2">
        <v>2.3199999999999998</v>
      </c>
      <c r="H176" s="2">
        <v>0.9</v>
      </c>
      <c r="I176" s="2">
        <v>3.2109999999999999</v>
      </c>
      <c r="J176" s="2">
        <v>17</v>
      </c>
      <c r="K176" s="2">
        <v>1</v>
      </c>
      <c r="L176" s="2">
        <v>1</v>
      </c>
      <c r="M176" s="2">
        <v>0</v>
      </c>
      <c r="N176" s="2">
        <v>0</v>
      </c>
      <c r="O176" t="s">
        <v>149</v>
      </c>
    </row>
    <row r="177" spans="1:15" x14ac:dyDescent="0.25">
      <c r="A177" s="2">
        <v>75</v>
      </c>
      <c r="B177" s="2">
        <v>1</v>
      </c>
      <c r="C177" s="2">
        <v>23</v>
      </c>
      <c r="D177" s="3">
        <v>4.3478260869565215</v>
      </c>
      <c r="E177" s="3">
        <v>4.3478260869565215</v>
      </c>
      <c r="F177" s="2">
        <v>4</v>
      </c>
      <c r="G177" s="2">
        <v>1.1499999999999999</v>
      </c>
      <c r="H177" s="2">
        <v>0.95</v>
      </c>
      <c r="I177" s="2">
        <v>2.694</v>
      </c>
      <c r="J177" s="2">
        <v>15</v>
      </c>
      <c r="K177" s="2">
        <v>2</v>
      </c>
      <c r="L177" s="2">
        <v>0</v>
      </c>
      <c r="M177" s="2">
        <v>1</v>
      </c>
      <c r="N177" s="2">
        <v>0</v>
      </c>
      <c r="O177" t="s">
        <v>116</v>
      </c>
    </row>
    <row r="178" spans="1:15" x14ac:dyDescent="0.25">
      <c r="A178" s="2">
        <v>75</v>
      </c>
      <c r="B178" s="2">
        <v>1</v>
      </c>
      <c r="C178" s="2">
        <v>23</v>
      </c>
      <c r="D178" s="3">
        <v>4.3478260869565215</v>
      </c>
      <c r="E178" s="3">
        <v>4.3478260869565215</v>
      </c>
      <c r="F178" s="2">
        <v>4</v>
      </c>
      <c r="G178" s="2">
        <v>1.2</v>
      </c>
      <c r="H178" s="2">
        <v>0.88</v>
      </c>
      <c r="I178" s="2">
        <v>2.9569999999999999</v>
      </c>
      <c r="J178" s="2">
        <v>17</v>
      </c>
      <c r="K178" s="2">
        <v>2</v>
      </c>
      <c r="L178" s="2">
        <v>0</v>
      </c>
      <c r="M178" s="2">
        <v>1</v>
      </c>
      <c r="N178" s="2">
        <v>0</v>
      </c>
      <c r="O178" t="s">
        <v>35</v>
      </c>
    </row>
    <row r="179" spans="1:15" x14ac:dyDescent="0.25">
      <c r="A179" s="2">
        <v>75</v>
      </c>
      <c r="B179" s="2">
        <v>1</v>
      </c>
      <c r="C179" s="2">
        <v>22</v>
      </c>
      <c r="D179" s="3">
        <v>4.5454545454545459</v>
      </c>
      <c r="E179" s="3">
        <v>4.5454545454545459</v>
      </c>
      <c r="F179" s="2">
        <v>4</v>
      </c>
      <c r="G179" s="2">
        <v>1.21</v>
      </c>
      <c r="H179" s="2">
        <v>0.98</v>
      </c>
      <c r="I179" s="2">
        <v>2.9449999999999998</v>
      </c>
      <c r="J179" s="2">
        <v>14.5</v>
      </c>
      <c r="K179" s="2">
        <v>2</v>
      </c>
      <c r="L179" s="2">
        <v>0</v>
      </c>
      <c r="M179" s="2">
        <v>1</v>
      </c>
      <c r="N179" s="2">
        <v>0</v>
      </c>
      <c r="O179" t="s">
        <v>150</v>
      </c>
    </row>
    <row r="180" spans="1:15" x14ac:dyDescent="0.25">
      <c r="A180" s="2">
        <v>75</v>
      </c>
      <c r="B180" s="2">
        <v>1</v>
      </c>
      <c r="C180" s="2">
        <v>25</v>
      </c>
      <c r="D180" s="3">
        <v>4</v>
      </c>
      <c r="E180" s="3">
        <v>4</v>
      </c>
      <c r="F180" s="2">
        <v>4</v>
      </c>
      <c r="G180" s="2">
        <v>1.21</v>
      </c>
      <c r="H180" s="2">
        <v>1.1499999999999999</v>
      </c>
      <c r="I180" s="2">
        <v>2.6709999999999998</v>
      </c>
      <c r="J180" s="2">
        <v>13.5</v>
      </c>
      <c r="K180" s="2">
        <v>2</v>
      </c>
      <c r="L180" s="2">
        <v>0</v>
      </c>
      <c r="M180" s="2">
        <v>1</v>
      </c>
      <c r="N180" s="2">
        <v>0</v>
      </c>
      <c r="O180" t="s">
        <v>119</v>
      </c>
    </row>
    <row r="181" spans="1:15" x14ac:dyDescent="0.25">
      <c r="A181" s="2">
        <v>75</v>
      </c>
      <c r="B181" s="2">
        <v>1</v>
      </c>
      <c r="C181" s="2">
        <v>33</v>
      </c>
      <c r="D181" s="3">
        <v>3.0303030303030303</v>
      </c>
      <c r="E181" s="3">
        <v>3.0303030303030303</v>
      </c>
      <c r="F181" s="2">
        <v>4</v>
      </c>
      <c r="G181" s="2">
        <v>0.91</v>
      </c>
      <c r="H181" s="2">
        <v>0.53</v>
      </c>
      <c r="I181" s="2">
        <v>1.7949999999999999</v>
      </c>
      <c r="J181" s="2">
        <v>17.5</v>
      </c>
      <c r="K181" s="2">
        <v>3</v>
      </c>
      <c r="L181" s="2">
        <v>0</v>
      </c>
      <c r="M181" s="2">
        <v>0</v>
      </c>
      <c r="N181" s="2">
        <v>1</v>
      </c>
      <c r="O181" t="s">
        <v>151</v>
      </c>
    </row>
    <row r="182" spans="1:15" x14ac:dyDescent="0.25">
      <c r="A182" s="2">
        <v>76</v>
      </c>
      <c r="B182" s="2">
        <v>1</v>
      </c>
      <c r="C182" s="2">
        <v>28</v>
      </c>
      <c r="D182" s="3">
        <v>3.5714285714285716</v>
      </c>
      <c r="E182" s="3">
        <v>3.5714285714285716</v>
      </c>
      <c r="F182" s="2">
        <v>4</v>
      </c>
      <c r="G182" s="2">
        <v>1.07</v>
      </c>
      <c r="H182" s="2">
        <v>0.86</v>
      </c>
      <c r="I182" s="2">
        <v>2.464</v>
      </c>
      <c r="J182" s="2">
        <v>15.5</v>
      </c>
      <c r="K182" s="2">
        <v>2</v>
      </c>
      <c r="L182" s="2">
        <v>0</v>
      </c>
      <c r="M182" s="2">
        <v>1</v>
      </c>
      <c r="N182" s="2">
        <v>0</v>
      </c>
      <c r="O182" t="s">
        <v>152</v>
      </c>
    </row>
    <row r="183" spans="1:15" x14ac:dyDescent="0.25">
      <c r="A183" s="2">
        <v>76</v>
      </c>
      <c r="B183" s="2">
        <v>1</v>
      </c>
      <c r="C183" s="2">
        <v>25</v>
      </c>
      <c r="D183" s="3">
        <v>4</v>
      </c>
      <c r="E183" s="3">
        <v>4</v>
      </c>
      <c r="F183" s="2">
        <v>4</v>
      </c>
      <c r="G183" s="2">
        <v>1.1599999999999999</v>
      </c>
      <c r="H183" s="2">
        <v>0.81</v>
      </c>
      <c r="I183" s="2">
        <v>2.2200000000000002</v>
      </c>
      <c r="J183" s="2">
        <v>16.899999999999999</v>
      </c>
      <c r="K183" s="2">
        <v>2</v>
      </c>
      <c r="L183" s="2">
        <v>0</v>
      </c>
      <c r="M183" s="2">
        <v>1</v>
      </c>
      <c r="N183" s="2">
        <v>0</v>
      </c>
      <c r="O183" t="s">
        <v>58</v>
      </c>
    </row>
    <row r="184" spans="1:15" x14ac:dyDescent="0.25">
      <c r="A184" s="2">
        <v>76</v>
      </c>
      <c r="B184" s="2">
        <v>1</v>
      </c>
      <c r="C184" s="2">
        <v>25</v>
      </c>
      <c r="D184" s="3">
        <v>4</v>
      </c>
      <c r="E184" s="3">
        <v>4</v>
      </c>
      <c r="F184" s="2">
        <v>4</v>
      </c>
      <c r="G184" s="2">
        <v>1.4</v>
      </c>
      <c r="H184" s="2">
        <v>0.92</v>
      </c>
      <c r="I184" s="2">
        <v>2.5720000000000001</v>
      </c>
      <c r="J184" s="2">
        <v>14.9</v>
      </c>
      <c r="K184" s="2">
        <v>1</v>
      </c>
      <c r="L184" s="2">
        <v>1</v>
      </c>
      <c r="M184" s="2">
        <v>0</v>
      </c>
      <c r="N184" s="2">
        <v>0</v>
      </c>
      <c r="O184" t="s">
        <v>153</v>
      </c>
    </row>
    <row r="185" spans="1:15" x14ac:dyDescent="0.25">
      <c r="A185" s="2">
        <v>76</v>
      </c>
      <c r="B185" s="2">
        <v>1</v>
      </c>
      <c r="C185" s="2">
        <v>26</v>
      </c>
      <c r="D185" s="3">
        <v>3.8461538461538463</v>
      </c>
      <c r="E185" s="3">
        <v>3.8461538461538463</v>
      </c>
      <c r="F185" s="2">
        <v>4</v>
      </c>
      <c r="G185" s="2">
        <v>0.98</v>
      </c>
      <c r="H185" s="2">
        <v>0.79</v>
      </c>
      <c r="I185" s="2">
        <v>2.2549999999999999</v>
      </c>
      <c r="J185" s="2">
        <v>17.7</v>
      </c>
      <c r="K185" s="2">
        <v>1</v>
      </c>
      <c r="L185" s="2">
        <v>1</v>
      </c>
      <c r="M185" s="2">
        <v>0</v>
      </c>
      <c r="N185" s="2">
        <v>0</v>
      </c>
      <c r="O185" t="s">
        <v>131</v>
      </c>
    </row>
    <row r="186" spans="1:15" x14ac:dyDescent="0.25">
      <c r="A186" s="2">
        <v>76</v>
      </c>
      <c r="B186" s="2">
        <v>1</v>
      </c>
      <c r="C186" s="2">
        <v>27</v>
      </c>
      <c r="D186" s="3">
        <v>3.7037037037037037</v>
      </c>
      <c r="E186" s="3">
        <v>3.7037037037037037</v>
      </c>
      <c r="F186" s="2">
        <v>4</v>
      </c>
      <c r="G186" s="2">
        <v>1.01</v>
      </c>
      <c r="H186" s="2">
        <v>0.83</v>
      </c>
      <c r="I186" s="2">
        <v>2.202</v>
      </c>
      <c r="J186" s="2">
        <v>15.3</v>
      </c>
      <c r="K186" s="2">
        <v>2</v>
      </c>
      <c r="L186" s="2">
        <v>0</v>
      </c>
      <c r="M186" s="2">
        <v>1</v>
      </c>
      <c r="N186" s="2">
        <v>0</v>
      </c>
      <c r="O186" t="s">
        <v>154</v>
      </c>
    </row>
    <row r="187" spans="1:15" x14ac:dyDescent="0.25">
      <c r="A187" s="2">
        <v>76</v>
      </c>
      <c r="B187" s="2">
        <v>1</v>
      </c>
      <c r="C187" s="2">
        <v>17.5</v>
      </c>
      <c r="D187" s="3">
        <v>5.7142857142857144</v>
      </c>
      <c r="E187" s="3">
        <v>5.7142857142857144</v>
      </c>
      <c r="F187" s="2">
        <v>8</v>
      </c>
      <c r="G187" s="2">
        <v>3.05</v>
      </c>
      <c r="H187" s="2">
        <v>1.4</v>
      </c>
      <c r="I187" s="2">
        <v>4.2149999999999999</v>
      </c>
      <c r="J187" s="2">
        <v>13</v>
      </c>
      <c r="K187" s="2">
        <v>1</v>
      </c>
      <c r="L187" s="2">
        <v>1</v>
      </c>
      <c r="M187" s="2">
        <v>0</v>
      </c>
      <c r="N187" s="2">
        <v>0</v>
      </c>
      <c r="O187" t="s">
        <v>124</v>
      </c>
    </row>
    <row r="188" spans="1:15" x14ac:dyDescent="0.25">
      <c r="A188" s="2">
        <v>76</v>
      </c>
      <c r="B188" s="2">
        <v>1</v>
      </c>
      <c r="C188" s="2">
        <v>16</v>
      </c>
      <c r="D188" s="3">
        <v>6.25</v>
      </c>
      <c r="E188" s="3">
        <v>6.25</v>
      </c>
      <c r="F188" s="2">
        <v>8</v>
      </c>
      <c r="G188" s="2">
        <v>3.18</v>
      </c>
      <c r="H188" s="2">
        <v>1.5</v>
      </c>
      <c r="I188" s="2">
        <v>4.1900000000000004</v>
      </c>
      <c r="J188" s="2">
        <v>13</v>
      </c>
      <c r="K188" s="2">
        <v>1</v>
      </c>
      <c r="L188" s="2">
        <v>1</v>
      </c>
      <c r="M188" s="2">
        <v>0</v>
      </c>
      <c r="N188" s="2">
        <v>0</v>
      </c>
      <c r="O188" t="s">
        <v>155</v>
      </c>
    </row>
    <row r="189" spans="1:15" x14ac:dyDescent="0.25">
      <c r="A189" s="2">
        <v>76</v>
      </c>
      <c r="B189" s="2">
        <v>1</v>
      </c>
      <c r="C189" s="2">
        <v>15.5</v>
      </c>
      <c r="D189" s="3">
        <v>6.4516129032258061</v>
      </c>
      <c r="E189" s="3">
        <v>6.4516129032258061</v>
      </c>
      <c r="F189" s="2">
        <v>8</v>
      </c>
      <c r="G189" s="2">
        <v>3.04</v>
      </c>
      <c r="H189" s="2">
        <v>1.2</v>
      </c>
      <c r="I189" s="2">
        <v>3.9620000000000002</v>
      </c>
      <c r="J189" s="2">
        <v>13.9</v>
      </c>
      <c r="K189" s="2">
        <v>1</v>
      </c>
      <c r="L189" s="2">
        <v>1</v>
      </c>
      <c r="M189" s="2">
        <v>0</v>
      </c>
      <c r="N189" s="2">
        <v>0</v>
      </c>
      <c r="O189" t="s">
        <v>48</v>
      </c>
    </row>
    <row r="190" spans="1:15" x14ac:dyDescent="0.25">
      <c r="A190" s="2">
        <v>76</v>
      </c>
      <c r="B190" s="2">
        <v>1</v>
      </c>
      <c r="C190" s="2">
        <v>14.5</v>
      </c>
      <c r="D190" s="3">
        <v>6.8965517241379306</v>
      </c>
      <c r="E190" s="3">
        <v>6.8965517241379306</v>
      </c>
      <c r="F190" s="2">
        <v>8</v>
      </c>
      <c r="G190" s="2">
        <v>3.51</v>
      </c>
      <c r="H190" s="2">
        <v>1.52</v>
      </c>
      <c r="I190" s="2">
        <v>4.2149999999999999</v>
      </c>
      <c r="J190" s="2">
        <v>12.8</v>
      </c>
      <c r="K190" s="2">
        <v>1</v>
      </c>
      <c r="L190" s="2">
        <v>1</v>
      </c>
      <c r="M190" s="2">
        <v>0</v>
      </c>
      <c r="N190" s="2">
        <v>0</v>
      </c>
      <c r="O190" t="s">
        <v>91</v>
      </c>
    </row>
    <row r="191" spans="1:15" x14ac:dyDescent="0.25">
      <c r="A191" s="2">
        <v>76</v>
      </c>
      <c r="B191" s="2">
        <v>1</v>
      </c>
      <c r="C191" s="2">
        <v>22</v>
      </c>
      <c r="D191" s="3">
        <v>4.5454545454545459</v>
      </c>
      <c r="E191" s="3">
        <v>4.5454545454545459</v>
      </c>
      <c r="F191" s="2">
        <v>6</v>
      </c>
      <c r="G191" s="2">
        <v>2.25</v>
      </c>
      <c r="H191" s="2">
        <v>1</v>
      </c>
      <c r="I191" s="2">
        <v>3.2330000000000001</v>
      </c>
      <c r="J191" s="2">
        <v>15.4</v>
      </c>
      <c r="K191" s="2">
        <v>1</v>
      </c>
      <c r="L191" s="2">
        <v>1</v>
      </c>
      <c r="M191" s="2">
        <v>0</v>
      </c>
      <c r="N191" s="2">
        <v>0</v>
      </c>
      <c r="O191" t="s">
        <v>100</v>
      </c>
    </row>
    <row r="192" spans="1:15" x14ac:dyDescent="0.25">
      <c r="A192" s="2">
        <v>76</v>
      </c>
      <c r="B192" s="2">
        <v>1</v>
      </c>
      <c r="C192" s="2">
        <v>22</v>
      </c>
      <c r="D192" s="3">
        <v>4.5454545454545459</v>
      </c>
      <c r="E192" s="3">
        <v>4.5454545454545459</v>
      </c>
      <c r="F192" s="2">
        <v>6</v>
      </c>
      <c r="G192" s="2">
        <v>2.5</v>
      </c>
      <c r="H192" s="2">
        <v>1.05</v>
      </c>
      <c r="I192" s="2">
        <v>3.3530000000000002</v>
      </c>
      <c r="J192" s="2">
        <v>14.5</v>
      </c>
      <c r="K192" s="2">
        <v>1</v>
      </c>
      <c r="L192" s="2">
        <v>1</v>
      </c>
      <c r="M192" s="2">
        <v>0</v>
      </c>
      <c r="N192" s="2">
        <v>0</v>
      </c>
      <c r="O192" t="s">
        <v>122</v>
      </c>
    </row>
    <row r="193" spans="1:15" x14ac:dyDescent="0.25">
      <c r="A193" s="2">
        <v>76</v>
      </c>
      <c r="B193" s="2">
        <v>1</v>
      </c>
      <c r="C193" s="2">
        <v>24</v>
      </c>
      <c r="D193" s="3">
        <v>4.166666666666667</v>
      </c>
      <c r="E193" s="3">
        <v>4.166666666666667</v>
      </c>
      <c r="F193" s="2">
        <v>6</v>
      </c>
      <c r="G193" s="2">
        <v>2</v>
      </c>
      <c r="H193" s="2">
        <v>0.81</v>
      </c>
      <c r="I193" s="2">
        <v>3.012</v>
      </c>
      <c r="J193" s="2">
        <v>17.600000000000001</v>
      </c>
      <c r="K193" s="2">
        <v>1</v>
      </c>
      <c r="L193" s="2">
        <v>1</v>
      </c>
      <c r="M193" s="2">
        <v>0</v>
      </c>
      <c r="N193" s="2">
        <v>0</v>
      </c>
      <c r="O193" t="s">
        <v>32</v>
      </c>
    </row>
    <row r="194" spans="1:15" x14ac:dyDescent="0.25">
      <c r="A194" s="2">
        <v>76</v>
      </c>
      <c r="B194" s="2">
        <v>1</v>
      </c>
      <c r="C194" s="2">
        <v>22.5</v>
      </c>
      <c r="D194" s="3">
        <v>4.4444444444444446</v>
      </c>
      <c r="E194" s="3">
        <v>4.4444444444444446</v>
      </c>
      <c r="F194" s="2">
        <v>6</v>
      </c>
      <c r="G194" s="2">
        <v>2.3199999999999998</v>
      </c>
      <c r="H194" s="2">
        <v>0.9</v>
      </c>
      <c r="I194" s="2">
        <v>3.085</v>
      </c>
      <c r="J194" s="2">
        <v>17.600000000000001</v>
      </c>
      <c r="K194" s="2">
        <v>1</v>
      </c>
      <c r="L194" s="2">
        <v>1</v>
      </c>
      <c r="M194" s="2">
        <v>0</v>
      </c>
      <c r="N194" s="2">
        <v>0</v>
      </c>
      <c r="O194" t="s">
        <v>31</v>
      </c>
    </row>
    <row r="195" spans="1:15" x14ac:dyDescent="0.25">
      <c r="A195" s="2">
        <v>76</v>
      </c>
      <c r="B195" s="2">
        <v>1</v>
      </c>
      <c r="C195" s="2">
        <v>29</v>
      </c>
      <c r="D195" s="3">
        <v>3.4482758620689653</v>
      </c>
      <c r="E195" s="3">
        <v>3.4482758620689653</v>
      </c>
      <c r="F195" s="2">
        <v>4</v>
      </c>
      <c r="G195" s="2">
        <v>0.85</v>
      </c>
      <c r="H195" s="2">
        <v>0.52</v>
      </c>
      <c r="I195" s="2">
        <v>2.0350000000000001</v>
      </c>
      <c r="J195" s="2">
        <v>22.2</v>
      </c>
      <c r="K195" s="2">
        <v>1</v>
      </c>
      <c r="L195" s="2">
        <v>1</v>
      </c>
      <c r="M195" s="2">
        <v>0</v>
      </c>
      <c r="N195" s="2">
        <v>0</v>
      </c>
      <c r="O195" t="s">
        <v>156</v>
      </c>
    </row>
    <row r="196" spans="1:15" x14ac:dyDescent="0.25">
      <c r="A196" s="2">
        <v>76</v>
      </c>
      <c r="B196" s="2">
        <v>1</v>
      </c>
      <c r="C196" s="2">
        <v>24.5</v>
      </c>
      <c r="D196" s="3">
        <v>4.0816326530612246</v>
      </c>
      <c r="E196" s="3">
        <v>4.0816326530612246</v>
      </c>
      <c r="F196" s="2">
        <v>4</v>
      </c>
      <c r="G196" s="2">
        <v>0.98</v>
      </c>
      <c r="H196" s="2">
        <v>0.6</v>
      </c>
      <c r="I196" s="2">
        <v>2.1640000000000001</v>
      </c>
      <c r="J196" s="2">
        <v>22.1</v>
      </c>
      <c r="K196" s="2">
        <v>1</v>
      </c>
      <c r="L196" s="2">
        <v>1</v>
      </c>
      <c r="M196" s="2">
        <v>0</v>
      </c>
      <c r="N196" s="2">
        <v>0</v>
      </c>
      <c r="O196" t="s">
        <v>157</v>
      </c>
    </row>
    <row r="197" spans="1:15" x14ac:dyDescent="0.25">
      <c r="A197" s="2">
        <v>76</v>
      </c>
      <c r="B197" s="2">
        <v>1</v>
      </c>
      <c r="C197" s="2">
        <v>29</v>
      </c>
      <c r="D197" s="3">
        <v>3.4482758620689653</v>
      </c>
      <c r="E197" s="3">
        <v>3.4482758620689653</v>
      </c>
      <c r="F197" s="2">
        <v>4</v>
      </c>
      <c r="G197" s="2">
        <v>0.9</v>
      </c>
      <c r="H197" s="2">
        <v>0.7</v>
      </c>
      <c r="I197" s="2">
        <v>1.9370000000000001</v>
      </c>
      <c r="J197" s="2">
        <v>14.2</v>
      </c>
      <c r="K197" s="2">
        <v>2</v>
      </c>
      <c r="L197" s="2">
        <v>0</v>
      </c>
      <c r="M197" s="2">
        <v>1</v>
      </c>
      <c r="N197" s="2">
        <v>0</v>
      </c>
      <c r="O197" t="s">
        <v>158</v>
      </c>
    </row>
    <row r="198" spans="1:15" x14ac:dyDescent="0.25">
      <c r="A198" s="2">
        <v>76</v>
      </c>
      <c r="B198" s="2">
        <v>1</v>
      </c>
      <c r="C198" s="2">
        <v>33</v>
      </c>
      <c r="D198" s="3">
        <v>3.0303030303030303</v>
      </c>
      <c r="E198" s="3">
        <v>3.0303030303030303</v>
      </c>
      <c r="F198" s="2">
        <v>4</v>
      </c>
      <c r="G198" s="2">
        <v>0.91</v>
      </c>
      <c r="H198" s="2">
        <v>0.53</v>
      </c>
      <c r="I198" s="2">
        <v>1.7949999999999999</v>
      </c>
      <c r="J198" s="2">
        <v>17.399999999999999</v>
      </c>
      <c r="K198" s="2">
        <v>3</v>
      </c>
      <c r="L198" s="2">
        <v>0</v>
      </c>
      <c r="M198" s="2">
        <v>0</v>
      </c>
      <c r="N198" s="2">
        <v>1</v>
      </c>
      <c r="O198" t="s">
        <v>133</v>
      </c>
    </row>
    <row r="199" spans="1:15" x14ac:dyDescent="0.25">
      <c r="A199" s="2">
        <v>76</v>
      </c>
      <c r="B199" s="2">
        <v>1</v>
      </c>
      <c r="C199" s="2">
        <v>20</v>
      </c>
      <c r="D199" s="3">
        <v>5</v>
      </c>
      <c r="E199" s="3">
        <v>5</v>
      </c>
      <c r="F199" s="2">
        <v>6</v>
      </c>
      <c r="G199" s="2">
        <v>2.25</v>
      </c>
      <c r="H199" s="2">
        <v>1</v>
      </c>
      <c r="I199" s="2">
        <v>3.6509999999999998</v>
      </c>
      <c r="J199" s="2">
        <v>17.7</v>
      </c>
      <c r="K199" s="2">
        <v>1</v>
      </c>
      <c r="L199" s="2">
        <v>1</v>
      </c>
      <c r="M199" s="2">
        <v>0</v>
      </c>
      <c r="N199" s="2">
        <v>0</v>
      </c>
      <c r="O199" t="s">
        <v>159</v>
      </c>
    </row>
    <row r="200" spans="1:15" x14ac:dyDescent="0.25">
      <c r="A200" s="2">
        <v>76</v>
      </c>
      <c r="B200" s="2">
        <v>1</v>
      </c>
      <c r="C200" s="2">
        <v>18</v>
      </c>
      <c r="D200" s="3">
        <v>5.5555555555555554</v>
      </c>
      <c r="E200" s="3">
        <v>5.5555555555555554</v>
      </c>
      <c r="F200" s="2">
        <v>6</v>
      </c>
      <c r="G200" s="2">
        <v>2.5</v>
      </c>
      <c r="H200" s="2">
        <v>0.78</v>
      </c>
      <c r="I200" s="2">
        <v>3.5739999999999998</v>
      </c>
      <c r="J200" s="2">
        <v>21</v>
      </c>
      <c r="K200" s="2">
        <v>1</v>
      </c>
      <c r="L200" s="2">
        <v>1</v>
      </c>
      <c r="M200" s="2">
        <v>0</v>
      </c>
      <c r="N200" s="2">
        <v>0</v>
      </c>
      <c r="O200" t="s">
        <v>160</v>
      </c>
    </row>
    <row r="201" spans="1:15" x14ac:dyDescent="0.25">
      <c r="A201" s="2">
        <v>76</v>
      </c>
      <c r="B201" s="2">
        <v>1</v>
      </c>
      <c r="C201" s="2">
        <v>18.5</v>
      </c>
      <c r="D201" s="3">
        <v>5.4054054054054053</v>
      </c>
      <c r="E201" s="3">
        <v>5.4054054054054053</v>
      </c>
      <c r="F201" s="2">
        <v>6</v>
      </c>
      <c r="G201" s="2">
        <v>2.5</v>
      </c>
      <c r="H201" s="2">
        <v>1.1000000000000001</v>
      </c>
      <c r="I201" s="2">
        <v>3.645</v>
      </c>
      <c r="J201" s="2">
        <v>16.2</v>
      </c>
      <c r="K201" s="2">
        <v>1</v>
      </c>
      <c r="L201" s="2">
        <v>1</v>
      </c>
      <c r="M201" s="2">
        <v>0</v>
      </c>
      <c r="N201" s="2">
        <v>0</v>
      </c>
      <c r="O201" t="s">
        <v>161</v>
      </c>
    </row>
    <row r="202" spans="1:15" x14ac:dyDescent="0.25">
      <c r="A202" s="2">
        <v>76</v>
      </c>
      <c r="B202" s="2">
        <v>1</v>
      </c>
      <c r="C202" s="2">
        <v>17.5</v>
      </c>
      <c r="D202" s="3">
        <v>5.7142857142857144</v>
      </c>
      <c r="E202" s="3">
        <v>5.7142857142857144</v>
      </c>
      <c r="F202" s="2">
        <v>6</v>
      </c>
      <c r="G202" s="2">
        <v>2.58</v>
      </c>
      <c r="H202" s="2">
        <v>0.95</v>
      </c>
      <c r="I202" s="2">
        <v>3.1930000000000001</v>
      </c>
      <c r="J202" s="2">
        <v>17.8</v>
      </c>
      <c r="K202" s="2">
        <v>1</v>
      </c>
      <c r="L202" s="2">
        <v>1</v>
      </c>
      <c r="M202" s="2">
        <v>0</v>
      </c>
      <c r="N202" s="2">
        <v>0</v>
      </c>
      <c r="O202" t="s">
        <v>162</v>
      </c>
    </row>
    <row r="203" spans="1:15" x14ac:dyDescent="0.25">
      <c r="A203" s="2">
        <v>76</v>
      </c>
      <c r="B203" s="2">
        <v>1</v>
      </c>
      <c r="C203" s="2">
        <v>29.5</v>
      </c>
      <c r="D203" s="3">
        <v>3.3898305084745761</v>
      </c>
      <c r="E203" s="3">
        <v>3.3898305084745761</v>
      </c>
      <c r="F203" s="2">
        <v>4</v>
      </c>
      <c r="G203" s="2">
        <v>0.97</v>
      </c>
      <c r="H203" s="2">
        <v>0.71</v>
      </c>
      <c r="I203" s="2">
        <v>1.825</v>
      </c>
      <c r="J203" s="2">
        <v>12.2</v>
      </c>
      <c r="K203" s="2">
        <v>2</v>
      </c>
      <c r="L203" s="2">
        <v>0</v>
      </c>
      <c r="M203" s="2">
        <v>1</v>
      </c>
      <c r="N203" s="2">
        <v>0</v>
      </c>
      <c r="O203" t="s">
        <v>148</v>
      </c>
    </row>
    <row r="204" spans="1:15" x14ac:dyDescent="0.25">
      <c r="A204" s="2">
        <v>76</v>
      </c>
      <c r="B204" s="2">
        <v>1</v>
      </c>
      <c r="C204" s="2">
        <v>32</v>
      </c>
      <c r="D204" s="3">
        <v>3.125</v>
      </c>
      <c r="E204" s="3">
        <v>3.125</v>
      </c>
      <c r="F204" s="2">
        <v>4</v>
      </c>
      <c r="G204" s="2">
        <v>0.85</v>
      </c>
      <c r="H204" s="2">
        <v>0.7</v>
      </c>
      <c r="I204" s="2">
        <v>1.99</v>
      </c>
      <c r="J204" s="2">
        <v>17</v>
      </c>
      <c r="K204" s="2">
        <v>3</v>
      </c>
      <c r="L204" s="2">
        <v>0</v>
      </c>
      <c r="M204" s="2">
        <v>0</v>
      </c>
      <c r="N204" s="2">
        <v>1</v>
      </c>
      <c r="O204" t="s">
        <v>163</v>
      </c>
    </row>
    <row r="205" spans="1:15" x14ac:dyDescent="0.25">
      <c r="A205" s="2">
        <v>76</v>
      </c>
      <c r="B205" s="2">
        <v>1</v>
      </c>
      <c r="C205" s="2">
        <v>28</v>
      </c>
      <c r="D205" s="3">
        <v>3.5714285714285716</v>
      </c>
      <c r="E205" s="3">
        <v>3.5714285714285716</v>
      </c>
      <c r="F205" s="2">
        <v>4</v>
      </c>
      <c r="G205" s="2">
        <v>0.97</v>
      </c>
      <c r="H205" s="2">
        <v>0.75</v>
      </c>
      <c r="I205" s="2">
        <v>2.1549999999999998</v>
      </c>
      <c r="J205" s="2">
        <v>16.399999999999999</v>
      </c>
      <c r="K205" s="2">
        <v>3</v>
      </c>
      <c r="L205" s="2">
        <v>0</v>
      </c>
      <c r="M205" s="2">
        <v>0</v>
      </c>
      <c r="N205" s="2">
        <v>1</v>
      </c>
      <c r="O205" t="s">
        <v>146</v>
      </c>
    </row>
    <row r="206" spans="1:15" x14ac:dyDescent="0.25">
      <c r="A206" s="2">
        <v>76</v>
      </c>
      <c r="B206" s="2">
        <v>1</v>
      </c>
      <c r="C206" s="2">
        <v>26.5</v>
      </c>
      <c r="D206" s="3">
        <v>3.7735849056603774</v>
      </c>
      <c r="E206" s="3">
        <v>3.7735849056603774</v>
      </c>
      <c r="F206" s="2">
        <v>4</v>
      </c>
      <c r="G206" s="2">
        <v>1.4</v>
      </c>
      <c r="H206" s="2">
        <v>0.72</v>
      </c>
      <c r="I206" s="2">
        <v>2.5649999999999999</v>
      </c>
      <c r="J206" s="2">
        <v>13.6</v>
      </c>
      <c r="K206" s="2">
        <v>1</v>
      </c>
      <c r="L206" s="2">
        <v>1</v>
      </c>
      <c r="M206" s="2">
        <v>0</v>
      </c>
      <c r="N206" s="2">
        <v>0</v>
      </c>
      <c r="O206" t="s">
        <v>109</v>
      </c>
    </row>
    <row r="207" spans="1:15" x14ac:dyDescent="0.25">
      <c r="A207" s="2">
        <v>76</v>
      </c>
      <c r="B207" s="2">
        <v>1</v>
      </c>
      <c r="C207" s="2">
        <v>20</v>
      </c>
      <c r="D207" s="3">
        <v>5</v>
      </c>
      <c r="E207" s="3">
        <v>5</v>
      </c>
      <c r="F207" s="2">
        <v>4</v>
      </c>
      <c r="G207" s="2">
        <v>1.3</v>
      </c>
      <c r="H207" s="2">
        <v>1.02</v>
      </c>
      <c r="I207" s="2">
        <v>3.15</v>
      </c>
      <c r="J207" s="2">
        <v>15.7</v>
      </c>
      <c r="K207" s="2">
        <v>2</v>
      </c>
      <c r="L207" s="2">
        <v>0</v>
      </c>
      <c r="M207" s="2">
        <v>1</v>
      </c>
      <c r="N207" s="2">
        <v>0</v>
      </c>
      <c r="O207" t="s">
        <v>164</v>
      </c>
    </row>
    <row r="208" spans="1:15" x14ac:dyDescent="0.25">
      <c r="A208" s="2">
        <v>76</v>
      </c>
      <c r="B208" s="2">
        <v>1</v>
      </c>
      <c r="C208" s="2">
        <v>13</v>
      </c>
      <c r="D208" s="3">
        <v>7.6923076923076925</v>
      </c>
      <c r="E208" s="3">
        <v>7.6923076923076925</v>
      </c>
      <c r="F208" s="2">
        <v>8</v>
      </c>
      <c r="G208" s="2">
        <v>3.18</v>
      </c>
      <c r="H208" s="2">
        <v>1.5</v>
      </c>
      <c r="I208" s="2">
        <v>3.94</v>
      </c>
      <c r="J208" s="2">
        <v>13.2</v>
      </c>
      <c r="K208" s="2">
        <v>1</v>
      </c>
      <c r="L208" s="2">
        <v>1</v>
      </c>
      <c r="M208" s="2">
        <v>0</v>
      </c>
      <c r="N208" s="2">
        <v>0</v>
      </c>
      <c r="O208" t="s">
        <v>165</v>
      </c>
    </row>
    <row r="209" spans="1:15" x14ac:dyDescent="0.25">
      <c r="A209" s="2">
        <v>76</v>
      </c>
      <c r="B209" s="2">
        <v>1</v>
      </c>
      <c r="C209" s="2">
        <v>19</v>
      </c>
      <c r="D209" s="3">
        <v>5.2631578947368425</v>
      </c>
      <c r="E209" s="3">
        <v>5.2631578947368425</v>
      </c>
      <c r="F209" s="2">
        <v>4</v>
      </c>
      <c r="G209" s="2">
        <v>1.2</v>
      </c>
      <c r="H209" s="2">
        <v>0.88</v>
      </c>
      <c r="I209" s="2">
        <v>3.27</v>
      </c>
      <c r="J209" s="2">
        <v>21.9</v>
      </c>
      <c r="K209" s="2">
        <v>2</v>
      </c>
      <c r="L209" s="2">
        <v>0</v>
      </c>
      <c r="M209" s="2">
        <v>1</v>
      </c>
      <c r="N209" s="2">
        <v>0</v>
      </c>
      <c r="O209" t="s">
        <v>35</v>
      </c>
    </row>
    <row r="210" spans="1:15" x14ac:dyDescent="0.25">
      <c r="A210" s="2">
        <v>76</v>
      </c>
      <c r="B210" s="2">
        <v>1</v>
      </c>
      <c r="C210" s="2">
        <v>19</v>
      </c>
      <c r="D210" s="3">
        <v>5.2631578947368425</v>
      </c>
      <c r="E210" s="3">
        <v>5.2631578947368425</v>
      </c>
      <c r="F210" s="2">
        <v>6</v>
      </c>
      <c r="G210" s="2">
        <v>1.56</v>
      </c>
      <c r="H210" s="2">
        <v>1.08</v>
      </c>
      <c r="I210" s="2">
        <v>2.93</v>
      </c>
      <c r="J210" s="2">
        <v>15.5</v>
      </c>
      <c r="K210" s="2">
        <v>3</v>
      </c>
      <c r="L210" s="2">
        <v>0</v>
      </c>
      <c r="M210" s="2">
        <v>0</v>
      </c>
      <c r="N210" s="2">
        <v>1</v>
      </c>
      <c r="O210" t="s">
        <v>120</v>
      </c>
    </row>
    <row r="211" spans="1:15" x14ac:dyDescent="0.25">
      <c r="A211" s="2">
        <v>76</v>
      </c>
      <c r="B211" s="2">
        <v>1</v>
      </c>
      <c r="C211" s="2">
        <v>16.5</v>
      </c>
      <c r="D211" s="3">
        <v>6.0606060606060606</v>
      </c>
      <c r="E211" s="3">
        <v>6.0606060606060606</v>
      </c>
      <c r="F211" s="2">
        <v>6</v>
      </c>
      <c r="G211" s="2">
        <v>1.68</v>
      </c>
      <c r="H211" s="2">
        <v>1.2</v>
      </c>
      <c r="I211" s="2">
        <v>3.82</v>
      </c>
      <c r="J211" s="2">
        <v>16.7</v>
      </c>
      <c r="K211" s="2">
        <v>2</v>
      </c>
      <c r="L211" s="2">
        <v>0</v>
      </c>
      <c r="M211" s="2">
        <v>1</v>
      </c>
      <c r="N211" s="2">
        <v>0</v>
      </c>
      <c r="O211" t="s">
        <v>166</v>
      </c>
    </row>
    <row r="212" spans="1:15" x14ac:dyDescent="0.25">
      <c r="A212" s="2">
        <v>76</v>
      </c>
      <c r="B212" s="2">
        <v>1</v>
      </c>
      <c r="C212" s="2">
        <v>16.5</v>
      </c>
      <c r="D212" s="3">
        <v>6.0606060606060606</v>
      </c>
      <c r="E212" s="3">
        <v>6.0606060606060606</v>
      </c>
      <c r="F212" s="2">
        <v>8</v>
      </c>
      <c r="G212" s="2">
        <v>3.5</v>
      </c>
      <c r="H212" s="2">
        <v>1.8</v>
      </c>
      <c r="I212" s="2">
        <v>4.38</v>
      </c>
      <c r="J212" s="2">
        <v>12.1</v>
      </c>
      <c r="K212" s="2">
        <v>1</v>
      </c>
      <c r="L212" s="2">
        <v>1</v>
      </c>
      <c r="M212" s="2">
        <v>0</v>
      </c>
      <c r="N212" s="2">
        <v>0</v>
      </c>
      <c r="O212" t="s">
        <v>167</v>
      </c>
    </row>
    <row r="213" spans="1:15" x14ac:dyDescent="0.25">
      <c r="A213" s="2">
        <v>76</v>
      </c>
      <c r="B213" s="2">
        <v>1</v>
      </c>
      <c r="C213" s="2">
        <v>13</v>
      </c>
      <c r="D213" s="3">
        <v>7.6923076923076925</v>
      </c>
      <c r="E213" s="3">
        <v>7.6923076923076925</v>
      </c>
      <c r="F213" s="2">
        <v>8</v>
      </c>
      <c r="G213" s="2">
        <v>3.5</v>
      </c>
      <c r="H213" s="2">
        <v>1.45</v>
      </c>
      <c r="I213" s="2">
        <v>4.0549999999999997</v>
      </c>
      <c r="J213" s="2">
        <v>12</v>
      </c>
      <c r="K213" s="2">
        <v>1</v>
      </c>
      <c r="L213" s="2">
        <v>1</v>
      </c>
      <c r="M213" s="2">
        <v>0</v>
      </c>
      <c r="N213" s="2">
        <v>0</v>
      </c>
      <c r="O213" t="s">
        <v>168</v>
      </c>
    </row>
    <row r="214" spans="1:15" x14ac:dyDescent="0.25">
      <c r="A214" s="2">
        <v>76</v>
      </c>
      <c r="B214" s="2">
        <v>1</v>
      </c>
      <c r="C214" s="2">
        <v>13</v>
      </c>
      <c r="D214" s="3">
        <v>7.6923076923076925</v>
      </c>
      <c r="E214" s="3">
        <v>7.6923076923076925</v>
      </c>
      <c r="F214" s="2">
        <v>8</v>
      </c>
      <c r="G214" s="2">
        <v>3.02</v>
      </c>
      <c r="H214" s="2">
        <v>1.3</v>
      </c>
      <c r="I214" s="2">
        <v>3.87</v>
      </c>
      <c r="J214" s="2">
        <v>15</v>
      </c>
      <c r="K214" s="2">
        <v>1</v>
      </c>
      <c r="L214" s="2">
        <v>1</v>
      </c>
      <c r="M214" s="2">
        <v>0</v>
      </c>
      <c r="N214" s="2">
        <v>0</v>
      </c>
      <c r="O214" t="s">
        <v>169</v>
      </c>
    </row>
    <row r="215" spans="1:15" x14ac:dyDescent="0.25">
      <c r="A215" s="2">
        <v>76</v>
      </c>
      <c r="B215" s="2">
        <v>1</v>
      </c>
      <c r="C215" s="2">
        <v>13</v>
      </c>
      <c r="D215" s="3">
        <v>7.6923076923076925</v>
      </c>
      <c r="E215" s="3">
        <v>7.6923076923076925</v>
      </c>
      <c r="F215" s="2">
        <v>8</v>
      </c>
      <c r="G215" s="2">
        <v>3.18</v>
      </c>
      <c r="H215" s="2">
        <v>1.5</v>
      </c>
      <c r="I215" s="2">
        <v>3.7549999999999999</v>
      </c>
      <c r="J215" s="2">
        <v>14</v>
      </c>
      <c r="K215" s="2">
        <v>1</v>
      </c>
      <c r="L215" s="2">
        <v>1</v>
      </c>
      <c r="M215" s="2">
        <v>0</v>
      </c>
      <c r="N215" s="2">
        <v>0</v>
      </c>
      <c r="O215" t="s">
        <v>170</v>
      </c>
    </row>
    <row r="216" spans="1:15" x14ac:dyDescent="0.25">
      <c r="A216" s="2">
        <v>77</v>
      </c>
      <c r="B216" s="2">
        <v>1</v>
      </c>
      <c r="C216" s="2">
        <v>31.5</v>
      </c>
      <c r="D216" s="3">
        <v>3.1746031746031744</v>
      </c>
      <c r="E216" s="3">
        <v>3.1746031746031744</v>
      </c>
      <c r="F216" s="2">
        <v>4</v>
      </c>
      <c r="G216" s="2">
        <v>0.98</v>
      </c>
      <c r="H216" s="2">
        <v>0.68</v>
      </c>
      <c r="I216" s="2">
        <v>2.0449999999999999</v>
      </c>
      <c r="J216" s="2">
        <v>18.5</v>
      </c>
      <c r="K216" s="2">
        <v>3</v>
      </c>
      <c r="L216" s="2">
        <v>0</v>
      </c>
      <c r="M216" s="2">
        <v>0</v>
      </c>
      <c r="N216" s="2">
        <v>1</v>
      </c>
      <c r="O216" t="s">
        <v>171</v>
      </c>
    </row>
    <row r="217" spans="1:15" x14ac:dyDescent="0.25">
      <c r="A217" s="2">
        <v>77</v>
      </c>
      <c r="B217" s="2">
        <v>1</v>
      </c>
      <c r="C217" s="2">
        <v>30</v>
      </c>
      <c r="D217" s="3">
        <v>3.3333333333333335</v>
      </c>
      <c r="E217" s="3">
        <v>3.3333333333333335</v>
      </c>
      <c r="F217" s="2">
        <v>4</v>
      </c>
      <c r="G217" s="2">
        <v>1.1100000000000001</v>
      </c>
      <c r="H217" s="2">
        <v>0.8</v>
      </c>
      <c r="I217" s="2">
        <v>2.1549999999999998</v>
      </c>
      <c r="J217" s="2">
        <v>14.8</v>
      </c>
      <c r="K217" s="2">
        <v>1</v>
      </c>
      <c r="L217" s="2">
        <v>1</v>
      </c>
      <c r="M217" s="2">
        <v>0</v>
      </c>
      <c r="N217" s="2">
        <v>0</v>
      </c>
      <c r="O217" t="s">
        <v>172</v>
      </c>
    </row>
    <row r="218" spans="1:15" x14ac:dyDescent="0.25">
      <c r="A218" s="2">
        <v>77</v>
      </c>
      <c r="B218" s="2">
        <v>1</v>
      </c>
      <c r="C218" s="2">
        <v>36</v>
      </c>
      <c r="D218" s="3">
        <v>2.7777777777777777</v>
      </c>
      <c r="E218" s="3">
        <v>2.7777777777777777</v>
      </c>
      <c r="F218" s="2">
        <v>4</v>
      </c>
      <c r="G218" s="2">
        <v>0.79</v>
      </c>
      <c r="H218" s="2">
        <v>0.57999999999999996</v>
      </c>
      <c r="I218" s="2">
        <v>1.825</v>
      </c>
      <c r="J218" s="2">
        <v>18.600000000000001</v>
      </c>
      <c r="K218" s="2">
        <v>2</v>
      </c>
      <c r="L218" s="2">
        <v>0</v>
      </c>
      <c r="M218" s="2">
        <v>1</v>
      </c>
      <c r="N218" s="2">
        <v>0</v>
      </c>
      <c r="O218" t="s">
        <v>173</v>
      </c>
    </row>
    <row r="219" spans="1:15" x14ac:dyDescent="0.25">
      <c r="A219" s="2">
        <v>77</v>
      </c>
      <c r="B219" s="2">
        <v>1</v>
      </c>
      <c r="C219" s="2">
        <v>25.5</v>
      </c>
      <c r="D219" s="3">
        <v>3.9215686274509802</v>
      </c>
      <c r="E219" s="3">
        <v>3.9215686274509802</v>
      </c>
      <c r="F219" s="2">
        <v>4</v>
      </c>
      <c r="G219" s="2">
        <v>1.22</v>
      </c>
      <c r="H219" s="2">
        <v>0.96</v>
      </c>
      <c r="I219" s="2">
        <v>2.2999999999999998</v>
      </c>
      <c r="J219" s="2">
        <v>15.5</v>
      </c>
      <c r="K219" s="2">
        <v>1</v>
      </c>
      <c r="L219" s="2">
        <v>1</v>
      </c>
      <c r="M219" s="2">
        <v>0</v>
      </c>
      <c r="N219" s="2">
        <v>0</v>
      </c>
      <c r="O219" t="s">
        <v>174</v>
      </c>
    </row>
    <row r="220" spans="1:15" x14ac:dyDescent="0.25">
      <c r="A220" s="2">
        <v>77</v>
      </c>
      <c r="B220" s="2">
        <v>1</v>
      </c>
      <c r="C220" s="2">
        <v>33.5</v>
      </c>
      <c r="D220" s="3">
        <v>2.9850746268656718</v>
      </c>
      <c r="E220" s="3">
        <v>2.9850746268656718</v>
      </c>
      <c r="F220" s="2">
        <v>4</v>
      </c>
      <c r="G220" s="2">
        <v>0.85</v>
      </c>
      <c r="H220" s="2">
        <v>0.7</v>
      </c>
      <c r="I220" s="2">
        <v>1.9450000000000001</v>
      </c>
      <c r="J220" s="2">
        <v>16.8</v>
      </c>
      <c r="K220" s="2">
        <v>3</v>
      </c>
      <c r="L220" s="2">
        <v>0</v>
      </c>
      <c r="M220" s="2">
        <v>0</v>
      </c>
      <c r="N220" s="2">
        <v>1</v>
      </c>
      <c r="O220" t="s">
        <v>175</v>
      </c>
    </row>
    <row r="221" spans="1:15" x14ac:dyDescent="0.25">
      <c r="A221" s="2">
        <v>77</v>
      </c>
      <c r="B221" s="2">
        <v>1</v>
      </c>
      <c r="C221" s="2">
        <v>17.5</v>
      </c>
      <c r="D221" s="3">
        <v>5.7142857142857144</v>
      </c>
      <c r="E221" s="3">
        <v>5.7142857142857144</v>
      </c>
      <c r="F221" s="2">
        <v>8</v>
      </c>
      <c r="G221" s="2">
        <v>3.05</v>
      </c>
      <c r="H221" s="2">
        <v>1.45</v>
      </c>
      <c r="I221" s="2">
        <v>3.88</v>
      </c>
      <c r="J221" s="2">
        <v>12.5</v>
      </c>
      <c r="K221" s="2">
        <v>1</v>
      </c>
      <c r="L221" s="2">
        <v>1</v>
      </c>
      <c r="M221" s="2">
        <v>0</v>
      </c>
      <c r="N221" s="2">
        <v>0</v>
      </c>
      <c r="O221" t="s">
        <v>94</v>
      </c>
    </row>
    <row r="222" spans="1:15" x14ac:dyDescent="0.25">
      <c r="A222" s="2">
        <v>77</v>
      </c>
      <c r="B222" s="2">
        <v>1</v>
      </c>
      <c r="C222" s="2">
        <v>17</v>
      </c>
      <c r="D222" s="3">
        <v>5.882352941176471</v>
      </c>
      <c r="E222" s="3">
        <v>5.882352941176471</v>
      </c>
      <c r="F222" s="2">
        <v>8</v>
      </c>
      <c r="G222" s="2">
        <v>2.6</v>
      </c>
      <c r="H222" s="2">
        <v>1.1000000000000001</v>
      </c>
      <c r="I222" s="2">
        <v>4.0599999999999996</v>
      </c>
      <c r="J222" s="2">
        <v>19</v>
      </c>
      <c r="K222" s="2">
        <v>1</v>
      </c>
      <c r="L222" s="2">
        <v>1</v>
      </c>
      <c r="M222" s="2">
        <v>0</v>
      </c>
      <c r="N222" s="2">
        <v>0</v>
      </c>
      <c r="O222" t="s">
        <v>176</v>
      </c>
    </row>
    <row r="223" spans="1:15" x14ac:dyDescent="0.25">
      <c r="A223" s="2">
        <v>77</v>
      </c>
      <c r="B223" s="2">
        <v>1</v>
      </c>
      <c r="C223" s="2">
        <v>15.5</v>
      </c>
      <c r="D223" s="3">
        <v>6.4516129032258061</v>
      </c>
      <c r="E223" s="3">
        <v>6.4516129032258061</v>
      </c>
      <c r="F223" s="2">
        <v>8</v>
      </c>
      <c r="G223" s="2">
        <v>3.18</v>
      </c>
      <c r="H223" s="2">
        <v>1.45</v>
      </c>
      <c r="I223" s="2">
        <v>4.1399999999999997</v>
      </c>
      <c r="J223" s="2">
        <v>13.7</v>
      </c>
      <c r="K223" s="2">
        <v>1</v>
      </c>
      <c r="L223" s="2">
        <v>1</v>
      </c>
      <c r="M223" s="2">
        <v>0</v>
      </c>
      <c r="N223" s="2">
        <v>0</v>
      </c>
      <c r="O223" t="s">
        <v>177</v>
      </c>
    </row>
    <row r="224" spans="1:15" x14ac:dyDescent="0.25">
      <c r="A224" s="2">
        <v>77</v>
      </c>
      <c r="B224" s="2">
        <v>1</v>
      </c>
      <c r="C224" s="2">
        <v>15</v>
      </c>
      <c r="D224" s="3">
        <v>6.666666666666667</v>
      </c>
      <c r="E224" s="3">
        <v>6.666666666666667</v>
      </c>
      <c r="F224" s="2">
        <v>8</v>
      </c>
      <c r="G224" s="2">
        <v>3.02</v>
      </c>
      <c r="H224" s="2">
        <v>1.3</v>
      </c>
      <c r="I224" s="2">
        <v>4.2949999999999999</v>
      </c>
      <c r="J224" s="2">
        <v>14.9</v>
      </c>
      <c r="K224" s="2">
        <v>1</v>
      </c>
      <c r="L224" s="2">
        <v>1</v>
      </c>
      <c r="M224" s="2">
        <v>0</v>
      </c>
      <c r="N224" s="2">
        <v>0</v>
      </c>
      <c r="O224" t="s">
        <v>178</v>
      </c>
    </row>
    <row r="225" spans="1:15" x14ac:dyDescent="0.25">
      <c r="A225" s="2">
        <v>77</v>
      </c>
      <c r="B225" s="2">
        <v>1</v>
      </c>
      <c r="C225" s="2">
        <v>17.5</v>
      </c>
      <c r="D225" s="3">
        <v>5.7142857142857144</v>
      </c>
      <c r="E225" s="3">
        <v>5.7142857142857144</v>
      </c>
      <c r="F225" s="2">
        <v>6</v>
      </c>
      <c r="G225" s="2">
        <v>2.5</v>
      </c>
      <c r="H225" s="2">
        <v>1.1000000000000001</v>
      </c>
      <c r="I225" s="2">
        <v>3.52</v>
      </c>
      <c r="J225" s="2">
        <v>16.399999999999999</v>
      </c>
      <c r="K225" s="2">
        <v>1</v>
      </c>
      <c r="L225" s="2">
        <v>1</v>
      </c>
      <c r="M225" s="2">
        <v>0</v>
      </c>
      <c r="N225" s="2">
        <v>0</v>
      </c>
      <c r="O225" t="s">
        <v>179</v>
      </c>
    </row>
    <row r="226" spans="1:15" x14ac:dyDescent="0.25">
      <c r="A226" s="2">
        <v>77</v>
      </c>
      <c r="B226" s="2">
        <v>1</v>
      </c>
      <c r="C226" s="2">
        <v>20.5</v>
      </c>
      <c r="D226" s="3">
        <v>4.8780487804878048</v>
      </c>
      <c r="E226" s="3">
        <v>4.8780487804878048</v>
      </c>
      <c r="F226" s="2">
        <v>6</v>
      </c>
      <c r="G226" s="2">
        <v>2.31</v>
      </c>
      <c r="H226" s="2">
        <v>1.05</v>
      </c>
      <c r="I226" s="2">
        <v>3.4249999999999998</v>
      </c>
      <c r="J226" s="2">
        <v>16.899999999999999</v>
      </c>
      <c r="K226" s="2">
        <v>1</v>
      </c>
      <c r="L226" s="2">
        <v>1</v>
      </c>
      <c r="M226" s="2">
        <v>0</v>
      </c>
      <c r="N226" s="2">
        <v>0</v>
      </c>
      <c r="O226" t="s">
        <v>180</v>
      </c>
    </row>
    <row r="227" spans="1:15" x14ac:dyDescent="0.25">
      <c r="A227" s="2">
        <v>77</v>
      </c>
      <c r="B227" s="2">
        <v>1</v>
      </c>
      <c r="C227" s="2">
        <v>19</v>
      </c>
      <c r="D227" s="3">
        <v>5.2631578947368425</v>
      </c>
      <c r="E227" s="3">
        <v>5.2631578947368425</v>
      </c>
      <c r="F227" s="2">
        <v>6</v>
      </c>
      <c r="G227" s="2">
        <v>2.25</v>
      </c>
      <c r="H227" s="2">
        <v>1</v>
      </c>
      <c r="I227" s="2">
        <v>3.63</v>
      </c>
      <c r="J227" s="2">
        <v>17.7</v>
      </c>
      <c r="K227" s="2">
        <v>1</v>
      </c>
      <c r="L227" s="2">
        <v>1</v>
      </c>
      <c r="M227" s="2">
        <v>0</v>
      </c>
      <c r="N227" s="2">
        <v>0</v>
      </c>
      <c r="O227" t="s">
        <v>181</v>
      </c>
    </row>
    <row r="228" spans="1:15" x14ac:dyDescent="0.25">
      <c r="A228" s="2">
        <v>77</v>
      </c>
      <c r="B228" s="2">
        <v>1</v>
      </c>
      <c r="C228" s="2">
        <v>18.5</v>
      </c>
      <c r="D228" s="3">
        <v>5.4054054054054053</v>
      </c>
      <c r="E228" s="3">
        <v>5.4054054054054053</v>
      </c>
      <c r="F228" s="2">
        <v>6</v>
      </c>
      <c r="G228" s="2">
        <v>2.5</v>
      </c>
      <c r="H228" s="2">
        <v>0.98</v>
      </c>
      <c r="I228" s="2">
        <v>3.5249999999999999</v>
      </c>
      <c r="J228" s="2">
        <v>19</v>
      </c>
      <c r="K228" s="2">
        <v>1</v>
      </c>
      <c r="L228" s="2">
        <v>1</v>
      </c>
      <c r="M228" s="2">
        <v>0</v>
      </c>
      <c r="N228" s="2">
        <v>0</v>
      </c>
      <c r="O228" t="s">
        <v>182</v>
      </c>
    </row>
    <row r="229" spans="1:15" x14ac:dyDescent="0.25">
      <c r="A229" s="2">
        <v>77</v>
      </c>
      <c r="B229" s="2">
        <v>1</v>
      </c>
      <c r="C229" s="2">
        <v>16</v>
      </c>
      <c r="D229" s="3">
        <v>6.25</v>
      </c>
      <c r="E229" s="3">
        <v>6.25</v>
      </c>
      <c r="F229" s="2">
        <v>8</v>
      </c>
      <c r="G229" s="2">
        <v>4</v>
      </c>
      <c r="H229" s="2">
        <v>1.8</v>
      </c>
      <c r="I229" s="2">
        <v>4.22</v>
      </c>
      <c r="J229" s="2">
        <v>11.1</v>
      </c>
      <c r="K229" s="2">
        <v>1</v>
      </c>
      <c r="L229" s="2">
        <v>1</v>
      </c>
      <c r="M229" s="2">
        <v>0</v>
      </c>
      <c r="N229" s="2">
        <v>0</v>
      </c>
      <c r="O229" t="s">
        <v>183</v>
      </c>
    </row>
    <row r="230" spans="1:15" x14ac:dyDescent="0.25">
      <c r="A230" s="2">
        <v>77</v>
      </c>
      <c r="B230" s="2">
        <v>1</v>
      </c>
      <c r="C230" s="2">
        <v>15.5</v>
      </c>
      <c r="D230" s="3">
        <v>6.4516129032258061</v>
      </c>
      <c r="E230" s="3">
        <v>6.4516129032258061</v>
      </c>
      <c r="F230" s="2">
        <v>8</v>
      </c>
      <c r="G230" s="2">
        <v>3.5</v>
      </c>
      <c r="H230" s="2">
        <v>1.7</v>
      </c>
      <c r="I230" s="2">
        <v>4.165</v>
      </c>
      <c r="J230" s="2">
        <v>11.4</v>
      </c>
      <c r="K230" s="2">
        <v>1</v>
      </c>
      <c r="L230" s="2">
        <v>1</v>
      </c>
      <c r="M230" s="2">
        <v>0</v>
      </c>
      <c r="N230" s="2">
        <v>0</v>
      </c>
      <c r="O230" t="s">
        <v>184</v>
      </c>
    </row>
    <row r="231" spans="1:15" x14ac:dyDescent="0.25">
      <c r="A231" s="2">
        <v>77</v>
      </c>
      <c r="B231" s="2">
        <v>1</v>
      </c>
      <c r="C231" s="2">
        <v>15.5</v>
      </c>
      <c r="D231" s="3">
        <v>6.4516129032258061</v>
      </c>
      <c r="E231" s="3">
        <v>6.4516129032258061</v>
      </c>
      <c r="F231" s="2">
        <v>8</v>
      </c>
      <c r="G231" s="2">
        <v>4</v>
      </c>
      <c r="H231" s="2">
        <v>1.9</v>
      </c>
      <c r="I231" s="2">
        <v>4.3250000000000002</v>
      </c>
      <c r="J231" s="2">
        <v>12.2</v>
      </c>
      <c r="K231" s="2">
        <v>1</v>
      </c>
      <c r="L231" s="2">
        <v>1</v>
      </c>
      <c r="M231" s="2">
        <v>0</v>
      </c>
      <c r="N231" s="2">
        <v>0</v>
      </c>
      <c r="O231" t="s">
        <v>185</v>
      </c>
    </row>
    <row r="232" spans="1:15" x14ac:dyDescent="0.25">
      <c r="A232" s="2">
        <v>77</v>
      </c>
      <c r="B232" s="2">
        <v>1</v>
      </c>
      <c r="C232" s="2">
        <v>16</v>
      </c>
      <c r="D232" s="3">
        <v>6.25</v>
      </c>
      <c r="E232" s="3">
        <v>6.25</v>
      </c>
      <c r="F232" s="2">
        <v>8</v>
      </c>
      <c r="G232" s="2">
        <v>3.51</v>
      </c>
      <c r="H232" s="2">
        <v>1.49</v>
      </c>
      <c r="I232" s="2">
        <v>4.335</v>
      </c>
      <c r="J232" s="2">
        <v>14.5</v>
      </c>
      <c r="K232" s="2">
        <v>1</v>
      </c>
      <c r="L232" s="2">
        <v>1</v>
      </c>
      <c r="M232" s="2">
        <v>0</v>
      </c>
      <c r="N232" s="2">
        <v>0</v>
      </c>
      <c r="O232" t="s">
        <v>186</v>
      </c>
    </row>
    <row r="233" spans="1:15" x14ac:dyDescent="0.25">
      <c r="A233" s="2">
        <v>77</v>
      </c>
      <c r="B233" s="2">
        <v>1</v>
      </c>
      <c r="C233" s="2">
        <v>29</v>
      </c>
      <c r="D233" s="3">
        <v>3.4482758620689653</v>
      </c>
      <c r="E233" s="3">
        <v>3.4482758620689653</v>
      </c>
      <c r="F233" s="2">
        <v>4</v>
      </c>
      <c r="G233" s="2">
        <v>0.97</v>
      </c>
      <c r="H233" s="2">
        <v>0.78</v>
      </c>
      <c r="I233" s="2">
        <v>1.94</v>
      </c>
      <c r="J233" s="2">
        <v>14.5</v>
      </c>
      <c r="K233" s="2">
        <v>2</v>
      </c>
      <c r="L233" s="2">
        <v>0</v>
      </c>
      <c r="M233" s="2">
        <v>1</v>
      </c>
      <c r="N233" s="2">
        <v>0</v>
      </c>
      <c r="O233" t="s">
        <v>187</v>
      </c>
    </row>
    <row r="234" spans="1:15" x14ac:dyDescent="0.25">
      <c r="A234" s="2">
        <v>77</v>
      </c>
      <c r="B234" s="2">
        <v>1</v>
      </c>
      <c r="C234" s="2">
        <v>24.5</v>
      </c>
      <c r="D234" s="3">
        <v>4.0816326530612246</v>
      </c>
      <c r="E234" s="3">
        <v>4.0816326530612246</v>
      </c>
      <c r="F234" s="2">
        <v>4</v>
      </c>
      <c r="G234" s="2">
        <v>1.51</v>
      </c>
      <c r="H234" s="2">
        <v>0.88</v>
      </c>
      <c r="I234" s="2">
        <v>2.74</v>
      </c>
      <c r="J234" s="2">
        <v>16</v>
      </c>
      <c r="K234" s="2">
        <v>1</v>
      </c>
      <c r="L234" s="2">
        <v>1</v>
      </c>
      <c r="M234" s="2">
        <v>0</v>
      </c>
      <c r="N234" s="2">
        <v>0</v>
      </c>
      <c r="O234" t="s">
        <v>188</v>
      </c>
    </row>
    <row r="235" spans="1:15" x14ac:dyDescent="0.25">
      <c r="A235" s="2">
        <v>77</v>
      </c>
      <c r="B235" s="2">
        <v>1</v>
      </c>
      <c r="C235" s="2">
        <v>26</v>
      </c>
      <c r="D235" s="3">
        <v>3.8461538461538463</v>
      </c>
      <c r="E235" s="3">
        <v>3.8461538461538463</v>
      </c>
      <c r="F235" s="2">
        <v>4</v>
      </c>
      <c r="G235" s="2">
        <v>0.97</v>
      </c>
      <c r="H235" s="2">
        <v>0.75</v>
      </c>
      <c r="I235" s="2">
        <v>2.2650000000000001</v>
      </c>
      <c r="J235" s="2">
        <v>18.2</v>
      </c>
      <c r="K235" s="2">
        <v>3</v>
      </c>
      <c r="L235" s="2">
        <v>0</v>
      </c>
      <c r="M235" s="2">
        <v>0</v>
      </c>
      <c r="N235" s="2">
        <v>1</v>
      </c>
      <c r="O235" t="s">
        <v>189</v>
      </c>
    </row>
    <row r="236" spans="1:15" x14ac:dyDescent="0.25">
      <c r="A236" s="2">
        <v>77</v>
      </c>
      <c r="B236" s="2">
        <v>1</v>
      </c>
      <c r="C236" s="2">
        <v>25.5</v>
      </c>
      <c r="D236" s="3">
        <v>3.9215686274509802</v>
      </c>
      <c r="E236" s="3">
        <v>3.9215686274509802</v>
      </c>
      <c r="F236" s="2">
        <v>4</v>
      </c>
      <c r="G236" s="2">
        <v>1.4</v>
      </c>
      <c r="H236" s="2">
        <v>0.89</v>
      </c>
      <c r="I236" s="2">
        <v>2.7549999999999999</v>
      </c>
      <c r="J236" s="2">
        <v>15.8</v>
      </c>
      <c r="K236" s="2">
        <v>1</v>
      </c>
      <c r="L236" s="2">
        <v>1</v>
      </c>
      <c r="M236" s="2">
        <v>0</v>
      </c>
      <c r="N236" s="2">
        <v>0</v>
      </c>
      <c r="O236" t="s">
        <v>190</v>
      </c>
    </row>
    <row r="237" spans="1:15" x14ac:dyDescent="0.25">
      <c r="A237" s="2">
        <v>77</v>
      </c>
      <c r="B237" s="2">
        <v>1</v>
      </c>
      <c r="C237" s="2">
        <v>30.5</v>
      </c>
      <c r="D237" s="3">
        <v>3.278688524590164</v>
      </c>
      <c r="E237" s="3">
        <v>3.278688524590164</v>
      </c>
      <c r="F237" s="2">
        <v>4</v>
      </c>
      <c r="G237" s="2">
        <v>0.98</v>
      </c>
      <c r="H237" s="2">
        <v>0.63</v>
      </c>
      <c r="I237" s="2">
        <v>2.0510000000000002</v>
      </c>
      <c r="J237" s="2">
        <v>17</v>
      </c>
      <c r="K237" s="2">
        <v>1</v>
      </c>
      <c r="L237" s="2">
        <v>1</v>
      </c>
      <c r="M237" s="2">
        <v>0</v>
      </c>
      <c r="N237" s="2">
        <v>0</v>
      </c>
      <c r="O237" t="s">
        <v>156</v>
      </c>
    </row>
    <row r="238" spans="1:15" x14ac:dyDescent="0.25">
      <c r="A238" s="2">
        <v>77</v>
      </c>
      <c r="B238" s="2">
        <v>1</v>
      </c>
      <c r="C238" s="2">
        <v>33.5</v>
      </c>
      <c r="D238" s="3">
        <v>2.9850746268656718</v>
      </c>
      <c r="E238" s="3">
        <v>2.9850746268656718</v>
      </c>
      <c r="F238" s="2">
        <v>4</v>
      </c>
      <c r="G238" s="2">
        <v>0.98</v>
      </c>
      <c r="H238" s="2">
        <v>0.83</v>
      </c>
      <c r="I238" s="2">
        <v>2.0750000000000002</v>
      </c>
      <c r="J238" s="2">
        <v>15.9</v>
      </c>
      <c r="K238" s="2">
        <v>1</v>
      </c>
      <c r="L238" s="2">
        <v>1</v>
      </c>
      <c r="M238" s="2">
        <v>0</v>
      </c>
      <c r="N238" s="2">
        <v>0</v>
      </c>
      <c r="O238" t="s">
        <v>191</v>
      </c>
    </row>
    <row r="239" spans="1:15" x14ac:dyDescent="0.25">
      <c r="A239" s="2">
        <v>77</v>
      </c>
      <c r="B239" s="2">
        <v>1</v>
      </c>
      <c r="C239" s="2">
        <v>30</v>
      </c>
      <c r="D239" s="3">
        <v>3.3333333333333335</v>
      </c>
      <c r="E239" s="3">
        <v>3.3333333333333335</v>
      </c>
      <c r="F239" s="2">
        <v>4</v>
      </c>
      <c r="G239" s="2">
        <v>0.97</v>
      </c>
      <c r="H239" s="2">
        <v>0.67</v>
      </c>
      <c r="I239" s="2">
        <v>1.9850000000000001</v>
      </c>
      <c r="J239" s="2">
        <v>16.399999999999999</v>
      </c>
      <c r="K239" s="2">
        <v>3</v>
      </c>
      <c r="L239" s="2">
        <v>0</v>
      </c>
      <c r="M239" s="2">
        <v>0</v>
      </c>
      <c r="N239" s="2">
        <v>1</v>
      </c>
      <c r="O239" t="s">
        <v>192</v>
      </c>
    </row>
    <row r="240" spans="1:15" x14ac:dyDescent="0.25">
      <c r="A240" s="2">
        <v>77</v>
      </c>
      <c r="B240" s="2">
        <v>1</v>
      </c>
      <c r="C240" s="2">
        <v>30.5</v>
      </c>
      <c r="D240" s="3">
        <v>3.278688524590164</v>
      </c>
      <c r="E240" s="3">
        <v>3.278688524590164</v>
      </c>
      <c r="F240" s="2">
        <v>4</v>
      </c>
      <c r="G240" s="2">
        <v>0.97</v>
      </c>
      <c r="H240" s="2">
        <v>0.78</v>
      </c>
      <c r="I240" s="2">
        <v>2.19</v>
      </c>
      <c r="J240" s="2">
        <v>14.1</v>
      </c>
      <c r="K240" s="2">
        <v>2</v>
      </c>
      <c r="L240" s="2">
        <v>0</v>
      </c>
      <c r="M240" s="2">
        <v>1</v>
      </c>
      <c r="N240" s="2">
        <v>0</v>
      </c>
      <c r="O240" t="s">
        <v>129</v>
      </c>
    </row>
    <row r="241" spans="1:15" x14ac:dyDescent="0.25">
      <c r="A241" s="2">
        <v>77</v>
      </c>
      <c r="B241" s="2">
        <v>1</v>
      </c>
      <c r="C241" s="2">
        <v>22</v>
      </c>
      <c r="D241" s="3">
        <v>4.5454545454545459</v>
      </c>
      <c r="E241" s="3">
        <v>4.5454545454545459</v>
      </c>
      <c r="F241" s="2">
        <v>6</v>
      </c>
      <c r="G241" s="2">
        <v>1.46</v>
      </c>
      <c r="H241" s="2">
        <v>0.97</v>
      </c>
      <c r="I241" s="2">
        <v>2.8149999999999999</v>
      </c>
      <c r="J241" s="2">
        <v>14.5</v>
      </c>
      <c r="K241" s="2">
        <v>3</v>
      </c>
      <c r="L241" s="2">
        <v>0</v>
      </c>
      <c r="M241" s="2">
        <v>0</v>
      </c>
      <c r="N241" s="2">
        <v>1</v>
      </c>
      <c r="O241" t="s">
        <v>193</v>
      </c>
    </row>
    <row r="242" spans="1:15" x14ac:dyDescent="0.25">
      <c r="A242" s="2">
        <v>77</v>
      </c>
      <c r="B242" s="2">
        <v>1</v>
      </c>
      <c r="C242" s="2">
        <v>21.5</v>
      </c>
      <c r="D242" s="3">
        <v>4.6511627906976747</v>
      </c>
      <c r="E242" s="3">
        <v>4.6511627906976747</v>
      </c>
      <c r="F242" s="2">
        <v>4</v>
      </c>
      <c r="G242" s="2">
        <v>1.21</v>
      </c>
      <c r="H242" s="2">
        <v>1.1000000000000001</v>
      </c>
      <c r="I242" s="2">
        <v>2.6</v>
      </c>
      <c r="J242" s="2">
        <v>12.8</v>
      </c>
      <c r="K242" s="2">
        <v>2</v>
      </c>
      <c r="L242" s="2">
        <v>0</v>
      </c>
      <c r="M242" s="2">
        <v>1</v>
      </c>
      <c r="N242" s="2">
        <v>0</v>
      </c>
      <c r="O242" t="s">
        <v>194</v>
      </c>
    </row>
    <row r="243" spans="1:15" x14ac:dyDescent="0.25">
      <c r="A243" s="2">
        <v>77</v>
      </c>
      <c r="B243" s="2">
        <v>1</v>
      </c>
      <c r="C243" s="2">
        <v>21.5</v>
      </c>
      <c r="D243" s="3">
        <v>4.6511627906976747</v>
      </c>
      <c r="E243" s="3">
        <v>4.6511627906976747</v>
      </c>
      <c r="F243" s="2">
        <v>3</v>
      </c>
      <c r="G243" s="2">
        <v>0.8</v>
      </c>
      <c r="H243" s="2">
        <v>1.1000000000000001</v>
      </c>
      <c r="I243" s="2">
        <v>2.72</v>
      </c>
      <c r="J243" s="2">
        <v>13.5</v>
      </c>
      <c r="K243" s="2">
        <v>3</v>
      </c>
      <c r="L243" s="2">
        <v>0</v>
      </c>
      <c r="M243" s="2">
        <v>0</v>
      </c>
      <c r="N243" s="2">
        <v>1</v>
      </c>
      <c r="O243" t="s">
        <v>195</v>
      </c>
    </row>
    <row r="244" spans="1:15" x14ac:dyDescent="0.25">
      <c r="A244" s="2">
        <v>78</v>
      </c>
      <c r="B244" s="2">
        <v>1</v>
      </c>
      <c r="C244" s="2">
        <v>43.1</v>
      </c>
      <c r="D244" s="3">
        <v>2.3201856148491879</v>
      </c>
      <c r="E244" s="3">
        <v>2.3201856148491879</v>
      </c>
      <c r="F244" s="2">
        <v>4</v>
      </c>
      <c r="G244" s="2">
        <v>0.9</v>
      </c>
      <c r="H244" s="2">
        <v>0.48</v>
      </c>
      <c r="I244" s="2">
        <v>1.9850000000000001</v>
      </c>
      <c r="J244" s="2">
        <v>21.5</v>
      </c>
      <c r="K244" s="2">
        <v>2</v>
      </c>
      <c r="L244" s="2">
        <v>0</v>
      </c>
      <c r="M244" s="2">
        <v>1</v>
      </c>
      <c r="N244" s="2">
        <v>0</v>
      </c>
      <c r="O244" t="s">
        <v>196</v>
      </c>
    </row>
    <row r="245" spans="1:15" x14ac:dyDescent="0.25">
      <c r="A245" s="2">
        <v>78</v>
      </c>
      <c r="B245" s="2">
        <v>1</v>
      </c>
      <c r="C245" s="2">
        <v>36.1</v>
      </c>
      <c r="D245" s="3">
        <v>2.7700831024930745</v>
      </c>
      <c r="E245" s="3">
        <v>2.7700831024930745</v>
      </c>
      <c r="F245" s="2">
        <v>4</v>
      </c>
      <c r="G245" s="2">
        <v>0.98</v>
      </c>
      <c r="H245" s="2">
        <v>0.66</v>
      </c>
      <c r="I245" s="2">
        <v>1.8</v>
      </c>
      <c r="J245" s="2">
        <v>14.4</v>
      </c>
      <c r="K245" s="2">
        <v>1</v>
      </c>
      <c r="L245" s="2">
        <v>1</v>
      </c>
      <c r="M245" s="2">
        <v>0</v>
      </c>
      <c r="N245" s="2">
        <v>0</v>
      </c>
      <c r="O245" t="s">
        <v>197</v>
      </c>
    </row>
    <row r="246" spans="1:15" x14ac:dyDescent="0.25">
      <c r="A246" s="2">
        <v>78</v>
      </c>
      <c r="B246" s="2">
        <v>1</v>
      </c>
      <c r="C246" s="2">
        <v>32.799999999999997</v>
      </c>
      <c r="D246" s="3">
        <v>3.0487804878048781</v>
      </c>
      <c r="E246" s="3">
        <v>3.0487804878048781</v>
      </c>
      <c r="F246" s="2">
        <v>4</v>
      </c>
      <c r="G246" s="2">
        <v>0.78</v>
      </c>
      <c r="H246" s="2">
        <v>0.52</v>
      </c>
      <c r="I246" s="2">
        <v>1.9850000000000001</v>
      </c>
      <c r="J246" s="2">
        <v>19.399999999999999</v>
      </c>
      <c r="K246" s="2">
        <v>3</v>
      </c>
      <c r="L246" s="2">
        <v>0</v>
      </c>
      <c r="M246" s="2">
        <v>0</v>
      </c>
      <c r="N246" s="2">
        <v>1</v>
      </c>
      <c r="O246" t="s">
        <v>198</v>
      </c>
    </row>
    <row r="247" spans="1:15" x14ac:dyDescent="0.25">
      <c r="A247" s="2">
        <v>78</v>
      </c>
      <c r="B247" s="2">
        <v>1</v>
      </c>
      <c r="C247" s="2">
        <v>39.4</v>
      </c>
      <c r="D247" s="3">
        <v>2.5380710659898478</v>
      </c>
      <c r="E247" s="3">
        <v>2.5380710659898478</v>
      </c>
      <c r="F247" s="2">
        <v>4</v>
      </c>
      <c r="G247" s="2">
        <v>0.85</v>
      </c>
      <c r="H247" s="2">
        <v>0.7</v>
      </c>
      <c r="I247" s="2">
        <v>2.0699999999999998</v>
      </c>
      <c r="J247" s="2">
        <v>18.600000000000001</v>
      </c>
      <c r="K247" s="2">
        <v>3</v>
      </c>
      <c r="L247" s="2">
        <v>0</v>
      </c>
      <c r="M247" s="2">
        <v>0</v>
      </c>
      <c r="N247" s="2">
        <v>1</v>
      </c>
      <c r="O247" t="s">
        <v>199</v>
      </c>
    </row>
    <row r="248" spans="1:15" x14ac:dyDescent="0.25">
      <c r="A248" s="2">
        <v>78</v>
      </c>
      <c r="B248" s="2">
        <v>1</v>
      </c>
      <c r="C248" s="2">
        <v>36.1</v>
      </c>
      <c r="D248" s="3">
        <v>2.7700831024930745</v>
      </c>
      <c r="E248" s="3">
        <v>2.7700831024930745</v>
      </c>
      <c r="F248" s="2">
        <v>4</v>
      </c>
      <c r="G248" s="2">
        <v>0.91</v>
      </c>
      <c r="H248" s="2">
        <v>0.6</v>
      </c>
      <c r="I248" s="2">
        <v>1.8</v>
      </c>
      <c r="J248" s="2">
        <v>16.399999999999999</v>
      </c>
      <c r="K248" s="2">
        <v>3</v>
      </c>
      <c r="L248" s="2">
        <v>0</v>
      </c>
      <c r="M248" s="2">
        <v>0</v>
      </c>
      <c r="N248" s="2">
        <v>1</v>
      </c>
      <c r="O248" t="s">
        <v>151</v>
      </c>
    </row>
    <row r="249" spans="1:15" x14ac:dyDescent="0.25">
      <c r="A249" s="2">
        <v>78</v>
      </c>
      <c r="B249" s="2">
        <v>1</v>
      </c>
      <c r="C249" s="2">
        <v>19.899999999999999</v>
      </c>
      <c r="D249" s="3">
        <v>5.025125628140704</v>
      </c>
      <c r="E249" s="3">
        <v>5.025125628140704</v>
      </c>
      <c r="F249" s="2">
        <v>8</v>
      </c>
      <c r="G249" s="2">
        <v>2.6</v>
      </c>
      <c r="H249" s="2">
        <v>1.1000000000000001</v>
      </c>
      <c r="I249" s="2">
        <v>3.3650000000000002</v>
      </c>
      <c r="J249" s="2">
        <v>15.5</v>
      </c>
      <c r="K249" s="2">
        <v>1</v>
      </c>
      <c r="L249" s="2">
        <v>1</v>
      </c>
      <c r="M249" s="2">
        <v>0</v>
      </c>
      <c r="N249" s="2">
        <v>0</v>
      </c>
      <c r="O249" t="s">
        <v>200</v>
      </c>
    </row>
    <row r="250" spans="1:15" x14ac:dyDescent="0.25">
      <c r="A250" s="2">
        <v>78</v>
      </c>
      <c r="B250" s="2">
        <v>1</v>
      </c>
      <c r="C250" s="2">
        <v>19.399999999999999</v>
      </c>
      <c r="D250" s="3">
        <v>5.1546391752577323</v>
      </c>
      <c r="E250" s="3">
        <v>5.1546391752577323</v>
      </c>
      <c r="F250" s="2">
        <v>8</v>
      </c>
      <c r="G250" s="2">
        <v>3.18</v>
      </c>
      <c r="H250" s="2">
        <v>1.4</v>
      </c>
      <c r="I250" s="2">
        <v>3.7349999999999999</v>
      </c>
      <c r="J250" s="2">
        <v>13.2</v>
      </c>
      <c r="K250" s="2">
        <v>1</v>
      </c>
      <c r="L250" s="2">
        <v>1</v>
      </c>
      <c r="M250" s="2">
        <v>0</v>
      </c>
      <c r="N250" s="2">
        <v>0</v>
      </c>
      <c r="O250" t="s">
        <v>201</v>
      </c>
    </row>
    <row r="251" spans="1:15" x14ac:dyDescent="0.25">
      <c r="A251" s="2">
        <v>78</v>
      </c>
      <c r="B251" s="2">
        <v>1</v>
      </c>
      <c r="C251" s="2">
        <v>20.2</v>
      </c>
      <c r="D251" s="3">
        <v>4.9504950495049505</v>
      </c>
      <c r="E251" s="3">
        <v>4.9504950495049505</v>
      </c>
      <c r="F251" s="2">
        <v>8</v>
      </c>
      <c r="G251" s="2">
        <v>3.02</v>
      </c>
      <c r="H251" s="2">
        <v>1.39</v>
      </c>
      <c r="I251" s="2">
        <v>3.57</v>
      </c>
      <c r="J251" s="2">
        <v>12.8</v>
      </c>
      <c r="K251" s="2">
        <v>1</v>
      </c>
      <c r="L251" s="2">
        <v>1</v>
      </c>
      <c r="M251" s="2">
        <v>0</v>
      </c>
      <c r="N251" s="2">
        <v>0</v>
      </c>
      <c r="O251" t="s">
        <v>202</v>
      </c>
    </row>
    <row r="252" spans="1:15" x14ac:dyDescent="0.25">
      <c r="A252" s="2">
        <v>78</v>
      </c>
      <c r="B252" s="2">
        <v>1</v>
      </c>
      <c r="C252" s="2">
        <v>19.2</v>
      </c>
      <c r="D252" s="3">
        <v>5.2083333333333339</v>
      </c>
      <c r="E252" s="3">
        <v>5.2083333333333339</v>
      </c>
      <c r="F252" s="2">
        <v>6</v>
      </c>
      <c r="G252" s="2">
        <v>2.31</v>
      </c>
      <c r="H252" s="2">
        <v>1.05</v>
      </c>
      <c r="I252" s="2">
        <v>3.5350000000000001</v>
      </c>
      <c r="J252" s="2">
        <v>19.2</v>
      </c>
      <c r="K252" s="2">
        <v>1</v>
      </c>
      <c r="L252" s="2">
        <v>1</v>
      </c>
      <c r="M252" s="2">
        <v>0</v>
      </c>
      <c r="N252" s="2">
        <v>0</v>
      </c>
      <c r="O252" t="s">
        <v>203</v>
      </c>
    </row>
    <row r="253" spans="1:15" x14ac:dyDescent="0.25">
      <c r="A253" s="2">
        <v>78</v>
      </c>
      <c r="B253" s="2">
        <v>1</v>
      </c>
      <c r="C253" s="2">
        <v>20.5</v>
      </c>
      <c r="D253" s="3">
        <v>4.8780487804878048</v>
      </c>
      <c r="E253" s="3">
        <v>4.8780487804878048</v>
      </c>
      <c r="F253" s="2">
        <v>6</v>
      </c>
      <c r="G253" s="2">
        <v>2</v>
      </c>
      <c r="H253" s="2">
        <v>0.95</v>
      </c>
      <c r="I253" s="2">
        <v>3.1549999999999998</v>
      </c>
      <c r="J253" s="2">
        <v>18.2</v>
      </c>
      <c r="K253" s="2">
        <v>1</v>
      </c>
      <c r="L253" s="2">
        <v>1</v>
      </c>
      <c r="M253" s="2">
        <v>0</v>
      </c>
      <c r="N253" s="2">
        <v>0</v>
      </c>
      <c r="O253" t="s">
        <v>90</v>
      </c>
    </row>
    <row r="254" spans="1:15" x14ac:dyDescent="0.25">
      <c r="A254" s="2">
        <v>78</v>
      </c>
      <c r="B254" s="2">
        <v>1</v>
      </c>
      <c r="C254" s="2">
        <v>20.2</v>
      </c>
      <c r="D254" s="3">
        <v>4.9504950495049505</v>
      </c>
      <c r="E254" s="3">
        <v>4.9504950495049505</v>
      </c>
      <c r="F254" s="2">
        <v>6</v>
      </c>
      <c r="G254" s="2">
        <v>2</v>
      </c>
      <c r="H254" s="2">
        <v>0.85</v>
      </c>
      <c r="I254" s="2">
        <v>2.9649999999999999</v>
      </c>
      <c r="J254" s="2">
        <v>15.8</v>
      </c>
      <c r="K254" s="2">
        <v>1</v>
      </c>
      <c r="L254" s="2">
        <v>1</v>
      </c>
      <c r="M254" s="2">
        <v>0</v>
      </c>
      <c r="N254" s="2">
        <v>0</v>
      </c>
      <c r="O254" t="s">
        <v>204</v>
      </c>
    </row>
    <row r="255" spans="1:15" x14ac:dyDescent="0.25">
      <c r="A255" s="2">
        <v>78</v>
      </c>
      <c r="B255" s="2">
        <v>1</v>
      </c>
      <c r="C255" s="2">
        <v>25.1</v>
      </c>
      <c r="D255" s="3">
        <v>3.9840637450199199</v>
      </c>
      <c r="E255" s="3">
        <v>3.9840637450199199</v>
      </c>
      <c r="F255" s="2">
        <v>4</v>
      </c>
      <c r="G255" s="2">
        <v>1.4</v>
      </c>
      <c r="H255" s="2">
        <v>0.88</v>
      </c>
      <c r="I255" s="2">
        <v>2.72</v>
      </c>
      <c r="J255" s="2">
        <v>15.4</v>
      </c>
      <c r="K255" s="2">
        <v>1</v>
      </c>
      <c r="L255" s="2">
        <v>1</v>
      </c>
      <c r="M255" s="2">
        <v>0</v>
      </c>
      <c r="N255" s="2">
        <v>0</v>
      </c>
      <c r="O255" t="s">
        <v>205</v>
      </c>
    </row>
    <row r="256" spans="1:15" x14ac:dyDescent="0.25">
      <c r="A256" s="2">
        <v>78</v>
      </c>
      <c r="B256" s="2">
        <v>1</v>
      </c>
      <c r="C256" s="2">
        <v>20.5</v>
      </c>
      <c r="D256" s="3">
        <v>4.8780487804878048</v>
      </c>
      <c r="E256" s="3">
        <v>4.8780487804878048</v>
      </c>
      <c r="F256" s="2">
        <v>6</v>
      </c>
      <c r="G256" s="2">
        <v>2.25</v>
      </c>
      <c r="H256" s="2">
        <v>1</v>
      </c>
      <c r="I256" s="2">
        <v>3.43</v>
      </c>
      <c r="J256" s="2">
        <v>17.2</v>
      </c>
      <c r="K256" s="2">
        <v>1</v>
      </c>
      <c r="L256" s="2">
        <v>1</v>
      </c>
      <c r="M256" s="2">
        <v>0</v>
      </c>
      <c r="N256" s="2">
        <v>0</v>
      </c>
      <c r="O256" t="s">
        <v>206</v>
      </c>
    </row>
    <row r="257" spans="1:15" x14ac:dyDescent="0.25">
      <c r="A257" s="2">
        <v>78</v>
      </c>
      <c r="B257" s="2">
        <v>1</v>
      </c>
      <c r="C257" s="2">
        <v>19.399999999999999</v>
      </c>
      <c r="D257" s="3">
        <v>5.1546391752577323</v>
      </c>
      <c r="E257" s="3">
        <v>5.1546391752577323</v>
      </c>
      <c r="F257" s="2">
        <v>6</v>
      </c>
      <c r="G257" s="2">
        <v>2.3199999999999998</v>
      </c>
      <c r="H257" s="2">
        <v>0.9</v>
      </c>
      <c r="I257" s="2">
        <v>3.21</v>
      </c>
      <c r="J257" s="2">
        <v>17.2</v>
      </c>
      <c r="K257" s="2">
        <v>1</v>
      </c>
      <c r="L257" s="2">
        <v>1</v>
      </c>
      <c r="M257" s="2">
        <v>0</v>
      </c>
      <c r="N257" s="2">
        <v>0</v>
      </c>
      <c r="O257" t="s">
        <v>207</v>
      </c>
    </row>
    <row r="258" spans="1:15" x14ac:dyDescent="0.25">
      <c r="A258" s="2">
        <v>78</v>
      </c>
      <c r="B258" s="2">
        <v>1</v>
      </c>
      <c r="C258" s="2">
        <v>20.6</v>
      </c>
      <c r="D258" s="3">
        <v>4.8543689320388346</v>
      </c>
      <c r="E258" s="3">
        <v>4.8543689320388346</v>
      </c>
      <c r="F258" s="2">
        <v>6</v>
      </c>
      <c r="G258" s="2">
        <v>2.31</v>
      </c>
      <c r="H258" s="2">
        <v>1.05</v>
      </c>
      <c r="I258" s="2">
        <v>3.38</v>
      </c>
      <c r="J258" s="2">
        <v>15.8</v>
      </c>
      <c r="K258" s="2">
        <v>1</v>
      </c>
      <c r="L258" s="2">
        <v>1</v>
      </c>
      <c r="M258" s="2">
        <v>0</v>
      </c>
      <c r="N258" s="2">
        <v>0</v>
      </c>
      <c r="O258" t="s">
        <v>208</v>
      </c>
    </row>
    <row r="259" spans="1:15" x14ac:dyDescent="0.25">
      <c r="A259" s="2">
        <v>78</v>
      </c>
      <c r="B259" s="2">
        <v>1</v>
      </c>
      <c r="C259" s="2">
        <v>20.8</v>
      </c>
      <c r="D259" s="3">
        <v>4.8076923076923075</v>
      </c>
      <c r="E259" s="3">
        <v>4.8076923076923075</v>
      </c>
      <c r="F259" s="2">
        <v>6</v>
      </c>
      <c r="G259" s="2">
        <v>2</v>
      </c>
      <c r="H259" s="2">
        <v>0.85</v>
      </c>
      <c r="I259" s="2">
        <v>3.07</v>
      </c>
      <c r="J259" s="2">
        <v>16.7</v>
      </c>
      <c r="K259" s="2">
        <v>1</v>
      </c>
      <c r="L259" s="2">
        <v>1</v>
      </c>
      <c r="M259" s="2">
        <v>0</v>
      </c>
      <c r="N259" s="2">
        <v>0</v>
      </c>
      <c r="O259" t="s">
        <v>209</v>
      </c>
    </row>
    <row r="260" spans="1:15" x14ac:dyDescent="0.25">
      <c r="A260" s="2">
        <v>78</v>
      </c>
      <c r="B260" s="2">
        <v>1</v>
      </c>
      <c r="C260" s="2">
        <v>18.600000000000001</v>
      </c>
      <c r="D260" s="3">
        <v>5.376344086021505</v>
      </c>
      <c r="E260" s="3">
        <v>5.376344086021505</v>
      </c>
      <c r="F260" s="2">
        <v>6</v>
      </c>
      <c r="G260" s="2">
        <v>2.25</v>
      </c>
      <c r="H260" s="2">
        <v>1.1000000000000001</v>
      </c>
      <c r="I260" s="2">
        <v>3.62</v>
      </c>
      <c r="J260" s="2">
        <v>18.7</v>
      </c>
      <c r="K260" s="2">
        <v>1</v>
      </c>
      <c r="L260" s="2">
        <v>1</v>
      </c>
      <c r="M260" s="2">
        <v>0</v>
      </c>
      <c r="N260" s="2">
        <v>0</v>
      </c>
      <c r="O260" t="s">
        <v>210</v>
      </c>
    </row>
    <row r="261" spans="1:15" x14ac:dyDescent="0.25">
      <c r="A261" s="2">
        <v>78</v>
      </c>
      <c r="B261" s="2">
        <v>1</v>
      </c>
      <c r="C261" s="2">
        <v>18.100000000000001</v>
      </c>
      <c r="D261" s="3">
        <v>5.5248618784530379</v>
      </c>
      <c r="E261" s="3">
        <v>5.5248618784530379</v>
      </c>
      <c r="F261" s="2">
        <v>6</v>
      </c>
      <c r="G261" s="2">
        <v>2.58</v>
      </c>
      <c r="H261" s="2">
        <v>1.2</v>
      </c>
      <c r="I261" s="2">
        <v>3.41</v>
      </c>
      <c r="J261" s="2">
        <v>15.1</v>
      </c>
      <c r="K261" s="2">
        <v>1</v>
      </c>
      <c r="L261" s="2">
        <v>1</v>
      </c>
      <c r="M261" s="2">
        <v>0</v>
      </c>
      <c r="N261" s="2">
        <v>0</v>
      </c>
      <c r="O261" t="s">
        <v>211</v>
      </c>
    </row>
    <row r="262" spans="1:15" x14ac:dyDescent="0.25">
      <c r="A262" s="2">
        <v>78</v>
      </c>
      <c r="B262" s="2">
        <v>1</v>
      </c>
      <c r="C262" s="2">
        <v>19.2</v>
      </c>
      <c r="D262" s="3">
        <v>5.2083333333333339</v>
      </c>
      <c r="E262" s="3">
        <v>5.2083333333333339</v>
      </c>
      <c r="F262" s="2">
        <v>8</v>
      </c>
      <c r="G262" s="2">
        <v>3.05</v>
      </c>
      <c r="H262" s="2">
        <v>1.45</v>
      </c>
      <c r="I262" s="2">
        <v>3.4249999999999998</v>
      </c>
      <c r="J262" s="2">
        <v>13.2</v>
      </c>
      <c r="K262" s="2">
        <v>1</v>
      </c>
      <c r="L262" s="2">
        <v>1</v>
      </c>
      <c r="M262" s="2">
        <v>0</v>
      </c>
      <c r="N262" s="2">
        <v>0</v>
      </c>
      <c r="O262" t="s">
        <v>184</v>
      </c>
    </row>
    <row r="263" spans="1:15" x14ac:dyDescent="0.25">
      <c r="A263" s="2">
        <v>78</v>
      </c>
      <c r="B263" s="2">
        <v>1</v>
      </c>
      <c r="C263" s="2">
        <v>17.7</v>
      </c>
      <c r="D263" s="3">
        <v>5.6497175141242941</v>
      </c>
      <c r="E263" s="3">
        <v>5.6497175141242941</v>
      </c>
      <c r="F263" s="2">
        <v>6</v>
      </c>
      <c r="G263" s="2">
        <v>2.31</v>
      </c>
      <c r="H263" s="2">
        <v>1.65</v>
      </c>
      <c r="I263" s="2">
        <v>3.4449999999999998</v>
      </c>
      <c r="J263" s="2">
        <v>13.4</v>
      </c>
      <c r="K263" s="2">
        <v>1</v>
      </c>
      <c r="L263" s="2">
        <v>1</v>
      </c>
      <c r="M263" s="2">
        <v>0</v>
      </c>
      <c r="N263" s="2">
        <v>0</v>
      </c>
      <c r="O263" t="s">
        <v>212</v>
      </c>
    </row>
    <row r="264" spans="1:15" x14ac:dyDescent="0.25">
      <c r="A264" s="2">
        <v>78</v>
      </c>
      <c r="B264" s="2">
        <v>1</v>
      </c>
      <c r="C264" s="2">
        <v>18.100000000000001</v>
      </c>
      <c r="D264" s="3">
        <v>5.5248618784530379</v>
      </c>
      <c r="E264" s="3">
        <v>5.5248618784530379</v>
      </c>
      <c r="F264" s="2">
        <v>8</v>
      </c>
      <c r="G264" s="2">
        <v>3.02</v>
      </c>
      <c r="H264" s="2">
        <v>1.39</v>
      </c>
      <c r="I264" s="2">
        <v>3.2050000000000001</v>
      </c>
      <c r="J264" s="2">
        <v>11.2</v>
      </c>
      <c r="K264" s="2">
        <v>1</v>
      </c>
      <c r="L264" s="2">
        <v>1</v>
      </c>
      <c r="M264" s="2">
        <v>0</v>
      </c>
      <c r="N264" s="2">
        <v>0</v>
      </c>
      <c r="O264" t="s">
        <v>213</v>
      </c>
    </row>
    <row r="265" spans="1:15" x14ac:dyDescent="0.25">
      <c r="A265" s="2">
        <v>78</v>
      </c>
      <c r="B265" s="2">
        <v>1</v>
      </c>
      <c r="C265" s="2">
        <v>17.5</v>
      </c>
      <c r="D265" s="3">
        <v>5.7142857142857144</v>
      </c>
      <c r="E265" s="3">
        <v>5.7142857142857144</v>
      </c>
      <c r="F265" s="2">
        <v>8</v>
      </c>
      <c r="G265" s="2">
        <v>3.18</v>
      </c>
      <c r="H265" s="2">
        <v>1.4</v>
      </c>
      <c r="I265" s="2">
        <v>4.08</v>
      </c>
      <c r="J265" s="2">
        <v>13.7</v>
      </c>
      <c r="K265" s="2">
        <v>1</v>
      </c>
      <c r="L265" s="2">
        <v>1</v>
      </c>
      <c r="M265" s="2">
        <v>0</v>
      </c>
      <c r="N265" s="2">
        <v>0</v>
      </c>
      <c r="O265" t="s">
        <v>214</v>
      </c>
    </row>
    <row r="266" spans="1:15" x14ac:dyDescent="0.25">
      <c r="A266" s="2">
        <v>78</v>
      </c>
      <c r="B266" s="2">
        <v>1</v>
      </c>
      <c r="C266" s="2">
        <v>30</v>
      </c>
      <c r="D266" s="3">
        <v>3.3333333333333335</v>
      </c>
      <c r="E266" s="3">
        <v>3.3333333333333335</v>
      </c>
      <c r="F266" s="2">
        <v>4</v>
      </c>
      <c r="G266" s="2">
        <v>0.98</v>
      </c>
      <c r="H266" s="2">
        <v>0.68</v>
      </c>
      <c r="I266" s="2">
        <v>2.1549999999999998</v>
      </c>
      <c r="J266" s="2">
        <v>16.5</v>
      </c>
      <c r="K266" s="2">
        <v>1</v>
      </c>
      <c r="L266" s="2">
        <v>1</v>
      </c>
      <c r="M266" s="2">
        <v>0</v>
      </c>
      <c r="N266" s="2">
        <v>0</v>
      </c>
      <c r="O266" t="s">
        <v>156</v>
      </c>
    </row>
    <row r="267" spans="1:15" x14ac:dyDescent="0.25">
      <c r="A267" s="2">
        <v>78</v>
      </c>
      <c r="B267" s="2">
        <v>1</v>
      </c>
      <c r="C267" s="2">
        <v>27.5</v>
      </c>
      <c r="D267" s="3">
        <v>3.6363636363636362</v>
      </c>
      <c r="E267" s="3">
        <v>3.6363636363636362</v>
      </c>
      <c r="F267" s="2">
        <v>4</v>
      </c>
      <c r="G267" s="2">
        <v>1.34</v>
      </c>
      <c r="H267" s="2">
        <v>0.95</v>
      </c>
      <c r="I267" s="2">
        <v>2.56</v>
      </c>
      <c r="J267" s="2">
        <v>14.2</v>
      </c>
      <c r="K267" s="2">
        <v>3</v>
      </c>
      <c r="L267" s="2">
        <v>0</v>
      </c>
      <c r="M267" s="2">
        <v>0</v>
      </c>
      <c r="N267" s="2">
        <v>1</v>
      </c>
      <c r="O267" t="s">
        <v>45</v>
      </c>
    </row>
    <row r="268" spans="1:15" x14ac:dyDescent="0.25">
      <c r="A268" s="2">
        <v>78</v>
      </c>
      <c r="B268" s="2">
        <v>1</v>
      </c>
      <c r="C268" s="2">
        <v>27.2</v>
      </c>
      <c r="D268" s="3">
        <v>3.6764705882352944</v>
      </c>
      <c r="E268" s="3">
        <v>3.6764705882352944</v>
      </c>
      <c r="F268" s="2">
        <v>4</v>
      </c>
      <c r="G268" s="2">
        <v>1.19</v>
      </c>
      <c r="H268" s="2">
        <v>0.97</v>
      </c>
      <c r="I268" s="2">
        <v>2.2999999999999998</v>
      </c>
      <c r="J268" s="2">
        <v>14.7</v>
      </c>
      <c r="K268" s="2">
        <v>3</v>
      </c>
      <c r="L268" s="2">
        <v>0</v>
      </c>
      <c r="M268" s="2">
        <v>0</v>
      </c>
      <c r="N268" s="2">
        <v>1</v>
      </c>
      <c r="O268" t="s">
        <v>215</v>
      </c>
    </row>
    <row r="269" spans="1:15" x14ac:dyDescent="0.25">
      <c r="A269" s="2">
        <v>78</v>
      </c>
      <c r="B269" s="2">
        <v>1</v>
      </c>
      <c r="C269" s="2">
        <v>30.9</v>
      </c>
      <c r="D269" s="3">
        <v>3.2362459546925568</v>
      </c>
      <c r="E269" s="3">
        <v>3.2362459546925568</v>
      </c>
      <c r="F269" s="2">
        <v>4</v>
      </c>
      <c r="G269" s="2">
        <v>1.05</v>
      </c>
      <c r="H269" s="2">
        <v>0.75</v>
      </c>
      <c r="I269" s="2">
        <v>2.23</v>
      </c>
      <c r="J269" s="2">
        <v>14.5</v>
      </c>
      <c r="K269" s="2">
        <v>1</v>
      </c>
      <c r="L269" s="2">
        <v>1</v>
      </c>
      <c r="M269" s="2">
        <v>0</v>
      </c>
      <c r="N269" s="2">
        <v>0</v>
      </c>
      <c r="O269" t="s">
        <v>216</v>
      </c>
    </row>
    <row r="270" spans="1:15" x14ac:dyDescent="0.25">
      <c r="A270" s="2">
        <v>78</v>
      </c>
      <c r="B270" s="2">
        <v>1</v>
      </c>
      <c r="C270" s="2">
        <v>21.1</v>
      </c>
      <c r="D270" s="3">
        <v>4.7393364928909953</v>
      </c>
      <c r="E270" s="3">
        <v>4.7393364928909953</v>
      </c>
      <c r="F270" s="2">
        <v>4</v>
      </c>
      <c r="G270" s="2">
        <v>1.34</v>
      </c>
      <c r="H270" s="2">
        <v>0.95</v>
      </c>
      <c r="I270" s="2">
        <v>2.5150000000000001</v>
      </c>
      <c r="J270" s="2">
        <v>14.8</v>
      </c>
      <c r="K270" s="2">
        <v>3</v>
      </c>
      <c r="L270" s="2">
        <v>0</v>
      </c>
      <c r="M270" s="2">
        <v>0</v>
      </c>
      <c r="N270" s="2">
        <v>1</v>
      </c>
      <c r="O270" t="s">
        <v>217</v>
      </c>
    </row>
    <row r="271" spans="1:15" x14ac:dyDescent="0.25">
      <c r="A271" s="2">
        <v>78</v>
      </c>
      <c r="B271" s="2">
        <v>1</v>
      </c>
      <c r="C271" s="2">
        <v>23.2</v>
      </c>
      <c r="D271" s="3">
        <v>4.3103448275862073</v>
      </c>
      <c r="E271" s="3">
        <v>4.3103448275862073</v>
      </c>
      <c r="F271" s="2">
        <v>4</v>
      </c>
      <c r="G271" s="2">
        <v>1.56</v>
      </c>
      <c r="H271" s="2">
        <v>1.05</v>
      </c>
      <c r="I271" s="2">
        <v>2.7450000000000001</v>
      </c>
      <c r="J271" s="2">
        <v>16.7</v>
      </c>
      <c r="K271" s="2">
        <v>1</v>
      </c>
      <c r="L271" s="2">
        <v>1</v>
      </c>
      <c r="M271" s="2">
        <v>0</v>
      </c>
      <c r="N271" s="2">
        <v>0</v>
      </c>
      <c r="O271" t="s">
        <v>218</v>
      </c>
    </row>
    <row r="272" spans="1:15" x14ac:dyDescent="0.25">
      <c r="A272" s="2">
        <v>78</v>
      </c>
      <c r="B272" s="2">
        <v>1</v>
      </c>
      <c r="C272" s="2">
        <v>23.8</v>
      </c>
      <c r="D272" s="3">
        <v>4.2016806722689077</v>
      </c>
      <c r="E272" s="3">
        <v>4.2016806722689077</v>
      </c>
      <c r="F272" s="2">
        <v>4</v>
      </c>
      <c r="G272" s="2">
        <v>1.51</v>
      </c>
      <c r="H272" s="2">
        <v>0.85</v>
      </c>
      <c r="I272" s="2">
        <v>2.855</v>
      </c>
      <c r="J272" s="2">
        <v>17.600000000000001</v>
      </c>
      <c r="K272" s="2">
        <v>1</v>
      </c>
      <c r="L272" s="2">
        <v>1</v>
      </c>
      <c r="M272" s="2">
        <v>0</v>
      </c>
      <c r="N272" s="2">
        <v>0</v>
      </c>
      <c r="O272" t="s">
        <v>219</v>
      </c>
    </row>
    <row r="273" spans="1:15" x14ac:dyDescent="0.25">
      <c r="A273" s="2">
        <v>78</v>
      </c>
      <c r="B273" s="2">
        <v>1</v>
      </c>
      <c r="C273" s="2">
        <v>23.9</v>
      </c>
      <c r="D273" s="3">
        <v>4.1841004184100417</v>
      </c>
      <c r="E273" s="3">
        <v>4.1841004184100417</v>
      </c>
      <c r="F273" s="2">
        <v>4</v>
      </c>
      <c r="G273" s="2">
        <v>1.19</v>
      </c>
      <c r="H273" s="2">
        <v>0.97</v>
      </c>
      <c r="I273" s="2">
        <v>2.4049999999999998</v>
      </c>
      <c r="J273" s="2">
        <v>14.9</v>
      </c>
      <c r="K273" s="2">
        <v>3</v>
      </c>
      <c r="L273" s="2">
        <v>0</v>
      </c>
      <c r="M273" s="2">
        <v>0</v>
      </c>
      <c r="N273" s="2">
        <v>1</v>
      </c>
      <c r="O273" t="s">
        <v>220</v>
      </c>
    </row>
    <row r="274" spans="1:15" x14ac:dyDescent="0.25">
      <c r="A274" s="2">
        <v>78</v>
      </c>
      <c r="B274" s="2">
        <v>1</v>
      </c>
      <c r="C274" s="2">
        <v>20.3</v>
      </c>
      <c r="D274" s="3">
        <v>4.9261083743842367</v>
      </c>
      <c r="E274" s="3">
        <v>4.9261083743842367</v>
      </c>
      <c r="F274" s="2">
        <v>5</v>
      </c>
      <c r="G274" s="2">
        <v>1.31</v>
      </c>
      <c r="H274" s="2">
        <v>1.03</v>
      </c>
      <c r="I274" s="2">
        <v>2.83</v>
      </c>
      <c r="J274" s="2">
        <v>15.9</v>
      </c>
      <c r="K274" s="2">
        <v>2</v>
      </c>
      <c r="L274" s="2">
        <v>0</v>
      </c>
      <c r="M274" s="2">
        <v>1</v>
      </c>
      <c r="N274" s="2">
        <v>0</v>
      </c>
      <c r="O274" t="s">
        <v>221</v>
      </c>
    </row>
    <row r="275" spans="1:15" x14ac:dyDescent="0.25">
      <c r="A275" s="2">
        <v>78</v>
      </c>
      <c r="B275" s="2">
        <v>1</v>
      </c>
      <c r="C275" s="2">
        <v>17</v>
      </c>
      <c r="D275" s="3">
        <v>5.882352941176471</v>
      </c>
      <c r="E275" s="3">
        <v>5.882352941176471</v>
      </c>
      <c r="F275" s="2">
        <v>6</v>
      </c>
      <c r="G275" s="2">
        <v>1.63</v>
      </c>
      <c r="H275" s="2">
        <v>1.25</v>
      </c>
      <c r="I275" s="2">
        <v>3.14</v>
      </c>
      <c r="J275" s="2">
        <v>13.6</v>
      </c>
      <c r="K275" s="2">
        <v>2</v>
      </c>
      <c r="L275" s="2">
        <v>0</v>
      </c>
      <c r="M275" s="2">
        <v>1</v>
      </c>
      <c r="N275" s="2">
        <v>0</v>
      </c>
      <c r="O275" t="s">
        <v>222</v>
      </c>
    </row>
    <row r="276" spans="1:15" x14ac:dyDescent="0.25">
      <c r="A276" s="2">
        <v>78</v>
      </c>
      <c r="B276" s="2">
        <v>1</v>
      </c>
      <c r="C276" s="2">
        <v>21.6</v>
      </c>
      <c r="D276" s="3">
        <v>4.6296296296296298</v>
      </c>
      <c r="E276" s="3">
        <v>4.6296296296296298</v>
      </c>
      <c r="F276" s="2">
        <v>4</v>
      </c>
      <c r="G276" s="2">
        <v>1.21</v>
      </c>
      <c r="H276" s="2">
        <v>1.1499999999999999</v>
      </c>
      <c r="I276" s="2">
        <v>2.7949999999999999</v>
      </c>
      <c r="J276" s="2">
        <v>15.7</v>
      </c>
      <c r="K276" s="2">
        <v>2</v>
      </c>
      <c r="L276" s="2">
        <v>0</v>
      </c>
      <c r="M276" s="2">
        <v>1</v>
      </c>
      <c r="N276" s="2">
        <v>0</v>
      </c>
      <c r="O276" t="s">
        <v>223</v>
      </c>
    </row>
    <row r="277" spans="1:15" x14ac:dyDescent="0.25">
      <c r="A277" s="2">
        <v>78</v>
      </c>
      <c r="B277" s="2">
        <v>1</v>
      </c>
      <c r="C277" s="2">
        <v>16.2</v>
      </c>
      <c r="D277" s="3">
        <v>6.1728395061728394</v>
      </c>
      <c r="E277" s="3">
        <v>6.1728395061728394</v>
      </c>
      <c r="F277" s="2">
        <v>6</v>
      </c>
      <c r="G277" s="2">
        <v>1.63</v>
      </c>
      <c r="H277" s="2">
        <v>1.33</v>
      </c>
      <c r="I277" s="2">
        <v>3.41</v>
      </c>
      <c r="J277" s="2">
        <v>15.8</v>
      </c>
      <c r="K277" s="2">
        <v>2</v>
      </c>
      <c r="L277" s="2">
        <v>0</v>
      </c>
      <c r="M277" s="2">
        <v>1</v>
      </c>
      <c r="N277" s="2">
        <v>0</v>
      </c>
      <c r="O277" t="s">
        <v>224</v>
      </c>
    </row>
    <row r="278" spans="1:15" x14ac:dyDescent="0.25">
      <c r="A278" s="2">
        <v>78</v>
      </c>
      <c r="B278" s="2">
        <v>1</v>
      </c>
      <c r="C278" s="2">
        <v>31.5</v>
      </c>
      <c r="D278" s="3">
        <v>3.1746031746031744</v>
      </c>
      <c r="E278" s="3">
        <v>3.1746031746031744</v>
      </c>
      <c r="F278" s="2">
        <v>4</v>
      </c>
      <c r="G278" s="2">
        <v>0.89</v>
      </c>
      <c r="H278" s="2">
        <v>0.71</v>
      </c>
      <c r="I278" s="2">
        <v>1.99</v>
      </c>
      <c r="J278" s="2">
        <v>14.9</v>
      </c>
      <c r="K278" s="2">
        <v>2</v>
      </c>
      <c r="L278" s="2">
        <v>0</v>
      </c>
      <c r="M278" s="2">
        <v>1</v>
      </c>
      <c r="N278" s="2">
        <v>0</v>
      </c>
      <c r="O278" t="s">
        <v>225</v>
      </c>
    </row>
    <row r="279" spans="1:15" x14ac:dyDescent="0.25">
      <c r="A279" s="2">
        <v>78</v>
      </c>
      <c r="B279" s="2">
        <v>1</v>
      </c>
      <c r="C279" s="2">
        <v>29.5</v>
      </c>
      <c r="D279" s="3">
        <v>3.3898305084745761</v>
      </c>
      <c r="E279" s="3">
        <v>3.3898305084745761</v>
      </c>
      <c r="F279" s="2">
        <v>4</v>
      </c>
      <c r="G279" s="2">
        <v>0.98</v>
      </c>
      <c r="H279" s="2">
        <v>0.68</v>
      </c>
      <c r="I279" s="2">
        <v>2.1349999999999998</v>
      </c>
      <c r="J279" s="2">
        <v>16.600000000000001</v>
      </c>
      <c r="K279" s="2">
        <v>3</v>
      </c>
      <c r="L279" s="2">
        <v>0</v>
      </c>
      <c r="M279" s="2">
        <v>0</v>
      </c>
      <c r="N279" s="2">
        <v>1</v>
      </c>
      <c r="O279" t="s">
        <v>226</v>
      </c>
    </row>
    <row r="280" spans="1:15" x14ac:dyDescent="0.25">
      <c r="A280" s="2">
        <v>79</v>
      </c>
      <c r="B280" s="2">
        <v>1</v>
      </c>
      <c r="C280" s="2">
        <v>21.5</v>
      </c>
      <c r="D280" s="3">
        <v>4.6511627906976747</v>
      </c>
      <c r="E280" s="3">
        <v>4.6511627906976747</v>
      </c>
      <c r="F280" s="2">
        <v>6</v>
      </c>
      <c r="G280" s="2">
        <v>2.31</v>
      </c>
      <c r="H280" s="2">
        <v>1.1499999999999999</v>
      </c>
      <c r="I280" s="2">
        <v>3.2450000000000001</v>
      </c>
      <c r="J280" s="2">
        <v>15.4</v>
      </c>
      <c r="K280" s="2">
        <v>1</v>
      </c>
      <c r="L280" s="2">
        <v>1</v>
      </c>
      <c r="M280" s="2">
        <v>0</v>
      </c>
      <c r="N280" s="2">
        <v>0</v>
      </c>
      <c r="O280" t="s">
        <v>227</v>
      </c>
    </row>
    <row r="281" spans="1:15" x14ac:dyDescent="0.25">
      <c r="A281" s="2">
        <v>79</v>
      </c>
      <c r="B281" s="2">
        <v>1</v>
      </c>
      <c r="C281" s="2">
        <v>19.8</v>
      </c>
      <c r="D281" s="3">
        <v>5.0505050505050502</v>
      </c>
      <c r="E281" s="3">
        <v>5.0505050505050502</v>
      </c>
      <c r="F281" s="2">
        <v>6</v>
      </c>
      <c r="G281" s="2">
        <v>2</v>
      </c>
      <c r="H281" s="2">
        <v>0.85</v>
      </c>
      <c r="I281" s="2">
        <v>2.99</v>
      </c>
      <c r="J281" s="2">
        <v>18.2</v>
      </c>
      <c r="K281" s="2">
        <v>1</v>
      </c>
      <c r="L281" s="2">
        <v>1</v>
      </c>
      <c r="M281" s="2">
        <v>0</v>
      </c>
      <c r="N281" s="2">
        <v>0</v>
      </c>
      <c r="O281" t="s">
        <v>228</v>
      </c>
    </row>
    <row r="282" spans="1:15" x14ac:dyDescent="0.25">
      <c r="A282" s="2">
        <v>79</v>
      </c>
      <c r="B282" s="2">
        <v>1</v>
      </c>
      <c r="C282" s="2">
        <v>22.3</v>
      </c>
      <c r="D282" s="3">
        <v>4.4843049327354256</v>
      </c>
      <c r="E282" s="3">
        <v>4.4843049327354256</v>
      </c>
      <c r="F282" s="2">
        <v>4</v>
      </c>
      <c r="G282" s="2">
        <v>1.4</v>
      </c>
      <c r="H282" s="2">
        <v>0.88</v>
      </c>
      <c r="I282" s="2">
        <v>2.89</v>
      </c>
      <c r="J282" s="2">
        <v>17.3</v>
      </c>
      <c r="K282" s="2">
        <v>1</v>
      </c>
      <c r="L282" s="2">
        <v>1</v>
      </c>
      <c r="M282" s="2">
        <v>0</v>
      </c>
      <c r="N282" s="2">
        <v>0</v>
      </c>
      <c r="O282" t="s">
        <v>229</v>
      </c>
    </row>
    <row r="283" spans="1:15" x14ac:dyDescent="0.25">
      <c r="A283" s="2">
        <v>79</v>
      </c>
      <c r="B283" s="2">
        <v>1</v>
      </c>
      <c r="C283" s="2">
        <v>20.2</v>
      </c>
      <c r="D283" s="3">
        <v>4.9504950495049505</v>
      </c>
      <c r="E283" s="3">
        <v>4.9504950495049505</v>
      </c>
      <c r="F283" s="2">
        <v>6</v>
      </c>
      <c r="G283" s="2">
        <v>2.3199999999999998</v>
      </c>
      <c r="H283" s="2">
        <v>0.9</v>
      </c>
      <c r="I283" s="2">
        <v>3.2650000000000001</v>
      </c>
      <c r="J283" s="2">
        <v>18.2</v>
      </c>
      <c r="K283" s="2">
        <v>1</v>
      </c>
      <c r="L283" s="2">
        <v>1</v>
      </c>
      <c r="M283" s="2">
        <v>0</v>
      </c>
      <c r="N283" s="2">
        <v>0</v>
      </c>
      <c r="O283" t="s">
        <v>230</v>
      </c>
    </row>
    <row r="284" spans="1:15" x14ac:dyDescent="0.25">
      <c r="A284" s="2">
        <v>79</v>
      </c>
      <c r="B284" s="2">
        <v>1</v>
      </c>
      <c r="C284" s="2">
        <v>20.6</v>
      </c>
      <c r="D284" s="3">
        <v>4.8543689320388346</v>
      </c>
      <c r="E284" s="3">
        <v>4.8543689320388346</v>
      </c>
      <c r="F284" s="2">
        <v>6</v>
      </c>
      <c r="G284" s="2">
        <v>2.25</v>
      </c>
      <c r="H284" s="2">
        <v>1.1000000000000001</v>
      </c>
      <c r="I284" s="2">
        <v>3.36</v>
      </c>
      <c r="J284" s="2">
        <v>16.600000000000001</v>
      </c>
      <c r="K284" s="2">
        <v>1</v>
      </c>
      <c r="L284" s="2">
        <v>1</v>
      </c>
      <c r="M284" s="2">
        <v>0</v>
      </c>
      <c r="N284" s="2">
        <v>0</v>
      </c>
      <c r="O284" t="s">
        <v>231</v>
      </c>
    </row>
    <row r="285" spans="1:15" x14ac:dyDescent="0.25">
      <c r="A285" s="2">
        <v>79</v>
      </c>
      <c r="B285" s="2">
        <v>1</v>
      </c>
      <c r="C285" s="2">
        <v>17</v>
      </c>
      <c r="D285" s="3">
        <v>5.882352941176471</v>
      </c>
      <c r="E285" s="3">
        <v>5.882352941176471</v>
      </c>
      <c r="F285" s="2">
        <v>8</v>
      </c>
      <c r="G285" s="2">
        <v>3.05</v>
      </c>
      <c r="H285" s="2">
        <v>1.3</v>
      </c>
      <c r="I285" s="2">
        <v>3.84</v>
      </c>
      <c r="J285" s="2">
        <v>15.4</v>
      </c>
      <c r="K285" s="2">
        <v>1</v>
      </c>
      <c r="L285" s="2">
        <v>1</v>
      </c>
      <c r="M285" s="2">
        <v>0</v>
      </c>
      <c r="N285" s="2">
        <v>0</v>
      </c>
      <c r="O285" t="s">
        <v>94</v>
      </c>
    </row>
    <row r="286" spans="1:15" x14ac:dyDescent="0.25">
      <c r="A286" s="2">
        <v>79</v>
      </c>
      <c r="B286" s="2">
        <v>1</v>
      </c>
      <c r="C286" s="2">
        <v>17.600000000000001</v>
      </c>
      <c r="D286" s="3">
        <v>5.6818181818181817</v>
      </c>
      <c r="E286" s="3">
        <v>5.6818181818181817</v>
      </c>
      <c r="F286" s="2">
        <v>8</v>
      </c>
      <c r="G286" s="2">
        <v>3.02</v>
      </c>
      <c r="H286" s="2">
        <v>1.29</v>
      </c>
      <c r="I286" s="2">
        <v>3.7250000000000001</v>
      </c>
      <c r="J286" s="2">
        <v>13.4</v>
      </c>
      <c r="K286" s="2">
        <v>1</v>
      </c>
      <c r="L286" s="2">
        <v>1</v>
      </c>
      <c r="M286" s="2">
        <v>0</v>
      </c>
      <c r="N286" s="2">
        <v>0</v>
      </c>
      <c r="O286" t="s">
        <v>232</v>
      </c>
    </row>
    <row r="287" spans="1:15" x14ac:dyDescent="0.25">
      <c r="A287" s="2">
        <v>79</v>
      </c>
      <c r="B287" s="2">
        <v>1</v>
      </c>
      <c r="C287" s="2">
        <v>16.5</v>
      </c>
      <c r="D287" s="3">
        <v>6.0606060606060606</v>
      </c>
      <c r="E287" s="3">
        <v>6.0606060606060606</v>
      </c>
      <c r="F287" s="2">
        <v>8</v>
      </c>
      <c r="G287" s="2">
        <v>3.51</v>
      </c>
      <c r="H287" s="2">
        <v>1.38</v>
      </c>
      <c r="I287" s="2">
        <v>3.9550000000000001</v>
      </c>
      <c r="J287" s="2">
        <v>13.2</v>
      </c>
      <c r="K287" s="2">
        <v>1</v>
      </c>
      <c r="L287" s="2">
        <v>1</v>
      </c>
      <c r="M287" s="2">
        <v>0</v>
      </c>
      <c r="N287" s="2">
        <v>0</v>
      </c>
      <c r="O287" t="s">
        <v>233</v>
      </c>
    </row>
    <row r="288" spans="1:15" x14ac:dyDescent="0.25">
      <c r="A288" s="2">
        <v>79</v>
      </c>
      <c r="B288" s="2">
        <v>1</v>
      </c>
      <c r="C288" s="2">
        <v>18.2</v>
      </c>
      <c r="D288" s="3">
        <v>5.4945054945054945</v>
      </c>
      <c r="E288" s="3">
        <v>5.4945054945054945</v>
      </c>
      <c r="F288" s="2">
        <v>8</v>
      </c>
      <c r="G288" s="2">
        <v>3.18</v>
      </c>
      <c r="H288" s="2">
        <v>1.35</v>
      </c>
      <c r="I288" s="2">
        <v>3.83</v>
      </c>
      <c r="J288" s="2">
        <v>15.2</v>
      </c>
      <c r="K288" s="2">
        <v>1</v>
      </c>
      <c r="L288" s="2">
        <v>1</v>
      </c>
      <c r="M288" s="2">
        <v>0</v>
      </c>
      <c r="N288" s="2">
        <v>0</v>
      </c>
      <c r="O288" t="s">
        <v>234</v>
      </c>
    </row>
    <row r="289" spans="1:15" x14ac:dyDescent="0.25">
      <c r="A289" s="2">
        <v>79</v>
      </c>
      <c r="B289" s="2">
        <v>1</v>
      </c>
      <c r="C289" s="2">
        <v>16.899999999999999</v>
      </c>
      <c r="D289" s="3">
        <v>5.9171597633136104</v>
      </c>
      <c r="E289" s="3">
        <v>5.9171597633136104</v>
      </c>
      <c r="F289" s="2">
        <v>8</v>
      </c>
      <c r="G289" s="2">
        <v>3.5</v>
      </c>
      <c r="H289" s="2">
        <v>1.55</v>
      </c>
      <c r="I289" s="2">
        <v>4.3600000000000003</v>
      </c>
      <c r="J289" s="2">
        <v>14.9</v>
      </c>
      <c r="K289" s="2">
        <v>1</v>
      </c>
      <c r="L289" s="2">
        <v>1</v>
      </c>
      <c r="M289" s="2">
        <v>0</v>
      </c>
      <c r="N289" s="2">
        <v>0</v>
      </c>
      <c r="O289" t="s">
        <v>28</v>
      </c>
    </row>
    <row r="290" spans="1:15" x14ac:dyDescent="0.25">
      <c r="A290" s="2">
        <v>79</v>
      </c>
      <c r="B290" s="2">
        <v>1</v>
      </c>
      <c r="C290" s="2">
        <v>15.5</v>
      </c>
      <c r="D290" s="3">
        <v>6.4516129032258061</v>
      </c>
      <c r="E290" s="3">
        <v>6.4516129032258061</v>
      </c>
      <c r="F290" s="2">
        <v>8</v>
      </c>
      <c r="G290" s="2">
        <v>3.51</v>
      </c>
      <c r="H290" s="2">
        <v>1.42</v>
      </c>
      <c r="I290" s="2">
        <v>4.0540000000000003</v>
      </c>
      <c r="J290" s="2">
        <v>14.3</v>
      </c>
      <c r="K290" s="2">
        <v>1</v>
      </c>
      <c r="L290" s="2">
        <v>1</v>
      </c>
      <c r="M290" s="2">
        <v>0</v>
      </c>
      <c r="N290" s="2">
        <v>0</v>
      </c>
      <c r="O290" t="s">
        <v>51</v>
      </c>
    </row>
    <row r="291" spans="1:15" x14ac:dyDescent="0.25">
      <c r="A291" s="2">
        <v>79</v>
      </c>
      <c r="B291" s="2">
        <v>1</v>
      </c>
      <c r="C291" s="2">
        <v>19.2</v>
      </c>
      <c r="D291" s="3">
        <v>5.2083333333333339</v>
      </c>
      <c r="E291" s="3">
        <v>5.2083333333333339</v>
      </c>
      <c r="F291" s="2">
        <v>8</v>
      </c>
      <c r="G291" s="2">
        <v>2.67</v>
      </c>
      <c r="H291" s="2">
        <v>1.25</v>
      </c>
      <c r="I291" s="2">
        <v>3.605</v>
      </c>
      <c r="J291" s="2">
        <v>15</v>
      </c>
      <c r="K291" s="2">
        <v>1</v>
      </c>
      <c r="L291" s="2">
        <v>1</v>
      </c>
      <c r="M291" s="2">
        <v>0</v>
      </c>
      <c r="N291" s="2">
        <v>0</v>
      </c>
      <c r="O291" t="s">
        <v>235</v>
      </c>
    </row>
    <row r="292" spans="1:15" x14ac:dyDescent="0.25">
      <c r="A292" s="2">
        <v>79</v>
      </c>
      <c r="B292" s="2">
        <v>1</v>
      </c>
      <c r="C292" s="2">
        <v>18.5</v>
      </c>
      <c r="D292" s="3">
        <v>5.4054054054054053</v>
      </c>
      <c r="E292" s="3">
        <v>5.4054054054054053</v>
      </c>
      <c r="F292" s="2">
        <v>8</v>
      </c>
      <c r="G292" s="2">
        <v>3.6</v>
      </c>
      <c r="H292" s="2">
        <v>1.5</v>
      </c>
      <c r="I292" s="2">
        <v>3.94</v>
      </c>
      <c r="J292" s="2">
        <v>13</v>
      </c>
      <c r="K292" s="2">
        <v>1</v>
      </c>
      <c r="L292" s="2">
        <v>1</v>
      </c>
      <c r="M292" s="2">
        <v>0</v>
      </c>
      <c r="N292" s="2">
        <v>0</v>
      </c>
      <c r="O292" t="s">
        <v>236</v>
      </c>
    </row>
    <row r="293" spans="1:15" x14ac:dyDescent="0.25">
      <c r="A293" s="2">
        <v>79</v>
      </c>
      <c r="B293" s="2">
        <v>1</v>
      </c>
      <c r="C293" s="2">
        <v>31.9</v>
      </c>
      <c r="D293" s="3">
        <v>3.134796238244514</v>
      </c>
      <c r="E293" s="3">
        <v>3.134796238244514</v>
      </c>
      <c r="F293" s="2">
        <v>4</v>
      </c>
      <c r="G293" s="2">
        <v>0.89</v>
      </c>
      <c r="H293" s="2">
        <v>0.71</v>
      </c>
      <c r="I293" s="2">
        <v>1.925</v>
      </c>
      <c r="J293" s="2">
        <v>14</v>
      </c>
      <c r="K293" s="2">
        <v>2</v>
      </c>
      <c r="L293" s="2">
        <v>0</v>
      </c>
      <c r="M293" s="2">
        <v>1</v>
      </c>
      <c r="N293" s="2">
        <v>0</v>
      </c>
      <c r="O293" t="s">
        <v>237</v>
      </c>
    </row>
    <row r="294" spans="1:15" x14ac:dyDescent="0.25">
      <c r="A294" s="2">
        <v>79</v>
      </c>
      <c r="B294" s="2">
        <v>1</v>
      </c>
      <c r="C294" s="2">
        <v>34.1</v>
      </c>
      <c r="D294" s="3">
        <v>2.9325513196480939</v>
      </c>
      <c r="E294" s="3">
        <v>2.9325513196480939</v>
      </c>
      <c r="F294" s="2">
        <v>4</v>
      </c>
      <c r="G294" s="2">
        <v>0.86</v>
      </c>
      <c r="H294" s="2">
        <v>0.65</v>
      </c>
      <c r="I294" s="2">
        <v>1.9750000000000001</v>
      </c>
      <c r="J294" s="2">
        <v>15.2</v>
      </c>
      <c r="K294" s="2">
        <v>3</v>
      </c>
      <c r="L294" s="2">
        <v>0</v>
      </c>
      <c r="M294" s="2">
        <v>0</v>
      </c>
      <c r="N294" s="2">
        <v>1</v>
      </c>
      <c r="O294" t="s">
        <v>238</v>
      </c>
    </row>
    <row r="295" spans="1:15" x14ac:dyDescent="0.25">
      <c r="A295" s="2">
        <v>79</v>
      </c>
      <c r="B295" s="2">
        <v>1</v>
      </c>
      <c r="C295" s="2">
        <v>35.700000000000003</v>
      </c>
      <c r="D295" s="3">
        <v>2.8011204481792715</v>
      </c>
      <c r="E295" s="3">
        <v>2.8011204481792715</v>
      </c>
      <c r="F295" s="2">
        <v>4</v>
      </c>
      <c r="G295" s="2">
        <v>0.98</v>
      </c>
      <c r="H295" s="2">
        <v>0.8</v>
      </c>
      <c r="I295" s="2">
        <v>1.915</v>
      </c>
      <c r="J295" s="2">
        <v>14.4</v>
      </c>
      <c r="K295" s="2">
        <v>1</v>
      </c>
      <c r="L295" s="2">
        <v>1</v>
      </c>
      <c r="M295" s="2">
        <v>0</v>
      </c>
      <c r="N295" s="2">
        <v>0</v>
      </c>
      <c r="O295" t="s">
        <v>239</v>
      </c>
    </row>
    <row r="296" spans="1:15" x14ac:dyDescent="0.25">
      <c r="A296" s="2">
        <v>79</v>
      </c>
      <c r="B296" s="2">
        <v>1</v>
      </c>
      <c r="C296" s="2">
        <v>27.4</v>
      </c>
      <c r="D296" s="3">
        <v>3.6496350364963503</v>
      </c>
      <c r="E296" s="3">
        <v>3.6496350364963503</v>
      </c>
      <c r="F296" s="2">
        <v>4</v>
      </c>
      <c r="G296" s="2">
        <v>1.21</v>
      </c>
      <c r="H296" s="2">
        <v>0.8</v>
      </c>
      <c r="I296" s="2">
        <v>2.67</v>
      </c>
      <c r="J296" s="2">
        <v>15</v>
      </c>
      <c r="K296" s="2">
        <v>1</v>
      </c>
      <c r="L296" s="2">
        <v>1</v>
      </c>
      <c r="M296" s="2">
        <v>0</v>
      </c>
      <c r="N296" s="2">
        <v>0</v>
      </c>
      <c r="O296" t="s">
        <v>240</v>
      </c>
    </row>
    <row r="297" spans="1:15" x14ac:dyDescent="0.25">
      <c r="A297" s="2">
        <v>79</v>
      </c>
      <c r="B297" s="2">
        <v>1</v>
      </c>
      <c r="C297" s="2">
        <v>25.4</v>
      </c>
      <c r="D297" s="3">
        <v>3.9370078740157481</v>
      </c>
      <c r="E297" s="3">
        <v>3.9370078740157481</v>
      </c>
      <c r="F297" s="2">
        <v>5</v>
      </c>
      <c r="G297" s="2">
        <v>1.83</v>
      </c>
      <c r="H297" s="2">
        <v>0.77</v>
      </c>
      <c r="I297" s="2">
        <v>3.53</v>
      </c>
      <c r="J297" s="2">
        <v>20.100000000000001</v>
      </c>
      <c r="K297" s="2">
        <v>2</v>
      </c>
      <c r="L297" s="2">
        <v>0</v>
      </c>
      <c r="M297" s="2">
        <v>1</v>
      </c>
      <c r="N297" s="2">
        <v>0</v>
      </c>
      <c r="O297" t="s">
        <v>241</v>
      </c>
    </row>
    <row r="298" spans="1:15" x14ac:dyDescent="0.25">
      <c r="A298" s="2">
        <v>79</v>
      </c>
      <c r="B298" s="2">
        <v>1</v>
      </c>
      <c r="C298" s="2">
        <v>23</v>
      </c>
      <c r="D298" s="3">
        <v>4.3478260869565215</v>
      </c>
      <c r="E298" s="3">
        <v>4.3478260869565215</v>
      </c>
      <c r="F298" s="2">
        <v>8</v>
      </c>
      <c r="G298" s="2">
        <v>3.5</v>
      </c>
      <c r="H298" s="2">
        <v>1.25</v>
      </c>
      <c r="I298" s="2">
        <v>3.9</v>
      </c>
      <c r="J298" s="2">
        <v>17.399999999999999</v>
      </c>
      <c r="K298" s="2">
        <v>1</v>
      </c>
      <c r="L298" s="2">
        <v>1</v>
      </c>
      <c r="M298" s="2">
        <v>0</v>
      </c>
      <c r="N298" s="2">
        <v>0</v>
      </c>
      <c r="O298" t="s">
        <v>242</v>
      </c>
    </row>
    <row r="299" spans="1:15" x14ac:dyDescent="0.25">
      <c r="A299" s="2">
        <v>79</v>
      </c>
      <c r="B299" s="2">
        <v>1</v>
      </c>
      <c r="C299" s="2">
        <v>27.2</v>
      </c>
      <c r="D299" s="3">
        <v>3.6764705882352944</v>
      </c>
      <c r="E299" s="3">
        <v>3.6764705882352944</v>
      </c>
      <c r="F299" s="2">
        <v>4</v>
      </c>
      <c r="G299" s="2">
        <v>1.41</v>
      </c>
      <c r="H299" s="2">
        <v>0.71</v>
      </c>
      <c r="I299" s="2">
        <v>3.19</v>
      </c>
      <c r="J299" s="2">
        <v>24.8</v>
      </c>
      <c r="K299" s="2">
        <v>2</v>
      </c>
      <c r="L299" s="2">
        <v>0</v>
      </c>
      <c r="M299" s="2">
        <v>1</v>
      </c>
      <c r="N299" s="2">
        <v>0</v>
      </c>
      <c r="O299" t="s">
        <v>35</v>
      </c>
    </row>
    <row r="300" spans="1:15" x14ac:dyDescent="0.25">
      <c r="A300" s="2">
        <v>79</v>
      </c>
      <c r="B300" s="2">
        <v>1</v>
      </c>
      <c r="C300" s="2">
        <v>23.9</v>
      </c>
      <c r="D300" s="3">
        <v>4.1841004184100417</v>
      </c>
      <c r="E300" s="3">
        <v>4.1841004184100417</v>
      </c>
      <c r="F300" s="2">
        <v>8</v>
      </c>
      <c r="G300" s="2">
        <v>2.6</v>
      </c>
      <c r="H300" s="2">
        <v>0.9</v>
      </c>
      <c r="I300" s="2">
        <v>3.42</v>
      </c>
      <c r="J300" s="2">
        <v>22.2</v>
      </c>
      <c r="K300" s="2">
        <v>1</v>
      </c>
      <c r="L300" s="2">
        <v>1</v>
      </c>
      <c r="M300" s="2">
        <v>0</v>
      </c>
      <c r="N300" s="2">
        <v>0</v>
      </c>
      <c r="O300" t="s">
        <v>200</v>
      </c>
    </row>
    <row r="301" spans="1:15" x14ac:dyDescent="0.25">
      <c r="A301" s="2">
        <v>79</v>
      </c>
      <c r="B301" s="2">
        <v>1</v>
      </c>
      <c r="C301" s="2">
        <v>34.200000000000003</v>
      </c>
      <c r="D301" s="3">
        <v>2.9239766081871341</v>
      </c>
      <c r="E301" s="3">
        <v>2.9239766081871341</v>
      </c>
      <c r="F301" s="2">
        <v>4</v>
      </c>
      <c r="G301" s="2">
        <v>1.05</v>
      </c>
      <c r="H301" s="2">
        <v>0.7</v>
      </c>
      <c r="I301" s="2">
        <v>2.2000000000000002</v>
      </c>
      <c r="J301" s="2">
        <v>13.2</v>
      </c>
      <c r="K301" s="2">
        <v>1</v>
      </c>
      <c r="L301" s="2">
        <v>1</v>
      </c>
      <c r="M301" s="2">
        <v>0</v>
      </c>
      <c r="N301" s="2">
        <v>0</v>
      </c>
      <c r="O301" t="s">
        <v>243</v>
      </c>
    </row>
    <row r="302" spans="1:15" x14ac:dyDescent="0.25">
      <c r="A302" s="2">
        <v>79</v>
      </c>
      <c r="B302" s="2">
        <v>1</v>
      </c>
      <c r="C302" s="2">
        <v>34.5</v>
      </c>
      <c r="D302" s="3">
        <v>2.8985507246376812</v>
      </c>
      <c r="E302" s="3">
        <v>2.8985507246376812</v>
      </c>
      <c r="F302" s="2">
        <v>4</v>
      </c>
      <c r="G302" s="2">
        <v>1.05</v>
      </c>
      <c r="H302" s="2">
        <v>0.7</v>
      </c>
      <c r="I302" s="2">
        <v>2.15</v>
      </c>
      <c r="J302" s="2">
        <v>14.9</v>
      </c>
      <c r="K302" s="2">
        <v>1</v>
      </c>
      <c r="L302" s="2">
        <v>1</v>
      </c>
      <c r="M302" s="2">
        <v>0</v>
      </c>
      <c r="N302" s="2">
        <v>0</v>
      </c>
      <c r="O302" t="s">
        <v>244</v>
      </c>
    </row>
    <row r="303" spans="1:15" x14ac:dyDescent="0.25">
      <c r="A303" s="2">
        <v>79</v>
      </c>
      <c r="B303" s="2">
        <v>1</v>
      </c>
      <c r="C303" s="2">
        <v>31.8</v>
      </c>
      <c r="D303" s="3">
        <v>3.1446540880503142</v>
      </c>
      <c r="E303" s="3">
        <v>3.1446540880503142</v>
      </c>
      <c r="F303" s="2">
        <v>4</v>
      </c>
      <c r="G303" s="2">
        <v>0.85</v>
      </c>
      <c r="H303" s="2">
        <v>0.65</v>
      </c>
      <c r="I303" s="2">
        <v>2.02</v>
      </c>
      <c r="J303" s="2">
        <v>19.2</v>
      </c>
      <c r="K303" s="2">
        <v>3</v>
      </c>
      <c r="L303" s="2">
        <v>0</v>
      </c>
      <c r="M303" s="2">
        <v>0</v>
      </c>
      <c r="N303" s="2">
        <v>1</v>
      </c>
      <c r="O303" t="s">
        <v>245</v>
      </c>
    </row>
    <row r="304" spans="1:15" x14ac:dyDescent="0.25">
      <c r="A304" s="2">
        <v>79</v>
      </c>
      <c r="B304" s="2">
        <v>1</v>
      </c>
      <c r="C304" s="2">
        <v>37.299999999999997</v>
      </c>
      <c r="D304" s="3">
        <v>2.6809651474530831</v>
      </c>
      <c r="E304" s="3">
        <v>2.6809651474530831</v>
      </c>
      <c r="F304" s="2">
        <v>4</v>
      </c>
      <c r="G304" s="2">
        <v>0.91</v>
      </c>
      <c r="H304" s="2">
        <v>0.69</v>
      </c>
      <c r="I304" s="2">
        <v>2.13</v>
      </c>
      <c r="J304" s="2">
        <v>14.7</v>
      </c>
      <c r="K304" s="2">
        <v>2</v>
      </c>
      <c r="L304" s="2">
        <v>0</v>
      </c>
      <c r="M304" s="2">
        <v>1</v>
      </c>
      <c r="N304" s="2">
        <v>0</v>
      </c>
      <c r="O304" t="s">
        <v>246</v>
      </c>
    </row>
    <row r="305" spans="1:15" x14ac:dyDescent="0.25">
      <c r="A305" s="2">
        <v>79</v>
      </c>
      <c r="B305" s="2">
        <v>1</v>
      </c>
      <c r="C305" s="2">
        <v>28.4</v>
      </c>
      <c r="D305" s="3">
        <v>3.5211267605633805</v>
      </c>
      <c r="E305" s="3">
        <v>3.5211267605633805</v>
      </c>
      <c r="F305" s="2">
        <v>4</v>
      </c>
      <c r="G305" s="2">
        <v>1.51</v>
      </c>
      <c r="H305" s="2">
        <v>0.9</v>
      </c>
      <c r="I305" s="2">
        <v>2.67</v>
      </c>
      <c r="J305" s="2">
        <v>16</v>
      </c>
      <c r="K305" s="2">
        <v>1</v>
      </c>
      <c r="L305" s="2">
        <v>1</v>
      </c>
      <c r="M305" s="2">
        <v>0</v>
      </c>
      <c r="N305" s="2">
        <v>0</v>
      </c>
      <c r="O305" t="s">
        <v>247</v>
      </c>
    </row>
    <row r="306" spans="1:15" x14ac:dyDescent="0.25">
      <c r="A306" s="2">
        <v>79</v>
      </c>
      <c r="B306" s="2">
        <v>1</v>
      </c>
      <c r="C306" s="2">
        <v>28.8</v>
      </c>
      <c r="D306" s="3">
        <v>3.4722222222222223</v>
      </c>
      <c r="E306" s="3">
        <v>3.4722222222222223</v>
      </c>
      <c r="F306" s="2">
        <v>6</v>
      </c>
      <c r="G306" s="2">
        <v>1.73</v>
      </c>
      <c r="H306" s="2">
        <v>1.1499999999999999</v>
      </c>
      <c r="I306" s="2">
        <v>2.5950000000000002</v>
      </c>
      <c r="J306" s="2">
        <v>11.3</v>
      </c>
      <c r="K306" s="2">
        <v>1</v>
      </c>
      <c r="L306" s="2">
        <v>1</v>
      </c>
      <c r="M306" s="2">
        <v>0</v>
      </c>
      <c r="N306" s="2">
        <v>0</v>
      </c>
      <c r="O306" t="s">
        <v>248</v>
      </c>
    </row>
    <row r="307" spans="1:15" x14ac:dyDescent="0.25">
      <c r="A307" s="2">
        <v>79</v>
      </c>
      <c r="B307" s="2">
        <v>1</v>
      </c>
      <c r="C307" s="2">
        <v>26.8</v>
      </c>
      <c r="D307" s="3">
        <v>3.7313432835820897</v>
      </c>
      <c r="E307" s="3">
        <v>3.7313432835820897</v>
      </c>
      <c r="F307" s="2">
        <v>6</v>
      </c>
      <c r="G307" s="2">
        <v>1.73</v>
      </c>
      <c r="H307" s="2">
        <v>1.1499999999999999</v>
      </c>
      <c r="I307" s="2">
        <v>2.7</v>
      </c>
      <c r="J307" s="2">
        <v>12.9</v>
      </c>
      <c r="K307" s="2">
        <v>1</v>
      </c>
      <c r="L307" s="2">
        <v>1</v>
      </c>
      <c r="M307" s="2">
        <v>0</v>
      </c>
      <c r="N307" s="2">
        <v>0</v>
      </c>
      <c r="O307" t="s">
        <v>249</v>
      </c>
    </row>
    <row r="308" spans="1:15" x14ac:dyDescent="0.25">
      <c r="A308" s="2">
        <v>79</v>
      </c>
      <c r="B308" s="2">
        <v>1</v>
      </c>
      <c r="C308" s="2">
        <v>33.5</v>
      </c>
      <c r="D308" s="3">
        <v>2.9850746268656718</v>
      </c>
      <c r="E308" s="3">
        <v>2.9850746268656718</v>
      </c>
      <c r="F308" s="2">
        <v>4</v>
      </c>
      <c r="G308" s="2">
        <v>1.51</v>
      </c>
      <c r="H308" s="2">
        <v>0.9</v>
      </c>
      <c r="I308" s="2">
        <v>2.556</v>
      </c>
      <c r="J308" s="2">
        <v>13.2</v>
      </c>
      <c r="K308" s="2">
        <v>1</v>
      </c>
      <c r="L308" s="2">
        <v>1</v>
      </c>
      <c r="M308" s="2">
        <v>0</v>
      </c>
      <c r="N308" s="2">
        <v>0</v>
      </c>
      <c r="O308" t="s">
        <v>250</v>
      </c>
    </row>
    <row r="309" spans="1:15" x14ac:dyDescent="0.25">
      <c r="A309" s="2">
        <v>80</v>
      </c>
      <c r="B309" s="2">
        <v>1</v>
      </c>
      <c r="C309" s="2">
        <v>41.5</v>
      </c>
      <c r="D309" s="3">
        <v>2.4096385542168677</v>
      </c>
      <c r="E309" s="3">
        <v>2.4096385542168677</v>
      </c>
      <c r="F309" s="2">
        <v>4</v>
      </c>
      <c r="G309" s="2">
        <v>0.98</v>
      </c>
      <c r="H309" s="2">
        <v>0.76</v>
      </c>
      <c r="I309" s="2">
        <v>2.1440000000000001</v>
      </c>
      <c r="J309" s="2">
        <v>14.7</v>
      </c>
      <c r="K309" s="2">
        <v>2</v>
      </c>
      <c r="L309" s="2">
        <v>0</v>
      </c>
      <c r="M309" s="2">
        <v>1</v>
      </c>
      <c r="N309" s="2">
        <v>0</v>
      </c>
      <c r="O309" t="s">
        <v>158</v>
      </c>
    </row>
    <row r="310" spans="1:15" x14ac:dyDescent="0.25">
      <c r="A310" s="2">
        <v>80</v>
      </c>
      <c r="B310" s="2">
        <v>1</v>
      </c>
      <c r="C310" s="2">
        <v>38.1</v>
      </c>
      <c r="D310" s="3">
        <v>2.6246719160104988</v>
      </c>
      <c r="E310" s="3">
        <v>2.6246719160104988</v>
      </c>
      <c r="F310" s="2">
        <v>4</v>
      </c>
      <c r="G310" s="2">
        <v>0.89</v>
      </c>
      <c r="H310" s="2">
        <v>0.6</v>
      </c>
      <c r="I310" s="2">
        <v>1.968</v>
      </c>
      <c r="J310" s="2">
        <v>18.8</v>
      </c>
      <c r="K310" s="2">
        <v>3</v>
      </c>
      <c r="L310" s="2">
        <v>0</v>
      </c>
      <c r="M310" s="2">
        <v>0</v>
      </c>
      <c r="N310" s="2">
        <v>1</v>
      </c>
      <c r="O310" t="s">
        <v>251</v>
      </c>
    </row>
    <row r="311" spans="1:15" x14ac:dyDescent="0.25">
      <c r="A311" s="2">
        <v>80</v>
      </c>
      <c r="B311" s="2">
        <v>1</v>
      </c>
      <c r="C311" s="2">
        <v>32.1</v>
      </c>
      <c r="D311" s="3">
        <v>3.1152647975077881</v>
      </c>
      <c r="E311" s="3">
        <v>3.1152647975077881</v>
      </c>
      <c r="F311" s="2">
        <v>4</v>
      </c>
      <c r="G311" s="2">
        <v>0.98</v>
      </c>
      <c r="H311" s="2">
        <v>0.7</v>
      </c>
      <c r="I311" s="2">
        <v>2.12</v>
      </c>
      <c r="J311" s="2">
        <v>15.5</v>
      </c>
      <c r="K311" s="2">
        <v>1</v>
      </c>
      <c r="L311" s="2">
        <v>1</v>
      </c>
      <c r="M311" s="2">
        <v>0</v>
      </c>
      <c r="N311" s="2">
        <v>0</v>
      </c>
      <c r="O311" t="s">
        <v>156</v>
      </c>
    </row>
    <row r="312" spans="1:15" x14ac:dyDescent="0.25">
      <c r="A312" s="2">
        <v>80</v>
      </c>
      <c r="B312" s="2">
        <v>1</v>
      </c>
      <c r="C312" s="2">
        <v>37.200000000000003</v>
      </c>
      <c r="D312" s="3">
        <v>2.6881720430107525</v>
      </c>
      <c r="E312" s="3">
        <v>2.6881720430107525</v>
      </c>
      <c r="F312" s="2">
        <v>4</v>
      </c>
      <c r="G312" s="2">
        <v>0.86</v>
      </c>
      <c r="H312" s="2">
        <v>0.65</v>
      </c>
      <c r="I312" s="2">
        <v>2.0190000000000001</v>
      </c>
      <c r="J312" s="2">
        <v>16.399999999999999</v>
      </c>
      <c r="K312" s="2">
        <v>3</v>
      </c>
      <c r="L312" s="2">
        <v>0</v>
      </c>
      <c r="M312" s="2">
        <v>0</v>
      </c>
      <c r="N312" s="2">
        <v>1</v>
      </c>
      <c r="O312" t="s">
        <v>252</v>
      </c>
    </row>
    <row r="313" spans="1:15" x14ac:dyDescent="0.25">
      <c r="A313" s="2">
        <v>80</v>
      </c>
      <c r="B313" s="2">
        <v>1</v>
      </c>
      <c r="C313" s="2">
        <v>28</v>
      </c>
      <c r="D313" s="3">
        <v>3.5714285714285716</v>
      </c>
      <c r="E313" s="3">
        <v>3.5714285714285716</v>
      </c>
      <c r="F313" s="2">
        <v>4</v>
      </c>
      <c r="G313" s="2">
        <v>1.51</v>
      </c>
      <c r="H313" s="2">
        <v>0.9</v>
      </c>
      <c r="I313" s="2">
        <v>2.6779999999999999</v>
      </c>
      <c r="J313" s="2">
        <v>16.5</v>
      </c>
      <c r="K313" s="2">
        <v>1</v>
      </c>
      <c r="L313" s="2">
        <v>1</v>
      </c>
      <c r="M313" s="2">
        <v>0</v>
      </c>
      <c r="N313" s="2">
        <v>0</v>
      </c>
      <c r="O313" t="s">
        <v>248</v>
      </c>
    </row>
    <row r="314" spans="1:15" x14ac:dyDescent="0.25">
      <c r="A314" s="2">
        <v>80</v>
      </c>
      <c r="B314" s="2">
        <v>1</v>
      </c>
      <c r="C314" s="2">
        <v>26.4</v>
      </c>
      <c r="D314" s="3">
        <v>3.7878787878787881</v>
      </c>
      <c r="E314" s="3">
        <v>3.7878787878787881</v>
      </c>
      <c r="F314" s="2">
        <v>4</v>
      </c>
      <c r="G314" s="2">
        <v>1.4</v>
      </c>
      <c r="H314" s="2">
        <v>0.88</v>
      </c>
      <c r="I314" s="2">
        <v>2.87</v>
      </c>
      <c r="J314" s="2">
        <v>18.100000000000001</v>
      </c>
      <c r="K314" s="2">
        <v>1</v>
      </c>
      <c r="L314" s="2">
        <v>1</v>
      </c>
      <c r="M314" s="2">
        <v>0</v>
      </c>
      <c r="N314" s="2">
        <v>0</v>
      </c>
      <c r="O314" t="s">
        <v>253</v>
      </c>
    </row>
    <row r="315" spans="1:15" x14ac:dyDescent="0.25">
      <c r="A315" s="2">
        <v>80</v>
      </c>
      <c r="B315" s="2">
        <v>1</v>
      </c>
      <c r="C315" s="2">
        <v>24.3</v>
      </c>
      <c r="D315" s="3">
        <v>4.1152263374485596</v>
      </c>
      <c r="E315" s="3">
        <v>4.1152263374485596</v>
      </c>
      <c r="F315" s="2">
        <v>4</v>
      </c>
      <c r="G315" s="2">
        <v>1.51</v>
      </c>
      <c r="H315" s="2">
        <v>0.9</v>
      </c>
      <c r="I315" s="2">
        <v>3.0030000000000001</v>
      </c>
      <c r="J315" s="2">
        <v>20.100000000000001</v>
      </c>
      <c r="K315" s="2">
        <v>1</v>
      </c>
      <c r="L315" s="2">
        <v>1</v>
      </c>
      <c r="M315" s="2">
        <v>0</v>
      </c>
      <c r="N315" s="2">
        <v>0</v>
      </c>
      <c r="O315" t="s">
        <v>207</v>
      </c>
    </row>
    <row r="316" spans="1:15" x14ac:dyDescent="0.25">
      <c r="A316" s="2">
        <v>80</v>
      </c>
      <c r="B316" s="2">
        <v>1</v>
      </c>
      <c r="C316" s="2">
        <v>19.100000000000001</v>
      </c>
      <c r="D316" s="3">
        <v>5.2356020942408374</v>
      </c>
      <c r="E316" s="3">
        <v>5.2356020942408374</v>
      </c>
      <c r="F316" s="2">
        <v>6</v>
      </c>
      <c r="G316" s="2">
        <v>2.25</v>
      </c>
      <c r="H316" s="2">
        <v>0.9</v>
      </c>
      <c r="I316" s="2">
        <v>3.3809999999999998</v>
      </c>
      <c r="J316" s="2">
        <v>18.7</v>
      </c>
      <c r="K316" s="2">
        <v>1</v>
      </c>
      <c r="L316" s="2">
        <v>1</v>
      </c>
      <c r="M316" s="2">
        <v>0</v>
      </c>
      <c r="N316" s="2">
        <v>0</v>
      </c>
      <c r="O316" t="s">
        <v>210</v>
      </c>
    </row>
    <row r="317" spans="1:15" x14ac:dyDescent="0.25">
      <c r="A317" s="2">
        <v>80</v>
      </c>
      <c r="B317" s="2">
        <v>1</v>
      </c>
      <c r="C317" s="2">
        <v>34.299999999999997</v>
      </c>
      <c r="D317" s="3">
        <v>2.915451895043732</v>
      </c>
      <c r="E317" s="3">
        <v>2.915451895043732</v>
      </c>
      <c r="F317" s="2">
        <v>4</v>
      </c>
      <c r="G317" s="2">
        <v>0.97</v>
      </c>
      <c r="H317" s="2">
        <v>0.78</v>
      </c>
      <c r="I317" s="2">
        <v>2.1880000000000002</v>
      </c>
      <c r="J317" s="2">
        <v>15.8</v>
      </c>
      <c r="K317" s="2">
        <v>2</v>
      </c>
      <c r="L317" s="2">
        <v>0</v>
      </c>
      <c r="M317" s="2">
        <v>1</v>
      </c>
      <c r="N317" s="2">
        <v>0</v>
      </c>
      <c r="O317" t="s">
        <v>254</v>
      </c>
    </row>
    <row r="318" spans="1:15" x14ac:dyDescent="0.25">
      <c r="A318" s="2">
        <v>80</v>
      </c>
      <c r="B318" s="2">
        <v>1</v>
      </c>
      <c r="C318" s="2">
        <v>29.8</v>
      </c>
      <c r="D318" s="3">
        <v>3.3557046979865772</v>
      </c>
      <c r="E318" s="3">
        <v>3.3557046979865772</v>
      </c>
      <c r="F318" s="2">
        <v>4</v>
      </c>
      <c r="G318" s="2">
        <v>1.34</v>
      </c>
      <c r="H318" s="2">
        <v>0.9</v>
      </c>
      <c r="I318" s="2">
        <v>2.7109999999999999</v>
      </c>
      <c r="J318" s="2">
        <v>15.5</v>
      </c>
      <c r="K318" s="2">
        <v>3</v>
      </c>
      <c r="L318" s="2">
        <v>0</v>
      </c>
      <c r="M318" s="2">
        <v>0</v>
      </c>
      <c r="N318" s="2">
        <v>1</v>
      </c>
      <c r="O318" t="s">
        <v>255</v>
      </c>
    </row>
    <row r="319" spans="1:15" x14ac:dyDescent="0.25">
      <c r="A319" s="2">
        <v>80</v>
      </c>
      <c r="B319" s="2">
        <v>1</v>
      </c>
      <c r="C319" s="2">
        <v>31.3</v>
      </c>
      <c r="D319" s="3">
        <v>3.1948881789137378</v>
      </c>
      <c r="E319" s="3">
        <v>3.1948881789137378</v>
      </c>
      <c r="F319" s="2">
        <v>4</v>
      </c>
      <c r="G319" s="2">
        <v>1.2</v>
      </c>
      <c r="H319" s="2">
        <v>0.75</v>
      </c>
      <c r="I319" s="2">
        <v>2.5419999999999998</v>
      </c>
      <c r="J319" s="2">
        <v>17.5</v>
      </c>
      <c r="K319" s="2">
        <v>3</v>
      </c>
      <c r="L319" s="2">
        <v>0</v>
      </c>
      <c r="M319" s="2">
        <v>0</v>
      </c>
      <c r="N319" s="2">
        <v>1</v>
      </c>
      <c r="O319" t="s">
        <v>256</v>
      </c>
    </row>
    <row r="320" spans="1:15" x14ac:dyDescent="0.25">
      <c r="A320" s="2">
        <v>80</v>
      </c>
      <c r="B320" s="2">
        <v>1</v>
      </c>
      <c r="C320" s="2">
        <v>37</v>
      </c>
      <c r="D320" s="3">
        <v>2.7027027027027026</v>
      </c>
      <c r="E320" s="3">
        <v>2.7027027027027026</v>
      </c>
      <c r="F320" s="2">
        <v>4</v>
      </c>
      <c r="G320" s="2">
        <v>1.19</v>
      </c>
      <c r="H320" s="2">
        <v>0.92</v>
      </c>
      <c r="I320" s="2">
        <v>2.4340000000000002</v>
      </c>
      <c r="J320" s="2">
        <v>15</v>
      </c>
      <c r="K320" s="2">
        <v>3</v>
      </c>
      <c r="L320" s="2">
        <v>0</v>
      </c>
      <c r="M320" s="2">
        <v>0</v>
      </c>
      <c r="N320" s="2">
        <v>1</v>
      </c>
      <c r="O320" t="s">
        <v>257</v>
      </c>
    </row>
    <row r="321" spans="1:15" x14ac:dyDescent="0.25">
      <c r="A321" s="2">
        <v>80</v>
      </c>
      <c r="B321" s="2">
        <v>1</v>
      </c>
      <c r="C321" s="2">
        <v>32.200000000000003</v>
      </c>
      <c r="D321" s="3">
        <v>3.1055900621118009</v>
      </c>
      <c r="E321" s="3">
        <v>3.1055900621118009</v>
      </c>
      <c r="F321" s="2">
        <v>4</v>
      </c>
      <c r="G321" s="2">
        <v>1.08</v>
      </c>
      <c r="H321" s="2">
        <v>0.75</v>
      </c>
      <c r="I321" s="2">
        <v>2.2650000000000001</v>
      </c>
      <c r="J321" s="2">
        <v>15.2</v>
      </c>
      <c r="K321" s="2">
        <v>3</v>
      </c>
      <c r="L321" s="2">
        <v>0</v>
      </c>
      <c r="M321" s="2">
        <v>0</v>
      </c>
      <c r="N321" s="2">
        <v>1</v>
      </c>
      <c r="O321" t="s">
        <v>146</v>
      </c>
    </row>
    <row r="322" spans="1:15" x14ac:dyDescent="0.25">
      <c r="A322" s="2">
        <v>80</v>
      </c>
      <c r="B322" s="2">
        <v>1</v>
      </c>
      <c r="C322" s="2">
        <v>46.6</v>
      </c>
      <c r="D322" s="3">
        <v>2.1459227467811157</v>
      </c>
      <c r="E322" s="3">
        <v>2.1459227467811157</v>
      </c>
      <c r="F322" s="2">
        <v>4</v>
      </c>
      <c r="G322" s="2">
        <v>0.86</v>
      </c>
      <c r="H322" s="2">
        <v>0.65</v>
      </c>
      <c r="I322" s="2">
        <v>2.11</v>
      </c>
      <c r="J322" s="2">
        <v>17.899999999999999</v>
      </c>
      <c r="K322" s="2">
        <v>3</v>
      </c>
      <c r="L322" s="2">
        <v>0</v>
      </c>
      <c r="M322" s="2">
        <v>0</v>
      </c>
      <c r="N322" s="2">
        <v>1</v>
      </c>
      <c r="O322" t="s">
        <v>258</v>
      </c>
    </row>
    <row r="323" spans="1:15" x14ac:dyDescent="0.25">
      <c r="A323" s="2">
        <v>80</v>
      </c>
      <c r="B323" s="2">
        <v>1</v>
      </c>
      <c r="C323" s="2">
        <v>27.9</v>
      </c>
      <c r="D323" s="3">
        <v>3.5842293906810037</v>
      </c>
      <c r="E323" s="3">
        <v>3.5842293906810037</v>
      </c>
      <c r="F323" s="2">
        <v>4</v>
      </c>
      <c r="G323" s="2">
        <v>1.56</v>
      </c>
      <c r="H323" s="2">
        <v>1.05</v>
      </c>
      <c r="I323" s="2">
        <v>2.8</v>
      </c>
      <c r="J323" s="2">
        <v>14.4</v>
      </c>
      <c r="K323" s="2">
        <v>1</v>
      </c>
      <c r="L323" s="2">
        <v>1</v>
      </c>
      <c r="M323" s="2">
        <v>0</v>
      </c>
      <c r="N323" s="2">
        <v>0</v>
      </c>
      <c r="O323" t="s">
        <v>131</v>
      </c>
    </row>
    <row r="324" spans="1:15" x14ac:dyDescent="0.25">
      <c r="A324" s="2">
        <v>80</v>
      </c>
      <c r="B324" s="2">
        <v>1</v>
      </c>
      <c r="C324" s="2">
        <v>40.799999999999997</v>
      </c>
      <c r="D324" s="3">
        <v>2.4509803921568629</v>
      </c>
      <c r="E324" s="3">
        <v>2.4509803921568629</v>
      </c>
      <c r="F324" s="2">
        <v>4</v>
      </c>
      <c r="G324" s="2">
        <v>0.85</v>
      </c>
      <c r="H324" s="2">
        <v>0.65</v>
      </c>
      <c r="I324" s="2">
        <v>2.11</v>
      </c>
      <c r="J324" s="2">
        <v>19.2</v>
      </c>
      <c r="K324" s="2">
        <v>3</v>
      </c>
      <c r="L324" s="2">
        <v>0</v>
      </c>
      <c r="M324" s="2">
        <v>0</v>
      </c>
      <c r="N324" s="2">
        <v>1</v>
      </c>
      <c r="O324" t="s">
        <v>245</v>
      </c>
    </row>
    <row r="325" spans="1:15" x14ac:dyDescent="0.25">
      <c r="A325" s="2">
        <v>80</v>
      </c>
      <c r="B325" s="2">
        <v>1</v>
      </c>
      <c r="C325" s="2">
        <v>44.3</v>
      </c>
      <c r="D325" s="3">
        <v>2.2573363431151243</v>
      </c>
      <c r="E325" s="3">
        <v>2.2573363431151243</v>
      </c>
      <c r="F325" s="2">
        <v>4</v>
      </c>
      <c r="G325" s="2">
        <v>0.9</v>
      </c>
      <c r="H325" s="2">
        <v>0.48</v>
      </c>
      <c r="I325" s="2">
        <v>2.085</v>
      </c>
      <c r="J325" s="2">
        <v>21.7</v>
      </c>
      <c r="K325" s="2">
        <v>2</v>
      </c>
      <c r="L325" s="2">
        <v>0</v>
      </c>
      <c r="M325" s="2">
        <v>1</v>
      </c>
      <c r="N325" s="2">
        <v>0</v>
      </c>
      <c r="O325" t="s">
        <v>259</v>
      </c>
    </row>
    <row r="326" spans="1:15" x14ac:dyDescent="0.25">
      <c r="A326" s="2">
        <v>80</v>
      </c>
      <c r="B326" s="2">
        <v>1</v>
      </c>
      <c r="C326" s="2">
        <v>43.4</v>
      </c>
      <c r="D326" s="3">
        <v>2.3041474654377883</v>
      </c>
      <c r="E326" s="3">
        <v>2.3041474654377883</v>
      </c>
      <c r="F326" s="2">
        <v>4</v>
      </c>
      <c r="G326" s="2">
        <v>0.9</v>
      </c>
      <c r="H326" s="2">
        <v>0.48</v>
      </c>
      <c r="I326" s="2">
        <v>2.335</v>
      </c>
      <c r="J326" s="2">
        <v>23.7</v>
      </c>
      <c r="K326" s="2">
        <v>2</v>
      </c>
      <c r="L326" s="2">
        <v>0</v>
      </c>
      <c r="M326" s="2">
        <v>1</v>
      </c>
      <c r="N326" s="2">
        <v>0</v>
      </c>
      <c r="O326" t="s">
        <v>260</v>
      </c>
    </row>
    <row r="327" spans="1:15" x14ac:dyDescent="0.25">
      <c r="A327" s="2">
        <v>80</v>
      </c>
      <c r="B327" s="2">
        <v>1</v>
      </c>
      <c r="C327" s="2">
        <v>36.4</v>
      </c>
      <c r="D327" s="3">
        <v>2.7472527472527473</v>
      </c>
      <c r="E327" s="3">
        <v>2.7472527472527473</v>
      </c>
      <c r="F327" s="2">
        <v>5</v>
      </c>
      <c r="G327" s="2">
        <v>1.21</v>
      </c>
      <c r="H327" s="2">
        <v>0.67</v>
      </c>
      <c r="I327" s="2">
        <v>2.95</v>
      </c>
      <c r="J327" s="2">
        <v>19.899999999999999</v>
      </c>
      <c r="K327" s="2">
        <v>2</v>
      </c>
      <c r="L327" s="2">
        <v>0</v>
      </c>
      <c r="M327" s="2">
        <v>1</v>
      </c>
      <c r="N327" s="2">
        <v>0</v>
      </c>
      <c r="O327" t="s">
        <v>261</v>
      </c>
    </row>
    <row r="328" spans="1:15" x14ac:dyDescent="0.25">
      <c r="A328" s="2">
        <v>80</v>
      </c>
      <c r="B328" s="2">
        <v>1</v>
      </c>
      <c r="C328" s="2">
        <v>30</v>
      </c>
      <c r="D328" s="3">
        <v>3.3333333333333335</v>
      </c>
      <c r="E328" s="3">
        <v>3.3333333333333335</v>
      </c>
      <c r="F328" s="2">
        <v>4</v>
      </c>
      <c r="G328" s="2">
        <v>1.46</v>
      </c>
      <c r="H328" s="2">
        <v>0.67</v>
      </c>
      <c r="I328" s="2">
        <v>3.25</v>
      </c>
      <c r="J328" s="2">
        <v>21.8</v>
      </c>
      <c r="K328" s="2">
        <v>2</v>
      </c>
      <c r="L328" s="2">
        <v>0</v>
      </c>
      <c r="M328" s="2">
        <v>1</v>
      </c>
      <c r="N328" s="2">
        <v>0</v>
      </c>
      <c r="O328" t="s">
        <v>262</v>
      </c>
    </row>
    <row r="329" spans="1:15" x14ac:dyDescent="0.25">
      <c r="A329" s="2">
        <v>80</v>
      </c>
      <c r="B329" s="2">
        <v>1</v>
      </c>
      <c r="C329" s="2">
        <v>44.6</v>
      </c>
      <c r="D329" s="3">
        <v>2.2421524663677128</v>
      </c>
      <c r="E329" s="3">
        <v>2.2421524663677128</v>
      </c>
      <c r="F329" s="2">
        <v>4</v>
      </c>
      <c r="G329" s="2">
        <v>0.91</v>
      </c>
      <c r="H329" s="2">
        <v>0.67</v>
      </c>
      <c r="I329" s="2">
        <v>1.85</v>
      </c>
      <c r="J329" s="2">
        <v>13.8</v>
      </c>
      <c r="K329" s="2">
        <v>3</v>
      </c>
      <c r="L329" s="2">
        <v>0</v>
      </c>
      <c r="M329" s="2">
        <v>0</v>
      </c>
      <c r="N329" s="2">
        <v>1</v>
      </c>
      <c r="O329" t="s">
        <v>263</v>
      </c>
    </row>
    <row r="330" spans="1:15" x14ac:dyDescent="0.25">
      <c r="A330" s="2">
        <v>80</v>
      </c>
      <c r="B330" s="2">
        <v>1</v>
      </c>
      <c r="C330" s="2">
        <v>33.799999999999997</v>
      </c>
      <c r="D330" s="3">
        <v>2.9585798816568052</v>
      </c>
      <c r="E330" s="3">
        <v>2.9585798816568052</v>
      </c>
      <c r="F330" s="2">
        <v>4</v>
      </c>
      <c r="G330" s="2">
        <v>0.97</v>
      </c>
      <c r="H330" s="2">
        <v>0.67</v>
      </c>
      <c r="I330" s="2">
        <v>2.145</v>
      </c>
      <c r="J330" s="2">
        <v>18</v>
      </c>
      <c r="K330" s="2">
        <v>3</v>
      </c>
      <c r="L330" s="2">
        <v>0</v>
      </c>
      <c r="M330" s="2">
        <v>0</v>
      </c>
      <c r="N330" s="2">
        <v>1</v>
      </c>
      <c r="O330" t="s">
        <v>192</v>
      </c>
    </row>
    <row r="331" spans="1:15" x14ac:dyDescent="0.25">
      <c r="A331" s="2">
        <v>80</v>
      </c>
      <c r="B331" s="2">
        <v>1</v>
      </c>
      <c r="C331" s="2">
        <v>29.8</v>
      </c>
      <c r="D331" s="3">
        <v>3.3557046979865772</v>
      </c>
      <c r="E331" s="3">
        <v>3.3557046979865772</v>
      </c>
      <c r="F331" s="2">
        <v>4</v>
      </c>
      <c r="G331" s="2">
        <v>0.89</v>
      </c>
      <c r="H331" s="2">
        <v>0.62</v>
      </c>
      <c r="I331" s="2">
        <v>1.845</v>
      </c>
      <c r="J331" s="2">
        <v>15.3</v>
      </c>
      <c r="K331" s="2">
        <v>2</v>
      </c>
      <c r="L331" s="2">
        <v>0</v>
      </c>
      <c r="M331" s="2">
        <v>1</v>
      </c>
      <c r="N331" s="2">
        <v>0</v>
      </c>
      <c r="O331" t="s">
        <v>264</v>
      </c>
    </row>
    <row r="332" spans="1:15" x14ac:dyDescent="0.25">
      <c r="A332" s="2">
        <v>80</v>
      </c>
      <c r="B332" s="2">
        <v>1</v>
      </c>
      <c r="C332" s="2">
        <v>32.700000000000003</v>
      </c>
      <c r="D332" s="3">
        <v>3.0581039755351678</v>
      </c>
      <c r="E332" s="3">
        <v>3.0581039755351678</v>
      </c>
      <c r="F332" s="2">
        <v>6</v>
      </c>
      <c r="G332" s="2">
        <v>1.68</v>
      </c>
      <c r="H332" s="2">
        <v>1.32</v>
      </c>
      <c r="I332" s="2">
        <v>2.91</v>
      </c>
      <c r="J332" s="2">
        <v>11.4</v>
      </c>
      <c r="K332" s="2">
        <v>3</v>
      </c>
      <c r="L332" s="2">
        <v>0</v>
      </c>
      <c r="M332" s="2">
        <v>0</v>
      </c>
      <c r="N332" s="2">
        <v>1</v>
      </c>
      <c r="O332" t="s">
        <v>265</v>
      </c>
    </row>
    <row r="333" spans="1:15" x14ac:dyDescent="0.25">
      <c r="A333" s="2">
        <v>80</v>
      </c>
      <c r="B333" s="2">
        <v>1</v>
      </c>
      <c r="C333" s="2">
        <v>23.7</v>
      </c>
      <c r="D333" s="3">
        <v>4.2194092827004219</v>
      </c>
      <c r="E333" s="3">
        <v>4.2194092827004219</v>
      </c>
      <c r="F333" s="2">
        <v>3</v>
      </c>
      <c r="G333" s="2">
        <v>0.7</v>
      </c>
      <c r="H333" s="2">
        <v>1</v>
      </c>
      <c r="I333" s="2">
        <v>2.42</v>
      </c>
      <c r="J333" s="2">
        <v>12.5</v>
      </c>
      <c r="K333" s="2">
        <v>3</v>
      </c>
      <c r="L333" s="2">
        <v>0</v>
      </c>
      <c r="M333" s="2">
        <v>0</v>
      </c>
      <c r="N333" s="2">
        <v>1</v>
      </c>
      <c r="O333" t="s">
        <v>266</v>
      </c>
    </row>
    <row r="334" spans="1:15" x14ac:dyDescent="0.25">
      <c r="A334" s="2">
        <v>80</v>
      </c>
      <c r="B334" s="2">
        <v>1</v>
      </c>
      <c r="C334" s="2">
        <v>35</v>
      </c>
      <c r="D334" s="3">
        <v>2.8571428571428572</v>
      </c>
      <c r="E334" s="3">
        <v>2.8571428571428572</v>
      </c>
      <c r="F334" s="2">
        <v>4</v>
      </c>
      <c r="G334" s="2">
        <v>1.22</v>
      </c>
      <c r="H334" s="2">
        <v>0.88</v>
      </c>
      <c r="I334" s="2">
        <v>2.5</v>
      </c>
      <c r="J334" s="2">
        <v>15.1</v>
      </c>
      <c r="K334" s="2">
        <v>2</v>
      </c>
      <c r="L334" s="2">
        <v>0</v>
      </c>
      <c r="M334" s="2">
        <v>1</v>
      </c>
      <c r="N334" s="2">
        <v>0</v>
      </c>
      <c r="O334" t="s">
        <v>267</v>
      </c>
    </row>
    <row r="335" spans="1:15" x14ac:dyDescent="0.25">
      <c r="A335" s="2">
        <v>80</v>
      </c>
      <c r="B335" s="2">
        <v>1</v>
      </c>
      <c r="C335" s="2">
        <v>32.4</v>
      </c>
      <c r="D335" s="3">
        <v>3.0864197530864197</v>
      </c>
      <c r="E335" s="3">
        <v>3.0864197530864197</v>
      </c>
      <c r="F335" s="2">
        <v>4</v>
      </c>
      <c r="G335" s="2">
        <v>1.07</v>
      </c>
      <c r="H335" s="2">
        <v>0.72</v>
      </c>
      <c r="I335" s="2">
        <v>2.29</v>
      </c>
      <c r="J335" s="2">
        <v>17</v>
      </c>
      <c r="K335" s="2">
        <v>3</v>
      </c>
      <c r="L335" s="2">
        <v>0</v>
      </c>
      <c r="M335" s="2">
        <v>0</v>
      </c>
      <c r="N335" s="2">
        <v>1</v>
      </c>
      <c r="O335" t="s">
        <v>268</v>
      </c>
    </row>
    <row r="336" spans="1:15" x14ac:dyDescent="0.25">
      <c r="A336" s="2">
        <v>81</v>
      </c>
      <c r="B336" s="2">
        <v>1</v>
      </c>
      <c r="C336" s="2">
        <v>27.2</v>
      </c>
      <c r="D336" s="3">
        <v>3.6764705882352944</v>
      </c>
      <c r="E336" s="3">
        <v>3.6764705882352944</v>
      </c>
      <c r="F336" s="2">
        <v>4</v>
      </c>
      <c r="G336" s="2">
        <v>1.35</v>
      </c>
      <c r="H336" s="2">
        <v>0.84</v>
      </c>
      <c r="I336" s="2">
        <v>2.4900000000000002</v>
      </c>
      <c r="J336" s="2">
        <v>15.7</v>
      </c>
      <c r="K336" s="2">
        <v>1</v>
      </c>
      <c r="L336" s="2">
        <v>1</v>
      </c>
      <c r="M336" s="2">
        <v>0</v>
      </c>
      <c r="N336" s="2">
        <v>0</v>
      </c>
      <c r="O336" t="s">
        <v>269</v>
      </c>
    </row>
    <row r="337" spans="1:15" x14ac:dyDescent="0.25">
      <c r="A337" s="2">
        <v>81</v>
      </c>
      <c r="B337" s="2">
        <v>1</v>
      </c>
      <c r="C337" s="2">
        <v>26.6</v>
      </c>
      <c r="D337" s="3">
        <v>3.7593984962406015</v>
      </c>
      <c r="E337" s="3">
        <v>3.7593984962406015</v>
      </c>
      <c r="F337" s="2">
        <v>4</v>
      </c>
      <c r="G337" s="2">
        <v>1.51</v>
      </c>
      <c r="H337" s="2">
        <v>0.84</v>
      </c>
      <c r="I337" s="2">
        <v>2.6349999999999998</v>
      </c>
      <c r="J337" s="2">
        <v>16.399999999999999</v>
      </c>
      <c r="K337" s="2">
        <v>1</v>
      </c>
      <c r="L337" s="2">
        <v>1</v>
      </c>
      <c r="M337" s="2">
        <v>0</v>
      </c>
      <c r="N337" s="2">
        <v>0</v>
      </c>
      <c r="O337" t="s">
        <v>180</v>
      </c>
    </row>
    <row r="338" spans="1:15" x14ac:dyDescent="0.25">
      <c r="A338" s="2">
        <v>81</v>
      </c>
      <c r="B338" s="2">
        <v>1</v>
      </c>
      <c r="C338" s="2">
        <v>25.8</v>
      </c>
      <c r="D338" s="3">
        <v>3.8759689922480618</v>
      </c>
      <c r="E338" s="3">
        <v>3.8759689922480618</v>
      </c>
      <c r="F338" s="2">
        <v>4</v>
      </c>
      <c r="G338" s="2">
        <v>1.56</v>
      </c>
      <c r="H338" s="2">
        <v>0.92</v>
      </c>
      <c r="I338" s="2">
        <v>2.62</v>
      </c>
      <c r="J338" s="2">
        <v>14.4</v>
      </c>
      <c r="K338" s="2">
        <v>1</v>
      </c>
      <c r="L338" s="2">
        <v>1</v>
      </c>
      <c r="M338" s="2">
        <v>0</v>
      </c>
      <c r="N338" s="2">
        <v>0</v>
      </c>
      <c r="O338" t="s">
        <v>270</v>
      </c>
    </row>
    <row r="339" spans="1:15" x14ac:dyDescent="0.25">
      <c r="A339" s="2">
        <v>81</v>
      </c>
      <c r="B339" s="2">
        <v>1</v>
      </c>
      <c r="C339" s="2">
        <v>23.5</v>
      </c>
      <c r="D339" s="3">
        <v>4.2553191489361701</v>
      </c>
      <c r="E339" s="3">
        <v>4.2553191489361701</v>
      </c>
      <c r="F339" s="2">
        <v>6</v>
      </c>
      <c r="G339" s="2">
        <v>1.73</v>
      </c>
      <c r="H339" s="2">
        <v>1.1000000000000001</v>
      </c>
      <c r="I339" s="2">
        <v>2.7250000000000001</v>
      </c>
      <c r="J339" s="2">
        <v>12.6</v>
      </c>
      <c r="K339" s="2">
        <v>1</v>
      </c>
      <c r="L339" s="2">
        <v>1</v>
      </c>
      <c r="M339" s="2">
        <v>0</v>
      </c>
      <c r="N339" s="2">
        <v>0</v>
      </c>
      <c r="O339" t="s">
        <v>248</v>
      </c>
    </row>
    <row r="340" spans="1:15" x14ac:dyDescent="0.25">
      <c r="A340" s="2">
        <v>81</v>
      </c>
      <c r="B340" s="2">
        <v>1</v>
      </c>
      <c r="C340" s="2">
        <v>30</v>
      </c>
      <c r="D340" s="3">
        <v>3.3333333333333335</v>
      </c>
      <c r="E340" s="3">
        <v>3.3333333333333335</v>
      </c>
      <c r="F340" s="2">
        <v>4</v>
      </c>
      <c r="G340" s="2">
        <v>1.35</v>
      </c>
      <c r="H340" s="2">
        <v>0.84</v>
      </c>
      <c r="I340" s="2">
        <v>2.3849999999999998</v>
      </c>
      <c r="J340" s="2">
        <v>12.9</v>
      </c>
      <c r="K340" s="2">
        <v>1</v>
      </c>
      <c r="L340" s="2">
        <v>1</v>
      </c>
      <c r="M340" s="2">
        <v>0</v>
      </c>
      <c r="N340" s="2">
        <v>0</v>
      </c>
      <c r="O340" t="s">
        <v>269</v>
      </c>
    </row>
    <row r="341" spans="1:15" x14ac:dyDescent="0.25">
      <c r="A341" s="2">
        <v>81</v>
      </c>
      <c r="B341" s="2">
        <v>1</v>
      </c>
      <c r="C341" s="2">
        <v>39.1</v>
      </c>
      <c r="D341" s="3">
        <v>2.5575447570332481</v>
      </c>
      <c r="E341" s="3">
        <v>2.5575447570332481</v>
      </c>
      <c r="F341" s="2">
        <v>4</v>
      </c>
      <c r="G341" s="2">
        <v>0.79</v>
      </c>
      <c r="H341" s="2">
        <v>0.57999999999999996</v>
      </c>
      <c r="I341" s="2">
        <v>1.7549999999999999</v>
      </c>
      <c r="J341" s="2">
        <v>16.899999999999999</v>
      </c>
      <c r="K341" s="2">
        <v>3</v>
      </c>
      <c r="L341" s="2">
        <v>0</v>
      </c>
      <c r="M341" s="2">
        <v>0</v>
      </c>
      <c r="N341" s="2">
        <v>1</v>
      </c>
      <c r="O341" t="s">
        <v>271</v>
      </c>
    </row>
    <row r="342" spans="1:15" x14ac:dyDescent="0.25">
      <c r="A342" s="2">
        <v>81</v>
      </c>
      <c r="B342" s="2">
        <v>1</v>
      </c>
      <c r="C342" s="2">
        <v>39</v>
      </c>
      <c r="D342" s="3">
        <v>2.5641025641025643</v>
      </c>
      <c r="E342" s="3">
        <v>2.5641025641025643</v>
      </c>
      <c r="F342" s="2">
        <v>4</v>
      </c>
      <c r="G342" s="2">
        <v>0.86</v>
      </c>
      <c r="H342" s="2">
        <v>0.64</v>
      </c>
      <c r="I342" s="2">
        <v>1.875</v>
      </c>
      <c r="J342" s="2">
        <v>16.399999999999999</v>
      </c>
      <c r="K342" s="2">
        <v>1</v>
      </c>
      <c r="L342" s="2">
        <v>1</v>
      </c>
      <c r="M342" s="2">
        <v>0</v>
      </c>
      <c r="N342" s="2">
        <v>0</v>
      </c>
      <c r="O342" t="s">
        <v>272</v>
      </c>
    </row>
    <row r="343" spans="1:15" x14ac:dyDescent="0.25">
      <c r="A343" s="2">
        <v>81</v>
      </c>
      <c r="B343" s="2">
        <v>1</v>
      </c>
      <c r="C343" s="2">
        <v>35.1</v>
      </c>
      <c r="D343" s="3">
        <v>2.8490028490028489</v>
      </c>
      <c r="E343" s="3">
        <v>2.8490028490028489</v>
      </c>
      <c r="F343" s="2">
        <v>4</v>
      </c>
      <c r="G343" s="2">
        <v>0.81</v>
      </c>
      <c r="H343" s="2">
        <v>0.6</v>
      </c>
      <c r="I343" s="2">
        <v>1.76</v>
      </c>
      <c r="J343" s="2">
        <v>16.100000000000001</v>
      </c>
      <c r="K343" s="2">
        <v>3</v>
      </c>
      <c r="L343" s="2">
        <v>0</v>
      </c>
      <c r="M343" s="2">
        <v>0</v>
      </c>
      <c r="N343" s="2">
        <v>1</v>
      </c>
      <c r="O343" t="s">
        <v>273</v>
      </c>
    </row>
    <row r="344" spans="1:15" x14ac:dyDescent="0.25">
      <c r="A344" s="2">
        <v>81</v>
      </c>
      <c r="B344" s="2">
        <v>1</v>
      </c>
      <c r="C344" s="2">
        <v>32.299999999999997</v>
      </c>
      <c r="D344" s="3">
        <v>3.0959752321981426</v>
      </c>
      <c r="E344" s="3">
        <v>3.0959752321981426</v>
      </c>
      <c r="F344" s="2">
        <v>4</v>
      </c>
      <c r="G344" s="2">
        <v>0.97</v>
      </c>
      <c r="H344" s="2">
        <v>0.67</v>
      </c>
      <c r="I344" s="2">
        <v>2.0649999999999999</v>
      </c>
      <c r="J344" s="2">
        <v>17.8</v>
      </c>
      <c r="K344" s="2">
        <v>3</v>
      </c>
      <c r="L344" s="2">
        <v>0</v>
      </c>
      <c r="M344" s="2">
        <v>0</v>
      </c>
      <c r="N344" s="2">
        <v>1</v>
      </c>
      <c r="O344" t="s">
        <v>134</v>
      </c>
    </row>
    <row r="345" spans="1:15" x14ac:dyDescent="0.25">
      <c r="A345" s="2">
        <v>81</v>
      </c>
      <c r="B345" s="2">
        <v>1</v>
      </c>
      <c r="C345" s="2">
        <v>37</v>
      </c>
      <c r="D345" s="3">
        <v>2.7027027027027026</v>
      </c>
      <c r="E345" s="3">
        <v>2.7027027027027026</v>
      </c>
      <c r="F345" s="2">
        <v>4</v>
      </c>
      <c r="G345" s="2">
        <v>0.85</v>
      </c>
      <c r="H345" s="2">
        <v>0.65</v>
      </c>
      <c r="I345" s="2">
        <v>1.9750000000000001</v>
      </c>
      <c r="J345" s="2">
        <v>19.399999999999999</v>
      </c>
      <c r="K345" s="2">
        <v>3</v>
      </c>
      <c r="L345" s="2">
        <v>0</v>
      </c>
      <c r="M345" s="2">
        <v>0</v>
      </c>
      <c r="N345" s="2">
        <v>1</v>
      </c>
      <c r="O345" t="s">
        <v>274</v>
      </c>
    </row>
    <row r="346" spans="1:15" x14ac:dyDescent="0.25">
      <c r="A346" s="2">
        <v>81</v>
      </c>
      <c r="B346" s="2">
        <v>1</v>
      </c>
      <c r="C346" s="2">
        <v>37.700000000000003</v>
      </c>
      <c r="D346" s="3">
        <v>2.6525198938992038</v>
      </c>
      <c r="E346" s="3">
        <v>2.6525198938992038</v>
      </c>
      <c r="F346" s="2">
        <v>4</v>
      </c>
      <c r="G346" s="2">
        <v>0.89</v>
      </c>
      <c r="H346" s="2">
        <v>0.62</v>
      </c>
      <c r="I346" s="2">
        <v>2.0499999999999998</v>
      </c>
      <c r="J346" s="2">
        <v>17.3</v>
      </c>
      <c r="K346" s="2">
        <v>3</v>
      </c>
      <c r="L346" s="2">
        <v>0</v>
      </c>
      <c r="M346" s="2">
        <v>0</v>
      </c>
      <c r="N346" s="2">
        <v>1</v>
      </c>
      <c r="O346" t="s">
        <v>275</v>
      </c>
    </row>
    <row r="347" spans="1:15" x14ac:dyDescent="0.25">
      <c r="A347" s="2">
        <v>81</v>
      </c>
      <c r="B347" s="2">
        <v>1</v>
      </c>
      <c r="C347" s="2">
        <v>34.1</v>
      </c>
      <c r="D347" s="3">
        <v>2.9325513196480939</v>
      </c>
      <c r="E347" s="3">
        <v>2.9325513196480939</v>
      </c>
      <c r="F347" s="2">
        <v>4</v>
      </c>
      <c r="G347" s="2">
        <v>0.91</v>
      </c>
      <c r="H347" s="2">
        <v>0.68</v>
      </c>
      <c r="I347" s="2">
        <v>1.9850000000000001</v>
      </c>
      <c r="J347" s="2">
        <v>16</v>
      </c>
      <c r="K347" s="2">
        <v>3</v>
      </c>
      <c r="L347" s="2">
        <v>0</v>
      </c>
      <c r="M347" s="2">
        <v>0</v>
      </c>
      <c r="N347" s="2">
        <v>1</v>
      </c>
      <c r="O347" t="s">
        <v>276</v>
      </c>
    </row>
    <row r="348" spans="1:15" x14ac:dyDescent="0.25">
      <c r="A348" s="2">
        <v>81</v>
      </c>
      <c r="B348" s="2">
        <v>1</v>
      </c>
      <c r="C348" s="2">
        <v>34.700000000000003</v>
      </c>
      <c r="D348" s="3">
        <v>2.8818443804034581</v>
      </c>
      <c r="E348" s="3">
        <v>2.8818443804034581</v>
      </c>
      <c r="F348" s="2">
        <v>4</v>
      </c>
      <c r="G348" s="2">
        <v>1.05</v>
      </c>
      <c r="H348" s="2">
        <v>0.63</v>
      </c>
      <c r="I348" s="2">
        <v>2.2149999999999999</v>
      </c>
      <c r="J348" s="2">
        <v>14.9</v>
      </c>
      <c r="K348" s="2">
        <v>1</v>
      </c>
      <c r="L348" s="2">
        <v>1</v>
      </c>
      <c r="M348" s="2">
        <v>0</v>
      </c>
      <c r="N348" s="2">
        <v>0</v>
      </c>
      <c r="O348" t="s">
        <v>277</v>
      </c>
    </row>
    <row r="349" spans="1:15" x14ac:dyDescent="0.25">
      <c r="A349" s="2">
        <v>81</v>
      </c>
      <c r="B349" s="2">
        <v>1</v>
      </c>
      <c r="C349" s="2">
        <v>34.4</v>
      </c>
      <c r="D349" s="3">
        <v>2.9069767441860468</v>
      </c>
      <c r="E349" s="3">
        <v>2.9069767441860468</v>
      </c>
      <c r="F349" s="2">
        <v>4</v>
      </c>
      <c r="G349" s="2">
        <v>0.98</v>
      </c>
      <c r="H349" s="2">
        <v>0.65</v>
      </c>
      <c r="I349" s="2">
        <v>2.0449999999999999</v>
      </c>
      <c r="J349" s="2">
        <v>16.2</v>
      </c>
      <c r="K349" s="2">
        <v>1</v>
      </c>
      <c r="L349" s="2">
        <v>1</v>
      </c>
      <c r="M349" s="2">
        <v>0</v>
      </c>
      <c r="N349" s="2">
        <v>0</v>
      </c>
      <c r="O349" t="s">
        <v>278</v>
      </c>
    </row>
    <row r="350" spans="1:15" x14ac:dyDescent="0.25">
      <c r="A350" s="2">
        <v>81</v>
      </c>
      <c r="B350" s="2">
        <v>1</v>
      </c>
      <c r="C350" s="2">
        <v>29.9</v>
      </c>
      <c r="D350" s="3">
        <v>3.3444816053511706</v>
      </c>
      <c r="E350" s="3">
        <v>3.3444816053511706</v>
      </c>
      <c r="F350" s="2">
        <v>4</v>
      </c>
      <c r="G350" s="2">
        <v>0.98</v>
      </c>
      <c r="H350" s="2">
        <v>0.65</v>
      </c>
      <c r="I350" s="2">
        <v>2.38</v>
      </c>
      <c r="J350" s="2">
        <v>20.7</v>
      </c>
      <c r="K350" s="2">
        <v>1</v>
      </c>
      <c r="L350" s="2">
        <v>1</v>
      </c>
      <c r="M350" s="2">
        <v>0</v>
      </c>
      <c r="N350" s="2">
        <v>0</v>
      </c>
      <c r="O350" t="s">
        <v>279</v>
      </c>
    </row>
    <row r="351" spans="1:15" x14ac:dyDescent="0.25">
      <c r="A351" s="2">
        <v>81</v>
      </c>
      <c r="B351" s="2">
        <v>1</v>
      </c>
      <c r="C351" s="2">
        <v>33</v>
      </c>
      <c r="D351" s="3">
        <v>3.0303030303030303</v>
      </c>
      <c r="E351" s="3">
        <v>3.0303030303030303</v>
      </c>
      <c r="F351" s="2">
        <v>4</v>
      </c>
      <c r="G351" s="2">
        <v>1.05</v>
      </c>
      <c r="H351" s="2">
        <v>0.74</v>
      </c>
      <c r="I351" s="2">
        <v>2.19</v>
      </c>
      <c r="J351" s="2">
        <v>14.2</v>
      </c>
      <c r="K351" s="2">
        <v>2</v>
      </c>
      <c r="L351" s="2">
        <v>0</v>
      </c>
      <c r="M351" s="2">
        <v>1</v>
      </c>
      <c r="N351" s="2">
        <v>0</v>
      </c>
      <c r="O351" t="s">
        <v>280</v>
      </c>
    </row>
    <row r="352" spans="1:15" x14ac:dyDescent="0.25">
      <c r="A352" s="2">
        <v>81</v>
      </c>
      <c r="B352" s="2">
        <v>1</v>
      </c>
      <c r="C352" s="2">
        <v>33.700000000000003</v>
      </c>
      <c r="D352" s="3">
        <v>2.9673590504451037</v>
      </c>
      <c r="E352" s="3">
        <v>2.9673590504451037</v>
      </c>
      <c r="F352" s="2">
        <v>4</v>
      </c>
      <c r="G352" s="2">
        <v>1.07</v>
      </c>
      <c r="H352" s="2">
        <v>0.75</v>
      </c>
      <c r="I352" s="2">
        <v>2.21</v>
      </c>
      <c r="J352" s="2">
        <v>14.4</v>
      </c>
      <c r="K352" s="2">
        <v>3</v>
      </c>
      <c r="L352" s="2">
        <v>0</v>
      </c>
      <c r="M352" s="2">
        <v>0</v>
      </c>
      <c r="N352" s="2">
        <v>1</v>
      </c>
      <c r="O352" t="s">
        <v>281</v>
      </c>
    </row>
    <row r="353" spans="1:15" x14ac:dyDescent="0.25">
      <c r="A353" s="2">
        <v>81</v>
      </c>
      <c r="B353" s="2">
        <v>1</v>
      </c>
      <c r="C353" s="2">
        <v>32.4</v>
      </c>
      <c r="D353" s="3">
        <v>3.0864197530864197</v>
      </c>
      <c r="E353" s="3">
        <v>3.0864197530864197</v>
      </c>
      <c r="F353" s="2">
        <v>4</v>
      </c>
      <c r="G353" s="2">
        <v>1.08</v>
      </c>
      <c r="H353" s="2">
        <v>0.75</v>
      </c>
      <c r="I353" s="2">
        <v>2.35</v>
      </c>
      <c r="J353" s="2">
        <v>16.8</v>
      </c>
      <c r="K353" s="2">
        <v>3</v>
      </c>
      <c r="L353" s="2">
        <v>0</v>
      </c>
      <c r="M353" s="2">
        <v>0</v>
      </c>
      <c r="N353" s="2">
        <v>1</v>
      </c>
      <c r="O353" t="s">
        <v>146</v>
      </c>
    </row>
    <row r="354" spans="1:15" x14ac:dyDescent="0.25">
      <c r="A354" s="2">
        <v>81</v>
      </c>
      <c r="B354" s="2">
        <v>1</v>
      </c>
      <c r="C354" s="2">
        <v>32.9</v>
      </c>
      <c r="D354" s="3">
        <v>3.0395136778115504</v>
      </c>
      <c r="E354" s="3">
        <v>3.0395136778115504</v>
      </c>
      <c r="F354" s="2">
        <v>4</v>
      </c>
      <c r="G354" s="2">
        <v>1.19</v>
      </c>
      <c r="H354" s="2">
        <v>1</v>
      </c>
      <c r="I354" s="2">
        <v>2.6150000000000002</v>
      </c>
      <c r="J354" s="2">
        <v>14.8</v>
      </c>
      <c r="K354" s="2">
        <v>3</v>
      </c>
      <c r="L354" s="2">
        <v>0</v>
      </c>
      <c r="M354" s="2">
        <v>0</v>
      </c>
      <c r="N354" s="2">
        <v>1</v>
      </c>
      <c r="O354" t="s">
        <v>282</v>
      </c>
    </row>
    <row r="355" spans="1:15" x14ac:dyDescent="0.25">
      <c r="A355" s="2">
        <v>81</v>
      </c>
      <c r="B355" s="2">
        <v>1</v>
      </c>
      <c r="C355" s="2">
        <v>31.6</v>
      </c>
      <c r="D355" s="3">
        <v>3.1645569620253164</v>
      </c>
      <c r="E355" s="3">
        <v>3.1645569620253164</v>
      </c>
      <c r="F355" s="2">
        <v>4</v>
      </c>
      <c r="G355" s="2">
        <v>1.2</v>
      </c>
      <c r="H355" s="2">
        <v>0.74</v>
      </c>
      <c r="I355" s="2">
        <v>2.6349999999999998</v>
      </c>
      <c r="J355" s="2">
        <v>18.3</v>
      </c>
      <c r="K355" s="2">
        <v>3</v>
      </c>
      <c r="L355" s="2">
        <v>0</v>
      </c>
      <c r="M355" s="2">
        <v>0</v>
      </c>
      <c r="N355" s="2">
        <v>1</v>
      </c>
      <c r="O355" t="s">
        <v>256</v>
      </c>
    </row>
    <row r="356" spans="1:15" x14ac:dyDescent="0.25">
      <c r="A356" s="2">
        <v>81</v>
      </c>
      <c r="B356" s="2">
        <v>1</v>
      </c>
      <c r="C356" s="2">
        <v>28.1</v>
      </c>
      <c r="D356" s="3">
        <v>3.5587188612099641</v>
      </c>
      <c r="E356" s="3">
        <v>3.5587188612099641</v>
      </c>
      <c r="F356" s="2">
        <v>4</v>
      </c>
      <c r="G356" s="2">
        <v>1.41</v>
      </c>
      <c r="H356" s="2">
        <v>0.8</v>
      </c>
      <c r="I356" s="2">
        <v>3.23</v>
      </c>
      <c r="J356" s="2">
        <v>20.399999999999999</v>
      </c>
      <c r="K356" s="2">
        <v>2</v>
      </c>
      <c r="L356" s="2">
        <v>0</v>
      </c>
      <c r="M356" s="2">
        <v>1</v>
      </c>
      <c r="N356" s="2">
        <v>0</v>
      </c>
      <c r="O356" t="s">
        <v>283</v>
      </c>
    </row>
    <row r="357" spans="1:15" x14ac:dyDescent="0.25">
      <c r="A357" s="2">
        <v>81</v>
      </c>
      <c r="B357" s="2">
        <v>1</v>
      </c>
      <c r="C357" s="2">
        <v>30.7</v>
      </c>
      <c r="D357" s="3">
        <v>3.2573289902280131</v>
      </c>
      <c r="E357" s="3">
        <v>3.2573289902280131</v>
      </c>
      <c r="F357" s="2">
        <v>6</v>
      </c>
      <c r="G357" s="2">
        <v>1.45</v>
      </c>
      <c r="H357" s="2">
        <v>0.76</v>
      </c>
      <c r="I357" s="2">
        <v>3.16</v>
      </c>
      <c r="J357" s="2">
        <v>19.600000000000001</v>
      </c>
      <c r="K357" s="2">
        <v>2</v>
      </c>
      <c r="L357" s="2">
        <v>0</v>
      </c>
      <c r="M357" s="2">
        <v>1</v>
      </c>
      <c r="N357" s="2">
        <v>0</v>
      </c>
      <c r="O357" t="s">
        <v>284</v>
      </c>
    </row>
    <row r="358" spans="1:15" x14ac:dyDescent="0.25">
      <c r="A358" s="2">
        <v>81</v>
      </c>
      <c r="B358" s="2">
        <v>1</v>
      </c>
      <c r="C358" s="2">
        <v>25.4</v>
      </c>
      <c r="D358" s="3">
        <v>3.9370078740157481</v>
      </c>
      <c r="E358" s="3">
        <v>3.9370078740157481</v>
      </c>
      <c r="F358" s="2">
        <v>6</v>
      </c>
      <c r="G358" s="2">
        <v>1.68</v>
      </c>
      <c r="H358" s="2">
        <v>1.1599999999999999</v>
      </c>
      <c r="I358" s="2">
        <v>2.9</v>
      </c>
      <c r="J358" s="2">
        <v>12.6</v>
      </c>
      <c r="K358" s="2">
        <v>3</v>
      </c>
      <c r="L358" s="2">
        <v>0</v>
      </c>
      <c r="M358" s="2">
        <v>0</v>
      </c>
      <c r="N358" s="2">
        <v>1</v>
      </c>
      <c r="O358" t="s">
        <v>285</v>
      </c>
    </row>
    <row r="359" spans="1:15" x14ac:dyDescent="0.25">
      <c r="A359" s="2">
        <v>81</v>
      </c>
      <c r="B359" s="2">
        <v>1</v>
      </c>
      <c r="C359" s="2">
        <v>24.2</v>
      </c>
      <c r="D359" s="3">
        <v>4.1322314049586781</v>
      </c>
      <c r="E359" s="3">
        <v>4.1322314049586781</v>
      </c>
      <c r="F359" s="2">
        <v>6</v>
      </c>
      <c r="G359" s="2">
        <v>1.46</v>
      </c>
      <c r="H359" s="2">
        <v>1.2</v>
      </c>
      <c r="I359" s="2">
        <v>2.93</v>
      </c>
      <c r="J359" s="2">
        <v>13.8</v>
      </c>
      <c r="K359" s="2">
        <v>3</v>
      </c>
      <c r="L359" s="2">
        <v>0</v>
      </c>
      <c r="M359" s="2">
        <v>0</v>
      </c>
      <c r="N359" s="2">
        <v>1</v>
      </c>
      <c r="O359" t="s">
        <v>286</v>
      </c>
    </row>
    <row r="360" spans="1:15" x14ac:dyDescent="0.25">
      <c r="A360" s="2">
        <v>81</v>
      </c>
      <c r="B360" s="2">
        <v>1</v>
      </c>
      <c r="C360" s="2">
        <v>22.4</v>
      </c>
      <c r="D360" s="3">
        <v>4.4642857142857144</v>
      </c>
      <c r="E360" s="3">
        <v>4.4642857142857144</v>
      </c>
      <c r="F360" s="2">
        <v>6</v>
      </c>
      <c r="G360" s="2">
        <v>2.31</v>
      </c>
      <c r="H360" s="2">
        <v>1.1000000000000001</v>
      </c>
      <c r="I360" s="2">
        <v>3.415</v>
      </c>
      <c r="J360" s="2">
        <v>15.8</v>
      </c>
      <c r="K360" s="2">
        <v>1</v>
      </c>
      <c r="L360" s="2">
        <v>1</v>
      </c>
      <c r="M360" s="2">
        <v>0</v>
      </c>
      <c r="N360" s="2">
        <v>0</v>
      </c>
      <c r="O360" t="s">
        <v>140</v>
      </c>
    </row>
    <row r="361" spans="1:15" x14ac:dyDescent="0.25">
      <c r="A361" s="2">
        <v>81</v>
      </c>
      <c r="B361" s="2">
        <v>1</v>
      </c>
      <c r="C361" s="2">
        <v>26.6</v>
      </c>
      <c r="D361" s="3">
        <v>3.7593984962406015</v>
      </c>
      <c r="E361" s="3">
        <v>3.7593984962406015</v>
      </c>
      <c r="F361" s="2">
        <v>8</v>
      </c>
      <c r="G361" s="2">
        <v>3.5</v>
      </c>
      <c r="H361" s="2">
        <v>1.05</v>
      </c>
      <c r="I361" s="2">
        <v>3.7250000000000001</v>
      </c>
      <c r="J361" s="2">
        <v>19</v>
      </c>
      <c r="K361" s="2">
        <v>1</v>
      </c>
      <c r="L361" s="2">
        <v>1</v>
      </c>
      <c r="M361" s="2">
        <v>0</v>
      </c>
      <c r="N361" s="2">
        <v>0</v>
      </c>
      <c r="O361" t="s">
        <v>287</v>
      </c>
    </row>
    <row r="362" spans="1:15" x14ac:dyDescent="0.25">
      <c r="A362" s="2">
        <v>81</v>
      </c>
      <c r="B362" s="2">
        <v>1</v>
      </c>
      <c r="C362" s="2">
        <v>20.2</v>
      </c>
      <c r="D362" s="3">
        <v>4.9504950495049505</v>
      </c>
      <c r="E362" s="3">
        <v>4.9504950495049505</v>
      </c>
      <c r="F362" s="2">
        <v>6</v>
      </c>
      <c r="G362" s="2">
        <v>2</v>
      </c>
      <c r="H362" s="2">
        <v>0.88</v>
      </c>
      <c r="I362" s="2">
        <v>3.06</v>
      </c>
      <c r="J362" s="2">
        <v>17.100000000000001</v>
      </c>
      <c r="K362" s="2">
        <v>1</v>
      </c>
      <c r="L362" s="2">
        <v>1</v>
      </c>
      <c r="M362" s="2">
        <v>0</v>
      </c>
      <c r="N362" s="2">
        <v>0</v>
      </c>
      <c r="O362" t="s">
        <v>288</v>
      </c>
    </row>
    <row r="363" spans="1:15" x14ac:dyDescent="0.25">
      <c r="A363" s="2">
        <v>81</v>
      </c>
      <c r="B363" s="2">
        <v>1</v>
      </c>
      <c r="C363" s="2">
        <v>17.600000000000001</v>
      </c>
      <c r="D363" s="3">
        <v>5.6818181818181817</v>
      </c>
      <c r="E363" s="3">
        <v>5.6818181818181817</v>
      </c>
      <c r="F363" s="2">
        <v>6</v>
      </c>
      <c r="G363" s="2">
        <v>2.25</v>
      </c>
      <c r="H363" s="2">
        <v>0.85</v>
      </c>
      <c r="I363" s="2">
        <v>3.4649999999999999</v>
      </c>
      <c r="J363" s="2">
        <v>16.600000000000001</v>
      </c>
      <c r="K363" s="2">
        <v>1</v>
      </c>
      <c r="L363" s="2">
        <v>1</v>
      </c>
      <c r="M363" s="2">
        <v>0</v>
      </c>
      <c r="N363" s="2">
        <v>0</v>
      </c>
      <c r="O363" t="s">
        <v>289</v>
      </c>
    </row>
    <row r="364" spans="1:15" x14ac:dyDescent="0.25">
      <c r="A364" s="4">
        <v>82</v>
      </c>
      <c r="B364" s="4">
        <v>0</v>
      </c>
      <c r="C364" s="2">
        <v>28</v>
      </c>
      <c r="D364" s="3">
        <v>3.5714285714285716</v>
      </c>
      <c r="E364" s="5"/>
      <c r="F364" s="2">
        <v>4</v>
      </c>
      <c r="G364" s="2">
        <v>1.1200000000000001</v>
      </c>
      <c r="H364" s="2">
        <v>0.88</v>
      </c>
      <c r="I364" s="2">
        <v>2.605</v>
      </c>
      <c r="J364" s="2">
        <v>19.600000000000001</v>
      </c>
      <c r="K364" s="2">
        <v>1</v>
      </c>
      <c r="L364" s="2">
        <v>1</v>
      </c>
      <c r="M364" s="2">
        <v>0</v>
      </c>
      <c r="N364" s="2">
        <v>0</v>
      </c>
      <c r="O364" t="s">
        <v>290</v>
      </c>
    </row>
    <row r="365" spans="1:15" x14ac:dyDescent="0.25">
      <c r="A365" s="4">
        <v>82</v>
      </c>
      <c r="B365" s="4">
        <v>0</v>
      </c>
      <c r="C365" s="2">
        <v>27</v>
      </c>
      <c r="D365" s="3">
        <v>3.7037037037037037</v>
      </c>
      <c r="E365" s="5"/>
      <c r="F365" s="2">
        <v>4</v>
      </c>
      <c r="G365" s="2">
        <v>1.1200000000000001</v>
      </c>
      <c r="H365" s="2">
        <v>0.88</v>
      </c>
      <c r="I365" s="2">
        <v>2.64</v>
      </c>
      <c r="J365" s="2">
        <v>18.600000000000001</v>
      </c>
      <c r="K365" s="2">
        <v>1</v>
      </c>
      <c r="L365" s="2">
        <v>1</v>
      </c>
      <c r="M365" s="2">
        <v>0</v>
      </c>
      <c r="N365" s="2">
        <v>0</v>
      </c>
      <c r="O365" t="s">
        <v>291</v>
      </c>
    </row>
    <row r="366" spans="1:15" x14ac:dyDescent="0.25">
      <c r="A366" s="4">
        <v>82</v>
      </c>
      <c r="B366" s="4">
        <v>0</v>
      </c>
      <c r="C366" s="2">
        <v>34</v>
      </c>
      <c r="D366" s="3">
        <v>2.9411764705882355</v>
      </c>
      <c r="E366" s="5"/>
      <c r="F366" s="2">
        <v>4</v>
      </c>
      <c r="G366" s="2">
        <v>1.1200000000000001</v>
      </c>
      <c r="H366" s="2">
        <v>0.88</v>
      </c>
      <c r="I366" s="2">
        <v>2.395</v>
      </c>
      <c r="J366" s="2">
        <v>18</v>
      </c>
      <c r="K366" s="2">
        <v>1</v>
      </c>
      <c r="L366" s="2">
        <v>1</v>
      </c>
      <c r="M366" s="2">
        <v>0</v>
      </c>
      <c r="N366" s="2">
        <v>0</v>
      </c>
      <c r="O366" t="s">
        <v>292</v>
      </c>
    </row>
    <row r="367" spans="1:15" x14ac:dyDescent="0.25">
      <c r="A367" s="4">
        <v>82</v>
      </c>
      <c r="B367" s="4">
        <v>0</v>
      </c>
      <c r="C367" s="2">
        <v>31</v>
      </c>
      <c r="D367" s="3">
        <v>3.225806451612903</v>
      </c>
      <c r="E367" s="5"/>
      <c r="F367" s="2">
        <v>4</v>
      </c>
      <c r="G367" s="2">
        <v>1.1200000000000001</v>
      </c>
      <c r="H367" s="2">
        <v>0.85</v>
      </c>
      <c r="I367" s="2">
        <v>2.5750000000000002</v>
      </c>
      <c r="J367" s="2">
        <v>16.2</v>
      </c>
      <c r="K367" s="2">
        <v>1</v>
      </c>
      <c r="L367" s="2">
        <v>1</v>
      </c>
      <c r="M367" s="2">
        <v>0</v>
      </c>
      <c r="N367" s="2">
        <v>0</v>
      </c>
      <c r="O367" t="s">
        <v>293</v>
      </c>
    </row>
    <row r="368" spans="1:15" x14ac:dyDescent="0.25">
      <c r="A368" s="4">
        <v>82</v>
      </c>
      <c r="B368" s="4">
        <v>0</v>
      </c>
      <c r="C368" s="2">
        <v>29</v>
      </c>
      <c r="D368" s="3">
        <v>3.4482758620689653</v>
      </c>
      <c r="E368" s="5"/>
      <c r="F368" s="2">
        <v>4</v>
      </c>
      <c r="G368" s="2">
        <v>1.35</v>
      </c>
      <c r="H368" s="2">
        <v>0.84</v>
      </c>
      <c r="I368" s="2">
        <v>2.5249999999999999</v>
      </c>
      <c r="J368" s="2">
        <v>16</v>
      </c>
      <c r="K368" s="2">
        <v>1</v>
      </c>
      <c r="L368" s="2">
        <v>1</v>
      </c>
      <c r="M368" s="2">
        <v>0</v>
      </c>
      <c r="N368" s="2">
        <v>0</v>
      </c>
      <c r="O368" t="s">
        <v>294</v>
      </c>
    </row>
    <row r="369" spans="1:15" x14ac:dyDescent="0.25">
      <c r="A369" s="4">
        <v>82</v>
      </c>
      <c r="B369" s="4">
        <v>0</v>
      </c>
      <c r="C369" s="2">
        <v>27</v>
      </c>
      <c r="D369" s="3">
        <v>3.7037037037037037</v>
      </c>
      <c r="E369" s="5"/>
      <c r="F369" s="2">
        <v>4</v>
      </c>
      <c r="G369" s="2">
        <v>1.51</v>
      </c>
      <c r="H369" s="2">
        <v>0.9</v>
      </c>
      <c r="I369" s="2">
        <v>2.7349999999999999</v>
      </c>
      <c r="J369" s="2">
        <v>18</v>
      </c>
      <c r="K369" s="2">
        <v>1</v>
      </c>
      <c r="L369" s="2">
        <v>1</v>
      </c>
      <c r="M369" s="2">
        <v>0</v>
      </c>
      <c r="N369" s="2">
        <v>0</v>
      </c>
      <c r="O369" t="s">
        <v>250</v>
      </c>
    </row>
    <row r="370" spans="1:15" x14ac:dyDescent="0.25">
      <c r="A370" s="4">
        <v>82</v>
      </c>
      <c r="B370" s="4">
        <v>0</v>
      </c>
      <c r="C370" s="2">
        <v>24</v>
      </c>
      <c r="D370" s="3">
        <v>4.166666666666667</v>
      </c>
      <c r="E370" s="5"/>
      <c r="F370" s="2">
        <v>4</v>
      </c>
      <c r="G370" s="2">
        <v>1.4</v>
      </c>
      <c r="H370" s="2">
        <v>0.92</v>
      </c>
      <c r="I370" s="2">
        <v>2.8650000000000002</v>
      </c>
      <c r="J370" s="2">
        <v>16.399999999999999</v>
      </c>
      <c r="K370" s="2">
        <v>1</v>
      </c>
      <c r="L370" s="2">
        <v>1</v>
      </c>
      <c r="M370" s="2">
        <v>0</v>
      </c>
      <c r="N370" s="2">
        <v>0</v>
      </c>
      <c r="O370" t="s">
        <v>295</v>
      </c>
    </row>
    <row r="371" spans="1:15" x14ac:dyDescent="0.25">
      <c r="A371" s="4">
        <v>82</v>
      </c>
      <c r="B371" s="4">
        <v>0</v>
      </c>
      <c r="C371" s="2">
        <v>36</v>
      </c>
      <c r="D371" s="3">
        <v>2.7777777777777777</v>
      </c>
      <c r="E371" s="5"/>
      <c r="F371" s="2">
        <v>4</v>
      </c>
      <c r="G371" s="2">
        <v>1.05</v>
      </c>
      <c r="H371" s="2">
        <v>0.74</v>
      </c>
      <c r="I371" s="2">
        <v>1.98</v>
      </c>
      <c r="J371" s="2">
        <v>15.3</v>
      </c>
      <c r="K371" s="2">
        <v>2</v>
      </c>
      <c r="L371" s="2">
        <v>0</v>
      </c>
      <c r="M371" s="2">
        <v>1</v>
      </c>
      <c r="N371" s="2">
        <v>0</v>
      </c>
      <c r="O371" t="s">
        <v>296</v>
      </c>
    </row>
    <row r="372" spans="1:15" x14ac:dyDescent="0.25">
      <c r="A372" s="4">
        <v>82</v>
      </c>
      <c r="B372" s="4">
        <v>0</v>
      </c>
      <c r="C372" s="2">
        <v>37</v>
      </c>
      <c r="D372" s="3">
        <v>2.7027027027027026</v>
      </c>
      <c r="E372" s="5"/>
      <c r="F372" s="2">
        <v>4</v>
      </c>
      <c r="G372" s="2">
        <v>0.91</v>
      </c>
      <c r="H372" s="2">
        <v>0.68</v>
      </c>
      <c r="I372" s="2">
        <v>2.0249999999999999</v>
      </c>
      <c r="J372" s="2">
        <v>18.2</v>
      </c>
      <c r="K372" s="2">
        <v>3</v>
      </c>
      <c r="L372" s="2">
        <v>0</v>
      </c>
      <c r="M372" s="2">
        <v>0</v>
      </c>
      <c r="N372" s="2">
        <v>1</v>
      </c>
      <c r="O372" t="s">
        <v>297</v>
      </c>
    </row>
    <row r="373" spans="1:15" x14ac:dyDescent="0.25">
      <c r="A373" s="4">
        <v>82</v>
      </c>
      <c r="B373" s="4">
        <v>0</v>
      </c>
      <c r="C373" s="2">
        <v>31</v>
      </c>
      <c r="D373" s="3">
        <v>3.225806451612903</v>
      </c>
      <c r="E373" s="5"/>
      <c r="F373" s="2">
        <v>4</v>
      </c>
      <c r="G373" s="2">
        <v>0.91</v>
      </c>
      <c r="H373" s="2">
        <v>0.68</v>
      </c>
      <c r="I373" s="2">
        <v>1.97</v>
      </c>
      <c r="J373" s="2">
        <v>17.600000000000001</v>
      </c>
      <c r="K373" s="2">
        <v>3</v>
      </c>
      <c r="L373" s="2">
        <v>0</v>
      </c>
      <c r="M373" s="2">
        <v>0</v>
      </c>
      <c r="N373" s="2">
        <v>1</v>
      </c>
      <c r="O373" t="s">
        <v>298</v>
      </c>
    </row>
    <row r="374" spans="1:15" x14ac:dyDescent="0.25">
      <c r="A374" s="4">
        <v>82</v>
      </c>
      <c r="B374" s="4">
        <v>0</v>
      </c>
      <c r="C374" s="2">
        <v>38</v>
      </c>
      <c r="D374" s="3">
        <v>2.6315789473684212</v>
      </c>
      <c r="E374" s="5"/>
      <c r="F374" s="2">
        <v>4</v>
      </c>
      <c r="G374" s="2">
        <v>1.05</v>
      </c>
      <c r="H374" s="2">
        <v>0.63</v>
      </c>
      <c r="I374" s="2">
        <v>2.125</v>
      </c>
      <c r="J374" s="2">
        <v>14.7</v>
      </c>
      <c r="K374" s="2">
        <v>1</v>
      </c>
      <c r="L374" s="2">
        <v>1</v>
      </c>
      <c r="M374" s="2">
        <v>0</v>
      </c>
      <c r="N374" s="2">
        <v>0</v>
      </c>
      <c r="O374" t="s">
        <v>299</v>
      </c>
    </row>
    <row r="375" spans="1:15" x14ac:dyDescent="0.25">
      <c r="A375" s="4">
        <v>82</v>
      </c>
      <c r="B375" s="4">
        <v>0</v>
      </c>
      <c r="C375" s="2">
        <v>36</v>
      </c>
      <c r="D375" s="3">
        <v>2.7777777777777777</v>
      </c>
      <c r="E375" s="5"/>
      <c r="F375" s="2">
        <v>4</v>
      </c>
      <c r="G375" s="2">
        <v>0.98</v>
      </c>
      <c r="H375" s="2">
        <v>0.7</v>
      </c>
      <c r="I375" s="2">
        <v>2.125</v>
      </c>
      <c r="J375" s="2">
        <v>17.3</v>
      </c>
      <c r="K375" s="2">
        <v>1</v>
      </c>
      <c r="L375" s="2">
        <v>1</v>
      </c>
      <c r="M375" s="2">
        <v>0</v>
      </c>
      <c r="N375" s="2">
        <v>0</v>
      </c>
      <c r="O375" t="s">
        <v>300</v>
      </c>
    </row>
    <row r="376" spans="1:15" x14ac:dyDescent="0.25">
      <c r="A376" s="4">
        <v>82</v>
      </c>
      <c r="B376" s="4">
        <v>0</v>
      </c>
      <c r="C376" s="2">
        <v>36</v>
      </c>
      <c r="D376" s="3">
        <v>2.7777777777777777</v>
      </c>
      <c r="E376" s="5"/>
      <c r="F376" s="2">
        <v>4</v>
      </c>
      <c r="G376" s="2">
        <v>1.2</v>
      </c>
      <c r="H376" s="2">
        <v>0.88</v>
      </c>
      <c r="I376" s="2">
        <v>2.16</v>
      </c>
      <c r="J376" s="2">
        <v>14.5</v>
      </c>
      <c r="K376" s="2">
        <v>3</v>
      </c>
      <c r="L376" s="2">
        <v>0</v>
      </c>
      <c r="M376" s="2">
        <v>0</v>
      </c>
      <c r="N376" s="2">
        <v>1</v>
      </c>
      <c r="O376" t="s">
        <v>301</v>
      </c>
    </row>
    <row r="377" spans="1:15" x14ac:dyDescent="0.25">
      <c r="A377" s="4">
        <v>82</v>
      </c>
      <c r="B377" s="4">
        <v>0</v>
      </c>
      <c r="C377" s="2">
        <v>36</v>
      </c>
      <c r="D377" s="3">
        <v>2.7777777777777777</v>
      </c>
      <c r="E377" s="5"/>
      <c r="F377" s="2">
        <v>4</v>
      </c>
      <c r="G377" s="2">
        <v>1.07</v>
      </c>
      <c r="H377" s="2">
        <v>0.75</v>
      </c>
      <c r="I377" s="2">
        <v>2.2050000000000001</v>
      </c>
      <c r="J377" s="2">
        <v>14.5</v>
      </c>
      <c r="K377" s="2">
        <v>3</v>
      </c>
      <c r="L377" s="2">
        <v>0</v>
      </c>
      <c r="M377" s="2">
        <v>0</v>
      </c>
      <c r="N377" s="2">
        <v>1</v>
      </c>
      <c r="O377" t="s">
        <v>268</v>
      </c>
    </row>
    <row r="378" spans="1:15" x14ac:dyDescent="0.25">
      <c r="A378" s="4">
        <v>82</v>
      </c>
      <c r="B378" s="4">
        <v>0</v>
      </c>
      <c r="C378" s="2">
        <v>34</v>
      </c>
      <c r="D378" s="3">
        <v>2.9411764705882355</v>
      </c>
      <c r="E378" s="5"/>
      <c r="F378" s="2">
        <v>4</v>
      </c>
      <c r="G378" s="2">
        <v>1.08</v>
      </c>
      <c r="H378" s="2">
        <v>0.7</v>
      </c>
      <c r="I378" s="2">
        <v>2.2450000000000001</v>
      </c>
      <c r="J378" s="2">
        <v>16.899999999999999</v>
      </c>
      <c r="K378" s="2">
        <v>3</v>
      </c>
      <c r="L378" s="2">
        <v>0</v>
      </c>
      <c r="M378" s="2">
        <v>0</v>
      </c>
      <c r="N378" s="2">
        <v>1</v>
      </c>
      <c r="O378" t="s">
        <v>146</v>
      </c>
    </row>
    <row r="379" spans="1:15" x14ac:dyDescent="0.25">
      <c r="A379" s="4">
        <v>82</v>
      </c>
      <c r="B379" s="4">
        <v>0</v>
      </c>
      <c r="C379" s="2">
        <v>38</v>
      </c>
      <c r="D379" s="3">
        <v>2.6315789473684212</v>
      </c>
      <c r="E379" s="5"/>
      <c r="F379" s="2">
        <v>4</v>
      </c>
      <c r="G379" s="2">
        <v>0.91</v>
      </c>
      <c r="H379" s="2">
        <v>0.67</v>
      </c>
      <c r="I379" s="2">
        <v>1.9650000000000001</v>
      </c>
      <c r="J379" s="2">
        <v>15</v>
      </c>
      <c r="K379" s="2">
        <v>3</v>
      </c>
      <c r="L379" s="2">
        <v>0</v>
      </c>
      <c r="M379" s="2">
        <v>0</v>
      </c>
      <c r="N379" s="2">
        <v>1</v>
      </c>
      <c r="O379" t="s">
        <v>133</v>
      </c>
    </row>
    <row r="380" spans="1:15" x14ac:dyDescent="0.25">
      <c r="A380" s="4">
        <v>82</v>
      </c>
      <c r="B380" s="4">
        <v>0</v>
      </c>
      <c r="C380" s="2">
        <v>32</v>
      </c>
      <c r="D380" s="3">
        <v>3.125</v>
      </c>
      <c r="E380" s="5"/>
      <c r="F380" s="2">
        <v>4</v>
      </c>
      <c r="G380" s="2">
        <v>0.91</v>
      </c>
      <c r="H380" s="2">
        <v>0.67</v>
      </c>
      <c r="I380" s="2">
        <v>1.9650000000000001</v>
      </c>
      <c r="J380" s="2">
        <v>15.7</v>
      </c>
      <c r="K380" s="2">
        <v>3</v>
      </c>
      <c r="L380" s="2">
        <v>0</v>
      </c>
      <c r="M380" s="2">
        <v>0</v>
      </c>
      <c r="N380" s="2">
        <v>1</v>
      </c>
      <c r="O380" t="s">
        <v>302</v>
      </c>
    </row>
    <row r="381" spans="1:15" x14ac:dyDescent="0.25">
      <c r="A381" s="4">
        <v>82</v>
      </c>
      <c r="B381" s="4">
        <v>0</v>
      </c>
      <c r="C381" s="2">
        <v>38</v>
      </c>
      <c r="D381" s="3">
        <v>2.6315789473684212</v>
      </c>
      <c r="E381" s="5"/>
      <c r="F381" s="2">
        <v>4</v>
      </c>
      <c r="G381" s="2">
        <v>0.91</v>
      </c>
      <c r="H381" s="2">
        <v>0.67</v>
      </c>
      <c r="I381" s="2">
        <v>1.9950000000000001</v>
      </c>
      <c r="J381" s="2">
        <v>16.2</v>
      </c>
      <c r="K381" s="2">
        <v>3</v>
      </c>
      <c r="L381" s="2">
        <v>0</v>
      </c>
      <c r="M381" s="2">
        <v>0</v>
      </c>
      <c r="N381" s="2">
        <v>1</v>
      </c>
      <c r="O381" t="s">
        <v>303</v>
      </c>
    </row>
    <row r="382" spans="1:15" x14ac:dyDescent="0.25">
      <c r="A382" s="4">
        <v>82</v>
      </c>
      <c r="B382" s="4">
        <v>0</v>
      </c>
      <c r="C382" s="2">
        <v>25</v>
      </c>
      <c r="D382" s="3">
        <v>4</v>
      </c>
      <c r="E382" s="5"/>
      <c r="F382" s="2">
        <v>6</v>
      </c>
      <c r="G382" s="2">
        <v>1.81</v>
      </c>
      <c r="H382" s="2">
        <v>1.1000000000000001</v>
      </c>
      <c r="I382" s="2">
        <v>2.9449999999999998</v>
      </c>
      <c r="J382" s="2">
        <v>16.399999999999999</v>
      </c>
      <c r="K382" s="2">
        <v>1</v>
      </c>
      <c r="L382" s="2">
        <v>1</v>
      </c>
      <c r="M382" s="2">
        <v>0</v>
      </c>
      <c r="N382" s="2">
        <v>0</v>
      </c>
      <c r="O382" t="s">
        <v>304</v>
      </c>
    </row>
    <row r="383" spans="1:15" x14ac:dyDescent="0.25">
      <c r="A383" s="4">
        <v>82</v>
      </c>
      <c r="B383" s="4">
        <v>0</v>
      </c>
      <c r="C383" s="2">
        <v>38</v>
      </c>
      <c r="D383" s="3">
        <v>2.6315789473684212</v>
      </c>
      <c r="E383" s="5"/>
      <c r="F383" s="2">
        <v>6</v>
      </c>
      <c r="G383" s="2">
        <v>2.62</v>
      </c>
      <c r="H383" s="2">
        <v>0.85</v>
      </c>
      <c r="I383" s="2">
        <v>3.0150000000000001</v>
      </c>
      <c r="J383" s="2">
        <v>17</v>
      </c>
      <c r="K383" s="2">
        <v>1</v>
      </c>
      <c r="L383" s="2">
        <v>1</v>
      </c>
      <c r="M383" s="2">
        <v>0</v>
      </c>
      <c r="N383" s="2">
        <v>0</v>
      </c>
      <c r="O383" t="s">
        <v>305</v>
      </c>
    </row>
    <row r="384" spans="1:15" x14ac:dyDescent="0.25">
      <c r="A384" s="4">
        <v>82</v>
      </c>
      <c r="B384" s="4">
        <v>0</v>
      </c>
      <c r="C384" s="2">
        <v>26</v>
      </c>
      <c r="D384" s="3">
        <v>3.8461538461538463</v>
      </c>
      <c r="E384" s="5"/>
      <c r="F384" s="2">
        <v>4</v>
      </c>
      <c r="G384" s="2">
        <v>1.56</v>
      </c>
      <c r="H384" s="2">
        <v>0.92</v>
      </c>
      <c r="I384" s="2">
        <v>2.585</v>
      </c>
      <c r="J384" s="2">
        <v>14.5</v>
      </c>
      <c r="K384" s="2">
        <v>1</v>
      </c>
      <c r="L384" s="2">
        <v>1</v>
      </c>
      <c r="M384" s="2">
        <v>0</v>
      </c>
      <c r="N384" s="2">
        <v>0</v>
      </c>
      <c r="O384" t="s">
        <v>306</v>
      </c>
    </row>
    <row r="385" spans="1:15" x14ac:dyDescent="0.25">
      <c r="A385" s="4">
        <v>82</v>
      </c>
      <c r="B385" s="4">
        <v>0</v>
      </c>
      <c r="C385" s="2">
        <v>22</v>
      </c>
      <c r="D385" s="3">
        <v>4.5454545454545459</v>
      </c>
      <c r="E385" s="5"/>
      <c r="F385" s="2">
        <v>6</v>
      </c>
      <c r="G385" s="2">
        <v>2.3199999999999998</v>
      </c>
      <c r="H385" s="2">
        <v>1.1200000000000001</v>
      </c>
      <c r="I385" s="2">
        <v>2.835</v>
      </c>
      <c r="J385" s="2">
        <v>14.7</v>
      </c>
      <c r="K385" s="2">
        <v>1</v>
      </c>
      <c r="L385" s="2">
        <v>1</v>
      </c>
      <c r="M385" s="2">
        <v>0</v>
      </c>
      <c r="N385" s="2">
        <v>0</v>
      </c>
      <c r="O385" t="s">
        <v>307</v>
      </c>
    </row>
    <row r="386" spans="1:15" x14ac:dyDescent="0.25">
      <c r="A386" s="4">
        <v>82</v>
      </c>
      <c r="B386" s="4">
        <v>0</v>
      </c>
      <c r="C386" s="2">
        <v>32</v>
      </c>
      <c r="D386" s="3">
        <v>3.125</v>
      </c>
      <c r="E386" s="5"/>
      <c r="F386" s="2">
        <v>4</v>
      </c>
      <c r="G386" s="2">
        <v>1.44</v>
      </c>
      <c r="H386" s="2">
        <v>0.96</v>
      </c>
      <c r="I386" s="2">
        <v>2.665</v>
      </c>
      <c r="J386" s="2">
        <v>13.9</v>
      </c>
      <c r="K386" s="2">
        <v>3</v>
      </c>
      <c r="L386" s="2">
        <v>0</v>
      </c>
      <c r="M386" s="2">
        <v>0</v>
      </c>
      <c r="N386" s="2">
        <v>1</v>
      </c>
      <c r="O386" t="s">
        <v>308</v>
      </c>
    </row>
    <row r="387" spans="1:15" x14ac:dyDescent="0.25">
      <c r="A387" s="4">
        <v>82</v>
      </c>
      <c r="B387" s="4">
        <v>0</v>
      </c>
      <c r="C387" s="2">
        <v>36</v>
      </c>
      <c r="D387" s="3">
        <v>2.7777777777777777</v>
      </c>
      <c r="E387" s="5"/>
      <c r="F387" s="2">
        <v>4</v>
      </c>
      <c r="G387" s="2">
        <v>1.35</v>
      </c>
      <c r="H387" s="2">
        <v>0.84</v>
      </c>
      <c r="I387" s="2">
        <v>2.37</v>
      </c>
      <c r="J387" s="2">
        <v>13</v>
      </c>
      <c r="K387" s="2">
        <v>1</v>
      </c>
      <c r="L387" s="2">
        <v>1</v>
      </c>
      <c r="M387" s="2">
        <v>0</v>
      </c>
      <c r="N387" s="2">
        <v>0</v>
      </c>
      <c r="O387" t="s">
        <v>309</v>
      </c>
    </row>
    <row r="388" spans="1:15" x14ac:dyDescent="0.25">
      <c r="A388" s="4">
        <v>82</v>
      </c>
      <c r="B388" s="4">
        <v>0</v>
      </c>
      <c r="C388" s="2">
        <v>27</v>
      </c>
      <c r="D388" s="3">
        <v>3.7037037037037037</v>
      </c>
      <c r="E388" s="5"/>
      <c r="F388" s="2">
        <v>4</v>
      </c>
      <c r="G388" s="2">
        <v>1.51</v>
      </c>
      <c r="H388" s="2">
        <v>0.9</v>
      </c>
      <c r="I388" s="2">
        <v>2.95</v>
      </c>
      <c r="J388" s="2">
        <v>17.3</v>
      </c>
      <c r="K388" s="2">
        <v>1</v>
      </c>
      <c r="L388" s="2">
        <v>1</v>
      </c>
      <c r="M388" s="2">
        <v>0</v>
      </c>
      <c r="N388" s="2">
        <v>0</v>
      </c>
      <c r="O388" t="s">
        <v>310</v>
      </c>
    </row>
    <row r="389" spans="1:15" x14ac:dyDescent="0.25">
      <c r="A389" s="4">
        <v>82</v>
      </c>
      <c r="B389" s="4">
        <v>0</v>
      </c>
      <c r="C389" s="2">
        <v>27</v>
      </c>
      <c r="D389" s="3">
        <v>3.7037037037037037</v>
      </c>
      <c r="E389" s="5"/>
      <c r="F389" s="2">
        <v>4</v>
      </c>
      <c r="G389" s="2">
        <v>1.4</v>
      </c>
      <c r="H389" s="2">
        <v>0.86</v>
      </c>
      <c r="I389" s="2">
        <v>2.79</v>
      </c>
      <c r="J389" s="2">
        <v>15.6</v>
      </c>
      <c r="K389" s="2">
        <v>1</v>
      </c>
      <c r="L389" s="2">
        <v>1</v>
      </c>
      <c r="M389" s="2">
        <v>0</v>
      </c>
      <c r="N389" s="2">
        <v>0</v>
      </c>
      <c r="O389" t="s">
        <v>311</v>
      </c>
    </row>
    <row r="390" spans="1:15" x14ac:dyDescent="0.25">
      <c r="A390" s="4">
        <v>82</v>
      </c>
      <c r="B390" s="4">
        <v>0</v>
      </c>
      <c r="C390" s="2">
        <v>44</v>
      </c>
      <c r="D390" s="3">
        <v>2.2727272727272729</v>
      </c>
      <c r="E390" s="5"/>
      <c r="F390" s="2">
        <v>4</v>
      </c>
      <c r="G390" s="2">
        <v>0.97</v>
      </c>
      <c r="H390" s="2">
        <v>0.52</v>
      </c>
      <c r="I390" s="2">
        <v>2.13</v>
      </c>
      <c r="J390" s="2">
        <v>24.6</v>
      </c>
      <c r="K390" s="2">
        <v>2</v>
      </c>
      <c r="L390" s="2">
        <v>0</v>
      </c>
      <c r="M390" s="2">
        <v>1</v>
      </c>
      <c r="N390" s="2">
        <v>0</v>
      </c>
      <c r="O390" t="s">
        <v>312</v>
      </c>
    </row>
    <row r="391" spans="1:15" x14ac:dyDescent="0.25">
      <c r="A391" s="4">
        <v>82</v>
      </c>
      <c r="B391" s="4">
        <v>0</v>
      </c>
      <c r="C391" s="2">
        <v>32</v>
      </c>
      <c r="D391" s="3">
        <v>3.125</v>
      </c>
      <c r="E391" s="5"/>
      <c r="F391" s="2">
        <v>4</v>
      </c>
      <c r="G391" s="2">
        <v>1.35</v>
      </c>
      <c r="H391" s="2">
        <v>0.84</v>
      </c>
      <c r="I391" s="2">
        <v>2.2949999999999999</v>
      </c>
      <c r="J391" s="2">
        <v>11.6</v>
      </c>
      <c r="K391" s="2">
        <v>1</v>
      </c>
      <c r="L391" s="2">
        <v>1</v>
      </c>
      <c r="M391" s="2">
        <v>0</v>
      </c>
      <c r="N391" s="2">
        <v>0</v>
      </c>
      <c r="O391" t="s">
        <v>313</v>
      </c>
    </row>
    <row r="392" spans="1:15" x14ac:dyDescent="0.25">
      <c r="A392" s="4">
        <v>82</v>
      </c>
      <c r="B392" s="4">
        <v>0</v>
      </c>
      <c r="C392" s="2">
        <v>28</v>
      </c>
      <c r="D392" s="3">
        <v>3.5714285714285716</v>
      </c>
      <c r="E392" s="5"/>
      <c r="F392" s="2">
        <v>4</v>
      </c>
      <c r="G392" s="2">
        <v>1.2</v>
      </c>
      <c r="H392" s="2">
        <v>0.79</v>
      </c>
      <c r="I392" s="2">
        <v>2.625</v>
      </c>
      <c r="J392" s="2">
        <v>18.600000000000001</v>
      </c>
      <c r="K392" s="2">
        <v>1</v>
      </c>
      <c r="L392" s="2">
        <v>1</v>
      </c>
      <c r="M392" s="2">
        <v>0</v>
      </c>
      <c r="N392" s="2">
        <v>0</v>
      </c>
      <c r="O392" t="s">
        <v>314</v>
      </c>
    </row>
    <row r="393" spans="1:15" x14ac:dyDescent="0.25">
      <c r="A393" s="4">
        <v>82</v>
      </c>
      <c r="B393" s="4">
        <v>0</v>
      </c>
      <c r="C393" s="2">
        <v>31</v>
      </c>
      <c r="D393" s="3">
        <v>3.225806451612903</v>
      </c>
      <c r="E393" s="5"/>
      <c r="F393" s="2">
        <v>4</v>
      </c>
      <c r="G393" s="2">
        <v>1.19</v>
      </c>
      <c r="H393" s="2">
        <v>0.82</v>
      </c>
      <c r="I393" s="2">
        <v>2.72</v>
      </c>
      <c r="J393" s="2">
        <v>19.399999999999999</v>
      </c>
      <c r="K393" s="2">
        <v>1</v>
      </c>
      <c r="L393" s="2">
        <v>1</v>
      </c>
      <c r="M393" s="2">
        <v>0</v>
      </c>
      <c r="N393" s="2">
        <v>0</v>
      </c>
      <c r="O393" t="s">
        <v>315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showRowColHeaders="0" zoomScaleNormal="100" workbookViewId="0">
      <selection activeCell="B1" sqref="B1"/>
    </sheetView>
  </sheetViews>
  <sheetFormatPr defaultRowHeight="15" outlineLevelRow="1" x14ac:dyDescent="0.25"/>
  <cols>
    <col min="1" max="1" width="15.7109375" customWidth="1"/>
    <col min="2" max="11" width="10.7109375" customWidth="1"/>
  </cols>
  <sheetData>
    <row r="1" spans="1:26" ht="11.25" customHeight="1" x14ac:dyDescent="0.25">
      <c r="A1" s="10" t="s">
        <v>355</v>
      </c>
      <c r="B1" s="8" t="s">
        <v>356</v>
      </c>
      <c r="C1" s="8"/>
      <c r="D1" s="8"/>
      <c r="E1" s="9" t="s">
        <v>357</v>
      </c>
      <c r="F1" s="8" t="s">
        <v>358</v>
      </c>
      <c r="G1" s="8" t="s">
        <v>476</v>
      </c>
      <c r="H1" s="8"/>
      <c r="I1" s="8"/>
      <c r="J1" s="9"/>
      <c r="K1" s="9" t="s">
        <v>428</v>
      </c>
      <c r="L1" s="1"/>
      <c r="M1" s="1" t="s">
        <v>440</v>
      </c>
      <c r="N1" s="1"/>
      <c r="O1" s="1"/>
      <c r="P1" s="1" t="s">
        <v>353</v>
      </c>
      <c r="Q1" s="1"/>
      <c r="R1" s="1"/>
      <c r="S1" s="1"/>
      <c r="T1" s="1"/>
      <c r="U1" s="1" t="s">
        <v>475</v>
      </c>
      <c r="V1" s="1"/>
      <c r="W1" s="1"/>
      <c r="X1" s="1"/>
      <c r="Y1" s="1"/>
      <c r="Z1" s="1"/>
    </row>
    <row r="2" spans="1:26" ht="11.25" customHeight="1" x14ac:dyDescent="0.25">
      <c r="A2" s="10" t="s">
        <v>359</v>
      </c>
      <c r="B2" s="8"/>
      <c r="C2" s="8" t="s">
        <v>1</v>
      </c>
      <c r="D2" s="8"/>
      <c r="E2" s="9">
        <v>4.9125678002661299</v>
      </c>
      <c r="F2" s="8" t="s">
        <v>360</v>
      </c>
      <c r="G2" s="8"/>
      <c r="H2" s="8"/>
      <c r="I2" s="8"/>
      <c r="J2" s="9"/>
      <c r="K2" s="9"/>
      <c r="L2" s="1"/>
      <c r="M2" s="1"/>
      <c r="N2" s="1"/>
      <c r="O2" s="1"/>
      <c r="P2" s="1"/>
      <c r="Q2" s="1"/>
      <c r="R2" s="1"/>
      <c r="S2" s="1" t="s">
        <v>531</v>
      </c>
      <c r="T2" s="1" t="s">
        <v>532</v>
      </c>
      <c r="U2" s="1"/>
      <c r="V2" s="1"/>
      <c r="W2" s="1"/>
      <c r="X2" s="1"/>
      <c r="Y2" s="1"/>
      <c r="Z2" s="1"/>
    </row>
    <row r="3" spans="1:26" ht="11.25" customHeight="1" outlineLevel="1" x14ac:dyDescent="0.25">
      <c r="A3" s="10" t="s">
        <v>361</v>
      </c>
      <c r="B3" s="8"/>
      <c r="C3" s="8"/>
      <c r="D3" s="8"/>
      <c r="E3" s="8"/>
      <c r="F3" s="8" t="s">
        <v>362</v>
      </c>
      <c r="G3" s="8"/>
      <c r="H3" s="8"/>
      <c r="I3" s="11"/>
      <c r="J3" s="9"/>
      <c r="K3" s="9"/>
      <c r="L3" s="1"/>
      <c r="M3" s="1"/>
      <c r="N3" s="1"/>
      <c r="O3" s="1"/>
      <c r="P3" s="1"/>
      <c r="Q3" s="1"/>
      <c r="R3" s="1"/>
      <c r="S3" s="1"/>
      <c r="T3" s="1"/>
      <c r="U3" s="1"/>
      <c r="V3" s="1"/>
      <c r="W3" s="1"/>
      <c r="X3" s="1"/>
      <c r="Y3" s="1"/>
      <c r="Z3" s="1"/>
    </row>
    <row r="4" spans="1:26" ht="11.25" customHeight="1" outlineLevel="1" x14ac:dyDescent="0.25">
      <c r="A4" s="8" t="s">
        <v>363</v>
      </c>
      <c r="B4" s="8"/>
      <c r="C4" s="8"/>
      <c r="D4" s="8"/>
      <c r="E4" s="8"/>
      <c r="F4" s="8"/>
      <c r="G4" s="8"/>
      <c r="H4" s="8"/>
      <c r="I4" s="8"/>
      <c r="J4" s="9"/>
      <c r="K4" s="9"/>
      <c r="L4" s="1"/>
      <c r="M4" s="1"/>
      <c r="N4" s="1"/>
      <c r="O4" s="1"/>
      <c r="P4" s="1"/>
      <c r="Q4" s="1"/>
      <c r="R4" s="1"/>
      <c r="S4" s="1"/>
      <c r="T4" s="1"/>
      <c r="U4" s="1"/>
      <c r="V4" s="1"/>
      <c r="W4" s="1"/>
      <c r="X4" s="1"/>
      <c r="Y4" s="1"/>
      <c r="Z4" s="1"/>
    </row>
    <row r="5" spans="1:26" ht="11.25" customHeight="1" outlineLevel="1" x14ac:dyDescent="0.25">
      <c r="A5" s="10" t="s">
        <v>364</v>
      </c>
      <c r="B5" s="8"/>
      <c r="C5" s="8"/>
      <c r="D5" s="8"/>
      <c r="E5" s="8"/>
      <c r="F5" s="8"/>
      <c r="G5" s="8"/>
      <c r="H5" s="8"/>
      <c r="I5" s="8"/>
      <c r="J5" s="9"/>
      <c r="K5" s="9"/>
      <c r="L5" s="1"/>
      <c r="M5" s="1"/>
      <c r="N5" s="1"/>
      <c r="O5" s="1"/>
      <c r="P5" s="1"/>
      <c r="Q5" s="1"/>
      <c r="R5" s="1"/>
      <c r="S5" s="1"/>
      <c r="T5" s="1"/>
      <c r="U5" s="1"/>
      <c r="V5" s="1"/>
      <c r="W5" s="1"/>
      <c r="X5" s="1"/>
      <c r="Y5" s="1"/>
      <c r="Z5" s="1"/>
    </row>
    <row r="6" spans="1:26" ht="11.25" customHeight="1" outlineLevel="1" x14ac:dyDescent="0.25">
      <c r="A6" s="8" t="s">
        <v>365</v>
      </c>
      <c r="B6" s="8"/>
      <c r="C6" s="8"/>
      <c r="D6" s="8"/>
      <c r="E6" s="8"/>
      <c r="F6" s="8"/>
      <c r="G6" s="8"/>
      <c r="H6" s="8"/>
      <c r="I6" s="8"/>
      <c r="J6" s="9"/>
      <c r="K6" s="9"/>
      <c r="L6" s="1"/>
      <c r="M6" s="1"/>
      <c r="N6" s="1"/>
      <c r="O6" s="1"/>
      <c r="P6" s="1"/>
      <c r="Q6" s="1"/>
      <c r="R6" s="1"/>
      <c r="S6" s="1"/>
      <c r="T6" s="1"/>
      <c r="U6" s="1"/>
      <c r="V6" s="1"/>
      <c r="W6" s="1"/>
      <c r="X6" s="1"/>
      <c r="Y6" s="1"/>
      <c r="Z6" s="1"/>
    </row>
    <row r="7" spans="1:26" ht="11.25" customHeight="1" x14ac:dyDescent="0.25">
      <c r="A7" s="8"/>
      <c r="B7" s="8"/>
      <c r="C7" s="8"/>
      <c r="D7" s="8"/>
      <c r="E7" s="8"/>
      <c r="F7" s="8"/>
      <c r="G7" s="8"/>
      <c r="H7" s="8"/>
      <c r="I7" s="8"/>
      <c r="J7" s="9"/>
      <c r="K7" s="9"/>
      <c r="L7" s="1"/>
      <c r="M7" s="1"/>
      <c r="N7" s="1"/>
      <c r="O7" s="1"/>
      <c r="P7" s="1"/>
      <c r="Q7" s="1"/>
      <c r="R7" s="1"/>
      <c r="S7" s="1"/>
      <c r="T7" s="1"/>
      <c r="U7" s="1"/>
      <c r="V7" s="1"/>
      <c r="W7" s="1"/>
      <c r="X7" s="1"/>
      <c r="Y7" s="1"/>
      <c r="Z7" s="1"/>
    </row>
    <row r="8" spans="1:26" ht="11.25" customHeight="1" x14ac:dyDescent="0.25">
      <c r="A8" s="14" t="s">
        <v>366</v>
      </c>
      <c r="B8" s="8"/>
      <c r="C8" s="8"/>
      <c r="D8" s="8"/>
      <c r="E8" s="8"/>
      <c r="F8" s="8"/>
      <c r="G8" s="8"/>
      <c r="H8" s="8"/>
      <c r="I8" s="8"/>
      <c r="J8" s="8"/>
      <c r="K8" s="8"/>
    </row>
    <row r="9" spans="1:26" ht="11.25" customHeight="1" thickBot="1" x14ac:dyDescent="0.3">
      <c r="A9" s="15"/>
      <c r="B9" s="15" t="s">
        <v>367</v>
      </c>
      <c r="C9" s="16" t="s">
        <v>368</v>
      </c>
      <c r="D9" s="16" t="s">
        <v>369</v>
      </c>
      <c r="E9" s="16" t="s">
        <v>370</v>
      </c>
      <c r="F9" s="16" t="s">
        <v>371</v>
      </c>
      <c r="G9" s="16" t="s">
        <v>372</v>
      </c>
      <c r="H9" s="16" t="s">
        <v>373</v>
      </c>
      <c r="I9" s="16" t="s">
        <v>374</v>
      </c>
      <c r="J9" s="8"/>
      <c r="K9" s="8"/>
    </row>
    <row r="10" spans="1:26" ht="11.25" customHeight="1" x14ac:dyDescent="0.25">
      <c r="A10" s="8"/>
      <c r="B10" s="12">
        <v>0.88124047991314103</v>
      </c>
      <c r="C10" s="12">
        <v>0.87854904603015305</v>
      </c>
      <c r="D10" s="12">
        <v>0.57817491488041906</v>
      </c>
      <c r="E10" s="12">
        <v>1.65904734516146</v>
      </c>
      <c r="F10" s="8">
        <v>362</v>
      </c>
      <c r="G10" s="8">
        <v>0</v>
      </c>
      <c r="H10" s="12">
        <v>1.9667070086880001</v>
      </c>
      <c r="I10" s="13">
        <v>0.95</v>
      </c>
      <c r="J10" s="8"/>
      <c r="K10" s="8"/>
    </row>
    <row r="11" spans="1:26" ht="11.25" customHeight="1" x14ac:dyDescent="0.25">
      <c r="A11" s="8"/>
      <c r="B11" s="8"/>
      <c r="C11" s="8"/>
      <c r="D11" s="9"/>
      <c r="E11" s="9"/>
      <c r="F11" s="8"/>
      <c r="G11" s="8"/>
      <c r="H11" s="8"/>
      <c r="I11" s="8"/>
      <c r="J11" s="8"/>
      <c r="K11" s="8"/>
    </row>
    <row r="12" spans="1:26" ht="11.25" customHeight="1" x14ac:dyDescent="0.25">
      <c r="A12" s="14" t="s">
        <v>375</v>
      </c>
      <c r="B12" s="8"/>
      <c r="C12" s="8"/>
      <c r="D12" s="8"/>
      <c r="E12" s="8"/>
      <c r="F12" s="8"/>
      <c r="G12" s="8"/>
      <c r="H12" s="8"/>
      <c r="I12" s="9">
        <v>9</v>
      </c>
      <c r="J12" s="8"/>
      <c r="K12" s="8"/>
    </row>
    <row r="13" spans="1:26" ht="11.25" customHeight="1" outlineLevel="1" thickBot="1" x14ac:dyDescent="0.3">
      <c r="A13" s="16" t="s">
        <v>376</v>
      </c>
      <c r="B13" s="16" t="s">
        <v>377</v>
      </c>
      <c r="C13" s="16" t="s">
        <v>378</v>
      </c>
      <c r="D13" s="16" t="s">
        <v>379</v>
      </c>
      <c r="E13" s="16" t="s">
        <v>380</v>
      </c>
      <c r="F13" s="16" t="s">
        <v>381</v>
      </c>
      <c r="G13" s="16" t="s">
        <v>382</v>
      </c>
      <c r="H13" s="16" t="s">
        <v>383</v>
      </c>
      <c r="I13" s="16" t="s">
        <v>384</v>
      </c>
      <c r="J13" s="8"/>
      <c r="K13" s="8"/>
    </row>
    <row r="14" spans="1:26" ht="11.25" customHeight="1" outlineLevel="1" x14ac:dyDescent="0.25">
      <c r="A14" s="18" t="s">
        <v>385</v>
      </c>
      <c r="B14" s="17">
        <v>9.4628257162319898</v>
      </c>
      <c r="C14" s="17">
        <v>0.88703974488525605</v>
      </c>
      <c r="D14" s="17">
        <v>10.667871</v>
      </c>
      <c r="E14" s="17">
        <v>0</v>
      </c>
      <c r="F14" s="17">
        <v>7.7182784329813403</v>
      </c>
      <c r="G14" s="17">
        <v>11.207372999482599</v>
      </c>
      <c r="H14" s="17">
        <v>0</v>
      </c>
      <c r="I14" s="17">
        <v>0</v>
      </c>
      <c r="J14" s="8"/>
      <c r="K14" s="8"/>
    </row>
    <row r="15" spans="1:26" ht="11.25" customHeight="1" outlineLevel="1" x14ac:dyDescent="0.25">
      <c r="A15" s="18" t="s">
        <v>7</v>
      </c>
      <c r="B15" s="17">
        <v>1.1276249610265701</v>
      </c>
      <c r="C15" s="17">
        <v>0.117982143825122</v>
      </c>
      <c r="D15" s="29">
        <v>9.5575899999999994</v>
      </c>
      <c r="E15" s="17">
        <v>0</v>
      </c>
      <c r="F15" s="17">
        <v>0.89558865186567105</v>
      </c>
      <c r="G15" s="17">
        <v>1.35966127018748</v>
      </c>
      <c r="H15" s="17">
        <v>11.205</v>
      </c>
      <c r="I15" s="30">
        <v>0.58681620334321105</v>
      </c>
      <c r="J15" s="8"/>
      <c r="K15" s="8"/>
    </row>
    <row r="16" spans="1:26" ht="11.25" customHeight="1" outlineLevel="1" x14ac:dyDescent="0.25">
      <c r="A16" s="18" t="s">
        <v>9</v>
      </c>
      <c r="B16" s="17">
        <v>-0.132863809142025</v>
      </c>
      <c r="C16" s="17">
        <v>1.01490859792798E-2</v>
      </c>
      <c r="D16" s="31">
        <v>-13.091208999999999</v>
      </c>
      <c r="E16" s="17">
        <v>0</v>
      </c>
      <c r="F16" s="17">
        <v>-0.15282408766925101</v>
      </c>
      <c r="G16" s="17">
        <v>-0.11290353061479801</v>
      </c>
      <c r="H16" s="17">
        <v>1.2721</v>
      </c>
      <c r="I16" s="32">
        <v>-0.27082162727540499</v>
      </c>
      <c r="J16" s="8"/>
      <c r="K16" s="8"/>
      <c r="U16" s="137"/>
    </row>
    <row r="17" spans="1:21" ht="11.25" customHeight="1" outlineLevel="1" x14ac:dyDescent="0.25">
      <c r="A17" s="18" t="s">
        <v>6</v>
      </c>
      <c r="B17" s="17">
        <v>1.28763696636918</v>
      </c>
      <c r="C17" s="17">
        <v>0.25000782586730702</v>
      </c>
      <c r="D17" s="33">
        <v>5.1503870000000003</v>
      </c>
      <c r="E17" s="17">
        <v>0</v>
      </c>
      <c r="F17" s="17">
        <v>0.79594482300910196</v>
      </c>
      <c r="G17" s="17">
        <v>1.7793291097292601</v>
      </c>
      <c r="H17" s="17">
        <v>10.414</v>
      </c>
      <c r="I17" s="34">
        <v>0.304859441422974</v>
      </c>
      <c r="J17" s="8"/>
      <c r="K17" s="8"/>
    </row>
    <row r="18" spans="1:21" ht="11.25" customHeight="1" outlineLevel="1" x14ac:dyDescent="0.25">
      <c r="A18" s="18" t="s">
        <v>12</v>
      </c>
      <c r="B18" s="17">
        <v>-0.30444104663993798</v>
      </c>
      <c r="C18" s="17">
        <v>0.104206735484366</v>
      </c>
      <c r="D18" s="35">
        <v>-2.9215100000000001</v>
      </c>
      <c r="E18" s="17">
        <v>3.7079999999999999E-3</v>
      </c>
      <c r="F18" s="17">
        <v>-0.50938516366953801</v>
      </c>
      <c r="G18" s="17">
        <v>-9.9496929610338E-2</v>
      </c>
      <c r="H18" s="17">
        <v>1.7531000000000001</v>
      </c>
      <c r="I18" s="36">
        <v>-7.0950320810178796E-2</v>
      </c>
      <c r="J18" s="8"/>
      <c r="K18" s="8"/>
    </row>
    <row r="19" spans="1:21" ht="11.25" customHeight="1" outlineLevel="1" x14ac:dyDescent="0.25">
      <c r="A19" s="18" t="s">
        <v>8</v>
      </c>
      <c r="B19" s="17">
        <v>3.95891378957288E-2</v>
      </c>
      <c r="C19" s="17">
        <v>1.8199602186130599E-2</v>
      </c>
      <c r="D19" s="37">
        <v>2.1752750000000001</v>
      </c>
      <c r="E19" s="17">
        <v>3.0273000000000001E-2</v>
      </c>
      <c r="F19" s="17">
        <v>3.7958527209324298E-3</v>
      </c>
      <c r="G19" s="17">
        <v>7.5382423070525201E-2</v>
      </c>
      <c r="H19" s="17">
        <v>2.7503000000000002</v>
      </c>
      <c r="I19" s="38">
        <v>6.6168540240135798E-2</v>
      </c>
      <c r="J19" s="8"/>
      <c r="K19" s="8"/>
    </row>
    <row r="20" spans="1:21" ht="11.25" customHeight="1" outlineLevel="1" x14ac:dyDescent="0.25">
      <c r="A20" s="18" t="s">
        <v>13</v>
      </c>
      <c r="B20" s="17">
        <v>-0.23563467376772801</v>
      </c>
      <c r="C20" s="17">
        <v>0.105263008148656</v>
      </c>
      <c r="D20" s="39">
        <v>-2.2385329999999999</v>
      </c>
      <c r="E20" s="17">
        <v>2.5808999999999999E-2</v>
      </c>
      <c r="F20" s="17">
        <v>-0.44265616964927201</v>
      </c>
      <c r="G20" s="17">
        <v>-2.8613177886182999E-2</v>
      </c>
      <c r="H20" s="17">
        <v>1.8715999999999999</v>
      </c>
      <c r="I20" s="40">
        <v>-5.6171106250864397E-2</v>
      </c>
      <c r="J20" s="8"/>
      <c r="K20" s="8"/>
    </row>
    <row r="21" spans="1:21" ht="11.25" customHeight="1" outlineLevel="1" x14ac:dyDescent="0.25">
      <c r="A21" s="18" t="s">
        <v>4</v>
      </c>
      <c r="B21" s="17">
        <v>0.15031581053067999</v>
      </c>
      <c r="C21" s="17">
        <v>5.7810321139893699E-2</v>
      </c>
      <c r="D21" s="41">
        <v>2.600155</v>
      </c>
      <c r="E21" s="17">
        <v>9.7099999999999999E-3</v>
      </c>
      <c r="F21" s="17">
        <v>3.6619846770347401E-2</v>
      </c>
      <c r="G21" s="17">
        <v>0.26401177429101302</v>
      </c>
      <c r="H21" s="17">
        <v>10.741</v>
      </c>
      <c r="I21" s="42">
        <v>0.15630108530921</v>
      </c>
      <c r="J21" s="8"/>
      <c r="K21" s="8"/>
      <c r="U21">
        <f>1/(1-U18)</f>
        <v>1</v>
      </c>
    </row>
    <row r="22" spans="1:21" ht="11.25" customHeight="1" outlineLevel="1" x14ac:dyDescent="0.25">
      <c r="A22" s="43" t="s">
        <v>5</v>
      </c>
      <c r="B22" s="44">
        <v>-0.32470738066650701</v>
      </c>
      <c r="C22" s="44">
        <v>0.138035486493541</v>
      </c>
      <c r="D22" s="45">
        <v>-2.352347</v>
      </c>
      <c r="E22" s="44">
        <v>1.9203999999999999E-2</v>
      </c>
      <c r="F22" s="44">
        <v>-0.59618273940101196</v>
      </c>
      <c r="G22" s="44">
        <v>-5.3232021932001203E-2</v>
      </c>
      <c r="H22" s="44">
        <v>23.329000000000001</v>
      </c>
      <c r="I22" s="46">
        <v>-0.20839975367459801</v>
      </c>
      <c r="J22" s="8"/>
      <c r="K22" s="8"/>
    </row>
    <row r="23" spans="1:21" ht="11.25" customHeight="1" x14ac:dyDescent="0.25">
      <c r="A23" s="8"/>
      <c r="B23" s="8"/>
      <c r="C23" s="8"/>
      <c r="D23" s="8"/>
      <c r="E23" s="8"/>
      <c r="F23" s="8"/>
      <c r="G23" s="8"/>
      <c r="H23" s="8"/>
      <c r="I23" s="8"/>
      <c r="J23" s="8"/>
      <c r="K23" s="8"/>
    </row>
    <row r="24" spans="1:21" ht="11.25" customHeight="1" x14ac:dyDescent="0.25">
      <c r="A24" s="14" t="s">
        <v>386</v>
      </c>
      <c r="B24" s="8"/>
      <c r="C24" s="8"/>
      <c r="D24" s="8"/>
      <c r="E24" s="8"/>
      <c r="F24" s="8"/>
      <c r="G24" s="8"/>
      <c r="H24" s="8"/>
      <c r="I24" s="8"/>
      <c r="J24" s="8"/>
      <c r="K24" s="8"/>
    </row>
    <row r="25" spans="1:21" ht="11.25" customHeight="1" outlineLevel="1" thickBot="1" x14ac:dyDescent="0.3">
      <c r="A25" s="16" t="s">
        <v>387</v>
      </c>
      <c r="B25" s="16" t="s">
        <v>388</v>
      </c>
      <c r="C25" s="16" t="s">
        <v>389</v>
      </c>
      <c r="D25" s="16" t="s">
        <v>390</v>
      </c>
      <c r="E25" s="16" t="s">
        <v>391</v>
      </c>
      <c r="F25" s="16" t="s">
        <v>392</v>
      </c>
      <c r="G25" s="16"/>
      <c r="H25" s="16"/>
      <c r="I25" s="16"/>
      <c r="J25" s="8"/>
      <c r="K25" s="8"/>
    </row>
    <row r="26" spans="1:21" ht="11.25" customHeight="1" outlineLevel="1" x14ac:dyDescent="0.25">
      <c r="A26" s="18" t="s">
        <v>393</v>
      </c>
      <c r="B26" s="18">
        <v>8</v>
      </c>
      <c r="C26" s="17">
        <v>875.62711178338304</v>
      </c>
      <c r="D26" s="17">
        <v>109.45338897292299</v>
      </c>
      <c r="E26" s="17">
        <v>327.424160587107</v>
      </c>
      <c r="F26" s="17">
        <v>0</v>
      </c>
      <c r="G26" s="8"/>
      <c r="H26" s="8"/>
      <c r="I26" s="8"/>
      <c r="J26" s="8"/>
      <c r="K26" s="8"/>
    </row>
    <row r="27" spans="1:21" ht="11.25" customHeight="1" outlineLevel="1" x14ac:dyDescent="0.25">
      <c r="A27" s="18" t="s">
        <v>394</v>
      </c>
      <c r="B27" s="18">
        <v>353</v>
      </c>
      <c r="C27" s="17">
        <v>118.003039965534</v>
      </c>
      <c r="D27" s="17">
        <v>0.33428623219698</v>
      </c>
      <c r="E27" s="18"/>
      <c r="F27" s="18"/>
      <c r="G27" s="8"/>
      <c r="H27" s="8"/>
      <c r="I27" s="8"/>
      <c r="J27" s="8"/>
      <c r="K27" s="8"/>
    </row>
    <row r="28" spans="1:21" ht="11.25" customHeight="1" outlineLevel="1" x14ac:dyDescent="0.25">
      <c r="A28" s="18" t="s">
        <v>395</v>
      </c>
      <c r="B28" s="18">
        <v>361</v>
      </c>
      <c r="C28" s="17">
        <v>993.630151748917</v>
      </c>
      <c r="D28" s="18"/>
      <c r="E28" s="18"/>
      <c r="F28" s="18"/>
      <c r="G28" s="8"/>
      <c r="H28" s="8"/>
      <c r="I28" s="8"/>
      <c r="J28" s="8"/>
      <c r="K28" s="8"/>
    </row>
    <row r="29" spans="1:21" ht="11.25" customHeight="1" x14ac:dyDescent="0.25">
      <c r="A29" s="8"/>
      <c r="B29" s="8"/>
      <c r="C29" s="8"/>
      <c r="D29" s="8"/>
      <c r="E29" s="8"/>
      <c r="F29" s="8"/>
      <c r="G29" s="8"/>
      <c r="H29" s="8"/>
      <c r="I29" s="8"/>
      <c r="J29" s="8"/>
      <c r="K29" s="8"/>
    </row>
    <row r="30" spans="1:21" ht="11.25" customHeight="1" x14ac:dyDescent="0.25">
      <c r="A30" s="14" t="s">
        <v>396</v>
      </c>
      <c r="B30" s="8"/>
      <c r="C30" s="8"/>
      <c r="D30" s="8"/>
      <c r="E30" s="8"/>
      <c r="F30" s="8"/>
      <c r="G30" s="8"/>
      <c r="H30" s="8"/>
      <c r="I30" s="8"/>
      <c r="J30" s="8"/>
      <c r="K30" s="8"/>
    </row>
    <row r="31" spans="1:21" ht="11.25" customHeight="1" outlineLevel="1" thickBot="1" x14ac:dyDescent="0.3">
      <c r="A31" s="16"/>
      <c r="B31" s="16" t="s">
        <v>397</v>
      </c>
      <c r="C31" s="16" t="s">
        <v>398</v>
      </c>
      <c r="D31" s="16" t="s">
        <v>399</v>
      </c>
      <c r="E31" s="16" t="s">
        <v>400</v>
      </c>
      <c r="F31" s="16" t="s">
        <v>401</v>
      </c>
      <c r="G31" s="16" t="s">
        <v>402</v>
      </c>
      <c r="H31" s="16" t="s">
        <v>403</v>
      </c>
      <c r="I31" s="16"/>
      <c r="J31" s="8"/>
      <c r="K31" s="8"/>
    </row>
    <row r="32" spans="1:21" ht="11.25" customHeight="1" outlineLevel="1" x14ac:dyDescent="0.25">
      <c r="A32" s="18" t="s">
        <v>404</v>
      </c>
      <c r="B32" s="17">
        <v>-1.5092573446378301E-17</v>
      </c>
      <c r="C32" s="17">
        <v>0.570942421373271</v>
      </c>
      <c r="D32" s="17">
        <v>0.42806283294283298</v>
      </c>
      <c r="E32" s="17">
        <v>-1.5791060263738299</v>
      </c>
      <c r="F32" s="17">
        <v>2.3762458766133201</v>
      </c>
      <c r="G32" s="17">
        <v>9.0075621235306297E-2</v>
      </c>
      <c r="H32" s="17" t="s">
        <v>405</v>
      </c>
      <c r="I32" s="17"/>
      <c r="J32" s="8"/>
      <c r="K32" s="8"/>
    </row>
    <row r="33" spans="1:11" ht="11.25" customHeight="1" outlineLevel="1" x14ac:dyDescent="0.25">
      <c r="A33" s="18" t="s">
        <v>406</v>
      </c>
      <c r="B33" s="17">
        <v>6.9940744553533996E-2</v>
      </c>
      <c r="C33" s="17">
        <v>0.39524067708169103</v>
      </c>
      <c r="D33" s="17">
        <v>0.30063789852385098</v>
      </c>
      <c r="E33" s="17">
        <v>-1.1548719681916999</v>
      </c>
      <c r="F33" s="17">
        <v>0.79388509576023703</v>
      </c>
      <c r="G33" s="17"/>
      <c r="H33" s="17"/>
      <c r="I33" s="17"/>
      <c r="J33" s="8"/>
      <c r="K33" s="8"/>
    </row>
    <row r="34" spans="1:11" ht="11.25" customHeight="1" outlineLevel="1" x14ac:dyDescent="0.25">
      <c r="A34" s="8"/>
      <c r="B34" s="8"/>
      <c r="C34" s="8"/>
      <c r="D34" s="8"/>
      <c r="E34" s="8"/>
      <c r="F34" s="8"/>
      <c r="G34" s="8"/>
      <c r="H34" s="8"/>
      <c r="I34" s="8"/>
      <c r="J34" s="8"/>
      <c r="K34" s="8"/>
    </row>
    <row r="35" spans="1:11" ht="11.25" customHeight="1" outlineLevel="1" x14ac:dyDescent="0.25">
      <c r="A35" s="19" t="s">
        <v>360</v>
      </c>
      <c r="B35" s="8"/>
      <c r="C35" s="8"/>
      <c r="D35" s="8"/>
      <c r="E35" s="8"/>
      <c r="F35" s="8"/>
      <c r="G35" s="8"/>
      <c r="H35" s="8"/>
      <c r="I35" s="8"/>
      <c r="J35" s="8"/>
      <c r="K35" s="8"/>
    </row>
    <row r="36" spans="1:11" ht="11.25" customHeight="1" outlineLevel="1" x14ac:dyDescent="0.25">
      <c r="A36" s="19" t="s">
        <v>407</v>
      </c>
      <c r="B36" s="8"/>
      <c r="C36" s="8"/>
      <c r="D36" s="8"/>
      <c r="E36" s="8"/>
      <c r="F36" s="8"/>
      <c r="G36" s="8"/>
      <c r="H36" s="8"/>
      <c r="I36" s="8"/>
      <c r="J36" s="8"/>
      <c r="K36" s="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showRowColHeaders="0" zoomScaleNormal="100" workbookViewId="0">
      <selection activeCell="B1" sqref="B1"/>
    </sheetView>
  </sheetViews>
  <sheetFormatPr defaultRowHeight="15" outlineLevelRow="1" x14ac:dyDescent="0.25"/>
  <cols>
    <col min="1" max="1" width="15.7109375" customWidth="1"/>
    <col min="2" max="11" width="10.7109375" customWidth="1"/>
  </cols>
  <sheetData>
    <row r="1" spans="1:26" ht="11.25" customHeight="1" x14ac:dyDescent="0.25">
      <c r="A1" s="10" t="s">
        <v>355</v>
      </c>
      <c r="B1" s="8" t="s">
        <v>442</v>
      </c>
      <c r="C1" s="8"/>
      <c r="D1" s="8"/>
      <c r="E1" s="9" t="s">
        <v>357</v>
      </c>
      <c r="F1" s="8" t="s">
        <v>358</v>
      </c>
      <c r="G1" s="8" t="s">
        <v>443</v>
      </c>
      <c r="H1" s="8"/>
      <c r="I1" s="8"/>
      <c r="J1" s="9"/>
      <c r="K1" s="9" t="s">
        <v>452</v>
      </c>
      <c r="L1" s="1"/>
      <c r="M1" s="1" t="s">
        <v>440</v>
      </c>
      <c r="N1" s="1"/>
      <c r="O1" s="1"/>
      <c r="P1" s="1" t="s">
        <v>353</v>
      </c>
      <c r="Q1" s="1"/>
      <c r="R1" s="1"/>
      <c r="S1" s="1"/>
      <c r="T1" s="1"/>
      <c r="U1" s="1"/>
      <c r="V1" s="1"/>
      <c r="W1" s="1"/>
      <c r="X1" s="1"/>
      <c r="Y1" s="1"/>
      <c r="Z1" s="1"/>
    </row>
    <row r="2" spans="1:26" ht="11.25" customHeight="1" x14ac:dyDescent="0.25">
      <c r="A2" s="10" t="s">
        <v>359</v>
      </c>
      <c r="B2" s="8"/>
      <c r="C2" s="8" t="s">
        <v>1</v>
      </c>
      <c r="D2" s="8"/>
      <c r="E2" s="9">
        <v>4.9125678002661299</v>
      </c>
      <c r="F2" s="8" t="s">
        <v>360</v>
      </c>
      <c r="G2" s="8"/>
      <c r="H2" s="8"/>
      <c r="I2" s="8"/>
      <c r="J2" s="9"/>
      <c r="K2" s="9"/>
      <c r="L2" s="1"/>
      <c r="M2" s="1"/>
      <c r="N2" s="1"/>
      <c r="O2" s="1"/>
      <c r="P2" s="1"/>
      <c r="Q2" s="1"/>
      <c r="R2" s="1"/>
      <c r="S2" s="1" t="s">
        <v>547</v>
      </c>
      <c r="T2" s="1" t="s">
        <v>548</v>
      </c>
      <c r="U2" s="1"/>
      <c r="V2" s="1"/>
      <c r="W2" s="1"/>
      <c r="X2" s="1"/>
      <c r="Y2" s="1"/>
      <c r="Z2" s="1"/>
    </row>
    <row r="3" spans="1:26" ht="11.25" customHeight="1" outlineLevel="1" x14ac:dyDescent="0.25">
      <c r="A3" s="10" t="s">
        <v>361</v>
      </c>
      <c r="B3" s="8"/>
      <c r="C3" s="8"/>
      <c r="D3" s="8"/>
      <c r="E3" s="8"/>
      <c r="F3" s="8" t="s">
        <v>362</v>
      </c>
      <c r="G3" s="8"/>
      <c r="H3" s="8"/>
      <c r="I3" s="11"/>
      <c r="J3" s="9"/>
      <c r="K3" s="9"/>
      <c r="L3" s="1"/>
      <c r="M3" s="1"/>
      <c r="N3" s="1"/>
      <c r="O3" s="1"/>
      <c r="P3" s="1"/>
      <c r="Q3" s="1"/>
      <c r="R3" s="1"/>
      <c r="S3" s="1"/>
      <c r="T3" s="1"/>
      <c r="U3" s="1"/>
      <c r="V3" s="1"/>
      <c r="W3" s="1"/>
      <c r="X3" s="1"/>
      <c r="Y3" s="1"/>
      <c r="Z3" s="1"/>
    </row>
    <row r="4" spans="1:26" ht="11.25" customHeight="1" outlineLevel="1" x14ac:dyDescent="0.25">
      <c r="A4" s="8" t="s">
        <v>444</v>
      </c>
      <c r="B4" s="8"/>
      <c r="C4" s="8"/>
      <c r="D4" s="8"/>
      <c r="E4" s="8"/>
      <c r="F4" s="8"/>
      <c r="G4" s="8"/>
      <c r="H4" s="8"/>
      <c r="I4" s="8"/>
      <c r="J4" s="9"/>
      <c r="K4" s="9"/>
      <c r="L4" s="1"/>
      <c r="M4" s="1"/>
      <c r="N4" s="1"/>
      <c r="O4" s="1"/>
      <c r="P4" s="1"/>
      <c r="Q4" s="1"/>
      <c r="R4" s="1"/>
      <c r="S4" s="1"/>
      <c r="T4" s="1"/>
      <c r="U4" s="1"/>
      <c r="V4" s="1"/>
      <c r="W4" s="1"/>
      <c r="X4" s="1"/>
      <c r="Y4" s="1"/>
      <c r="Z4" s="1"/>
    </row>
    <row r="5" spans="1:26" ht="11.25" customHeight="1" outlineLevel="1" x14ac:dyDescent="0.25">
      <c r="A5" s="10" t="s">
        <v>364</v>
      </c>
      <c r="B5" s="8"/>
      <c r="C5" s="8"/>
      <c r="D5" s="8"/>
      <c r="E5" s="8"/>
      <c r="F5" s="8"/>
      <c r="G5" s="8"/>
      <c r="H5" s="8"/>
      <c r="I5" s="8"/>
      <c r="J5" s="9"/>
      <c r="K5" s="9"/>
      <c r="L5" s="1"/>
      <c r="M5" s="1"/>
      <c r="N5" s="1"/>
      <c r="O5" s="1"/>
      <c r="P5" s="1"/>
      <c r="Q5" s="1"/>
      <c r="R5" s="1"/>
      <c r="S5" s="1"/>
      <c r="T5" s="1"/>
      <c r="U5" s="1"/>
      <c r="V5" s="1"/>
      <c r="W5" s="1"/>
      <c r="X5" s="1"/>
      <c r="Y5" s="1"/>
      <c r="Z5" s="1"/>
    </row>
    <row r="6" spans="1:26" ht="11.25" customHeight="1" outlineLevel="1" x14ac:dyDescent="0.25">
      <c r="A6" s="8" t="s">
        <v>445</v>
      </c>
      <c r="B6" s="8"/>
      <c r="C6" s="8"/>
      <c r="D6" s="8"/>
      <c r="E6" s="8"/>
      <c r="F6" s="8"/>
      <c r="G6" s="8"/>
      <c r="H6" s="8"/>
      <c r="I6" s="8"/>
      <c r="J6" s="9"/>
      <c r="K6" s="9"/>
      <c r="L6" s="1"/>
      <c r="M6" s="1"/>
      <c r="N6" s="1"/>
      <c r="O6" s="1"/>
      <c r="P6" s="1"/>
      <c r="Q6" s="1"/>
      <c r="R6" s="1"/>
      <c r="S6" s="1"/>
      <c r="T6" s="1"/>
      <c r="U6" s="1"/>
      <c r="V6" s="1"/>
      <c r="W6" s="1"/>
      <c r="X6" s="1"/>
      <c r="Y6" s="1"/>
      <c r="Z6" s="1"/>
    </row>
    <row r="7" spans="1:26" ht="11.25" customHeight="1" x14ac:dyDescent="0.25">
      <c r="A7" s="8"/>
      <c r="B7" s="8"/>
      <c r="C7" s="8"/>
      <c r="D7" s="8"/>
      <c r="E7" s="8"/>
      <c r="F7" s="8"/>
      <c r="G7" s="8"/>
      <c r="H7" s="8"/>
      <c r="I7" s="8"/>
      <c r="J7" s="9"/>
      <c r="K7" s="9"/>
      <c r="L7" s="1"/>
      <c r="M7" s="1"/>
      <c r="N7" s="1"/>
      <c r="O7" s="1"/>
      <c r="P7" s="1"/>
      <c r="Q7" s="1"/>
      <c r="R7" s="1"/>
      <c r="S7" s="1"/>
      <c r="T7" s="1"/>
      <c r="U7" s="1"/>
      <c r="V7" s="1"/>
      <c r="W7" s="1"/>
      <c r="X7" s="1"/>
      <c r="Y7" s="1"/>
      <c r="Z7" s="1"/>
    </row>
    <row r="8" spans="1:26" ht="11.25" customHeight="1" x14ac:dyDescent="0.25">
      <c r="A8" s="14" t="s">
        <v>446</v>
      </c>
      <c r="B8" s="8"/>
      <c r="C8" s="8"/>
      <c r="D8" s="8"/>
      <c r="E8" s="8"/>
      <c r="F8" s="8"/>
      <c r="G8" s="8"/>
      <c r="H8" s="8"/>
      <c r="I8" s="8"/>
      <c r="J8" s="8"/>
      <c r="K8" s="8"/>
    </row>
    <row r="9" spans="1:26" ht="11.25" customHeight="1" thickBot="1" x14ac:dyDescent="0.3">
      <c r="A9" s="15"/>
      <c r="B9" s="15" t="s">
        <v>367</v>
      </c>
      <c r="C9" s="16" t="s">
        <v>368</v>
      </c>
      <c r="D9" s="16" t="s">
        <v>369</v>
      </c>
      <c r="E9" s="16" t="s">
        <v>370</v>
      </c>
      <c r="F9" s="16" t="s">
        <v>371</v>
      </c>
      <c r="G9" s="16" t="s">
        <v>372</v>
      </c>
      <c r="H9" s="16" t="s">
        <v>373</v>
      </c>
      <c r="I9" s="16" t="s">
        <v>374</v>
      </c>
      <c r="J9" s="8"/>
      <c r="K9" s="8"/>
    </row>
    <row r="10" spans="1:26" ht="11.25" customHeight="1" x14ac:dyDescent="0.25">
      <c r="A10" s="8"/>
      <c r="B10" s="12">
        <v>0.87937883628257496</v>
      </c>
      <c r="C10" s="12">
        <v>0.87699367202827605</v>
      </c>
      <c r="D10" s="12">
        <v>0.58186536488208795</v>
      </c>
      <c r="E10" s="12">
        <v>1.65904734516146</v>
      </c>
      <c r="F10" s="8">
        <v>362</v>
      </c>
      <c r="G10" s="8">
        <v>0</v>
      </c>
      <c r="H10" s="12">
        <v>1.9666878964647601</v>
      </c>
      <c r="I10" s="13">
        <v>0.95</v>
      </c>
      <c r="J10" s="8"/>
      <c r="K10" s="8"/>
    </row>
    <row r="11" spans="1:26" ht="11.25" customHeight="1" x14ac:dyDescent="0.25">
      <c r="A11" s="8"/>
      <c r="B11" s="8"/>
      <c r="C11" s="8"/>
      <c r="D11" s="9"/>
      <c r="E11" s="9"/>
      <c r="F11" s="8"/>
      <c r="G11" s="8"/>
      <c r="H11" s="8"/>
      <c r="I11" s="8"/>
      <c r="J11" s="8"/>
      <c r="K11" s="8"/>
    </row>
    <row r="12" spans="1:26" ht="11.25" customHeight="1" x14ac:dyDescent="0.25">
      <c r="A12" s="14" t="s">
        <v>447</v>
      </c>
      <c r="B12" s="8"/>
      <c r="C12" s="8"/>
      <c r="D12" s="8"/>
      <c r="E12" s="8"/>
      <c r="F12" s="8"/>
      <c r="G12" s="8"/>
      <c r="H12" s="8"/>
      <c r="I12" s="9">
        <v>8</v>
      </c>
      <c r="J12" s="8"/>
      <c r="K12" s="8"/>
    </row>
    <row r="13" spans="1:26" ht="11.25" customHeight="1" outlineLevel="1" thickBot="1" x14ac:dyDescent="0.3">
      <c r="A13" s="16" t="s">
        <v>376</v>
      </c>
      <c r="B13" s="16" t="s">
        <v>377</v>
      </c>
      <c r="C13" s="16" t="s">
        <v>378</v>
      </c>
      <c r="D13" s="16" t="s">
        <v>379</v>
      </c>
      <c r="E13" s="16" t="s">
        <v>380</v>
      </c>
      <c r="F13" s="16" t="s">
        <v>381</v>
      </c>
      <c r="G13" s="16" t="s">
        <v>382</v>
      </c>
      <c r="H13" s="16" t="s">
        <v>383</v>
      </c>
      <c r="I13" s="16" t="s">
        <v>384</v>
      </c>
      <c r="J13" s="8"/>
      <c r="K13" s="8"/>
    </row>
    <row r="14" spans="1:26" ht="11.25" customHeight="1" outlineLevel="1" x14ac:dyDescent="0.25">
      <c r="A14" s="18" t="s">
        <v>385</v>
      </c>
      <c r="B14" s="17">
        <v>9.5086968062597297</v>
      </c>
      <c r="C14" s="17">
        <v>0.89248592378460601</v>
      </c>
      <c r="D14" s="17">
        <v>10.654170000000001</v>
      </c>
      <c r="E14" s="17">
        <v>0</v>
      </c>
      <c r="F14" s="17">
        <v>7.7534555421873703</v>
      </c>
      <c r="G14" s="17">
        <v>11.263938070332101</v>
      </c>
      <c r="H14" s="17">
        <v>0</v>
      </c>
      <c r="I14" s="17">
        <v>0</v>
      </c>
      <c r="J14" s="8"/>
      <c r="K14" s="8"/>
    </row>
    <row r="15" spans="1:26" ht="11.25" customHeight="1" outlineLevel="1" x14ac:dyDescent="0.25">
      <c r="A15" s="18" t="s">
        <v>7</v>
      </c>
      <c r="B15" s="17">
        <v>1.01461311718132</v>
      </c>
      <c r="C15" s="17">
        <v>0.108445579645742</v>
      </c>
      <c r="D15" s="29">
        <v>9.3559660000000004</v>
      </c>
      <c r="E15" s="17">
        <v>0</v>
      </c>
      <c r="F15" s="17">
        <v>0.80133450826693597</v>
      </c>
      <c r="G15" s="17">
        <v>1.2278917260957101</v>
      </c>
      <c r="H15" s="17">
        <v>9.3470999999999993</v>
      </c>
      <c r="I15" s="68">
        <v>0.52800482240525004</v>
      </c>
      <c r="J15" s="8"/>
      <c r="K15" s="8"/>
    </row>
    <row r="16" spans="1:26" ht="11.25" customHeight="1" outlineLevel="1" x14ac:dyDescent="0.25">
      <c r="A16" s="18" t="s">
        <v>9</v>
      </c>
      <c r="B16" s="17">
        <v>-0.12985541031741299</v>
      </c>
      <c r="C16" s="17">
        <v>1.01324510841378E-2</v>
      </c>
      <c r="D16" s="31">
        <v>-12.815794</v>
      </c>
      <c r="E16" s="17">
        <v>0</v>
      </c>
      <c r="F16" s="17">
        <v>-0.149782779226108</v>
      </c>
      <c r="G16" s="17">
        <v>-0.10992804140871799</v>
      </c>
      <c r="H16" s="17">
        <v>1.2519</v>
      </c>
      <c r="I16" s="69">
        <v>-0.26468948737639098</v>
      </c>
      <c r="J16" s="8"/>
      <c r="K16" s="8"/>
    </row>
    <row r="17" spans="1:11" ht="11.25" customHeight="1" outlineLevel="1" x14ac:dyDescent="0.25">
      <c r="A17" s="18" t="s">
        <v>6</v>
      </c>
      <c r="B17" s="17">
        <v>1.10955087255146</v>
      </c>
      <c r="C17" s="17">
        <v>0.23979079017739099</v>
      </c>
      <c r="D17" s="70">
        <v>4.6271620000000002</v>
      </c>
      <c r="E17" s="17">
        <v>5.0000000000000004E-6</v>
      </c>
      <c r="F17" s="17">
        <v>0.63795722782587005</v>
      </c>
      <c r="G17" s="17">
        <v>1.58114451727706</v>
      </c>
      <c r="H17" s="17">
        <v>9.4593000000000007</v>
      </c>
      <c r="I17" s="71">
        <v>0.26269598347289902</v>
      </c>
      <c r="J17" s="8"/>
      <c r="K17" s="8"/>
    </row>
    <row r="18" spans="1:11" ht="11.25" customHeight="1" outlineLevel="1" x14ac:dyDescent="0.25">
      <c r="A18" s="18" t="s">
        <v>12</v>
      </c>
      <c r="B18" s="17">
        <v>-0.21627569206696001</v>
      </c>
      <c r="C18" s="17">
        <v>9.7853924641085804E-2</v>
      </c>
      <c r="D18" s="39">
        <v>-2.2101890000000002</v>
      </c>
      <c r="E18" s="17">
        <v>2.7730999999999999E-2</v>
      </c>
      <c r="F18" s="17">
        <v>-0.408723821280158</v>
      </c>
      <c r="G18" s="17">
        <v>-2.38275628537617E-2</v>
      </c>
      <c r="H18" s="17">
        <v>1.5263</v>
      </c>
      <c r="I18" s="72">
        <v>-5.04032879434375E-2</v>
      </c>
      <c r="J18" s="8"/>
      <c r="K18" s="8"/>
    </row>
    <row r="19" spans="1:11" ht="11.25" customHeight="1" outlineLevel="1" x14ac:dyDescent="0.25">
      <c r="A19" s="18" t="s">
        <v>8</v>
      </c>
      <c r="B19" s="17">
        <v>4.3176527720989101E-2</v>
      </c>
      <c r="C19" s="17">
        <v>1.8251353520336099E-2</v>
      </c>
      <c r="D19" s="73">
        <v>2.3656619999999999</v>
      </c>
      <c r="E19" s="17">
        <v>1.8536E-2</v>
      </c>
      <c r="F19" s="17">
        <v>7.2818116584445602E-3</v>
      </c>
      <c r="G19" s="17">
        <v>7.9071243783533501E-2</v>
      </c>
      <c r="H19" s="17">
        <v>2.7309999999999999</v>
      </c>
      <c r="I19" s="74">
        <v>7.2164436100131096E-2</v>
      </c>
      <c r="J19" s="8"/>
      <c r="K19" s="8"/>
    </row>
    <row r="20" spans="1:11" ht="11.25" customHeight="1" outlineLevel="1" x14ac:dyDescent="0.25">
      <c r="A20" s="18" t="s">
        <v>13</v>
      </c>
      <c r="B20" s="17">
        <v>-0.15547546632419501</v>
      </c>
      <c r="C20" s="17">
        <v>0.10023042967561099</v>
      </c>
      <c r="D20" s="75">
        <v>-1.55118</v>
      </c>
      <c r="E20" s="17">
        <v>0.121752</v>
      </c>
      <c r="F20" s="17">
        <v>-0.35259743922468201</v>
      </c>
      <c r="G20" s="17">
        <v>4.1646506576292298E-2</v>
      </c>
      <c r="H20" s="17">
        <v>1.6754</v>
      </c>
      <c r="I20" s="76">
        <v>-3.7062579961842403E-2</v>
      </c>
      <c r="J20" s="8"/>
      <c r="K20" s="8"/>
    </row>
    <row r="21" spans="1:11" ht="11.25" customHeight="1" outlineLevel="1" x14ac:dyDescent="0.25">
      <c r="A21" s="18" t="s">
        <v>4</v>
      </c>
      <c r="B21" s="17">
        <v>6.4601265079893805E-2</v>
      </c>
      <c r="C21" s="17">
        <v>4.5167583036329499E-2</v>
      </c>
      <c r="D21" s="77">
        <v>1.4302569999999999</v>
      </c>
      <c r="E21" s="17">
        <v>0.15352499999999999</v>
      </c>
      <c r="F21" s="17">
        <v>-2.4229273790222501E-2</v>
      </c>
      <c r="G21" s="17">
        <v>0.15343180395000999</v>
      </c>
      <c r="H21" s="17">
        <v>6.4736000000000002</v>
      </c>
      <c r="I21" s="38">
        <v>6.7173558181855095E-2</v>
      </c>
      <c r="J21" s="8"/>
      <c r="K21" s="8"/>
    </row>
    <row r="22" spans="1:11" ht="11.25" customHeight="1" x14ac:dyDescent="0.25">
      <c r="A22" s="8"/>
      <c r="B22" s="8"/>
      <c r="C22" s="8"/>
      <c r="D22" s="8"/>
      <c r="E22" s="8"/>
      <c r="F22" s="8"/>
      <c r="G22" s="8"/>
      <c r="H22" s="8"/>
      <c r="I22" s="8"/>
      <c r="J22" s="8"/>
      <c r="K22" s="8"/>
    </row>
    <row r="23" spans="1:11" ht="11.25" customHeight="1" x14ac:dyDescent="0.25">
      <c r="A23" s="14" t="s">
        <v>448</v>
      </c>
      <c r="B23" s="8"/>
      <c r="C23" s="8"/>
      <c r="D23" s="8"/>
      <c r="E23" s="8"/>
      <c r="F23" s="8"/>
      <c r="G23" s="8"/>
      <c r="H23" s="8"/>
      <c r="I23" s="8"/>
      <c r="J23" s="8"/>
      <c r="K23" s="8"/>
    </row>
    <row r="24" spans="1:11" ht="11.25" customHeight="1" outlineLevel="1" thickBot="1" x14ac:dyDescent="0.3">
      <c r="A24" s="16" t="s">
        <v>387</v>
      </c>
      <c r="B24" s="16" t="s">
        <v>388</v>
      </c>
      <c r="C24" s="16" t="s">
        <v>389</v>
      </c>
      <c r="D24" s="16" t="s">
        <v>390</v>
      </c>
      <c r="E24" s="16" t="s">
        <v>391</v>
      </c>
      <c r="F24" s="16" t="s">
        <v>392</v>
      </c>
      <c r="G24" s="16"/>
      <c r="H24" s="16"/>
      <c r="I24" s="16"/>
      <c r="J24" s="8"/>
      <c r="K24" s="8"/>
    </row>
    <row r="25" spans="1:11" ht="11.25" customHeight="1" outlineLevel="1" x14ac:dyDescent="0.25">
      <c r="A25" s="18" t="s">
        <v>393</v>
      </c>
      <c r="B25" s="18">
        <v>7</v>
      </c>
      <c r="C25" s="17">
        <v>873.77732654024101</v>
      </c>
      <c r="D25" s="17">
        <v>124.825332362892</v>
      </c>
      <c r="E25" s="17">
        <v>368.68690896128402</v>
      </c>
      <c r="F25" s="17">
        <v>0</v>
      </c>
      <c r="G25" s="8"/>
      <c r="H25" s="8"/>
      <c r="I25" s="8"/>
      <c r="J25" s="8"/>
      <c r="K25" s="8"/>
    </row>
    <row r="26" spans="1:11" ht="11.25" customHeight="1" outlineLevel="1" x14ac:dyDescent="0.25">
      <c r="A26" s="18" t="s">
        <v>394</v>
      </c>
      <c r="B26" s="18">
        <v>354</v>
      </c>
      <c r="C26" s="17">
        <v>119.85282520867599</v>
      </c>
      <c r="D26" s="17">
        <v>0.33856730284936598</v>
      </c>
      <c r="E26" s="18"/>
      <c r="F26" s="18"/>
      <c r="G26" s="8"/>
      <c r="H26" s="8"/>
      <c r="I26" s="8"/>
      <c r="J26" s="8"/>
      <c r="K26" s="8"/>
    </row>
    <row r="27" spans="1:11" ht="11.25" customHeight="1" outlineLevel="1" x14ac:dyDescent="0.25">
      <c r="A27" s="18" t="s">
        <v>395</v>
      </c>
      <c r="B27" s="18">
        <v>361</v>
      </c>
      <c r="C27" s="17">
        <v>993.630151748917</v>
      </c>
      <c r="D27" s="18"/>
      <c r="E27" s="18"/>
      <c r="F27" s="18"/>
      <c r="G27" s="8"/>
      <c r="H27" s="8"/>
      <c r="I27" s="8"/>
      <c r="J27" s="8"/>
      <c r="K27" s="8"/>
    </row>
    <row r="28" spans="1:11" ht="11.25" customHeight="1" x14ac:dyDescent="0.25">
      <c r="A28" s="8"/>
      <c r="B28" s="8"/>
      <c r="C28" s="8"/>
      <c r="D28" s="8"/>
      <c r="E28" s="8"/>
      <c r="F28" s="8"/>
      <c r="G28" s="8"/>
      <c r="H28" s="8"/>
      <c r="I28" s="8"/>
      <c r="J28" s="8"/>
      <c r="K28" s="8"/>
    </row>
    <row r="29" spans="1:11" ht="11.25" customHeight="1" x14ac:dyDescent="0.25">
      <c r="A29" s="14" t="s">
        <v>449</v>
      </c>
      <c r="B29" s="8"/>
      <c r="C29" s="8"/>
      <c r="D29" s="8"/>
      <c r="E29" s="8"/>
      <c r="F29" s="8"/>
      <c r="G29" s="8"/>
      <c r="H29" s="8"/>
      <c r="I29" s="8"/>
      <c r="J29" s="8"/>
      <c r="K29" s="8"/>
    </row>
    <row r="30" spans="1:11" ht="11.25" customHeight="1" outlineLevel="1" thickBot="1" x14ac:dyDescent="0.3">
      <c r="A30" s="16"/>
      <c r="B30" s="16" t="s">
        <v>397</v>
      </c>
      <c r="C30" s="16" t="s">
        <v>398</v>
      </c>
      <c r="D30" s="16" t="s">
        <v>399</v>
      </c>
      <c r="E30" s="16" t="s">
        <v>400</v>
      </c>
      <c r="F30" s="16" t="s">
        <v>401</v>
      </c>
      <c r="G30" s="16" t="s">
        <v>402</v>
      </c>
      <c r="H30" s="16" t="s">
        <v>403</v>
      </c>
      <c r="I30" s="16"/>
      <c r="J30" s="8"/>
      <c r="K30" s="8"/>
    </row>
    <row r="31" spans="1:11" ht="11.25" customHeight="1" outlineLevel="1" x14ac:dyDescent="0.25">
      <c r="A31" s="18" t="s">
        <v>404</v>
      </c>
      <c r="B31" s="17">
        <v>-6.3909225517581997E-17</v>
      </c>
      <c r="C31" s="17">
        <v>0.57539999349161697</v>
      </c>
      <c r="D31" s="17">
        <v>0.42323733872747699</v>
      </c>
      <c r="E31" s="17">
        <v>-1.5987209092471899</v>
      </c>
      <c r="F31" s="17">
        <v>2.4341346890664899</v>
      </c>
      <c r="G31" s="17">
        <v>8.8480897616000406E-2</v>
      </c>
      <c r="H31" s="17" t="s">
        <v>450</v>
      </c>
      <c r="I31" s="17"/>
      <c r="J31" s="8"/>
      <c r="K31" s="8"/>
    </row>
    <row r="32" spans="1:11" ht="11.25" customHeight="1" outlineLevel="1" x14ac:dyDescent="0.25">
      <c r="A32" s="18" t="s">
        <v>406</v>
      </c>
      <c r="B32" s="17">
        <v>5.23408604774405E-2</v>
      </c>
      <c r="C32" s="17">
        <v>0.39750946545078197</v>
      </c>
      <c r="D32" s="17">
        <v>0.28519097274688299</v>
      </c>
      <c r="E32" s="17">
        <v>-1.3527595645700501</v>
      </c>
      <c r="F32" s="17">
        <v>0.74913437531405203</v>
      </c>
      <c r="G32" s="17"/>
      <c r="H32" s="17"/>
      <c r="I32" s="17"/>
      <c r="J32" s="8"/>
      <c r="K32" s="8"/>
    </row>
    <row r="33" spans="1:11" ht="11.25" customHeight="1" outlineLevel="1" x14ac:dyDescent="0.25">
      <c r="A33" s="8"/>
      <c r="B33" s="8"/>
      <c r="C33" s="8"/>
      <c r="D33" s="8"/>
      <c r="E33" s="8"/>
      <c r="F33" s="8"/>
      <c r="G33" s="8"/>
      <c r="H33" s="8"/>
      <c r="I33" s="8"/>
      <c r="J33" s="8"/>
      <c r="K33" s="8"/>
    </row>
    <row r="34" spans="1:11" ht="11.25" customHeight="1" outlineLevel="1" x14ac:dyDescent="0.25">
      <c r="A34" s="19" t="s">
        <v>360</v>
      </c>
      <c r="B34" s="8"/>
      <c r="C34" s="8"/>
      <c r="D34" s="8"/>
      <c r="E34" s="8"/>
      <c r="F34" s="8"/>
      <c r="G34" s="8"/>
      <c r="H34" s="8"/>
      <c r="I34" s="8"/>
      <c r="J34" s="8"/>
      <c r="K34" s="8"/>
    </row>
    <row r="35" spans="1:11" ht="11.25" customHeight="1" outlineLevel="1" x14ac:dyDescent="0.25">
      <c r="A35" s="19" t="s">
        <v>451</v>
      </c>
      <c r="B35" s="8"/>
      <c r="C35" s="8"/>
      <c r="D35" s="8"/>
      <c r="E35" s="8"/>
      <c r="F35" s="8"/>
      <c r="G35" s="8"/>
      <c r="H35" s="8"/>
      <c r="I35" s="8"/>
      <c r="J35" s="8"/>
      <c r="K35" s="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showRowColHeaders="0" zoomScaleNormal="100" workbookViewId="0">
      <selection activeCell="B1" sqref="B1"/>
    </sheetView>
  </sheetViews>
  <sheetFormatPr defaultRowHeight="15" outlineLevelRow="1" x14ac:dyDescent="0.25"/>
  <cols>
    <col min="1" max="1" width="15.7109375" customWidth="1"/>
    <col min="2" max="11" width="10.7109375" customWidth="1"/>
  </cols>
  <sheetData>
    <row r="1" spans="1:26" ht="11.25" customHeight="1" x14ac:dyDescent="0.25">
      <c r="A1" s="10" t="s">
        <v>355</v>
      </c>
      <c r="B1" s="8" t="s">
        <v>461</v>
      </c>
      <c r="C1" s="8"/>
      <c r="D1" s="8"/>
      <c r="E1" s="9" t="s">
        <v>357</v>
      </c>
      <c r="F1" s="8" t="s">
        <v>358</v>
      </c>
      <c r="G1" s="8" t="s">
        <v>462</v>
      </c>
      <c r="H1" s="8"/>
      <c r="I1" s="8"/>
      <c r="J1" s="9"/>
      <c r="K1" s="9" t="s">
        <v>471</v>
      </c>
      <c r="L1" s="1"/>
      <c r="M1" s="1" t="s">
        <v>440</v>
      </c>
      <c r="N1" s="1"/>
      <c r="O1" s="1"/>
      <c r="P1" s="1" t="s">
        <v>353</v>
      </c>
      <c r="Q1" s="1"/>
      <c r="R1" s="1"/>
      <c r="S1" s="1"/>
      <c r="T1" s="1"/>
      <c r="U1" s="1"/>
      <c r="V1" s="1"/>
      <c r="W1" s="1"/>
      <c r="X1" s="1"/>
      <c r="Y1" s="1"/>
      <c r="Z1" s="1"/>
    </row>
    <row r="2" spans="1:26" ht="11.25" customHeight="1" x14ac:dyDescent="0.25">
      <c r="A2" s="10" t="s">
        <v>359</v>
      </c>
      <c r="B2" s="8"/>
      <c r="C2" s="8" t="s">
        <v>1</v>
      </c>
      <c r="D2" s="8"/>
      <c r="E2" s="9">
        <v>4.9125678002661299</v>
      </c>
      <c r="F2" s="8" t="s">
        <v>360</v>
      </c>
      <c r="G2" s="8"/>
      <c r="H2" s="8"/>
      <c r="I2" s="8"/>
      <c r="J2" s="9"/>
      <c r="K2" s="9"/>
      <c r="L2" s="1"/>
      <c r="M2" s="1"/>
      <c r="N2" s="1"/>
      <c r="O2" s="1"/>
      <c r="P2" s="1"/>
      <c r="Q2" s="1"/>
      <c r="R2" s="1"/>
      <c r="S2" s="1" t="s">
        <v>562</v>
      </c>
      <c r="T2" s="1" t="s">
        <v>563</v>
      </c>
      <c r="U2" s="1"/>
      <c r="V2" s="1"/>
      <c r="W2" s="1"/>
      <c r="X2" s="1"/>
      <c r="Y2" s="1"/>
      <c r="Z2" s="1"/>
    </row>
    <row r="3" spans="1:26" ht="11.25" customHeight="1" outlineLevel="1" x14ac:dyDescent="0.25">
      <c r="A3" s="10" t="s">
        <v>361</v>
      </c>
      <c r="B3" s="8"/>
      <c r="C3" s="8"/>
      <c r="D3" s="8"/>
      <c r="E3" s="8"/>
      <c r="F3" s="8" t="s">
        <v>362</v>
      </c>
      <c r="G3" s="8"/>
      <c r="H3" s="8"/>
      <c r="I3" s="11"/>
      <c r="J3" s="9"/>
      <c r="K3" s="9"/>
      <c r="L3" s="1"/>
      <c r="M3" s="1"/>
      <c r="N3" s="1"/>
      <c r="O3" s="1"/>
      <c r="P3" s="1"/>
      <c r="Q3" s="1"/>
      <c r="R3" s="1"/>
      <c r="S3" s="1"/>
      <c r="T3" s="1"/>
      <c r="U3" s="1"/>
      <c r="V3" s="1"/>
      <c r="W3" s="1"/>
      <c r="X3" s="1"/>
      <c r="Y3" s="1"/>
      <c r="Z3" s="1"/>
    </row>
    <row r="4" spans="1:26" ht="11.25" customHeight="1" outlineLevel="1" x14ac:dyDescent="0.25">
      <c r="A4" s="8" t="s">
        <v>463</v>
      </c>
      <c r="B4" s="8"/>
      <c r="C4" s="8"/>
      <c r="D4" s="8"/>
      <c r="E4" s="8"/>
      <c r="F4" s="8"/>
      <c r="G4" s="8"/>
      <c r="H4" s="8"/>
      <c r="I4" s="8"/>
      <c r="J4" s="9"/>
      <c r="K4" s="9"/>
      <c r="L4" s="1"/>
      <c r="M4" s="1"/>
      <c r="N4" s="1"/>
      <c r="O4" s="1"/>
      <c r="P4" s="1"/>
      <c r="Q4" s="1"/>
      <c r="R4" s="1"/>
      <c r="S4" s="1"/>
      <c r="T4" s="1"/>
      <c r="U4" s="1"/>
      <c r="V4" s="1"/>
      <c r="W4" s="1"/>
      <c r="X4" s="1"/>
      <c r="Y4" s="1"/>
      <c r="Z4" s="1"/>
    </row>
    <row r="5" spans="1:26" ht="11.25" customHeight="1" outlineLevel="1" x14ac:dyDescent="0.25">
      <c r="A5" s="10" t="s">
        <v>364</v>
      </c>
      <c r="B5" s="8"/>
      <c r="C5" s="8"/>
      <c r="D5" s="8"/>
      <c r="E5" s="8"/>
      <c r="F5" s="8"/>
      <c r="G5" s="8"/>
      <c r="H5" s="8"/>
      <c r="I5" s="8"/>
      <c r="J5" s="9"/>
      <c r="K5" s="9"/>
      <c r="L5" s="1"/>
      <c r="M5" s="1"/>
      <c r="N5" s="1"/>
      <c r="O5" s="1"/>
      <c r="P5" s="1"/>
      <c r="Q5" s="1"/>
      <c r="R5" s="1"/>
      <c r="S5" s="1"/>
      <c r="T5" s="1"/>
      <c r="U5" s="1"/>
      <c r="V5" s="1"/>
      <c r="W5" s="1"/>
      <c r="X5" s="1"/>
      <c r="Y5" s="1"/>
      <c r="Z5" s="1"/>
    </row>
    <row r="6" spans="1:26" ht="11.25" customHeight="1" outlineLevel="1" x14ac:dyDescent="0.25">
      <c r="A6" s="8" t="s">
        <v>464</v>
      </c>
      <c r="B6" s="8"/>
      <c r="C6" s="8"/>
      <c r="D6" s="8"/>
      <c r="E6" s="8"/>
      <c r="F6" s="8"/>
      <c r="G6" s="8"/>
      <c r="H6" s="8"/>
      <c r="I6" s="8"/>
      <c r="J6" s="9"/>
      <c r="K6" s="9"/>
      <c r="L6" s="1"/>
      <c r="M6" s="1"/>
      <c r="N6" s="1"/>
      <c r="O6" s="1"/>
      <c r="P6" s="1"/>
      <c r="Q6" s="1"/>
      <c r="R6" s="1"/>
      <c r="S6" s="1"/>
      <c r="T6" s="1"/>
      <c r="U6" s="1"/>
      <c r="V6" s="1"/>
      <c r="W6" s="1"/>
      <c r="X6" s="1"/>
      <c r="Y6" s="1"/>
      <c r="Z6" s="1"/>
    </row>
    <row r="7" spans="1:26" ht="11.25" customHeight="1" x14ac:dyDescent="0.25">
      <c r="A7" s="8"/>
      <c r="B7" s="8"/>
      <c r="C7" s="8"/>
      <c r="D7" s="8"/>
      <c r="E7" s="8"/>
      <c r="F7" s="8"/>
      <c r="G7" s="8"/>
      <c r="H7" s="8"/>
      <c r="I7" s="8"/>
      <c r="J7" s="9"/>
      <c r="K7" s="9"/>
      <c r="L7" s="1"/>
      <c r="M7" s="1"/>
      <c r="N7" s="1"/>
      <c r="O7" s="1"/>
      <c r="P7" s="1"/>
      <c r="Q7" s="1"/>
      <c r="R7" s="1"/>
      <c r="S7" s="1"/>
      <c r="T7" s="1"/>
      <c r="U7" s="1"/>
      <c r="V7" s="1"/>
      <c r="W7" s="1"/>
      <c r="X7" s="1"/>
      <c r="Y7" s="1"/>
      <c r="Z7" s="1"/>
    </row>
    <row r="8" spans="1:26" ht="11.25" customHeight="1" x14ac:dyDescent="0.25">
      <c r="A8" s="14" t="s">
        <v>465</v>
      </c>
      <c r="B8" s="8"/>
      <c r="C8" s="8"/>
      <c r="D8" s="8"/>
      <c r="E8" s="8"/>
      <c r="F8" s="8"/>
      <c r="G8" s="8"/>
      <c r="H8" s="8"/>
      <c r="I8" s="8"/>
      <c r="J8" s="8"/>
      <c r="K8" s="8"/>
    </row>
    <row r="9" spans="1:26" ht="11.25" customHeight="1" thickBot="1" x14ac:dyDescent="0.3">
      <c r="A9" s="15"/>
      <c r="B9" s="15" t="s">
        <v>367</v>
      </c>
      <c r="C9" s="16" t="s">
        <v>368</v>
      </c>
      <c r="D9" s="16" t="s">
        <v>369</v>
      </c>
      <c r="E9" s="16" t="s">
        <v>370</v>
      </c>
      <c r="F9" s="16" t="s">
        <v>371</v>
      </c>
      <c r="G9" s="16" t="s">
        <v>372</v>
      </c>
      <c r="H9" s="16" t="s">
        <v>373</v>
      </c>
      <c r="I9" s="16" t="s">
        <v>374</v>
      </c>
      <c r="J9" s="8"/>
      <c r="K9" s="8"/>
    </row>
    <row r="10" spans="1:26" ht="11.25" customHeight="1" x14ac:dyDescent="0.25">
      <c r="A10" s="8"/>
      <c r="B10" s="12">
        <v>0.86719458697224505</v>
      </c>
      <c r="C10" s="12">
        <v>0.86645472394702105</v>
      </c>
      <c r="D10" s="12">
        <v>0.60627972505560301</v>
      </c>
      <c r="E10" s="12">
        <v>1.65904734516146</v>
      </c>
      <c r="F10" s="8">
        <v>362</v>
      </c>
      <c r="G10" s="8">
        <v>0</v>
      </c>
      <c r="H10" s="12">
        <v>1.96659393776823</v>
      </c>
      <c r="I10" s="13">
        <v>0.95</v>
      </c>
      <c r="J10" s="8"/>
      <c r="K10" s="8"/>
    </row>
    <row r="11" spans="1:26" ht="11.25" customHeight="1" x14ac:dyDescent="0.25">
      <c r="A11" s="8"/>
      <c r="B11" s="8"/>
      <c r="C11" s="8"/>
      <c r="D11" s="9"/>
      <c r="E11" s="9"/>
      <c r="F11" s="8"/>
      <c r="G11" s="8"/>
      <c r="H11" s="8"/>
      <c r="I11" s="8"/>
      <c r="J11" s="8"/>
      <c r="K11" s="8"/>
    </row>
    <row r="12" spans="1:26" ht="11.25" customHeight="1" x14ac:dyDescent="0.25">
      <c r="A12" s="14" t="s">
        <v>466</v>
      </c>
      <c r="B12" s="8"/>
      <c r="C12" s="8"/>
      <c r="D12" s="8"/>
      <c r="E12" s="8"/>
      <c r="F12" s="8"/>
      <c r="G12" s="8"/>
      <c r="H12" s="8"/>
      <c r="I12" s="9">
        <v>3</v>
      </c>
      <c r="J12" s="8"/>
      <c r="K12" s="8"/>
    </row>
    <row r="13" spans="1:26" ht="11.25" customHeight="1" outlineLevel="1" thickBot="1" x14ac:dyDescent="0.3">
      <c r="A13" s="16" t="s">
        <v>376</v>
      </c>
      <c r="B13" s="16" t="s">
        <v>377</v>
      </c>
      <c r="C13" s="16" t="s">
        <v>378</v>
      </c>
      <c r="D13" s="16" t="s">
        <v>379</v>
      </c>
      <c r="E13" s="16" t="s">
        <v>380</v>
      </c>
      <c r="F13" s="16" t="s">
        <v>381</v>
      </c>
      <c r="G13" s="16" t="s">
        <v>382</v>
      </c>
      <c r="H13" s="16" t="s">
        <v>383</v>
      </c>
      <c r="I13" s="16" t="s">
        <v>384</v>
      </c>
      <c r="J13" s="8"/>
      <c r="K13" s="8"/>
    </row>
    <row r="14" spans="1:26" ht="11.25" customHeight="1" outlineLevel="1" x14ac:dyDescent="0.25">
      <c r="A14" s="18" t="s">
        <v>385</v>
      </c>
      <c r="B14" s="17">
        <v>11.349991388243</v>
      </c>
      <c r="C14" s="17">
        <v>0.77575809926529204</v>
      </c>
      <c r="D14" s="17">
        <v>14.630838000000001</v>
      </c>
      <c r="E14" s="17">
        <v>0</v>
      </c>
      <c r="F14" s="17">
        <v>9.8243902130532295</v>
      </c>
      <c r="G14" s="17">
        <v>12.875592563432701</v>
      </c>
      <c r="H14" s="17">
        <v>0</v>
      </c>
      <c r="I14" s="17">
        <v>0</v>
      </c>
      <c r="J14" s="8"/>
      <c r="K14" s="8"/>
    </row>
    <row r="15" spans="1:26" ht="11.25" customHeight="1" outlineLevel="1" x14ac:dyDescent="0.25">
      <c r="A15" s="18" t="s">
        <v>7</v>
      </c>
      <c r="B15" s="17">
        <v>1.55133445926979</v>
      </c>
      <c r="C15" s="17">
        <v>3.8254100062024898E-2</v>
      </c>
      <c r="D15" s="29">
        <v>40.553417000000003</v>
      </c>
      <c r="E15" s="17">
        <v>0</v>
      </c>
      <c r="F15" s="17">
        <v>1.4761041779930399</v>
      </c>
      <c r="G15" s="17">
        <v>1.62656474054655</v>
      </c>
      <c r="H15" s="17">
        <v>1.0712999999999999</v>
      </c>
      <c r="I15" s="29">
        <v>0.80731469146924895</v>
      </c>
      <c r="J15" s="8"/>
      <c r="K15" s="8"/>
    </row>
    <row r="16" spans="1:26" ht="11.25" customHeight="1" outlineLevel="1" x14ac:dyDescent="0.25">
      <c r="A16" s="18" t="s">
        <v>9</v>
      </c>
      <c r="B16" s="50">
        <v>-0.14740883063120699</v>
      </c>
      <c r="C16" s="50">
        <v>9.7664956714758298E-3</v>
      </c>
      <c r="D16" s="31">
        <v>-15.093318999999999</v>
      </c>
      <c r="E16" s="17">
        <v>0</v>
      </c>
      <c r="F16" s="50">
        <v>-0.16661556181197101</v>
      </c>
      <c r="G16" s="50">
        <v>-0.128202099450443</v>
      </c>
      <c r="H16" s="17">
        <v>1.0712999999999999</v>
      </c>
      <c r="I16" s="136">
        <v>-0.30046932753248201</v>
      </c>
      <c r="J16" s="8"/>
      <c r="K16" s="8"/>
    </row>
    <row r="17" spans="1:11" ht="11.25" customHeight="1" x14ac:dyDescent="0.25">
      <c r="A17" s="8"/>
      <c r="B17" s="8"/>
      <c r="C17" s="8"/>
      <c r="D17" s="8"/>
      <c r="E17" s="8"/>
      <c r="F17" s="8"/>
      <c r="G17" s="8"/>
      <c r="H17" s="8"/>
      <c r="I17" s="8"/>
      <c r="J17" s="8"/>
      <c r="K17" s="8"/>
    </row>
    <row r="18" spans="1:11" ht="11.25" customHeight="1" x14ac:dyDescent="0.25">
      <c r="A18" s="14" t="s">
        <v>467</v>
      </c>
      <c r="B18" s="8"/>
      <c r="C18" s="8"/>
      <c r="D18" s="8"/>
      <c r="E18" s="8"/>
      <c r="F18" s="8"/>
      <c r="G18" s="8"/>
      <c r="H18" s="8"/>
      <c r="I18" s="8"/>
      <c r="J18" s="8"/>
      <c r="K18" s="8"/>
    </row>
    <row r="19" spans="1:11" ht="11.25" customHeight="1" outlineLevel="1" thickBot="1" x14ac:dyDescent="0.3">
      <c r="A19" s="16" t="s">
        <v>387</v>
      </c>
      <c r="B19" s="16" t="s">
        <v>388</v>
      </c>
      <c r="C19" s="16" t="s">
        <v>389</v>
      </c>
      <c r="D19" s="16" t="s">
        <v>390</v>
      </c>
      <c r="E19" s="16" t="s">
        <v>391</v>
      </c>
      <c r="F19" s="16" t="s">
        <v>392</v>
      </c>
      <c r="G19" s="16"/>
      <c r="H19" s="16"/>
      <c r="I19" s="16"/>
      <c r="J19" s="8"/>
      <c r="K19" s="8"/>
    </row>
    <row r="20" spans="1:11" ht="11.25" customHeight="1" outlineLevel="1" x14ac:dyDescent="0.25">
      <c r="A20" s="18" t="s">
        <v>393</v>
      </c>
      <c r="B20" s="18">
        <v>2</v>
      </c>
      <c r="C20" s="17">
        <v>861.67068904907103</v>
      </c>
      <c r="D20" s="17">
        <v>430.83534452453603</v>
      </c>
      <c r="E20" s="17">
        <v>1172.10153421221</v>
      </c>
      <c r="F20" s="17">
        <v>0</v>
      </c>
      <c r="G20" s="8"/>
      <c r="H20" s="8"/>
      <c r="I20" s="8"/>
      <c r="J20" s="8"/>
      <c r="K20" s="8"/>
    </row>
    <row r="21" spans="1:11" ht="11.25" customHeight="1" outlineLevel="1" x14ac:dyDescent="0.25">
      <c r="A21" s="18" t="s">
        <v>394</v>
      </c>
      <c r="B21" s="18">
        <v>359</v>
      </c>
      <c r="C21" s="17">
        <v>131.959462699846</v>
      </c>
      <c r="D21" s="17">
        <v>0.36757510501349799</v>
      </c>
      <c r="E21" s="18"/>
      <c r="F21" s="18"/>
      <c r="G21" s="8"/>
      <c r="H21" s="8"/>
      <c r="I21" s="8"/>
      <c r="J21" s="8"/>
      <c r="K21" s="8"/>
    </row>
    <row r="22" spans="1:11" ht="11.25" customHeight="1" outlineLevel="1" x14ac:dyDescent="0.25">
      <c r="A22" s="18" t="s">
        <v>395</v>
      </c>
      <c r="B22" s="18">
        <v>361</v>
      </c>
      <c r="C22" s="17">
        <v>993.630151748917</v>
      </c>
      <c r="D22" s="18"/>
      <c r="E22" s="18"/>
      <c r="F22" s="18"/>
      <c r="G22" s="8"/>
      <c r="H22" s="8"/>
      <c r="I22" s="8"/>
      <c r="J22" s="8"/>
      <c r="K22" s="8"/>
    </row>
    <row r="23" spans="1:11" ht="11.25" customHeight="1" x14ac:dyDescent="0.25">
      <c r="A23" s="8"/>
      <c r="B23" s="8"/>
      <c r="C23" s="8"/>
      <c r="D23" s="8"/>
      <c r="E23" s="8"/>
      <c r="F23" s="8"/>
      <c r="G23" s="8"/>
      <c r="H23" s="8"/>
      <c r="I23" s="8"/>
      <c r="J23" s="8"/>
      <c r="K23" s="8"/>
    </row>
    <row r="24" spans="1:11" ht="11.25" customHeight="1" x14ac:dyDescent="0.25">
      <c r="A24" s="14" t="s">
        <v>468</v>
      </c>
      <c r="B24" s="8"/>
      <c r="C24" s="8"/>
      <c r="D24" s="8"/>
      <c r="E24" s="8"/>
      <c r="F24" s="8"/>
      <c r="G24" s="8"/>
      <c r="H24" s="8"/>
      <c r="I24" s="8"/>
      <c r="J24" s="8"/>
      <c r="K24" s="8"/>
    </row>
    <row r="25" spans="1:11" ht="11.25" customHeight="1" outlineLevel="1" thickBot="1" x14ac:dyDescent="0.3">
      <c r="A25" s="16"/>
      <c r="B25" s="16" t="s">
        <v>397</v>
      </c>
      <c r="C25" s="16" t="s">
        <v>398</v>
      </c>
      <c r="D25" s="16" t="s">
        <v>399</v>
      </c>
      <c r="E25" s="16" t="s">
        <v>400</v>
      </c>
      <c r="F25" s="16" t="s">
        <v>401</v>
      </c>
      <c r="G25" s="16" t="s">
        <v>402</v>
      </c>
      <c r="H25" s="16" t="s">
        <v>403</v>
      </c>
      <c r="I25" s="16"/>
      <c r="J25" s="8"/>
      <c r="K25" s="8"/>
    </row>
    <row r="26" spans="1:11" ht="11.25" customHeight="1" outlineLevel="1" x14ac:dyDescent="0.25">
      <c r="A26" s="18" t="s">
        <v>404</v>
      </c>
      <c r="B26" s="17">
        <v>-8.9485614667187594E-18</v>
      </c>
      <c r="C26" s="17">
        <v>0.60376228971819801</v>
      </c>
      <c r="D26" s="17">
        <v>0.43716054828593798</v>
      </c>
      <c r="E26" s="17">
        <v>-1.4291984716545401</v>
      </c>
      <c r="F26" s="17">
        <v>2.8176728799797401</v>
      </c>
      <c r="G26" s="17">
        <v>9.1833261394017304E-2</v>
      </c>
      <c r="H26" s="17" t="s">
        <v>469</v>
      </c>
      <c r="I26" s="17"/>
      <c r="J26" s="8"/>
      <c r="K26" s="8"/>
    </row>
    <row r="27" spans="1:11" ht="11.25" customHeight="1" outlineLevel="1" x14ac:dyDescent="0.25">
      <c r="A27" s="18" t="s">
        <v>406</v>
      </c>
      <c r="B27" s="17">
        <v>0.170980421504278</v>
      </c>
      <c r="C27" s="17">
        <v>0.442575184487214</v>
      </c>
      <c r="D27" s="17">
        <v>0.33731006006944803</v>
      </c>
      <c r="E27" s="17">
        <v>-1.30816172381396</v>
      </c>
      <c r="F27" s="17">
        <v>0.90721029036745005</v>
      </c>
      <c r="G27" s="17"/>
      <c r="H27" s="17"/>
      <c r="I27" s="17"/>
      <c r="J27" s="8"/>
      <c r="K27" s="8"/>
    </row>
    <row r="28" spans="1:11" ht="11.25" customHeight="1" outlineLevel="1" x14ac:dyDescent="0.25">
      <c r="A28" s="8"/>
      <c r="B28" s="8"/>
      <c r="C28" s="8"/>
      <c r="D28" s="8"/>
      <c r="E28" s="8"/>
      <c r="F28" s="8"/>
      <c r="G28" s="8"/>
      <c r="H28" s="8"/>
      <c r="I28" s="8"/>
      <c r="J28" s="8"/>
      <c r="K28" s="8"/>
    </row>
    <row r="29" spans="1:11" ht="11.25" customHeight="1" outlineLevel="1" x14ac:dyDescent="0.25">
      <c r="A29" s="19" t="s">
        <v>360</v>
      </c>
      <c r="B29" s="8"/>
      <c r="C29" s="8"/>
      <c r="D29" s="8"/>
      <c r="E29" s="8"/>
      <c r="F29" s="8"/>
      <c r="G29" s="8"/>
      <c r="H29" s="8"/>
      <c r="I29" s="8"/>
      <c r="J29" s="8"/>
      <c r="K29" s="8"/>
    </row>
    <row r="30" spans="1:11" ht="11.25" customHeight="1" outlineLevel="1" x14ac:dyDescent="0.25">
      <c r="A30" s="19" t="s">
        <v>470</v>
      </c>
      <c r="B30" s="8"/>
      <c r="C30" s="8"/>
      <c r="D30" s="8"/>
      <c r="E30" s="8"/>
      <c r="F30" s="8"/>
      <c r="G30" s="8"/>
      <c r="H30" s="8"/>
      <c r="I30" s="8"/>
      <c r="J30" s="8"/>
      <c r="K30" s="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202"/>
  <sheetViews>
    <sheetView showGridLines="0" showRowColHeaders="0" zoomScaleNormal="100" workbookViewId="0"/>
  </sheetViews>
  <sheetFormatPr defaultRowHeight="11.25" outlineLevelRow="1" x14ac:dyDescent="0.2"/>
  <cols>
    <col min="1" max="1" width="15.7109375" style="78" customWidth="1"/>
    <col min="2" max="10" width="10.7109375" style="78" customWidth="1"/>
    <col min="11" max="77" width="9.140625" style="78"/>
    <col min="78" max="78" width="86.140625" style="78" bestFit="1" customWidth="1"/>
    <col min="79" max="16384" width="9.140625" style="78"/>
  </cols>
  <sheetData>
    <row r="1" spans="1:78" x14ac:dyDescent="0.2">
      <c r="A1" s="79" t="s">
        <v>355</v>
      </c>
      <c r="B1" s="78" t="s">
        <v>477</v>
      </c>
      <c r="M1" s="80" t="s">
        <v>440</v>
      </c>
      <c r="N1" s="80" t="s">
        <v>441</v>
      </c>
      <c r="O1" s="80" t="s">
        <v>534</v>
      </c>
      <c r="P1" s="80" t="s">
        <v>353</v>
      </c>
      <c r="Q1" s="80" t="s">
        <v>489</v>
      </c>
      <c r="R1" s="80" t="s">
        <v>478</v>
      </c>
      <c r="U1" s="80" t="s">
        <v>533</v>
      </c>
      <c r="Y1" s="78" t="s">
        <v>498</v>
      </c>
      <c r="Z1" s="98" t="s">
        <v>479</v>
      </c>
      <c r="BZ1" s="81" t="s">
        <v>479</v>
      </c>
    </row>
    <row r="2" spans="1:78" ht="11.25" customHeight="1" x14ac:dyDescent="0.2">
      <c r="A2" s="79" t="s">
        <v>359</v>
      </c>
      <c r="C2" s="78" t="s">
        <v>2</v>
      </c>
      <c r="Q2" s="80" t="s">
        <v>526</v>
      </c>
      <c r="R2" s="80" t="s">
        <v>528</v>
      </c>
      <c r="S2" s="80" t="s">
        <v>527</v>
      </c>
      <c r="AA2" s="98" t="str">
        <f>"Forecasts and " &amp; TEXT($I$10, "0.0%") &amp; " confidence limits for means and forecasts
Model.1.RegressIt for GallonsPer100MilesTo1981    (8 variables, n=362)"</f>
        <v>Forecasts and 95.0% confidence limits for means and forecasts
Model.1.RegressIt for GallonsPer100MilesTo1981    (8 variables, n=362)</v>
      </c>
    </row>
    <row r="3" spans="1:78" ht="11.25" hidden="1" customHeight="1" outlineLevel="1" x14ac:dyDescent="0.2">
      <c r="A3" s="79" t="s">
        <v>361</v>
      </c>
      <c r="AA3" s="98" t="str">
        <f>IF($A$37 &lt;&gt; "","Actual and Predicted -vs- Observation # with " &amp; TEXT($I$10, "0.0%") &amp; " confidence limits
Model.1.RegressIt for GallonsPer100MilesTo1981    (8 variables, n=362)","Actual and Predicted -vs- Observation #
Model.1.RegressIt for GallonsPer100MilesTo1981    (8 variables, n=362)")</f>
        <v>Actual and Predicted -vs- Observation # with 95.0% confidence limits
Model.1.RegressIt for GallonsPer100MilesTo1981    (8 variables, n=362)</v>
      </c>
    </row>
    <row r="4" spans="1:78" hidden="1" outlineLevel="1" x14ac:dyDescent="0.2">
      <c r="A4" s="78" t="s">
        <v>480</v>
      </c>
    </row>
    <row r="5" spans="1:78" hidden="1" outlineLevel="1" x14ac:dyDescent="0.2">
      <c r="A5" s="79" t="s">
        <v>364</v>
      </c>
    </row>
    <row r="6" spans="1:78" hidden="1" outlineLevel="1" x14ac:dyDescent="0.2">
      <c r="A6" s="78" t="s">
        <v>481</v>
      </c>
    </row>
    <row r="7" spans="1:78" collapsed="1" x14ac:dyDescent="0.2">
      <c r="A7" s="101"/>
      <c r="J7" s="80" t="s">
        <v>529</v>
      </c>
      <c r="K7" s="80" t="s">
        <v>530</v>
      </c>
    </row>
    <row r="8" spans="1:78" x14ac:dyDescent="0.2">
      <c r="A8" s="82" t="s">
        <v>482</v>
      </c>
    </row>
    <row r="9" spans="1:78" ht="12" outlineLevel="1" thickBot="1" x14ac:dyDescent="0.25">
      <c r="A9" s="83"/>
      <c r="B9" s="87" t="s">
        <v>367</v>
      </c>
      <c r="C9" s="87" t="s">
        <v>483</v>
      </c>
      <c r="D9" s="87" t="s">
        <v>484</v>
      </c>
      <c r="E9" s="87" t="s">
        <v>485</v>
      </c>
      <c r="F9" s="87" t="s">
        <v>410</v>
      </c>
      <c r="G9" s="87" t="s">
        <v>486</v>
      </c>
      <c r="H9" s="87" t="str">
        <f>"t("&amp;TEXT((1-I10)/2,"0.00%") &amp; ",353)"</f>
        <v>t(2.50%,353)</v>
      </c>
      <c r="I9" s="87" t="s">
        <v>374</v>
      </c>
    </row>
    <row r="10" spans="1:78" outlineLevel="1" x14ac:dyDescent="0.2">
      <c r="B10" s="88">
        <f xml:space="preserve"> 1 - C27 / C28</f>
        <v>0.88124047991314136</v>
      </c>
      <c r="C10" s="88">
        <f>1-D10^2/E10^2</f>
        <v>0.87854904603015305</v>
      </c>
      <c r="D10" s="88">
        <f xml:space="preserve"> SQRT(D27)</f>
        <v>0.57817491488041928</v>
      </c>
      <c r="E10" s="88">
        <f xml:space="preserve"> SQRT(C28 / B28)</f>
        <v>1.6590473451614653</v>
      </c>
      <c r="F10" s="89">
        <v>362</v>
      </c>
      <c r="G10" s="89">
        <v>30</v>
      </c>
      <c r="H10" s="90">
        <f>TINV(1 - $I$10, F10 - 8 - 1)</f>
        <v>1.9667070086879861</v>
      </c>
      <c r="I10" s="91">
        <v>0.95</v>
      </c>
    </row>
    <row r="11" spans="1:78" x14ac:dyDescent="0.2">
      <c r="A11" s="101"/>
    </row>
    <row r="12" spans="1:78" x14ac:dyDescent="0.2">
      <c r="A12" s="82" t="s">
        <v>487</v>
      </c>
    </row>
    <row r="13" spans="1:78" ht="12" outlineLevel="1" thickBot="1" x14ac:dyDescent="0.25">
      <c r="A13" s="92" t="s">
        <v>376</v>
      </c>
      <c r="B13" s="84" t="s">
        <v>377</v>
      </c>
      <c r="C13" s="84" t="s">
        <v>378</v>
      </c>
      <c r="D13" s="84" t="s">
        <v>488</v>
      </c>
      <c r="E13" s="84" t="s">
        <v>392</v>
      </c>
      <c r="F13" s="84" t="str">
        <f>IF($I$10&gt;99%,("Lower"&amp;TEXT($I$10,"0.0%")),("Lower"&amp;TEXT($I$10,"0%")))</f>
        <v>Lower95%</v>
      </c>
      <c r="G13" s="84" t="str">
        <f>IF($I$10&gt;99%,("Upper"&amp;TEXT($I$10,"0.0%")),("Upper"&amp;TEXT($I$10,"0%")))</f>
        <v>Upper95%</v>
      </c>
      <c r="H13" s="87" t="s">
        <v>383</v>
      </c>
      <c r="I13" s="87" t="s">
        <v>490</v>
      </c>
    </row>
    <row r="14" spans="1:78" outlineLevel="1" x14ac:dyDescent="0.2">
      <c r="A14" s="93" t="s">
        <v>385</v>
      </c>
      <c r="B14" s="94">
        <v>9.4628257162383935</v>
      </c>
      <c r="C14" s="94">
        <v>0.88703974488529702</v>
      </c>
      <c r="D14" s="94">
        <f>B14 / C14</f>
        <v>10.66787116451251</v>
      </c>
      <c r="E14" s="94">
        <f>TDIST(ABS(D14),$F$10 - 9,2)</f>
        <v>3.2403285344949994E-23</v>
      </c>
      <c r="F14" s="94">
        <f>B14 - $H$10 * C14</f>
        <v>7.7182784329876766</v>
      </c>
      <c r="G14" s="94">
        <f>B14 + $H$10 * C14</f>
        <v>11.20737299948911</v>
      </c>
      <c r="H14" s="88">
        <v>0</v>
      </c>
      <c r="I14" s="88">
        <v>0</v>
      </c>
    </row>
    <row r="15" spans="1:78" outlineLevel="1" x14ac:dyDescent="0.2">
      <c r="A15" s="93" t="s">
        <v>4</v>
      </c>
      <c r="B15" s="94">
        <v>0.15031581053081336</v>
      </c>
      <c r="C15" s="94">
        <v>5.7810321139899909E-2</v>
      </c>
      <c r="D15" s="103">
        <f t="shared" ref="D15:D22" si="0">B15 / C15</f>
        <v>2.6001552589035422</v>
      </c>
      <c r="E15" s="94">
        <f t="shared" ref="E15:E22" si="1">TDIST(ABS(D15),$F$10 - 9,2)</f>
        <v>9.7095871214346492E-3</v>
      </c>
      <c r="F15" s="94">
        <f t="shared" ref="F15:F22" si="2">B15 - $H$10 * C15</f>
        <v>3.6619846770468964E-2</v>
      </c>
      <c r="G15" s="94">
        <f t="shared" ref="G15:G22" si="3">B15 + $H$10 * C15</f>
        <v>0.26401177429115774</v>
      </c>
      <c r="H15" s="88">
        <v>10.74067799382464</v>
      </c>
      <c r="I15" s="104">
        <f>B15*1.72510729052799/$E$10</f>
        <v>0.15630108530934841</v>
      </c>
    </row>
    <row r="16" spans="1:78" outlineLevel="1" x14ac:dyDescent="0.2">
      <c r="A16" s="131" t="s">
        <v>5</v>
      </c>
      <c r="B16" s="44">
        <v>-0.32470738066705312</v>
      </c>
      <c r="C16" s="44">
        <v>0.13803548649355588</v>
      </c>
      <c r="D16" s="45">
        <f t="shared" si="0"/>
        <v>-2.3523471312734636</v>
      </c>
      <c r="E16" s="44">
        <f t="shared" si="1"/>
        <v>1.9203897628172911E-2</v>
      </c>
      <c r="F16" s="44">
        <f t="shared" si="2"/>
        <v>-0.59618273940158528</v>
      </c>
      <c r="G16" s="44">
        <f t="shared" si="3"/>
        <v>-5.3232021932520968E-2</v>
      </c>
      <c r="H16" s="132">
        <v>23.329092968479216</v>
      </c>
      <c r="I16" s="133">
        <f>B16*1.06478964954986/$E$10</f>
        <v>-0.2083997536749472</v>
      </c>
    </row>
    <row r="17" spans="1:9" outlineLevel="1" x14ac:dyDescent="0.2">
      <c r="A17" s="93" t="s">
        <v>6</v>
      </c>
      <c r="B17" s="94">
        <v>1.2876369663682001</v>
      </c>
      <c r="C17" s="94">
        <v>0.2500078258673139</v>
      </c>
      <c r="D17" s="105">
        <f t="shared" si="0"/>
        <v>5.150386640502945</v>
      </c>
      <c r="E17" s="94">
        <f t="shared" si="1"/>
        <v>4.3305961303190891E-7</v>
      </c>
      <c r="F17" s="94">
        <f t="shared" si="2"/>
        <v>0.79594482300810832</v>
      </c>
      <c r="G17" s="94">
        <f t="shared" si="3"/>
        <v>1.7793291097282919</v>
      </c>
      <c r="H17" s="88">
        <v>10.41419978586368</v>
      </c>
      <c r="I17" s="106">
        <f>B17*0.392794133867061/$E$10</f>
        <v>0.30485944142274185</v>
      </c>
    </row>
    <row r="18" spans="1:9" outlineLevel="1" x14ac:dyDescent="0.2">
      <c r="A18" s="93" t="s">
        <v>12</v>
      </c>
      <c r="B18" s="94">
        <v>-0.30444104664008192</v>
      </c>
      <c r="C18" s="94">
        <v>0.10420673548436785</v>
      </c>
      <c r="D18" s="107">
        <f t="shared" si="0"/>
        <v>-2.9215102577102745</v>
      </c>
      <c r="E18" s="94">
        <f t="shared" si="1"/>
        <v>3.7075765378451445E-3</v>
      </c>
      <c r="F18" s="94">
        <f t="shared" si="2"/>
        <v>-0.50938516366968323</v>
      </c>
      <c r="G18" s="94">
        <f t="shared" si="3"/>
        <v>-9.9496929610480622E-2</v>
      </c>
      <c r="H18" s="88">
        <v>1.7530736720597608</v>
      </c>
      <c r="I18" s="108">
        <f>B18*0.386642808772422/$E$10</f>
        <v>-7.0950320810212436E-2</v>
      </c>
    </row>
    <row r="19" spans="1:9" outlineLevel="1" x14ac:dyDescent="0.2">
      <c r="A19" s="93" t="s">
        <v>13</v>
      </c>
      <c r="B19" s="94">
        <v>-0.23563467376770397</v>
      </c>
      <c r="C19" s="94">
        <v>0.10526300814865876</v>
      </c>
      <c r="D19" s="109">
        <f t="shared" si="0"/>
        <v>-2.2385325853022033</v>
      </c>
      <c r="E19" s="94">
        <f t="shared" si="1"/>
        <v>2.5809152258064679E-2</v>
      </c>
      <c r="F19" s="94">
        <f t="shared" si="2"/>
        <v>-0.44265616964925175</v>
      </c>
      <c r="G19" s="94">
        <f t="shared" si="3"/>
        <v>-2.8613177886156194E-2</v>
      </c>
      <c r="H19" s="88">
        <v>1.871567023580393</v>
      </c>
      <c r="I19" s="110">
        <f>B19*0.395487316065122/$E$10</f>
        <v>-5.6171106250858784E-2</v>
      </c>
    </row>
    <row r="20" spans="1:9" outlineLevel="1" x14ac:dyDescent="0.2">
      <c r="A20" s="93" t="s">
        <v>8</v>
      </c>
      <c r="B20" s="94">
        <v>3.9589137895662686E-2</v>
      </c>
      <c r="C20" s="94">
        <v>1.8199602186128795E-2</v>
      </c>
      <c r="D20" s="111">
        <f t="shared" si="0"/>
        <v>2.1752749038567649</v>
      </c>
      <c r="E20" s="94">
        <f t="shared" si="1"/>
        <v>3.027265597193847E-2</v>
      </c>
      <c r="F20" s="95">
        <f t="shared" si="2"/>
        <v>3.795852720869991E-3</v>
      </c>
      <c r="G20" s="94">
        <f t="shared" si="3"/>
        <v>7.5382423070455382E-2</v>
      </c>
      <c r="H20" s="88">
        <v>2.7503064034019635</v>
      </c>
      <c r="I20" s="112">
        <f>B20*2.77290051901974/$E$10</f>
        <v>6.616854024002744E-2</v>
      </c>
    </row>
    <row r="21" spans="1:9" outlineLevel="1" x14ac:dyDescent="0.2">
      <c r="A21" s="93" t="s">
        <v>7</v>
      </c>
      <c r="B21" s="94">
        <v>1.1276249610271856</v>
      </c>
      <c r="C21" s="94">
        <v>0.11798214382512738</v>
      </c>
      <c r="D21" s="113">
        <f t="shared" si="0"/>
        <v>9.5575900256444424</v>
      </c>
      <c r="E21" s="94">
        <f t="shared" si="1"/>
        <v>2.117478977292688E-19</v>
      </c>
      <c r="F21" s="94">
        <f t="shared" si="2"/>
        <v>0.89558865186627357</v>
      </c>
      <c r="G21" s="94">
        <f t="shared" si="3"/>
        <v>1.3596612701880977</v>
      </c>
      <c r="H21" s="88">
        <v>11.205046701506316</v>
      </c>
      <c r="I21" s="114">
        <f>B21*0.863368493872261/$E$10</f>
        <v>0.58681620334352647</v>
      </c>
    </row>
    <row r="22" spans="1:9" outlineLevel="1" x14ac:dyDescent="0.2">
      <c r="A22" s="93" t="s">
        <v>9</v>
      </c>
      <c r="B22" s="94">
        <v>-0.13286380914210161</v>
      </c>
      <c r="C22" s="94">
        <v>1.0149085979280742E-2</v>
      </c>
      <c r="D22" s="115">
        <f t="shared" si="0"/>
        <v>-13.09120933780064</v>
      </c>
      <c r="E22" s="94">
        <f t="shared" si="1"/>
        <v>3.4106258358806004E-32</v>
      </c>
      <c r="F22" s="94">
        <f t="shared" si="2"/>
        <v>-0.15282408766933001</v>
      </c>
      <c r="G22" s="94">
        <f t="shared" si="3"/>
        <v>-0.1129035306148732</v>
      </c>
      <c r="H22" s="88">
        <v>1.2720770659029998</v>
      </c>
      <c r="I22" s="116">
        <f>B22*3.38170269725808/$E$10</f>
        <v>-0.27082162727556119</v>
      </c>
    </row>
    <row r="23" spans="1:9" x14ac:dyDescent="0.2">
      <c r="A23" s="101"/>
    </row>
    <row r="24" spans="1:9" x14ac:dyDescent="0.2">
      <c r="A24" s="82" t="s">
        <v>491</v>
      </c>
    </row>
    <row r="25" spans="1:9" ht="12" hidden="1" outlineLevel="1" thickBot="1" x14ac:dyDescent="0.25">
      <c r="A25" s="92" t="s">
        <v>492</v>
      </c>
      <c r="B25" s="84" t="s">
        <v>496</v>
      </c>
      <c r="C25" s="84" t="s">
        <v>389</v>
      </c>
      <c r="D25" s="84" t="s">
        <v>390</v>
      </c>
      <c r="E25" s="84" t="s">
        <v>497</v>
      </c>
      <c r="F25" s="84" t="s">
        <v>392</v>
      </c>
    </row>
    <row r="26" spans="1:9" hidden="1" outlineLevel="1" x14ac:dyDescent="0.2">
      <c r="A26" s="78" t="s">
        <v>493</v>
      </c>
      <c r="B26" s="86">
        <v>8</v>
      </c>
      <c r="C26" s="85">
        <f>C28 - C27</f>
        <v>875.6271117833835</v>
      </c>
      <c r="D26" s="85">
        <f>C26/B26</f>
        <v>109.45338897292294</v>
      </c>
      <c r="E26" s="85">
        <f>D26/D27</f>
        <v>327.42416058710694</v>
      </c>
      <c r="F26" s="85">
        <f>FDIST(E26,8,353)</f>
        <v>3.1045684698685835E-158</v>
      </c>
    </row>
    <row r="27" spans="1:9" hidden="1" outlineLevel="1" x14ac:dyDescent="0.2">
      <c r="A27" s="78" t="s">
        <v>494</v>
      </c>
      <c r="B27" s="86">
        <v>353</v>
      </c>
      <c r="C27" s="85">
        <v>118.00303996553399</v>
      </c>
      <c r="D27" s="85">
        <f>C27/B27</f>
        <v>0.33428623219698012</v>
      </c>
    </row>
    <row r="28" spans="1:9" hidden="1" outlineLevel="1" x14ac:dyDescent="0.2">
      <c r="A28" s="78" t="s">
        <v>495</v>
      </c>
      <c r="B28" s="86">
        <f>B26 + B27</f>
        <v>361</v>
      </c>
      <c r="C28" s="85">
        <v>993.63015174891746</v>
      </c>
    </row>
    <row r="29" spans="1:9" collapsed="1" x14ac:dyDescent="0.2">
      <c r="A29" s="101"/>
    </row>
    <row r="30" spans="1:9" x14ac:dyDescent="0.2">
      <c r="A30" s="82" t="s">
        <v>499</v>
      </c>
    </row>
    <row r="31" spans="1:9" ht="12" outlineLevel="1" thickBot="1" x14ac:dyDescent="0.25">
      <c r="A31" s="83"/>
      <c r="B31" s="84" t="s">
        <v>397</v>
      </c>
      <c r="C31" s="84" t="s">
        <v>398</v>
      </c>
      <c r="D31" s="84" t="s">
        <v>399</v>
      </c>
      <c r="E31" s="84" t="s">
        <v>501</v>
      </c>
      <c r="F31" s="84" t="s">
        <v>502</v>
      </c>
      <c r="G31" s="87" t="s">
        <v>402</v>
      </c>
      <c r="H31" s="87" t="s">
        <v>403</v>
      </c>
      <c r="I31" s="96"/>
    </row>
    <row r="32" spans="1:9" outlineLevel="1" x14ac:dyDescent="0.2">
      <c r="A32" s="78" t="s">
        <v>500</v>
      </c>
      <c r="B32" s="94">
        <v>-2.665762024873442E-15</v>
      </c>
      <c r="C32" s="94">
        <v>0.57094242137327178</v>
      </c>
      <c r="D32" s="94">
        <v>0.42806283294284714</v>
      </c>
      <c r="E32" s="94">
        <v>-1.5791060263732248</v>
      </c>
      <c r="F32" s="94">
        <v>2.3762458766136376</v>
      </c>
      <c r="G32" s="91">
        <v>9.0075621235309794E-2</v>
      </c>
      <c r="H32" s="90" t="s">
        <v>503</v>
      </c>
      <c r="I32" s="90"/>
    </row>
    <row r="33" spans="1:85" outlineLevel="1" x14ac:dyDescent="0.2"/>
    <row r="34" spans="1:85" x14ac:dyDescent="0.2">
      <c r="A34" s="101"/>
    </row>
    <row r="35" spans="1:85" x14ac:dyDescent="0.2">
      <c r="A35" s="82" t="s">
        <v>504</v>
      </c>
    </row>
    <row r="36" spans="1:85" ht="12" hidden="1" outlineLevel="1" thickBot="1" x14ac:dyDescent="0.25">
      <c r="A36" s="84" t="s">
        <v>505</v>
      </c>
      <c r="B36" s="84" t="s">
        <v>506</v>
      </c>
      <c r="C36" s="84" t="s">
        <v>507</v>
      </c>
      <c r="D36" s="84" t="str">
        <f>IF($I$10&gt;99%,("Low"&amp;TEXT($I$10,"0.0%")&amp;"F"),("Lower"&amp;TEXT($I$10,"0%")&amp;"F"))</f>
        <v>Lower95%F</v>
      </c>
      <c r="E36" s="84" t="str">
        <f>IF($I$10&gt;99%,("Up"&amp;TEXT($I$10,"0.0%")&amp;"F"),("Upper"&amp;TEXT($I$10,"0%")&amp;"F"))</f>
        <v>Upper95%F</v>
      </c>
      <c r="F36" s="84" t="s">
        <v>508</v>
      </c>
      <c r="G36" s="84" t="str">
        <f>IF($I$10&gt;99%,("Low"&amp;TEXT($I$10,"0.0%")&amp;"M"),("Lower"&amp;TEXT($I$10,"0%")&amp;"M"))</f>
        <v>Lower95%M</v>
      </c>
      <c r="H36" s="84" t="str">
        <f>IF($I$10&gt;99%,("Up"&amp;TEXT($I$10,"0.0%")&amp;"M"),("Upper"&amp;TEXT($I$10,"0%")&amp;"M"))</f>
        <v>Upper95%M</v>
      </c>
      <c r="I36" s="92" t="s">
        <v>509</v>
      </c>
      <c r="J36" s="92" t="s">
        <v>510</v>
      </c>
      <c r="K36" s="92" t="s">
        <v>511</v>
      </c>
      <c r="L36" s="92" t="s">
        <v>512</v>
      </c>
      <c r="M36" s="92" t="s">
        <v>513</v>
      </c>
      <c r="N36" s="92" t="s">
        <v>514</v>
      </c>
      <c r="O36" s="92" t="s">
        <v>515</v>
      </c>
      <c r="P36" s="92" t="s">
        <v>516</v>
      </c>
    </row>
    <row r="37" spans="1:85" hidden="1" outlineLevel="1" x14ac:dyDescent="0.2">
      <c r="A37" s="86">
        <v>363</v>
      </c>
      <c r="B37" s="85">
        <v>3.6521149989970381</v>
      </c>
      <c r="C37" s="85">
        <v>0.58990427785534694</v>
      </c>
      <c r="D37" s="85">
        <f t="shared" ref="D37:D66" si="4" xml:space="preserve"> B37 - $H$10 * C37</f>
        <v>2.491946121283902</v>
      </c>
      <c r="E37" s="85">
        <f t="shared" ref="E37:E66" si="5" xml:space="preserve"> B37 + $H$10 * C37</f>
        <v>4.8122838767101737</v>
      </c>
      <c r="F37" s="85">
        <v>0.11705052257490486</v>
      </c>
      <c r="G37" s="85">
        <f t="shared" ref="G37:G66" si="6" xml:space="preserve"> B37 - $H$10 * F37</f>
        <v>3.4219109158783811</v>
      </c>
      <c r="H37" s="85">
        <f t="shared" ref="H37:H66" si="7" xml:space="preserve"> B37 + $H$10 * F37</f>
        <v>3.882319082115695</v>
      </c>
      <c r="I37" s="97">
        <v>4</v>
      </c>
      <c r="J37" s="97">
        <v>1.1200000000000001</v>
      </c>
      <c r="K37" s="97">
        <v>0.88</v>
      </c>
      <c r="L37" s="97">
        <v>0</v>
      </c>
      <c r="M37" s="97">
        <v>0</v>
      </c>
      <c r="N37" s="97">
        <v>19.600000000000001</v>
      </c>
      <c r="O37" s="97">
        <v>2.605</v>
      </c>
      <c r="P37" s="97">
        <v>82</v>
      </c>
      <c r="Q37" s="97"/>
      <c r="CG37" s="78">
        <f xml:space="preserve"> $C$37 * $H$10</f>
        <v>1.160168877713136</v>
      </c>
    </row>
    <row r="38" spans="1:85" hidden="1" outlineLevel="1" x14ac:dyDescent="0.2">
      <c r="A38" s="86">
        <v>364</v>
      </c>
      <c r="B38" s="85">
        <v>3.6519927347373278</v>
      </c>
      <c r="C38" s="85">
        <v>0.58825482209144297</v>
      </c>
      <c r="D38" s="85">
        <f t="shared" si="4"/>
        <v>2.4950678532355823</v>
      </c>
      <c r="E38" s="85">
        <f t="shared" si="5"/>
        <v>4.8089176162390732</v>
      </c>
      <c r="F38" s="85">
        <v>0.10843202256185767</v>
      </c>
      <c r="G38" s="85">
        <f t="shared" si="6"/>
        <v>3.4387387159987086</v>
      </c>
      <c r="H38" s="85">
        <f t="shared" si="7"/>
        <v>3.8652467534759469</v>
      </c>
      <c r="I38" s="97">
        <v>4</v>
      </c>
      <c r="J38" s="97">
        <v>1.1200000000000001</v>
      </c>
      <c r="K38" s="97">
        <v>0.88</v>
      </c>
      <c r="L38" s="97">
        <v>0</v>
      </c>
      <c r="M38" s="97">
        <v>0</v>
      </c>
      <c r="N38" s="97">
        <v>18.600000000000001</v>
      </c>
      <c r="O38" s="97">
        <v>2.64</v>
      </c>
      <c r="P38" s="97">
        <v>82</v>
      </c>
      <c r="Q38" s="97"/>
      <c r="CG38" s="78">
        <f xml:space="preserve"> $C$38 * $H$10</f>
        <v>1.1569248815017452</v>
      </c>
    </row>
    <row r="39" spans="1:85" hidden="1" outlineLevel="1" x14ac:dyDescent="0.2">
      <c r="A39" s="86">
        <v>365</v>
      </c>
      <c r="B39" s="85">
        <v>3.3519711365482694</v>
      </c>
      <c r="C39" s="85">
        <v>0.58833583094409136</v>
      </c>
      <c r="D39" s="85">
        <f t="shared" si="4"/>
        <v>2.1948869343682551</v>
      </c>
      <c r="E39" s="85">
        <f t="shared" si="5"/>
        <v>4.5090553387282837</v>
      </c>
      <c r="F39" s="85">
        <v>0.10887064698849881</v>
      </c>
      <c r="G39" s="85">
        <f t="shared" si="6"/>
        <v>3.1378544720755932</v>
      </c>
      <c r="H39" s="85">
        <f t="shared" si="7"/>
        <v>3.5660878010209456</v>
      </c>
      <c r="I39" s="97">
        <v>4</v>
      </c>
      <c r="J39" s="97">
        <v>1.1200000000000001</v>
      </c>
      <c r="K39" s="97">
        <v>0.88</v>
      </c>
      <c r="L39" s="97">
        <v>0</v>
      </c>
      <c r="M39" s="97">
        <v>0</v>
      </c>
      <c r="N39" s="97">
        <v>18</v>
      </c>
      <c r="O39" s="97">
        <v>2.395</v>
      </c>
      <c r="P39" s="97">
        <v>82</v>
      </c>
      <c r="Q39" s="97"/>
      <c r="CG39" s="78">
        <f xml:space="preserve"> $C$39 * $H$10</f>
        <v>1.1570842021800145</v>
      </c>
    </row>
    <row r="40" spans="1:85" hidden="1" outlineLevel="1" x14ac:dyDescent="0.2">
      <c r="A40" s="86">
        <v>366</v>
      </c>
      <c r="B40" s="85">
        <v>3.445054072329925</v>
      </c>
      <c r="C40" s="85">
        <v>0.58629059902791469</v>
      </c>
      <c r="D40" s="85">
        <f t="shared" si="4"/>
        <v>2.2919922420938477</v>
      </c>
      <c r="E40" s="85">
        <f t="shared" si="5"/>
        <v>4.5981159025660023</v>
      </c>
      <c r="F40" s="85">
        <v>9.7213344307924193E-2</v>
      </c>
      <c r="G40" s="85">
        <f t="shared" si="6"/>
        <v>3.253863906741532</v>
      </c>
      <c r="H40" s="85">
        <f t="shared" si="7"/>
        <v>3.636244237918318</v>
      </c>
      <c r="I40" s="97">
        <v>4</v>
      </c>
      <c r="J40" s="97">
        <v>1.1200000000000001</v>
      </c>
      <c r="K40" s="97">
        <v>0.85</v>
      </c>
      <c r="L40" s="97">
        <v>0</v>
      </c>
      <c r="M40" s="97">
        <v>0</v>
      </c>
      <c r="N40" s="97">
        <v>16.2</v>
      </c>
      <c r="O40" s="97">
        <v>2.5750000000000002</v>
      </c>
      <c r="P40" s="97">
        <v>82</v>
      </c>
      <c r="Q40" s="97"/>
      <c r="CG40" s="78">
        <f xml:space="preserve"> $C$40 * $H$10</f>
        <v>1.1530618302360776</v>
      </c>
    </row>
    <row r="41" spans="1:85" hidden="1" outlineLevel="1" x14ac:dyDescent="0.2">
      <c r="A41" s="86">
        <v>367</v>
      </c>
      <c r="B41" s="85">
        <v>3.2931959294823274</v>
      </c>
      <c r="C41" s="85">
        <v>0.5854895967879139</v>
      </c>
      <c r="D41" s="85">
        <f t="shared" si="4"/>
        <v>2.1417094359656339</v>
      </c>
      <c r="E41" s="85">
        <f t="shared" si="5"/>
        <v>4.4446824229990209</v>
      </c>
      <c r="F41" s="85">
        <v>9.2259610609919315E-2</v>
      </c>
      <c r="G41" s="85">
        <f t="shared" si="6"/>
        <v>3.1117483066769744</v>
      </c>
      <c r="H41" s="85">
        <f t="shared" si="7"/>
        <v>3.4746435522876804</v>
      </c>
      <c r="I41" s="97">
        <v>4</v>
      </c>
      <c r="J41" s="97">
        <v>1.35</v>
      </c>
      <c r="K41" s="97">
        <v>0.84</v>
      </c>
      <c r="L41" s="97">
        <v>0</v>
      </c>
      <c r="M41" s="97">
        <v>0</v>
      </c>
      <c r="N41" s="97">
        <v>16</v>
      </c>
      <c r="O41" s="97">
        <v>2.5249999999999999</v>
      </c>
      <c r="P41" s="97">
        <v>82</v>
      </c>
      <c r="Q41" s="97"/>
      <c r="CG41" s="78">
        <f xml:space="preserve"> $C$41 * $H$10</f>
        <v>1.1514864935166933</v>
      </c>
    </row>
    <row r="42" spans="1:85" hidden="1" outlineLevel="1" x14ac:dyDescent="0.2">
      <c r="A42" s="86">
        <v>368</v>
      </c>
      <c r="B42" s="85">
        <v>3.6344804841647269</v>
      </c>
      <c r="C42" s="85">
        <v>0.58704735425107635</v>
      </c>
      <c r="D42" s="85">
        <f t="shared" si="4"/>
        <v>2.4799303381273958</v>
      </c>
      <c r="E42" s="85">
        <f t="shared" si="5"/>
        <v>4.789030630202058</v>
      </c>
      <c r="F42" s="85">
        <v>0.10167774553071358</v>
      </c>
      <c r="G42" s="85">
        <f t="shared" si="6"/>
        <v>3.4345101494018788</v>
      </c>
      <c r="H42" s="85">
        <f t="shared" si="7"/>
        <v>3.834450818927575</v>
      </c>
      <c r="I42" s="97">
        <v>4</v>
      </c>
      <c r="J42" s="97">
        <v>1.51</v>
      </c>
      <c r="K42" s="97">
        <v>0.9</v>
      </c>
      <c r="L42" s="97">
        <v>0</v>
      </c>
      <c r="M42" s="97">
        <v>0</v>
      </c>
      <c r="N42" s="97">
        <v>18</v>
      </c>
      <c r="O42" s="97">
        <v>2.7349999999999999</v>
      </c>
      <c r="P42" s="97">
        <v>82</v>
      </c>
      <c r="Q42" s="97"/>
      <c r="CG42" s="78">
        <f xml:space="preserve"> $C$42 * $H$10</f>
        <v>1.1545501460373309</v>
      </c>
    </row>
    <row r="43" spans="1:85" hidden="1" outlineLevel="1" x14ac:dyDescent="0.2">
      <c r="A43" s="86">
        <v>369</v>
      </c>
      <c r="B43" s="85">
        <v>3.7791996596659425</v>
      </c>
      <c r="C43" s="85">
        <v>0.58660941973170089</v>
      </c>
      <c r="D43" s="85">
        <f t="shared" si="4"/>
        <v>2.6255108025172138</v>
      </c>
      <c r="E43" s="85">
        <f t="shared" si="5"/>
        <v>4.9328885168146712</v>
      </c>
      <c r="F43" s="85">
        <v>9.9118006038169643E-2</v>
      </c>
      <c r="G43" s="85">
        <f t="shared" si="6"/>
        <v>3.5842635825034961</v>
      </c>
      <c r="H43" s="85">
        <f t="shared" si="7"/>
        <v>3.9741357368283889</v>
      </c>
      <c r="I43" s="97">
        <v>4</v>
      </c>
      <c r="J43" s="97">
        <v>1.4</v>
      </c>
      <c r="K43" s="97">
        <v>0.92</v>
      </c>
      <c r="L43" s="97">
        <v>0</v>
      </c>
      <c r="M43" s="97">
        <v>0</v>
      </c>
      <c r="N43" s="97">
        <v>16.399999999999999</v>
      </c>
      <c r="O43" s="97">
        <v>2.8650000000000002</v>
      </c>
      <c r="P43" s="97">
        <v>82</v>
      </c>
      <c r="Q43" s="97"/>
      <c r="CG43" s="78">
        <f xml:space="preserve"> $C$43 * $H$10</f>
        <v>1.1536888571487287</v>
      </c>
    </row>
    <row r="44" spans="1:85" hidden="1" outlineLevel="1" x14ac:dyDescent="0.2">
      <c r="A44" s="86">
        <v>370</v>
      </c>
      <c r="B44" s="85">
        <v>2.3151354001187618</v>
      </c>
      <c r="C44" s="85">
        <v>0.58855427620949363</v>
      </c>
      <c r="D44" s="85">
        <f t="shared" si="4"/>
        <v>1.157621580104266</v>
      </c>
      <c r="E44" s="85">
        <f t="shared" si="5"/>
        <v>3.4726492201332579</v>
      </c>
      <c r="F44" s="85">
        <v>0.11004500828070637</v>
      </c>
      <c r="G44" s="85">
        <f t="shared" si="6"/>
        <v>2.0987091110619693</v>
      </c>
      <c r="H44" s="85">
        <f t="shared" si="7"/>
        <v>2.5315616891755544</v>
      </c>
      <c r="I44" s="97">
        <v>4</v>
      </c>
      <c r="J44" s="97">
        <v>1.05</v>
      </c>
      <c r="K44" s="97">
        <v>0.74</v>
      </c>
      <c r="L44" s="97">
        <v>1</v>
      </c>
      <c r="M44" s="97">
        <v>0</v>
      </c>
      <c r="N44" s="97">
        <v>15.3</v>
      </c>
      <c r="O44" s="97">
        <v>1.98</v>
      </c>
      <c r="P44" s="97">
        <v>82</v>
      </c>
      <c r="Q44" s="97"/>
      <c r="CG44" s="78">
        <f xml:space="preserve"> $C$44 * $H$10</f>
        <v>1.1575138200144959</v>
      </c>
    </row>
    <row r="45" spans="1:85" hidden="1" outlineLevel="1" x14ac:dyDescent="0.2">
      <c r="A45" s="86">
        <v>371</v>
      </c>
      <c r="B45" s="85">
        <v>2.5176942114460816</v>
      </c>
      <c r="C45" s="85">
        <v>0.58547786556325176</v>
      </c>
      <c r="D45" s="85">
        <f t="shared" si="4"/>
        <v>1.3662307898111519</v>
      </c>
      <c r="E45" s="85">
        <f t="shared" si="5"/>
        <v>3.6691576330810114</v>
      </c>
      <c r="F45" s="85">
        <v>9.2185133657879711E-2</v>
      </c>
      <c r="G45" s="85">
        <f t="shared" si="6"/>
        <v>2.3363930629842908</v>
      </c>
      <c r="H45" s="85">
        <f t="shared" si="7"/>
        <v>2.6989953599078724</v>
      </c>
      <c r="I45" s="97">
        <v>4</v>
      </c>
      <c r="J45" s="97">
        <v>0.91</v>
      </c>
      <c r="K45" s="97">
        <v>0.68</v>
      </c>
      <c r="L45" s="97">
        <v>0</v>
      </c>
      <c r="M45" s="97">
        <v>1</v>
      </c>
      <c r="N45" s="97">
        <v>18.2</v>
      </c>
      <c r="O45" s="97">
        <v>2.0249999999999999</v>
      </c>
      <c r="P45" s="97">
        <v>82</v>
      </c>
      <c r="Q45" s="97"/>
      <c r="CG45" s="78">
        <f xml:space="preserve"> $C$45 * $H$10</f>
        <v>1.1514634216349298</v>
      </c>
    </row>
    <row r="46" spans="1:85" hidden="1" outlineLevel="1" x14ac:dyDescent="0.2">
      <c r="A46" s="86">
        <v>372</v>
      </c>
      <c r="B46" s="85">
        <v>2.4319213558521886</v>
      </c>
      <c r="C46" s="85">
        <v>0.58533597631176082</v>
      </c>
      <c r="D46" s="85">
        <f t="shared" si="4"/>
        <v>1.2807369888026237</v>
      </c>
      <c r="E46" s="85">
        <f t="shared" si="5"/>
        <v>3.5831057229017533</v>
      </c>
      <c r="F46" s="85">
        <v>9.1279641584869037E-2</v>
      </c>
      <c r="G46" s="85">
        <f t="shared" si="6"/>
        <v>2.2524010449966991</v>
      </c>
      <c r="H46" s="85">
        <f t="shared" si="7"/>
        <v>2.6114416667076781</v>
      </c>
      <c r="I46" s="97">
        <v>4</v>
      </c>
      <c r="J46" s="97">
        <v>0.91</v>
      </c>
      <c r="K46" s="97">
        <v>0.68</v>
      </c>
      <c r="L46" s="97">
        <v>0</v>
      </c>
      <c r="M46" s="97">
        <v>1</v>
      </c>
      <c r="N46" s="97">
        <v>17.600000000000001</v>
      </c>
      <c r="O46" s="97">
        <v>1.97</v>
      </c>
      <c r="P46" s="97">
        <v>82</v>
      </c>
      <c r="Q46" s="97"/>
      <c r="CG46" s="78">
        <f xml:space="preserve"> $C$46 * $H$10</f>
        <v>1.1511843670495649</v>
      </c>
    </row>
    <row r="47" spans="1:85" hidden="1" outlineLevel="1" x14ac:dyDescent="0.2">
      <c r="A47" s="86">
        <v>373</v>
      </c>
      <c r="B47" s="85">
        <v>2.6176885170698876</v>
      </c>
      <c r="C47" s="85">
        <v>0.58655714831106065</v>
      </c>
      <c r="D47" s="85">
        <f t="shared" si="4"/>
        <v>1.4641024624904861</v>
      </c>
      <c r="E47" s="85">
        <f t="shared" si="5"/>
        <v>3.7712745716492888</v>
      </c>
      <c r="F47" s="85">
        <v>9.8808177990607038E-2</v>
      </c>
      <c r="G47" s="85">
        <f t="shared" si="6"/>
        <v>2.4233617809000707</v>
      </c>
      <c r="H47" s="85">
        <f t="shared" si="7"/>
        <v>2.8120152532397045</v>
      </c>
      <c r="I47" s="97">
        <v>4</v>
      </c>
      <c r="J47" s="97">
        <v>1.05</v>
      </c>
      <c r="K47" s="97">
        <v>0.63</v>
      </c>
      <c r="L47" s="97">
        <v>0</v>
      </c>
      <c r="M47" s="97">
        <v>0</v>
      </c>
      <c r="N47" s="97">
        <v>14.7</v>
      </c>
      <c r="O47" s="97">
        <v>2.125</v>
      </c>
      <c r="P47" s="97">
        <v>82</v>
      </c>
      <c r="Q47" s="97"/>
      <c r="CG47" s="78">
        <f xml:space="preserve"> $C$47 * $H$10</f>
        <v>1.1535860545794014</v>
      </c>
    </row>
    <row r="48" spans="1:85" hidden="1" outlineLevel="1" x14ac:dyDescent="0.2">
      <c r="A48" s="86">
        <v>374</v>
      </c>
      <c r="B48" s="85">
        <v>2.8334843798910763</v>
      </c>
      <c r="C48" s="85">
        <v>0.58595207635432167</v>
      </c>
      <c r="D48" s="85">
        <f t="shared" si="4"/>
        <v>1.6810883245697539</v>
      </c>
      <c r="E48" s="85">
        <f t="shared" si="5"/>
        <v>3.9858804352123984</v>
      </c>
      <c r="F48" s="85">
        <v>9.5150426099733287E-2</v>
      </c>
      <c r="G48" s="85">
        <f t="shared" si="6"/>
        <v>2.6463513700010823</v>
      </c>
      <c r="H48" s="85">
        <f t="shared" si="7"/>
        <v>3.0206173897810702</v>
      </c>
      <c r="I48" s="97">
        <v>4</v>
      </c>
      <c r="J48" s="97">
        <v>0.98</v>
      </c>
      <c r="K48" s="97">
        <v>0.7</v>
      </c>
      <c r="L48" s="97">
        <v>0</v>
      </c>
      <c r="M48" s="97">
        <v>0</v>
      </c>
      <c r="N48" s="97">
        <v>17.3</v>
      </c>
      <c r="O48" s="97">
        <v>2.125</v>
      </c>
      <c r="P48" s="97">
        <v>82</v>
      </c>
      <c r="Q48" s="97"/>
      <c r="CG48" s="78">
        <f xml:space="preserve"> $C$48 * $H$10</f>
        <v>1.1523960553213224</v>
      </c>
    </row>
    <row r="49" spans="1:85" hidden="1" outlineLevel="1" x14ac:dyDescent="0.2">
      <c r="A49" s="86">
        <v>375</v>
      </c>
      <c r="B49" s="85">
        <v>2.6868060238509939</v>
      </c>
      <c r="C49" s="85">
        <v>0.58619407137350044</v>
      </c>
      <c r="D49" s="85">
        <f t="shared" si="4"/>
        <v>1.5339340352293851</v>
      </c>
      <c r="E49" s="85">
        <f t="shared" si="5"/>
        <v>3.8396780124726027</v>
      </c>
      <c r="F49" s="85">
        <v>9.6629483681019632E-2</v>
      </c>
      <c r="G49" s="85">
        <f t="shared" si="6"/>
        <v>2.4967641410496313</v>
      </c>
      <c r="H49" s="85">
        <f t="shared" si="7"/>
        <v>2.8768479066523565</v>
      </c>
      <c r="I49" s="97">
        <v>4</v>
      </c>
      <c r="J49" s="97">
        <v>1.2</v>
      </c>
      <c r="K49" s="97">
        <v>0.88</v>
      </c>
      <c r="L49" s="97">
        <v>0</v>
      </c>
      <c r="M49" s="97">
        <v>1</v>
      </c>
      <c r="N49" s="97">
        <v>14.5</v>
      </c>
      <c r="O49" s="97">
        <v>2.16</v>
      </c>
      <c r="P49" s="97">
        <v>82</v>
      </c>
      <c r="Q49" s="97"/>
      <c r="CG49" s="78">
        <f xml:space="preserve"> $C$49 * $H$10</f>
        <v>1.1528719886216088</v>
      </c>
    </row>
    <row r="50" spans="1:85" hidden="1" outlineLevel="1" x14ac:dyDescent="0.2">
      <c r="A50" s="86">
        <v>376</v>
      </c>
      <c r="B50" s="85">
        <v>2.6123683009560681</v>
      </c>
      <c r="C50" s="85">
        <v>0.58577140230760705</v>
      </c>
      <c r="D50" s="85">
        <f t="shared" si="4"/>
        <v>1.4603275785487073</v>
      </c>
      <c r="E50" s="85">
        <f t="shared" si="5"/>
        <v>3.7644090233634291</v>
      </c>
      <c r="F50" s="85">
        <v>9.4031396695148609E-2</v>
      </c>
      <c r="G50" s="85">
        <f t="shared" si="6"/>
        <v>2.427436094038999</v>
      </c>
      <c r="H50" s="85">
        <f t="shared" si="7"/>
        <v>2.7973005078731372</v>
      </c>
      <c r="I50" s="97">
        <v>4</v>
      </c>
      <c r="J50" s="97">
        <v>1.07</v>
      </c>
      <c r="K50" s="97">
        <v>0.75</v>
      </c>
      <c r="L50" s="97">
        <v>0</v>
      </c>
      <c r="M50" s="97">
        <v>1</v>
      </c>
      <c r="N50" s="97">
        <v>14.5</v>
      </c>
      <c r="O50" s="97">
        <v>2.2050000000000001</v>
      </c>
      <c r="P50" s="97">
        <v>82</v>
      </c>
      <c r="Q50" s="97"/>
      <c r="CG50" s="78">
        <f xml:space="preserve"> $C$50 * $H$10</f>
        <v>1.1520407224073608</v>
      </c>
    </row>
    <row r="51" spans="1:85" hidden="1" outlineLevel="1" x14ac:dyDescent="0.2">
      <c r="A51" s="86">
        <v>377</v>
      </c>
      <c r="B51" s="85">
        <v>2.6848583082216644</v>
      </c>
      <c r="C51" s="85">
        <v>0.58490554870866907</v>
      </c>
      <c r="D51" s="85">
        <f t="shared" si="4"/>
        <v>1.5345204661558327</v>
      </c>
      <c r="E51" s="85">
        <f t="shared" si="5"/>
        <v>3.8351961502874961</v>
      </c>
      <c r="F51" s="85">
        <v>8.8477503995136028E-2</v>
      </c>
      <c r="G51" s="85">
        <f t="shared" si="6"/>
        <v>2.5108489810032109</v>
      </c>
      <c r="H51" s="85">
        <f t="shared" si="7"/>
        <v>2.8588676354401179</v>
      </c>
      <c r="I51" s="97">
        <v>4</v>
      </c>
      <c r="J51" s="97">
        <v>1.08</v>
      </c>
      <c r="K51" s="97">
        <v>0.7</v>
      </c>
      <c r="L51" s="97">
        <v>0</v>
      </c>
      <c r="M51" s="97">
        <v>1</v>
      </c>
      <c r="N51" s="97">
        <v>16.899999999999999</v>
      </c>
      <c r="O51" s="97">
        <v>2.2450000000000001</v>
      </c>
      <c r="P51" s="97">
        <v>82</v>
      </c>
      <c r="Q51" s="97"/>
      <c r="CG51" s="78">
        <f xml:space="preserve"> $C$51 * $H$10</f>
        <v>1.1503378420658317</v>
      </c>
    </row>
    <row r="52" spans="1:85" hidden="1" outlineLevel="1" x14ac:dyDescent="0.2">
      <c r="A52" s="86">
        <v>378</v>
      </c>
      <c r="B52" s="85">
        <v>2.3104751028546469</v>
      </c>
      <c r="C52" s="85">
        <v>0.58544730806161038</v>
      </c>
      <c r="D52" s="85">
        <f t="shared" si="4"/>
        <v>1.1590717788723632</v>
      </c>
      <c r="E52" s="85">
        <f t="shared" si="5"/>
        <v>3.4618784268369307</v>
      </c>
      <c r="F52" s="85">
        <v>9.1990859978620276E-2</v>
      </c>
      <c r="G52" s="85">
        <f t="shared" si="6"/>
        <v>2.1295560337994592</v>
      </c>
      <c r="H52" s="85">
        <f t="shared" si="7"/>
        <v>2.4913941719098345</v>
      </c>
      <c r="I52" s="97">
        <v>4</v>
      </c>
      <c r="J52" s="97">
        <v>0.91</v>
      </c>
      <c r="K52" s="97">
        <v>0.67</v>
      </c>
      <c r="L52" s="97">
        <v>0</v>
      </c>
      <c r="M52" s="97">
        <v>1</v>
      </c>
      <c r="N52" s="97">
        <v>15</v>
      </c>
      <c r="O52" s="97">
        <v>1.9650000000000001</v>
      </c>
      <c r="P52" s="97">
        <v>82</v>
      </c>
      <c r="Q52" s="97"/>
      <c r="CG52" s="78">
        <f xml:space="preserve"> $C$52 * $H$10</f>
        <v>1.1514033239822836</v>
      </c>
    </row>
    <row r="53" spans="1:85" hidden="1" outlineLevel="1" x14ac:dyDescent="0.2">
      <c r="A53" s="86">
        <v>379</v>
      </c>
      <c r="B53" s="85">
        <v>2.3381874993816103</v>
      </c>
      <c r="C53" s="85">
        <v>0.58503431647051629</v>
      </c>
      <c r="D53" s="85">
        <f t="shared" si="4"/>
        <v>1.1875964088560607</v>
      </c>
      <c r="E53" s="85">
        <f t="shared" si="5"/>
        <v>3.4887785899071599</v>
      </c>
      <c r="F53" s="85">
        <v>8.9324796395760409E-2</v>
      </c>
      <c r="G53" s="85">
        <f t="shared" si="6"/>
        <v>2.162511796260441</v>
      </c>
      <c r="H53" s="85">
        <f t="shared" si="7"/>
        <v>2.5138632025027796</v>
      </c>
      <c r="I53" s="97">
        <v>4</v>
      </c>
      <c r="J53" s="97">
        <v>0.91</v>
      </c>
      <c r="K53" s="97">
        <v>0.67</v>
      </c>
      <c r="L53" s="97">
        <v>0</v>
      </c>
      <c r="M53" s="97">
        <v>1</v>
      </c>
      <c r="N53" s="97">
        <v>15.7</v>
      </c>
      <c r="O53" s="97">
        <v>1.9650000000000001</v>
      </c>
      <c r="P53" s="97">
        <v>82</v>
      </c>
      <c r="Q53" s="97"/>
      <c r="CG53" s="78">
        <f xml:space="preserve"> $C$53 * $H$10</f>
        <v>1.1505910905255496</v>
      </c>
    </row>
    <row r="54" spans="1:85" hidden="1" outlineLevel="1" x14ac:dyDescent="0.2">
      <c r="A54" s="86">
        <v>380</v>
      </c>
      <c r="B54" s="85">
        <v>2.3918108171602581</v>
      </c>
      <c r="C54" s="85">
        <v>0.5847943431508249</v>
      </c>
      <c r="D54" s="85">
        <f t="shared" si="4"/>
        <v>1.2416916838444436</v>
      </c>
      <c r="E54" s="85">
        <f t="shared" si="5"/>
        <v>3.5419299504760726</v>
      </c>
      <c r="F54" s="85">
        <v>8.7739338863617372E-2</v>
      </c>
      <c r="G54" s="85">
        <f t="shared" si="6"/>
        <v>2.2192532444795314</v>
      </c>
      <c r="H54" s="85">
        <f t="shared" si="7"/>
        <v>2.5643683898409848</v>
      </c>
      <c r="I54" s="97">
        <v>4</v>
      </c>
      <c r="J54" s="97">
        <v>0.91</v>
      </c>
      <c r="K54" s="97">
        <v>0.67</v>
      </c>
      <c r="L54" s="97">
        <v>0</v>
      </c>
      <c r="M54" s="97">
        <v>1</v>
      </c>
      <c r="N54" s="97">
        <v>16.2</v>
      </c>
      <c r="O54" s="97">
        <v>1.9950000000000001</v>
      </c>
      <c r="P54" s="97">
        <v>82</v>
      </c>
      <c r="Q54" s="97"/>
      <c r="CG54" s="78">
        <f xml:space="preserve"> $C$54 * $H$10</f>
        <v>1.1501191333158145</v>
      </c>
    </row>
    <row r="55" spans="1:85" hidden="1" outlineLevel="1" x14ac:dyDescent="0.2">
      <c r="A55" s="86">
        <v>381</v>
      </c>
      <c r="B55" s="85">
        <v>4.2686859054825268</v>
      </c>
      <c r="C55" s="85">
        <v>0.58721594705758806</v>
      </c>
      <c r="D55" s="85">
        <f t="shared" si="4"/>
        <v>3.1138041867910147</v>
      </c>
      <c r="E55" s="85">
        <f t="shared" si="5"/>
        <v>5.4235676241740389</v>
      </c>
      <c r="F55" s="85">
        <v>0.10264665743101438</v>
      </c>
      <c r="G55" s="85">
        <f t="shared" si="6"/>
        <v>4.0668100048945561</v>
      </c>
      <c r="H55" s="85">
        <f t="shared" si="7"/>
        <v>4.4705618060704975</v>
      </c>
      <c r="I55" s="97">
        <v>6</v>
      </c>
      <c r="J55" s="97">
        <v>1.81</v>
      </c>
      <c r="K55" s="97">
        <v>1.1000000000000001</v>
      </c>
      <c r="L55" s="97">
        <v>0</v>
      </c>
      <c r="M55" s="97">
        <v>0</v>
      </c>
      <c r="N55" s="97">
        <v>16.399999999999999</v>
      </c>
      <c r="O55" s="97">
        <v>2.9449999999999998</v>
      </c>
      <c r="P55" s="97">
        <v>82</v>
      </c>
      <c r="Q55" s="97"/>
      <c r="CG55" s="78">
        <f xml:space="preserve"> $C$55 * $H$10</f>
        <v>1.1548817186915119</v>
      </c>
    </row>
    <row r="56" spans="1:85" hidden="1" outlineLevel="1" x14ac:dyDescent="0.2">
      <c r="A56" s="86">
        <v>382</v>
      </c>
      <c r="B56" s="85">
        <v>3.7864509155594641</v>
      </c>
      <c r="C56" s="85">
        <v>0.58955430962632061</v>
      </c>
      <c r="D56" s="85">
        <f t="shared" si="4"/>
        <v>2.6269703228151724</v>
      </c>
      <c r="E56" s="85">
        <f t="shared" si="5"/>
        <v>4.9459315083037563</v>
      </c>
      <c r="F56" s="85">
        <v>0.11527381229918389</v>
      </c>
      <c r="G56" s="85">
        <f t="shared" si="6"/>
        <v>3.559741100992476</v>
      </c>
      <c r="H56" s="85">
        <f t="shared" si="7"/>
        <v>4.0131607301264527</v>
      </c>
      <c r="I56" s="97">
        <v>6</v>
      </c>
      <c r="J56" s="97">
        <v>2.62</v>
      </c>
      <c r="K56" s="97">
        <v>0.85</v>
      </c>
      <c r="L56" s="97">
        <v>0</v>
      </c>
      <c r="M56" s="97">
        <v>0</v>
      </c>
      <c r="N56" s="97">
        <v>17</v>
      </c>
      <c r="O56" s="97">
        <v>3.0150000000000001</v>
      </c>
      <c r="P56" s="97">
        <v>82</v>
      </c>
      <c r="Q56" s="97"/>
      <c r="CG56" s="78">
        <f xml:space="preserve"> $C$56 * $H$10</f>
        <v>1.1594805927442917</v>
      </c>
    </row>
    <row r="57" spans="1:85" hidden="1" outlineLevel="1" x14ac:dyDescent="0.2">
      <c r="A57" s="86">
        <v>383</v>
      </c>
      <c r="B57" s="85">
        <v>3.3362921276698421</v>
      </c>
      <c r="C57" s="85">
        <v>0.58707774263461998</v>
      </c>
      <c r="D57" s="85">
        <f t="shared" si="4"/>
        <v>2.1816822165856133</v>
      </c>
      <c r="E57" s="85">
        <f t="shared" si="5"/>
        <v>4.4909020387540703</v>
      </c>
      <c r="F57" s="85">
        <v>0.10185304953697298</v>
      </c>
      <c r="G57" s="85">
        <f t="shared" si="6"/>
        <v>3.1359770212892326</v>
      </c>
      <c r="H57" s="85">
        <f t="shared" si="7"/>
        <v>3.5366072340504515</v>
      </c>
      <c r="I57" s="97">
        <v>4</v>
      </c>
      <c r="J57" s="97">
        <v>1.56</v>
      </c>
      <c r="K57" s="97">
        <v>0.92</v>
      </c>
      <c r="L57" s="97">
        <v>0</v>
      </c>
      <c r="M57" s="97">
        <v>0</v>
      </c>
      <c r="N57" s="97">
        <v>14.5</v>
      </c>
      <c r="O57" s="97">
        <v>2.585</v>
      </c>
      <c r="P57" s="97">
        <v>82</v>
      </c>
      <c r="Q57" s="97"/>
      <c r="CG57" s="78">
        <f xml:space="preserve"> $C$57 * $H$10</f>
        <v>1.1546099110842287</v>
      </c>
    </row>
    <row r="58" spans="1:85" hidden="1" outlineLevel="1" x14ac:dyDescent="0.2">
      <c r="A58" s="86">
        <v>384</v>
      </c>
      <c r="B58" s="85">
        <v>3.9374976005340754</v>
      </c>
      <c r="C58" s="85">
        <v>0.58619122465160023</v>
      </c>
      <c r="D58" s="85">
        <f t="shared" si="4"/>
        <v>2.7846312105803794</v>
      </c>
      <c r="E58" s="85">
        <f t="shared" si="5"/>
        <v>5.0903639904877718</v>
      </c>
      <c r="F58" s="85">
        <v>9.6612212797154803E-2</v>
      </c>
      <c r="G58" s="85">
        <f t="shared" si="6"/>
        <v>3.7474896845010557</v>
      </c>
      <c r="H58" s="85">
        <f t="shared" si="7"/>
        <v>4.1275055165670951</v>
      </c>
      <c r="I58" s="97">
        <v>6</v>
      </c>
      <c r="J58" s="97">
        <v>2.3199999999999998</v>
      </c>
      <c r="K58" s="97">
        <v>1.1200000000000001</v>
      </c>
      <c r="L58" s="97">
        <v>0</v>
      </c>
      <c r="M58" s="97">
        <v>0</v>
      </c>
      <c r="N58" s="97">
        <v>14.7</v>
      </c>
      <c r="O58" s="97">
        <v>2.835</v>
      </c>
      <c r="P58" s="97">
        <v>82</v>
      </c>
      <c r="Q58" s="97"/>
      <c r="CG58" s="78">
        <f xml:space="preserve"> $C$58 * $H$10</f>
        <v>1.1528663899536959</v>
      </c>
    </row>
    <row r="59" spans="1:85" hidden="1" outlineLevel="1" x14ac:dyDescent="0.2">
      <c r="A59" s="86">
        <v>385</v>
      </c>
      <c r="B59" s="85">
        <v>3.2575843323816889</v>
      </c>
      <c r="C59" s="85">
        <v>0.58807994876532033</v>
      </c>
      <c r="D59" s="85">
        <f t="shared" si="4"/>
        <v>2.1010033754760613</v>
      </c>
      <c r="E59" s="85">
        <f t="shared" si="5"/>
        <v>4.4141652892873164</v>
      </c>
      <c r="F59" s="85">
        <v>0.10747927215440979</v>
      </c>
      <c r="G59" s="85">
        <f t="shared" si="6"/>
        <v>3.0462040945469275</v>
      </c>
      <c r="H59" s="85">
        <f t="shared" si="7"/>
        <v>3.4689645702164502</v>
      </c>
      <c r="I59" s="97">
        <v>4</v>
      </c>
      <c r="J59" s="97">
        <v>1.44</v>
      </c>
      <c r="K59" s="97">
        <v>0.96</v>
      </c>
      <c r="L59" s="97">
        <v>0</v>
      </c>
      <c r="M59" s="97">
        <v>1</v>
      </c>
      <c r="N59" s="97">
        <v>13.9</v>
      </c>
      <c r="O59" s="97">
        <v>2.665</v>
      </c>
      <c r="P59" s="97">
        <v>82</v>
      </c>
      <c r="Q59" s="97"/>
      <c r="CG59" s="78">
        <f xml:space="preserve"> $C$59 * $H$10</f>
        <v>1.1565809569056273</v>
      </c>
    </row>
    <row r="60" spans="1:85" hidden="1" outlineLevel="1" x14ac:dyDescent="0.2">
      <c r="A60" s="86">
        <v>386</v>
      </c>
      <c r="B60" s="85">
        <v>2.9996466468361271</v>
      </c>
      <c r="C60" s="85">
        <v>0.58801142712635224</v>
      </c>
      <c r="D60" s="85">
        <f t="shared" si="4"/>
        <v>1.8432004519181051</v>
      </c>
      <c r="E60" s="85">
        <f t="shared" si="5"/>
        <v>4.1560928417541492</v>
      </c>
      <c r="F60" s="85">
        <v>0.10710371718194216</v>
      </c>
      <c r="G60" s="85">
        <f t="shared" si="6"/>
        <v>2.7890050155978656</v>
      </c>
      <c r="H60" s="85">
        <f t="shared" si="7"/>
        <v>3.2102882780743887</v>
      </c>
      <c r="I60" s="97">
        <v>4</v>
      </c>
      <c r="J60" s="97">
        <v>1.35</v>
      </c>
      <c r="K60" s="97">
        <v>0.84</v>
      </c>
      <c r="L60" s="97">
        <v>0</v>
      </c>
      <c r="M60" s="97">
        <v>0</v>
      </c>
      <c r="N60" s="97">
        <v>13</v>
      </c>
      <c r="O60" s="97">
        <v>2.37</v>
      </c>
      <c r="P60" s="97">
        <v>82</v>
      </c>
      <c r="Q60" s="97"/>
      <c r="CG60" s="78">
        <f xml:space="preserve"> $C$60 * $H$10</f>
        <v>1.156446194918022</v>
      </c>
    </row>
    <row r="61" spans="1:85" hidden="1" outlineLevel="1" x14ac:dyDescent="0.2">
      <c r="A61" s="86">
        <v>387</v>
      </c>
      <c r="B61" s="85">
        <v>3.8492074542586083</v>
      </c>
      <c r="C61" s="85">
        <v>0.58672964932238802</v>
      </c>
      <c r="D61" s="85">
        <f t="shared" si="4"/>
        <v>2.6952821407312237</v>
      </c>
      <c r="E61" s="85">
        <f t="shared" si="5"/>
        <v>5.0031327677859929</v>
      </c>
      <c r="F61" s="85">
        <v>9.9827096506871812E-2</v>
      </c>
      <c r="G61" s="85">
        <f t="shared" si="6"/>
        <v>3.6528768039015715</v>
      </c>
      <c r="H61" s="85">
        <f t="shared" si="7"/>
        <v>4.0455381046156447</v>
      </c>
      <c r="I61" s="97">
        <v>4</v>
      </c>
      <c r="J61" s="97">
        <v>1.51</v>
      </c>
      <c r="K61" s="97">
        <v>0.9</v>
      </c>
      <c r="L61" s="97">
        <v>0</v>
      </c>
      <c r="M61" s="97">
        <v>0</v>
      </c>
      <c r="N61" s="97">
        <v>17.3</v>
      </c>
      <c r="O61" s="97">
        <v>2.95</v>
      </c>
      <c r="P61" s="97">
        <v>82</v>
      </c>
      <c r="Q61" s="97"/>
      <c r="CG61" s="78">
        <f xml:space="preserve"> $C$61 * $H$10</f>
        <v>1.1539253135273848</v>
      </c>
    </row>
    <row r="62" spans="1:85" hidden="1" outlineLevel="1" x14ac:dyDescent="0.2">
      <c r="A62" s="86">
        <v>388</v>
      </c>
      <c r="B62" s="85">
        <v>3.585698259290278</v>
      </c>
      <c r="C62" s="85">
        <v>0.58627215374847441</v>
      </c>
      <c r="D62" s="85">
        <f t="shared" si="4"/>
        <v>2.4326727055145527</v>
      </c>
      <c r="E62" s="85">
        <f t="shared" si="5"/>
        <v>4.7387238130660032</v>
      </c>
      <c r="F62" s="85">
        <v>9.7102039442509808E-2</v>
      </c>
      <c r="G62" s="85">
        <f t="shared" si="6"/>
        <v>3.3947269977607966</v>
      </c>
      <c r="H62" s="85">
        <f t="shared" si="7"/>
        <v>3.7766695208197594</v>
      </c>
      <c r="I62" s="97">
        <v>4</v>
      </c>
      <c r="J62" s="97">
        <v>1.4</v>
      </c>
      <c r="K62" s="97">
        <v>0.86</v>
      </c>
      <c r="L62" s="97">
        <v>0</v>
      </c>
      <c r="M62" s="97">
        <v>0</v>
      </c>
      <c r="N62" s="97">
        <v>15.6</v>
      </c>
      <c r="O62" s="97">
        <v>2.79</v>
      </c>
      <c r="P62" s="97">
        <v>82</v>
      </c>
      <c r="Q62" s="97"/>
      <c r="CG62" s="78">
        <f xml:space="preserve"> $C$62 * $H$10</f>
        <v>1.1530255537757252</v>
      </c>
    </row>
    <row r="63" spans="1:85" hidden="1" outlineLevel="1" x14ac:dyDescent="0.2">
      <c r="A63" s="86">
        <v>389</v>
      </c>
      <c r="B63" s="85">
        <v>2.5951545845548631</v>
      </c>
      <c r="C63" s="85">
        <v>0.59937329536371453</v>
      </c>
      <c r="D63" s="85">
        <f t="shared" si="4"/>
        <v>1.4163629237426314</v>
      </c>
      <c r="E63" s="85">
        <f t="shared" si="5"/>
        <v>3.7739462453670951</v>
      </c>
      <c r="F63" s="85">
        <v>0.15799403469175194</v>
      </c>
      <c r="G63" s="85">
        <f t="shared" si="6"/>
        <v>2.2844266091957017</v>
      </c>
      <c r="H63" s="85">
        <f t="shared" si="7"/>
        <v>2.9058825599140246</v>
      </c>
      <c r="I63" s="97">
        <v>4</v>
      </c>
      <c r="J63" s="97">
        <v>0.97</v>
      </c>
      <c r="K63" s="97">
        <v>0.52</v>
      </c>
      <c r="L63" s="97">
        <v>1</v>
      </c>
      <c r="M63" s="97">
        <v>0</v>
      </c>
      <c r="N63" s="97">
        <v>24.6</v>
      </c>
      <c r="O63" s="97">
        <v>2.13</v>
      </c>
      <c r="P63" s="97">
        <v>82</v>
      </c>
      <c r="Q63" s="97"/>
      <c r="CG63" s="78">
        <f xml:space="preserve"> $C$63 * $H$10</f>
        <v>1.1787916608122317</v>
      </c>
    </row>
    <row r="64" spans="1:85" hidden="1" outlineLevel="1" x14ac:dyDescent="0.2">
      <c r="A64" s="86">
        <v>390</v>
      </c>
      <c r="B64" s="85">
        <v>2.8596499817051599</v>
      </c>
      <c r="C64" s="85">
        <v>0.59054589760340226</v>
      </c>
      <c r="D64" s="85">
        <f t="shared" si="4"/>
        <v>1.6982192259366109</v>
      </c>
      <c r="E64" s="85">
        <f t="shared" si="5"/>
        <v>4.0210807374737092</v>
      </c>
      <c r="F64" s="85">
        <v>0.12024235933824652</v>
      </c>
      <c r="G64" s="85">
        <f t="shared" si="6"/>
        <v>2.6231684908534514</v>
      </c>
      <c r="H64" s="85">
        <f t="shared" si="7"/>
        <v>3.0961314725568685</v>
      </c>
      <c r="I64" s="97">
        <v>4</v>
      </c>
      <c r="J64" s="97">
        <v>1.35</v>
      </c>
      <c r="K64" s="97">
        <v>0.84</v>
      </c>
      <c r="L64" s="97">
        <v>0</v>
      </c>
      <c r="M64" s="97">
        <v>0</v>
      </c>
      <c r="N64" s="97">
        <v>11.6</v>
      </c>
      <c r="O64" s="97">
        <v>2.2949999999999999</v>
      </c>
      <c r="P64" s="97">
        <v>82</v>
      </c>
      <c r="Q64" s="97"/>
      <c r="CG64" s="78">
        <f xml:space="preserve"> $C$64 * $H$10</f>
        <v>1.161430755768549</v>
      </c>
    </row>
    <row r="65" spans="1:85" hidden="1" outlineLevel="1" x14ac:dyDescent="0.2">
      <c r="A65" s="86">
        <v>391</v>
      </c>
      <c r="B65" s="85">
        <v>3.493214442895419</v>
      </c>
      <c r="C65" s="85">
        <v>0.58598135288396258</v>
      </c>
      <c r="D65" s="85">
        <f t="shared" si="4"/>
        <v>2.3407608092180618</v>
      </c>
      <c r="E65" s="85">
        <f t="shared" si="5"/>
        <v>4.6456680765727763</v>
      </c>
      <c r="F65" s="85">
        <v>9.5330549829207439E-2</v>
      </c>
      <c r="G65" s="85">
        <f t="shared" si="6"/>
        <v>3.3057271824042376</v>
      </c>
      <c r="H65" s="85">
        <f t="shared" si="7"/>
        <v>3.6807017033866005</v>
      </c>
      <c r="I65" s="97">
        <v>4</v>
      </c>
      <c r="J65" s="97">
        <v>1.2</v>
      </c>
      <c r="K65" s="97">
        <v>0.79</v>
      </c>
      <c r="L65" s="97">
        <v>0</v>
      </c>
      <c r="M65" s="97">
        <v>0</v>
      </c>
      <c r="N65" s="97">
        <v>18.600000000000001</v>
      </c>
      <c r="O65" s="97">
        <v>2.625</v>
      </c>
      <c r="P65" s="97">
        <v>82</v>
      </c>
      <c r="Q65" s="97"/>
      <c r="CG65" s="78">
        <f xml:space="preserve"> $C$65 * $H$10</f>
        <v>1.1524536336773572</v>
      </c>
    </row>
    <row r="66" spans="1:85" hidden="1" outlineLevel="1" x14ac:dyDescent="0.2">
      <c r="A66" s="86">
        <v>392</v>
      </c>
      <c r="B66" s="85">
        <v>3.6738863073072467</v>
      </c>
      <c r="C66" s="85">
        <v>0.58740233355463212</v>
      </c>
      <c r="D66" s="85">
        <f t="shared" si="4"/>
        <v>2.5186380209856738</v>
      </c>
      <c r="E66" s="85">
        <f t="shared" si="5"/>
        <v>4.8291345936288197</v>
      </c>
      <c r="F66" s="85">
        <v>0.10370761432241722</v>
      </c>
      <c r="G66" s="85">
        <f t="shared" si="6"/>
        <v>3.4699238153650382</v>
      </c>
      <c r="H66" s="85">
        <f t="shared" si="7"/>
        <v>3.8778487992494552</v>
      </c>
      <c r="I66" s="97">
        <v>4</v>
      </c>
      <c r="J66" s="97">
        <v>1.19</v>
      </c>
      <c r="K66" s="97">
        <v>0.82</v>
      </c>
      <c r="L66" s="97">
        <v>0</v>
      </c>
      <c r="M66" s="97">
        <v>0</v>
      </c>
      <c r="N66" s="97">
        <v>19.399999999999999</v>
      </c>
      <c r="O66" s="97">
        <v>2.72</v>
      </c>
      <c r="P66" s="97">
        <v>82</v>
      </c>
      <c r="Q66" s="97"/>
      <c r="CG66" s="78">
        <f xml:space="preserve"> $C$66 * $H$10</f>
        <v>1.1552482863215732</v>
      </c>
    </row>
    <row r="67" spans="1:85" hidden="1" outlineLevel="1" x14ac:dyDescent="0.2">
      <c r="A67" s="80" t="s">
        <v>517</v>
      </c>
      <c r="I67" s="97"/>
      <c r="J67" s="97"/>
      <c r="K67" s="97"/>
      <c r="L67" s="97"/>
      <c r="M67" s="97"/>
      <c r="N67" s="97"/>
      <c r="O67" s="97"/>
      <c r="P67" s="97"/>
      <c r="Q67" s="97"/>
    </row>
    <row r="68" spans="1:85" hidden="1" outlineLevel="1" x14ac:dyDescent="0.2"/>
    <row r="69" spans="1:85" hidden="1" outlineLevel="1" x14ac:dyDescent="0.2"/>
    <row r="70" spans="1:85" hidden="1" outlineLevel="1" x14ac:dyDescent="0.2"/>
    <row r="71" spans="1:85" hidden="1" outlineLevel="1" x14ac:dyDescent="0.2"/>
    <row r="72" spans="1:85" hidden="1" outlineLevel="1" x14ac:dyDescent="0.2"/>
    <row r="73" spans="1:85" hidden="1" outlineLevel="1" x14ac:dyDescent="0.2"/>
    <row r="74" spans="1:85" hidden="1" outlineLevel="1" x14ac:dyDescent="0.2"/>
    <row r="75" spans="1:85" hidden="1" outlineLevel="1" x14ac:dyDescent="0.2"/>
    <row r="76" spans="1:85" hidden="1" outlineLevel="1" x14ac:dyDescent="0.2"/>
    <row r="77" spans="1:85" hidden="1" outlineLevel="1" x14ac:dyDescent="0.2"/>
    <row r="78" spans="1:85" hidden="1" outlineLevel="1" x14ac:dyDescent="0.2"/>
    <row r="79" spans="1:85" hidden="1" outlineLevel="1" x14ac:dyDescent="0.2"/>
    <row r="80" spans="1:85" hidden="1" outlineLevel="1" x14ac:dyDescent="0.2"/>
    <row r="81" spans="1:3" hidden="1" outlineLevel="1" x14ac:dyDescent="0.2"/>
    <row r="82" spans="1:3" hidden="1" outlineLevel="1" x14ac:dyDescent="0.2"/>
    <row r="83" spans="1:3" hidden="1" outlineLevel="1" x14ac:dyDescent="0.2"/>
    <row r="84" spans="1:3" hidden="1" outlineLevel="1" x14ac:dyDescent="0.2"/>
    <row r="85" spans="1:3" hidden="1" outlineLevel="1" x14ac:dyDescent="0.2"/>
    <row r="86" spans="1:3" hidden="1" outlineLevel="1" x14ac:dyDescent="0.2"/>
    <row r="87" spans="1:3" hidden="1" outlineLevel="1" x14ac:dyDescent="0.2"/>
    <row r="88" spans="1:3" hidden="1" outlineLevel="1" x14ac:dyDescent="0.2"/>
    <row r="89" spans="1:3" collapsed="1" x14ac:dyDescent="0.2">
      <c r="A89" s="102"/>
    </row>
    <row r="90" spans="1:3" x14ac:dyDescent="0.2">
      <c r="A90" s="82" t="s">
        <v>518</v>
      </c>
    </row>
    <row r="91" spans="1:3" outlineLevel="1" x14ac:dyDescent="0.2"/>
    <row r="92" spans="1:3" outlineLevel="1" x14ac:dyDescent="0.2"/>
    <row r="93" spans="1:3" outlineLevel="1" x14ac:dyDescent="0.2">
      <c r="C93" s="99" t="b">
        <v>0</v>
      </c>
    </row>
    <row r="94" spans="1:3" outlineLevel="1" x14ac:dyDescent="0.2"/>
    <row r="95" spans="1:3" outlineLevel="1" x14ac:dyDescent="0.2"/>
    <row r="96" spans="1:3" outlineLevel="1" x14ac:dyDescent="0.2"/>
    <row r="97" spans="1:1" outlineLevel="1" x14ac:dyDescent="0.2"/>
    <row r="98" spans="1:1" outlineLevel="1" x14ac:dyDescent="0.2"/>
    <row r="99" spans="1:1" outlineLevel="1" x14ac:dyDescent="0.2"/>
    <row r="100" spans="1:1" outlineLevel="1" x14ac:dyDescent="0.2"/>
    <row r="101" spans="1:1" outlineLevel="1" x14ac:dyDescent="0.2"/>
    <row r="102" spans="1:1" outlineLevel="1" x14ac:dyDescent="0.2"/>
    <row r="103" spans="1:1" outlineLevel="1" x14ac:dyDescent="0.2"/>
    <row r="104" spans="1:1" outlineLevel="1" x14ac:dyDescent="0.2"/>
    <row r="105" spans="1:1" outlineLevel="1" x14ac:dyDescent="0.2"/>
    <row r="106" spans="1:1" outlineLevel="1" x14ac:dyDescent="0.2"/>
    <row r="107" spans="1:1" outlineLevel="1" x14ac:dyDescent="0.2"/>
    <row r="108" spans="1:1" outlineLevel="1" x14ac:dyDescent="0.2"/>
    <row r="109" spans="1:1" outlineLevel="1" x14ac:dyDescent="0.2"/>
    <row r="110" spans="1:1" outlineLevel="1" x14ac:dyDescent="0.2"/>
    <row r="111" spans="1:1" x14ac:dyDescent="0.2">
      <c r="A111" s="102"/>
    </row>
    <row r="112" spans="1:1" x14ac:dyDescent="0.2">
      <c r="A112" s="82" t="s">
        <v>519</v>
      </c>
    </row>
    <row r="113" spans="1:1" outlineLevel="1" x14ac:dyDescent="0.2"/>
    <row r="114" spans="1:1" outlineLevel="1" x14ac:dyDescent="0.2"/>
    <row r="115" spans="1:1" outlineLevel="1" x14ac:dyDescent="0.2"/>
    <row r="116" spans="1:1" outlineLevel="1" x14ac:dyDescent="0.2"/>
    <row r="117" spans="1:1" outlineLevel="1" x14ac:dyDescent="0.2"/>
    <row r="118" spans="1:1" outlineLevel="1" x14ac:dyDescent="0.2"/>
    <row r="119" spans="1:1" outlineLevel="1" x14ac:dyDescent="0.2"/>
    <row r="120" spans="1:1" outlineLevel="1" x14ac:dyDescent="0.2"/>
    <row r="121" spans="1:1" outlineLevel="1" x14ac:dyDescent="0.2"/>
    <row r="122" spans="1:1" outlineLevel="1" x14ac:dyDescent="0.2"/>
    <row r="123" spans="1:1" outlineLevel="1" x14ac:dyDescent="0.2"/>
    <row r="124" spans="1:1" outlineLevel="1" x14ac:dyDescent="0.2"/>
    <row r="125" spans="1:1" outlineLevel="1" x14ac:dyDescent="0.2"/>
    <row r="126" spans="1:1" outlineLevel="1" x14ac:dyDescent="0.2"/>
    <row r="127" spans="1:1" outlineLevel="1" x14ac:dyDescent="0.2"/>
    <row r="128" spans="1:1" outlineLevel="1" x14ac:dyDescent="0.2"/>
    <row r="129" spans="1:1" outlineLevel="1" x14ac:dyDescent="0.2"/>
    <row r="130" spans="1:1" outlineLevel="1" x14ac:dyDescent="0.2"/>
    <row r="131" spans="1:1" outlineLevel="1" x14ac:dyDescent="0.2"/>
    <row r="132" spans="1:1" outlineLevel="1" x14ac:dyDescent="0.2"/>
    <row r="133" spans="1:1" x14ac:dyDescent="0.2">
      <c r="A133" s="102"/>
    </row>
    <row r="134" spans="1:1" x14ac:dyDescent="0.2">
      <c r="A134" s="82" t="s">
        <v>520</v>
      </c>
    </row>
    <row r="135" spans="1:1" outlineLevel="1" x14ac:dyDescent="0.2"/>
    <row r="136" spans="1:1" outlineLevel="1" x14ac:dyDescent="0.2"/>
    <row r="137" spans="1:1" outlineLevel="1" x14ac:dyDescent="0.2"/>
    <row r="138" spans="1:1" outlineLevel="1" x14ac:dyDescent="0.2"/>
    <row r="139" spans="1:1" outlineLevel="1" x14ac:dyDescent="0.2"/>
    <row r="140" spans="1:1" outlineLevel="1" x14ac:dyDescent="0.2"/>
    <row r="141" spans="1:1" outlineLevel="1" x14ac:dyDescent="0.2"/>
    <row r="142" spans="1:1" outlineLevel="1" x14ac:dyDescent="0.2"/>
    <row r="143" spans="1:1" outlineLevel="1" x14ac:dyDescent="0.2"/>
    <row r="144" spans="1:1" outlineLevel="1" x14ac:dyDescent="0.2"/>
    <row r="145" spans="1:1" outlineLevel="1" x14ac:dyDescent="0.2"/>
    <row r="146" spans="1:1" outlineLevel="1" x14ac:dyDescent="0.2"/>
    <row r="147" spans="1:1" outlineLevel="1" x14ac:dyDescent="0.2"/>
    <row r="148" spans="1:1" outlineLevel="1" x14ac:dyDescent="0.2"/>
    <row r="149" spans="1:1" outlineLevel="1" x14ac:dyDescent="0.2"/>
    <row r="150" spans="1:1" outlineLevel="1" x14ac:dyDescent="0.2"/>
    <row r="151" spans="1:1" outlineLevel="1" x14ac:dyDescent="0.2"/>
    <row r="152" spans="1:1" outlineLevel="1" x14ac:dyDescent="0.2"/>
    <row r="153" spans="1:1" outlineLevel="1" x14ac:dyDescent="0.2"/>
    <row r="154" spans="1:1" outlineLevel="1" x14ac:dyDescent="0.2"/>
    <row r="155" spans="1:1" x14ac:dyDescent="0.2">
      <c r="A155" s="102"/>
    </row>
    <row r="156" spans="1:1" x14ac:dyDescent="0.2">
      <c r="A156" s="82" t="s">
        <v>521</v>
      </c>
    </row>
    <row r="157" spans="1:1" outlineLevel="1" x14ac:dyDescent="0.2"/>
    <row r="158" spans="1:1" outlineLevel="1" x14ac:dyDescent="0.2"/>
    <row r="159" spans="1:1" outlineLevel="1" x14ac:dyDescent="0.2"/>
    <row r="160" spans="1:1" outlineLevel="1" x14ac:dyDescent="0.2"/>
    <row r="161" outlineLevel="1" x14ac:dyDescent="0.2"/>
    <row r="162" outlineLevel="1" x14ac:dyDescent="0.2"/>
    <row r="163" outlineLevel="1" x14ac:dyDescent="0.2"/>
    <row r="164" outlineLevel="1" x14ac:dyDescent="0.2"/>
    <row r="165" outlineLevel="1" x14ac:dyDescent="0.2"/>
    <row r="166" outlineLevel="1" x14ac:dyDescent="0.2"/>
    <row r="167" outlineLevel="1" x14ac:dyDescent="0.2"/>
    <row r="168" outlineLevel="1" x14ac:dyDescent="0.2"/>
    <row r="169" outlineLevel="1" x14ac:dyDescent="0.2"/>
    <row r="170" outlineLevel="1" x14ac:dyDescent="0.2"/>
    <row r="171" outlineLevel="1" x14ac:dyDescent="0.2"/>
    <row r="172" outlineLevel="1" x14ac:dyDescent="0.2"/>
    <row r="173" outlineLevel="1" x14ac:dyDescent="0.2"/>
    <row r="174" outlineLevel="1" x14ac:dyDescent="0.2"/>
    <row r="175" outlineLevel="1" x14ac:dyDescent="0.2"/>
    <row r="176" outlineLevel="1" x14ac:dyDescent="0.2"/>
    <row r="177" spans="1:1" x14ac:dyDescent="0.2">
      <c r="A177" s="102"/>
    </row>
    <row r="178" spans="1:1" x14ac:dyDescent="0.2">
      <c r="A178" s="82" t="s">
        <v>522</v>
      </c>
    </row>
    <row r="179" spans="1:1" outlineLevel="1" x14ac:dyDescent="0.2"/>
    <row r="180" spans="1:1" outlineLevel="1" x14ac:dyDescent="0.2"/>
    <row r="181" spans="1:1" outlineLevel="1" x14ac:dyDescent="0.2"/>
    <row r="182" spans="1:1" outlineLevel="1" x14ac:dyDescent="0.2"/>
    <row r="183" spans="1:1" outlineLevel="1" x14ac:dyDescent="0.2"/>
    <row r="184" spans="1:1" outlineLevel="1" x14ac:dyDescent="0.2"/>
    <row r="185" spans="1:1" outlineLevel="1" x14ac:dyDescent="0.2"/>
    <row r="186" spans="1:1" outlineLevel="1" x14ac:dyDescent="0.2"/>
    <row r="187" spans="1:1" outlineLevel="1" x14ac:dyDescent="0.2"/>
    <row r="188" spans="1:1" outlineLevel="1" x14ac:dyDescent="0.2"/>
    <row r="189" spans="1:1" outlineLevel="1" x14ac:dyDescent="0.2"/>
    <row r="190" spans="1:1" outlineLevel="1" x14ac:dyDescent="0.2"/>
    <row r="191" spans="1:1" outlineLevel="1" x14ac:dyDescent="0.2"/>
    <row r="192" spans="1:1" outlineLevel="1" x14ac:dyDescent="0.2"/>
    <row r="193" spans="1:1" outlineLevel="1" x14ac:dyDescent="0.2"/>
    <row r="194" spans="1:1" outlineLevel="1" x14ac:dyDescent="0.2"/>
    <row r="195" spans="1:1" outlineLevel="1" x14ac:dyDescent="0.2"/>
    <row r="196" spans="1:1" outlineLevel="1" x14ac:dyDescent="0.2"/>
    <row r="197" spans="1:1" outlineLevel="1" x14ac:dyDescent="0.2"/>
    <row r="198" spans="1:1" outlineLevel="1" x14ac:dyDescent="0.2"/>
    <row r="199" spans="1:1" x14ac:dyDescent="0.2">
      <c r="A199" s="102"/>
    </row>
    <row r="202" spans="1:1" x14ac:dyDescent="0.2">
      <c r="A202" s="80" t="s">
        <v>523</v>
      </c>
    </row>
  </sheetData>
  <dataValidations count="1">
    <dataValidation type="decimal" allowBlank="1" showInputMessage="1" showErrorMessage="1" error="Please enter a confidence level between 0 and 1." sqref="I10">
      <formula1>0</formula1>
      <formula2>1</formula2>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201"/>
  <sheetViews>
    <sheetView showGridLines="0" showRowColHeaders="0" zoomScaleNormal="100" workbookViewId="0">
      <selection activeCell="B1" sqref="B1"/>
    </sheetView>
  </sheetViews>
  <sheetFormatPr defaultRowHeight="11.25" outlineLevelRow="1" x14ac:dyDescent="0.2"/>
  <cols>
    <col min="1" max="1" width="15.7109375" style="78" customWidth="1"/>
    <col min="2" max="10" width="10.7109375" style="78" customWidth="1"/>
    <col min="11" max="77" width="9.140625" style="78"/>
    <col min="78" max="78" width="88" style="78" bestFit="1" customWidth="1"/>
    <col min="79" max="16384" width="9.140625" style="78"/>
  </cols>
  <sheetData>
    <row r="1" spans="1:78" x14ac:dyDescent="0.2">
      <c r="A1" s="79" t="s">
        <v>355</v>
      </c>
      <c r="B1" s="78" t="s">
        <v>535</v>
      </c>
      <c r="M1" s="80" t="s">
        <v>440</v>
      </c>
      <c r="N1" s="80" t="s">
        <v>441</v>
      </c>
      <c r="O1" s="80" t="s">
        <v>534</v>
      </c>
      <c r="Q1" s="80" t="s">
        <v>489</v>
      </c>
      <c r="R1" s="80" t="s">
        <v>478</v>
      </c>
      <c r="U1" s="80" t="s">
        <v>533</v>
      </c>
      <c r="Y1" s="78" t="s">
        <v>498</v>
      </c>
      <c r="Z1" s="98" t="s">
        <v>536</v>
      </c>
      <c r="BZ1" s="81" t="s">
        <v>536</v>
      </c>
    </row>
    <row r="2" spans="1:78" ht="11.25" customHeight="1" x14ac:dyDescent="0.2">
      <c r="A2" s="79" t="s">
        <v>359</v>
      </c>
      <c r="C2" s="78" t="s">
        <v>2</v>
      </c>
      <c r="Q2" s="80" t="s">
        <v>545</v>
      </c>
      <c r="R2" s="80" t="s">
        <v>528</v>
      </c>
      <c r="S2" s="80" t="s">
        <v>527</v>
      </c>
      <c r="AA2" s="98" t="str">
        <f>"Forecasts and " &amp; TEXT($I$10, "0.0%") &amp; " confidence limits for means and forecasts
Model.2.RegressIt for GallonsPer100MilesTo1981    (7 variables, n=362)"</f>
        <v>Forecasts and 95.0% confidence limits for means and forecasts
Model.2.RegressIt for GallonsPer100MilesTo1981    (7 variables, n=362)</v>
      </c>
    </row>
    <row r="3" spans="1:78" ht="11.25" hidden="1" customHeight="1" outlineLevel="1" x14ac:dyDescent="0.2">
      <c r="A3" s="79" t="s">
        <v>361</v>
      </c>
      <c r="AA3" s="98" t="str">
        <f>IF($A$36 &lt;&gt; "","Actual and Predicted -vs- Observation # with " &amp; TEXT($I$10, "0.0%") &amp; " confidence limits
Model.2.RegressIt for GallonsPer100MilesTo1981    (7 variables, n=362)","Actual and Predicted -vs- Observation #
Model.2.RegressIt for GallonsPer100MilesTo1981    (7 variables, n=362)")</f>
        <v>Actual and Predicted -vs- Observation # with 95.0% confidence limits
Model.2.RegressIt for GallonsPer100MilesTo1981    (7 variables, n=362)</v>
      </c>
    </row>
    <row r="4" spans="1:78" hidden="1" outlineLevel="1" x14ac:dyDescent="0.2">
      <c r="A4" s="78" t="s">
        <v>537</v>
      </c>
    </row>
    <row r="5" spans="1:78" hidden="1" outlineLevel="1" x14ac:dyDescent="0.2">
      <c r="A5" s="79" t="s">
        <v>364</v>
      </c>
    </row>
    <row r="6" spans="1:78" hidden="1" outlineLevel="1" x14ac:dyDescent="0.2">
      <c r="A6" s="78" t="s">
        <v>538</v>
      </c>
    </row>
    <row r="7" spans="1:78" collapsed="1" x14ac:dyDescent="0.2">
      <c r="A7" s="101"/>
      <c r="J7" s="80" t="s">
        <v>529</v>
      </c>
      <c r="K7" s="80" t="s">
        <v>546</v>
      </c>
    </row>
    <row r="8" spans="1:78" x14ac:dyDescent="0.2">
      <c r="A8" s="82" t="s">
        <v>539</v>
      </c>
    </row>
    <row r="9" spans="1:78" ht="12" outlineLevel="1" thickBot="1" x14ac:dyDescent="0.25">
      <c r="A9" s="83"/>
      <c r="B9" s="87" t="s">
        <v>367</v>
      </c>
      <c r="C9" s="87" t="s">
        <v>483</v>
      </c>
      <c r="D9" s="87" t="s">
        <v>484</v>
      </c>
      <c r="E9" s="87" t="s">
        <v>485</v>
      </c>
      <c r="F9" s="87" t="s">
        <v>410</v>
      </c>
      <c r="G9" s="87" t="s">
        <v>486</v>
      </c>
      <c r="H9" s="87" t="str">
        <f>"t("&amp;TEXT((1-I10)/2,"0.00%") &amp; ",354)"</f>
        <v>t(2.50%,354)</v>
      </c>
      <c r="I9" s="87" t="s">
        <v>374</v>
      </c>
    </row>
    <row r="10" spans="1:78" outlineLevel="1" x14ac:dyDescent="0.2">
      <c r="B10" s="88">
        <f xml:space="preserve"> 1 - C26 / C27</f>
        <v>0.87937883628257552</v>
      </c>
      <c r="C10" s="88">
        <f>1-D10^2/E10^2</f>
        <v>0.87699367202827616</v>
      </c>
      <c r="D10" s="88">
        <f xml:space="preserve"> SQRT(D26)</f>
        <v>0.5818653648820884</v>
      </c>
      <c r="E10" s="88">
        <f xml:space="preserve"> SQRT(C27 / B27)</f>
        <v>1.6590473451614653</v>
      </c>
      <c r="F10" s="89">
        <v>362</v>
      </c>
      <c r="G10" s="89">
        <v>30</v>
      </c>
      <c r="H10" s="90">
        <f>TINV(1 - $I$10, F10 - 7 - 1)</f>
        <v>1.9666878964647558</v>
      </c>
      <c r="I10" s="91">
        <v>0.95</v>
      </c>
    </row>
    <row r="11" spans="1:78" x14ac:dyDescent="0.2">
      <c r="A11" s="101"/>
    </row>
    <row r="12" spans="1:78" x14ac:dyDescent="0.2">
      <c r="A12" s="82" t="s">
        <v>540</v>
      </c>
    </row>
    <row r="13" spans="1:78" ht="12" outlineLevel="1" thickBot="1" x14ac:dyDescent="0.25">
      <c r="A13" s="92" t="s">
        <v>376</v>
      </c>
      <c r="B13" s="84" t="s">
        <v>377</v>
      </c>
      <c r="C13" s="84" t="s">
        <v>378</v>
      </c>
      <c r="D13" s="84" t="s">
        <v>488</v>
      </c>
      <c r="E13" s="84" t="s">
        <v>392</v>
      </c>
      <c r="F13" s="84" t="str">
        <f>IF($I$10&gt;99%,("Lower"&amp;TEXT($I$10,"0.0%")),("Lower"&amp;TEXT($I$10,"0%")))</f>
        <v>Lower95%</v>
      </c>
      <c r="G13" s="84" t="str">
        <f>IF($I$10&gt;99%,("Upper"&amp;TEXT($I$10,"0.0%")),("Upper"&amp;TEXT($I$10,"0%")))</f>
        <v>Upper95%</v>
      </c>
      <c r="H13" s="87" t="s">
        <v>383</v>
      </c>
      <c r="I13" s="87" t="s">
        <v>490</v>
      </c>
    </row>
    <row r="14" spans="1:78" outlineLevel="1" x14ac:dyDescent="0.2">
      <c r="A14" s="93" t="s">
        <v>385</v>
      </c>
      <c r="B14" s="94">
        <v>9.5086968062660269</v>
      </c>
      <c r="C14" s="94">
        <v>0.89248592378464797</v>
      </c>
      <c r="D14" s="94">
        <f>B14 / C14</f>
        <v>10.65417005788029</v>
      </c>
      <c r="E14" s="94">
        <f>TDIST(ABS(D14),$F$10 - 8,2)</f>
        <v>3.5575421749130655E-23</v>
      </c>
      <c r="F14" s="94">
        <f>B14 - $H$10 * C14</f>
        <v>7.7534555421935929</v>
      </c>
      <c r="G14" s="94">
        <f>B14 + $H$10 * C14</f>
        <v>11.26393807033846</v>
      </c>
      <c r="H14" s="88">
        <v>0</v>
      </c>
      <c r="I14" s="88">
        <v>0</v>
      </c>
    </row>
    <row r="15" spans="1:78" outlineLevel="1" x14ac:dyDescent="0.2">
      <c r="A15" s="93" t="s">
        <v>4</v>
      </c>
      <c r="B15" s="94">
        <v>6.4601265079868728E-2</v>
      </c>
      <c r="C15" s="94">
        <v>4.51675830363297E-2</v>
      </c>
      <c r="D15" s="121">
        <f t="shared" ref="D15:D21" si="0">B15 / C15</f>
        <v>1.4302572937743405</v>
      </c>
      <c r="E15" s="94">
        <f t="shared" ref="E15:E21" si="1">TDIST(ABS(D15),$F$10 - 8,2)</f>
        <v>0.15352521353323639</v>
      </c>
      <c r="F15" s="94">
        <f t="shared" ref="F15:F21" si="2">B15 - $H$10 * C15</f>
        <v>-2.4229273790247724E-2</v>
      </c>
      <c r="G15" s="94">
        <f t="shared" ref="G15:G21" si="3">B15 + $H$10 * C15</f>
        <v>0.15343180394998518</v>
      </c>
      <c r="H15" s="88">
        <v>6.4736335598527788</v>
      </c>
      <c r="I15" s="112">
        <f>B15*1.72510729052799/$E$10</f>
        <v>6.7173558181829102E-2</v>
      </c>
    </row>
    <row r="16" spans="1:78" outlineLevel="1" x14ac:dyDescent="0.2">
      <c r="A16" s="93" t="s">
        <v>6</v>
      </c>
      <c r="B16" s="94">
        <v>1.1095508725501246</v>
      </c>
      <c r="C16" s="94">
        <v>0.23979079017738797</v>
      </c>
      <c r="D16" s="122">
        <f t="shared" si="0"/>
        <v>4.6271621680270609</v>
      </c>
      <c r="E16" s="94">
        <f t="shared" si="1"/>
        <v>5.2088089469049057E-6</v>
      </c>
      <c r="F16" s="94">
        <f t="shared" si="2"/>
        <v>0.63795722782453579</v>
      </c>
      <c r="G16" s="94">
        <f t="shared" si="3"/>
        <v>1.5811445172757135</v>
      </c>
      <c r="H16" s="88">
        <v>9.4592602060633428</v>
      </c>
      <c r="I16" s="123">
        <f>B16*0.392794133867061/$E$10</f>
        <v>0.26269598347258238</v>
      </c>
    </row>
    <row r="17" spans="1:9" outlineLevel="1" x14ac:dyDescent="0.2">
      <c r="A17" s="93" t="s">
        <v>12</v>
      </c>
      <c r="B17" s="94">
        <v>-0.21627569206695652</v>
      </c>
      <c r="C17" s="94">
        <v>9.7853924641085818E-2</v>
      </c>
      <c r="D17" s="109">
        <f t="shared" si="0"/>
        <v>-2.2101892474954354</v>
      </c>
      <c r="E17" s="94">
        <f t="shared" si="1"/>
        <v>2.7731225869633686E-2</v>
      </c>
      <c r="F17" s="94">
        <f t="shared" si="2"/>
        <v>-0.40872382128015433</v>
      </c>
      <c r="G17" s="94">
        <f t="shared" si="3"/>
        <v>-2.3827562853758699E-2</v>
      </c>
      <c r="H17" s="88">
        <v>1.5262952743603262</v>
      </c>
      <c r="I17" s="124">
        <f>B17*0.386642808772422/$E$10</f>
        <v>-5.0403287943436667E-2</v>
      </c>
    </row>
    <row r="18" spans="1:9" outlineLevel="1" x14ac:dyDescent="0.2">
      <c r="A18" s="93" t="s">
        <v>13</v>
      </c>
      <c r="B18" s="94">
        <v>-0.15547546632403539</v>
      </c>
      <c r="C18" s="94">
        <v>0.10023042967561241</v>
      </c>
      <c r="D18" s="125">
        <f t="shared" si="0"/>
        <v>-1.5511802835448179</v>
      </c>
      <c r="E18" s="94">
        <f t="shared" si="1"/>
        <v>0.12175200848554989</v>
      </c>
      <c r="F18" s="94">
        <f t="shared" si="2"/>
        <v>-0.35259743922452419</v>
      </c>
      <c r="G18" s="94">
        <f t="shared" si="3"/>
        <v>4.1646506576453413E-2</v>
      </c>
      <c r="H18" s="88">
        <v>1.6754307862558484</v>
      </c>
      <c r="I18" s="126">
        <f>B18*0.395487316065122/$E$10</f>
        <v>-3.7062579961804343E-2</v>
      </c>
    </row>
    <row r="19" spans="1:9" outlineLevel="1" x14ac:dyDescent="0.2">
      <c r="A19" s="93" t="s">
        <v>8</v>
      </c>
      <c r="B19" s="94">
        <v>4.3176527720924132E-2</v>
      </c>
      <c r="C19" s="94">
        <v>1.8251353520334464E-2</v>
      </c>
      <c r="D19" s="127">
        <f t="shared" si="0"/>
        <v>2.365661684916665</v>
      </c>
      <c r="E19" s="94">
        <f t="shared" si="1"/>
        <v>1.8536172630381067E-2</v>
      </c>
      <c r="F19" s="95">
        <f t="shared" si="2"/>
        <v>7.2818116583829307E-3</v>
      </c>
      <c r="G19" s="94">
        <f t="shared" si="3"/>
        <v>7.9071243783465334E-2</v>
      </c>
      <c r="H19" s="88">
        <v>2.7309950988249354</v>
      </c>
      <c r="I19" s="128">
        <f>B19*2.77290051901974/$E$10</f>
        <v>7.2164436100025015E-2</v>
      </c>
    </row>
    <row r="20" spans="1:9" outlineLevel="1" x14ac:dyDescent="0.2">
      <c r="A20" s="93" t="s">
        <v>7</v>
      </c>
      <c r="B20" s="94">
        <v>1.0146131171817907</v>
      </c>
      <c r="C20" s="94">
        <v>0.10844557964575441</v>
      </c>
      <c r="D20" s="113">
        <f t="shared" si="0"/>
        <v>9.3559656419016832</v>
      </c>
      <c r="E20" s="94">
        <f t="shared" si="1"/>
        <v>9.7415937316238952E-19</v>
      </c>
      <c r="F20" s="94">
        <f t="shared" si="2"/>
        <v>0.80133450826738084</v>
      </c>
      <c r="G20" s="94">
        <f t="shared" si="3"/>
        <v>1.2278917260962006</v>
      </c>
      <c r="H20" s="88">
        <v>9.3471301426995836</v>
      </c>
      <c r="I20" s="129">
        <f>B20*0.863368493872261/$E$10</f>
        <v>0.52800482240549196</v>
      </c>
    </row>
    <row r="21" spans="1:9" outlineLevel="1" x14ac:dyDescent="0.2">
      <c r="A21" s="93" t="s">
        <v>9</v>
      </c>
      <c r="B21" s="94">
        <v>-0.12985541031748152</v>
      </c>
      <c r="C21" s="94">
        <v>1.0132451084138466E-2</v>
      </c>
      <c r="D21" s="115">
        <f t="shared" si="0"/>
        <v>-12.815794444915671</v>
      </c>
      <c r="E21" s="94">
        <f t="shared" si="1"/>
        <v>3.7582432179147705E-31</v>
      </c>
      <c r="F21" s="94">
        <f t="shared" si="2"/>
        <v>-0.14978277922617783</v>
      </c>
      <c r="G21" s="94">
        <f t="shared" si="3"/>
        <v>-0.1099280414087852</v>
      </c>
      <c r="H21" s="88">
        <v>1.2518781733094511</v>
      </c>
      <c r="I21" s="130">
        <f>B21*3.38170269725808/$E$10</f>
        <v>-0.26468948737653042</v>
      </c>
    </row>
    <row r="22" spans="1:9" x14ac:dyDescent="0.2">
      <c r="A22" s="101"/>
    </row>
    <row r="23" spans="1:9" x14ac:dyDescent="0.2">
      <c r="A23" s="82" t="s">
        <v>541</v>
      </c>
    </row>
    <row r="24" spans="1:9" ht="12" hidden="1" outlineLevel="1" thickBot="1" x14ac:dyDescent="0.25">
      <c r="A24" s="92" t="s">
        <v>492</v>
      </c>
      <c r="B24" s="84" t="s">
        <v>496</v>
      </c>
      <c r="C24" s="84" t="s">
        <v>389</v>
      </c>
      <c r="D24" s="84" t="s">
        <v>390</v>
      </c>
      <c r="E24" s="84" t="s">
        <v>497</v>
      </c>
      <c r="F24" s="84" t="s">
        <v>392</v>
      </c>
    </row>
    <row r="25" spans="1:9" hidden="1" outlineLevel="1" x14ac:dyDescent="0.2">
      <c r="A25" s="78" t="s">
        <v>493</v>
      </c>
      <c r="B25" s="86">
        <v>7</v>
      </c>
      <c r="C25" s="85">
        <f>C27 - C26</f>
        <v>873.77732654024192</v>
      </c>
      <c r="D25" s="85">
        <f>C25/B25</f>
        <v>124.8253323628917</v>
      </c>
      <c r="E25" s="85">
        <f>D25/D26</f>
        <v>368.6869089612843</v>
      </c>
      <c r="F25" s="85">
        <f>FDIST(E25,7,354)</f>
        <v>2.4114059290550931E-158</v>
      </c>
    </row>
    <row r="26" spans="1:9" hidden="1" outlineLevel="1" x14ac:dyDescent="0.2">
      <c r="A26" s="78" t="s">
        <v>494</v>
      </c>
      <c r="B26" s="86">
        <v>354</v>
      </c>
      <c r="C26" s="85">
        <v>119.8528252086755</v>
      </c>
      <c r="D26" s="85">
        <f>C26/B26</f>
        <v>0.33856730284936581</v>
      </c>
    </row>
    <row r="27" spans="1:9" hidden="1" outlineLevel="1" x14ac:dyDescent="0.2">
      <c r="A27" s="78" t="s">
        <v>495</v>
      </c>
      <c r="B27" s="86">
        <f>B25 + B26</f>
        <v>361</v>
      </c>
      <c r="C27" s="85">
        <v>993.63015174891746</v>
      </c>
    </row>
    <row r="28" spans="1:9" collapsed="1" x14ac:dyDescent="0.2">
      <c r="A28" s="101"/>
    </row>
    <row r="29" spans="1:9" x14ac:dyDescent="0.2">
      <c r="A29" s="82" t="s">
        <v>542</v>
      </c>
    </row>
    <row r="30" spans="1:9" ht="12" outlineLevel="1" thickBot="1" x14ac:dyDescent="0.25">
      <c r="A30" s="83"/>
      <c r="B30" s="84" t="s">
        <v>397</v>
      </c>
      <c r="C30" s="84" t="s">
        <v>398</v>
      </c>
      <c r="D30" s="84" t="s">
        <v>399</v>
      </c>
      <c r="E30" s="84" t="s">
        <v>501</v>
      </c>
      <c r="F30" s="84" t="s">
        <v>502</v>
      </c>
      <c r="G30" s="87" t="s">
        <v>402</v>
      </c>
      <c r="H30" s="87" t="s">
        <v>403</v>
      </c>
      <c r="I30" s="96"/>
    </row>
    <row r="31" spans="1:9" outlineLevel="1" x14ac:dyDescent="0.2">
      <c r="A31" s="78" t="s">
        <v>500</v>
      </c>
      <c r="B31" s="94">
        <v>-5.890929242265195E-15</v>
      </c>
      <c r="C31" s="94">
        <v>0.57539999349161741</v>
      </c>
      <c r="D31" s="94">
        <v>0.42323733872747826</v>
      </c>
      <c r="E31" s="94">
        <v>-1.5987209092465928</v>
      </c>
      <c r="F31" s="94">
        <v>2.4341346890667683</v>
      </c>
      <c r="G31" s="91">
        <v>8.8480897616000462E-2</v>
      </c>
      <c r="H31" s="90" t="s">
        <v>543</v>
      </c>
      <c r="I31" s="90"/>
    </row>
    <row r="32" spans="1:9" outlineLevel="1" x14ac:dyDescent="0.2"/>
    <row r="33" spans="1:85" x14ac:dyDescent="0.2">
      <c r="A33" s="101"/>
    </row>
    <row r="34" spans="1:85" x14ac:dyDescent="0.2">
      <c r="A34" s="82" t="s">
        <v>544</v>
      </c>
    </row>
    <row r="35" spans="1:85" ht="12" hidden="1" outlineLevel="1" thickBot="1" x14ac:dyDescent="0.25">
      <c r="A35" s="84" t="s">
        <v>505</v>
      </c>
      <c r="B35" s="84" t="s">
        <v>506</v>
      </c>
      <c r="C35" s="84" t="s">
        <v>507</v>
      </c>
      <c r="D35" s="84" t="str">
        <f>IF($I$10&gt;99%,("Low"&amp;TEXT($I$10,"0.0%")&amp;"F"),("Lower"&amp;TEXT($I$10,"0%")&amp;"F"))</f>
        <v>Lower95%F</v>
      </c>
      <c r="E35" s="84" t="str">
        <f>IF($I$10&gt;99%,("Up"&amp;TEXT($I$10,"0.0%")&amp;"F"),("Upper"&amp;TEXT($I$10,"0%")&amp;"F"))</f>
        <v>Upper95%F</v>
      </c>
      <c r="F35" s="84" t="s">
        <v>508</v>
      </c>
      <c r="G35" s="84" t="str">
        <f>IF($I$10&gt;99%,("Low"&amp;TEXT($I$10,"0.0%")&amp;"M"),("Lower"&amp;TEXT($I$10,"0%")&amp;"M"))</f>
        <v>Lower95%M</v>
      </c>
      <c r="H35" s="84" t="str">
        <f>IF($I$10&gt;99%,("Up"&amp;TEXT($I$10,"0.0%")&amp;"M"),("Upper"&amp;TEXT($I$10,"0%")&amp;"M"))</f>
        <v>Upper95%M</v>
      </c>
      <c r="I35" s="92" t="s">
        <v>509</v>
      </c>
      <c r="J35" s="92" t="s">
        <v>511</v>
      </c>
      <c r="K35" s="92" t="s">
        <v>512</v>
      </c>
      <c r="L35" s="92" t="s">
        <v>513</v>
      </c>
      <c r="M35" s="92" t="s">
        <v>514</v>
      </c>
      <c r="N35" s="92" t="s">
        <v>515</v>
      </c>
      <c r="O35" s="92" t="s">
        <v>516</v>
      </c>
    </row>
    <row r="36" spans="1:85" hidden="1" outlineLevel="1" x14ac:dyDescent="0.2">
      <c r="A36" s="86">
        <v>363</v>
      </c>
      <c r="B36" s="85">
        <v>3.5846901019848056</v>
      </c>
      <c r="C36" s="85">
        <v>0.59296838888603964</v>
      </c>
      <c r="D36" s="85">
        <f t="shared" ref="D36:D65" si="4" xml:space="preserve"> B36 - $H$10 * C36</f>
        <v>2.4185063485764253</v>
      </c>
      <c r="E36" s="85">
        <f t="shared" ref="E36:E65" si="5" xml:space="preserve"> B36 + $H$10 * C36</f>
        <v>4.750873855393186</v>
      </c>
      <c r="F36" s="85">
        <v>0.11421124011558474</v>
      </c>
      <c r="G36" s="85">
        <f t="shared" ref="G36:G65" si="6" xml:space="preserve"> B36 - $H$10 * F36</f>
        <v>3.3600722384092552</v>
      </c>
      <c r="H36" s="85">
        <f t="shared" ref="H36:H65" si="7" xml:space="preserve"> B36 + $H$10 * F36</f>
        <v>3.8093079655603561</v>
      </c>
      <c r="I36" s="97">
        <v>4</v>
      </c>
      <c r="J36" s="97">
        <v>0.88</v>
      </c>
      <c r="K36" s="97">
        <v>0</v>
      </c>
      <c r="L36" s="97">
        <v>0</v>
      </c>
      <c r="M36" s="97">
        <v>19.600000000000001</v>
      </c>
      <c r="N36" s="97">
        <v>2.605</v>
      </c>
      <c r="O36" s="97">
        <v>82</v>
      </c>
      <c r="P36" s="97"/>
      <c r="CG36" s="78">
        <f xml:space="preserve"> $C$36 * $H$10</f>
        <v>1.1661837534083805</v>
      </c>
    </row>
    <row r="37" spans="1:85" hidden="1" outlineLevel="1" x14ac:dyDescent="0.2">
      <c r="A37" s="86">
        <v>364</v>
      </c>
      <c r="B37" s="85">
        <v>3.5770250333652447</v>
      </c>
      <c r="C37" s="85">
        <v>0.59114018596389495</v>
      </c>
      <c r="D37" s="85">
        <f t="shared" si="4"/>
        <v>2.4144367845161279</v>
      </c>
      <c r="E37" s="85">
        <f t="shared" si="5"/>
        <v>4.7396132822143615</v>
      </c>
      <c r="F37" s="85">
        <v>0.1043044419574852</v>
      </c>
      <c r="G37" s="85">
        <f t="shared" si="6"/>
        <v>3.371890749819948</v>
      </c>
      <c r="H37" s="85">
        <f t="shared" si="7"/>
        <v>3.7821593169105414</v>
      </c>
      <c r="I37" s="97">
        <v>4</v>
      </c>
      <c r="J37" s="97">
        <v>0.88</v>
      </c>
      <c r="K37" s="97">
        <v>0</v>
      </c>
      <c r="L37" s="97">
        <v>0</v>
      </c>
      <c r="M37" s="97">
        <v>18.600000000000001</v>
      </c>
      <c r="N37" s="97">
        <v>2.64</v>
      </c>
      <c r="O37" s="97">
        <v>82</v>
      </c>
      <c r="P37" s="97"/>
      <c r="CG37" s="78">
        <f xml:space="preserve"> $C$37 * $H$10</f>
        <v>1.162588248849117</v>
      </c>
    </row>
    <row r="38" spans="1:85" hidden="1" outlineLevel="1" x14ac:dyDescent="0.2">
      <c r="A38" s="86">
        <v>365</v>
      </c>
      <c r="B38" s="85">
        <v>3.3025389030231507</v>
      </c>
      <c r="C38" s="85">
        <v>0.59171333541215865</v>
      </c>
      <c r="D38" s="85">
        <f t="shared" si="4"/>
        <v>2.1388234480912676</v>
      </c>
      <c r="E38" s="85">
        <f t="shared" si="5"/>
        <v>4.4662543579550338</v>
      </c>
      <c r="F38" s="85">
        <v>0.1075052019914195</v>
      </c>
      <c r="G38" s="85">
        <f t="shared" si="6"/>
        <v>3.0911097234596272</v>
      </c>
      <c r="H38" s="85">
        <f t="shared" si="7"/>
        <v>3.5139680825866741</v>
      </c>
      <c r="I38" s="97">
        <v>4</v>
      </c>
      <c r="J38" s="97">
        <v>0.88</v>
      </c>
      <c r="K38" s="97">
        <v>0</v>
      </c>
      <c r="L38" s="97">
        <v>0</v>
      </c>
      <c r="M38" s="97">
        <v>18</v>
      </c>
      <c r="N38" s="97">
        <v>2.395</v>
      </c>
      <c r="O38" s="97">
        <v>82</v>
      </c>
      <c r="P38" s="97"/>
      <c r="CG38" s="78">
        <f xml:space="preserve"> $C$38 * $H$10</f>
        <v>1.1637154549318829</v>
      </c>
    </row>
    <row r="39" spans="1:85" hidden="1" outlineLevel="1" x14ac:dyDescent="0.2">
      <c r="A39" s="86">
        <v>366</v>
      </c>
      <c r="B39" s="85">
        <v>3.3741649880417048</v>
      </c>
      <c r="C39" s="85">
        <v>0.58925290694336607</v>
      </c>
      <c r="D39" s="85">
        <f t="shared" si="4"/>
        <v>2.2152884279995138</v>
      </c>
      <c r="E39" s="85">
        <f t="shared" si="5"/>
        <v>4.5330415480838955</v>
      </c>
      <c r="F39" s="85">
        <v>9.3014437007602965E-2</v>
      </c>
      <c r="G39" s="85">
        <f t="shared" si="6"/>
        <v>3.1912346205823687</v>
      </c>
      <c r="H39" s="85">
        <f t="shared" si="7"/>
        <v>3.5570953555010409</v>
      </c>
      <c r="I39" s="97">
        <v>4</v>
      </c>
      <c r="J39" s="97">
        <v>0.85</v>
      </c>
      <c r="K39" s="97">
        <v>0</v>
      </c>
      <c r="L39" s="97">
        <v>0</v>
      </c>
      <c r="M39" s="97">
        <v>16.2</v>
      </c>
      <c r="N39" s="97">
        <v>2.5750000000000002</v>
      </c>
      <c r="O39" s="97">
        <v>82</v>
      </c>
      <c r="P39" s="97"/>
      <c r="CG39" s="78">
        <f xml:space="preserve"> $C$39 * $H$10</f>
        <v>1.1588765600421911</v>
      </c>
    </row>
    <row r="40" spans="1:85" hidden="1" outlineLevel="1" x14ac:dyDescent="0.2">
      <c r="A40" s="86">
        <v>367</v>
      </c>
      <c r="B40" s="85">
        <v>3.3037035179129317</v>
      </c>
      <c r="C40" s="85">
        <v>0.58920958748871854</v>
      </c>
      <c r="D40" s="85">
        <f t="shared" si="4"/>
        <v>2.1449121537178772</v>
      </c>
      <c r="E40" s="85">
        <f t="shared" si="5"/>
        <v>4.4624948821079862</v>
      </c>
      <c r="F40" s="85">
        <v>9.2739609333121337E-2</v>
      </c>
      <c r="G40" s="85">
        <f t="shared" si="6"/>
        <v>3.1213136507146122</v>
      </c>
      <c r="H40" s="85">
        <f t="shared" si="7"/>
        <v>3.4860933851112512</v>
      </c>
      <c r="I40" s="97">
        <v>4</v>
      </c>
      <c r="J40" s="97">
        <v>0.84</v>
      </c>
      <c r="K40" s="97">
        <v>0</v>
      </c>
      <c r="L40" s="97">
        <v>0</v>
      </c>
      <c r="M40" s="97">
        <v>16</v>
      </c>
      <c r="N40" s="97">
        <v>2.5249999999999999</v>
      </c>
      <c r="O40" s="97">
        <v>82</v>
      </c>
      <c r="P40" s="97"/>
      <c r="CG40" s="78">
        <f xml:space="preserve"> $C$40 * $H$10</f>
        <v>1.1587913641950545</v>
      </c>
    </row>
    <row r="41" spans="1:85" hidden="1" outlineLevel="1" x14ac:dyDescent="0.2">
      <c r="A41" s="86">
        <v>368</v>
      </c>
      <c r="B41" s="85">
        <v>3.6696983803159613</v>
      </c>
      <c r="C41" s="85">
        <v>0.59060228005316739</v>
      </c>
      <c r="D41" s="85">
        <f t="shared" si="4"/>
        <v>2.5081680245109088</v>
      </c>
      <c r="E41" s="85">
        <f t="shared" si="5"/>
        <v>4.8312287361210142</v>
      </c>
      <c r="F41" s="85">
        <v>0.10121141415193331</v>
      </c>
      <c r="G41" s="85">
        <f t="shared" si="6"/>
        <v>3.4706471171192725</v>
      </c>
      <c r="H41" s="85">
        <f t="shared" si="7"/>
        <v>3.86874964351265</v>
      </c>
      <c r="I41" s="97">
        <v>4</v>
      </c>
      <c r="J41" s="97">
        <v>0.9</v>
      </c>
      <c r="K41" s="97">
        <v>0</v>
      </c>
      <c r="L41" s="97">
        <v>0</v>
      </c>
      <c r="M41" s="97">
        <v>18</v>
      </c>
      <c r="N41" s="97">
        <v>2.7349999999999999</v>
      </c>
      <c r="O41" s="97">
        <v>82</v>
      </c>
      <c r="P41" s="97"/>
      <c r="CG41" s="78">
        <f xml:space="preserve"> $C$41 * $H$10</f>
        <v>1.1615303558050525</v>
      </c>
    </row>
    <row r="42" spans="1:85" hidden="1" outlineLevel="1" x14ac:dyDescent="0.2">
      <c r="A42" s="86">
        <v>369</v>
      </c>
      <c r="B42" s="85">
        <v>3.7547066586471187</v>
      </c>
      <c r="C42" s="85">
        <v>0.59026070301616618</v>
      </c>
      <c r="D42" s="85">
        <f t="shared" si="4"/>
        <v>2.593848078266447</v>
      </c>
      <c r="E42" s="85">
        <f t="shared" si="5"/>
        <v>4.9155652390277904</v>
      </c>
      <c r="F42" s="85">
        <v>9.9198763479052043E-2</v>
      </c>
      <c r="G42" s="85">
        <f t="shared" si="6"/>
        <v>3.559613651168597</v>
      </c>
      <c r="H42" s="85">
        <f t="shared" si="7"/>
        <v>3.9497996661256405</v>
      </c>
      <c r="I42" s="97">
        <v>4</v>
      </c>
      <c r="J42" s="97">
        <v>0.92</v>
      </c>
      <c r="K42" s="97">
        <v>0</v>
      </c>
      <c r="L42" s="97">
        <v>0</v>
      </c>
      <c r="M42" s="97">
        <v>16.399999999999999</v>
      </c>
      <c r="N42" s="97">
        <v>2.8650000000000002</v>
      </c>
      <c r="O42" s="97">
        <v>82</v>
      </c>
      <c r="P42" s="97"/>
      <c r="CG42" s="78">
        <f xml:space="preserve"> $C$42 * $H$10</f>
        <v>1.1608585803806719</v>
      </c>
    </row>
    <row r="43" spans="1:85" hidden="1" outlineLevel="1" x14ac:dyDescent="0.2">
      <c r="A43" s="86">
        <v>370</v>
      </c>
      <c r="B43" s="85">
        <v>2.3932850203222396</v>
      </c>
      <c r="C43" s="85">
        <v>0.59136660294066801</v>
      </c>
      <c r="D43" s="85">
        <f t="shared" si="4"/>
        <v>1.2302514799453488</v>
      </c>
      <c r="E43" s="85">
        <f t="shared" si="5"/>
        <v>3.5563185606991303</v>
      </c>
      <c r="F43" s="85">
        <v>0.10558009388241608</v>
      </c>
      <c r="G43" s="85">
        <f t="shared" si="6"/>
        <v>2.1856419275760794</v>
      </c>
      <c r="H43" s="85">
        <f t="shared" si="7"/>
        <v>2.6009281130683997</v>
      </c>
      <c r="I43" s="97">
        <v>4</v>
      </c>
      <c r="J43" s="97">
        <v>0.74</v>
      </c>
      <c r="K43" s="97">
        <v>1</v>
      </c>
      <c r="L43" s="97">
        <v>0</v>
      </c>
      <c r="M43" s="97">
        <v>15.3</v>
      </c>
      <c r="N43" s="97">
        <v>1.98</v>
      </c>
      <c r="O43" s="97">
        <v>82</v>
      </c>
      <c r="P43" s="97"/>
      <c r="CG43" s="78">
        <f xml:space="preserve"> $C$43 * $H$10</f>
        <v>1.1630335403768908</v>
      </c>
    </row>
    <row r="44" spans="1:85" hidden="1" outlineLevel="1" x14ac:dyDescent="0.2">
      <c r="A44" s="86">
        <v>371</v>
      </c>
      <c r="B44" s="85">
        <v>2.5583817143760141</v>
      </c>
      <c r="C44" s="85">
        <v>0.58895775000227524</v>
      </c>
      <c r="D44" s="85">
        <f t="shared" si="4"/>
        <v>1.4000856359174239</v>
      </c>
      <c r="E44" s="85">
        <f t="shared" si="5"/>
        <v>3.7166777928346044</v>
      </c>
      <c r="F44" s="85">
        <v>9.1125893347482112E-2</v>
      </c>
      <c r="G44" s="85">
        <f t="shared" si="6"/>
        <v>2.3791655228749828</v>
      </c>
      <c r="H44" s="85">
        <f t="shared" si="7"/>
        <v>2.7375979058770454</v>
      </c>
      <c r="I44" s="97">
        <v>4</v>
      </c>
      <c r="J44" s="97">
        <v>0.68</v>
      </c>
      <c r="K44" s="97">
        <v>0</v>
      </c>
      <c r="L44" s="97">
        <v>1</v>
      </c>
      <c r="M44" s="97">
        <v>18.2</v>
      </c>
      <c r="N44" s="97">
        <v>2.0249999999999999</v>
      </c>
      <c r="O44" s="97">
        <v>82</v>
      </c>
      <c r="P44" s="97"/>
      <c r="CG44" s="78">
        <f xml:space="preserve"> $C$44 * $H$10</f>
        <v>1.1582960784585903</v>
      </c>
    </row>
    <row r="45" spans="1:85" hidden="1" outlineLevel="1" x14ac:dyDescent="0.2">
      <c r="A45" s="86">
        <v>372</v>
      </c>
      <c r="B45" s="85">
        <v>2.4766720762984606</v>
      </c>
      <c r="C45" s="85">
        <v>0.58876093455599043</v>
      </c>
      <c r="D45" s="85">
        <f t="shared" si="4"/>
        <v>1.3187630723959161</v>
      </c>
      <c r="E45" s="85">
        <f t="shared" si="5"/>
        <v>3.6345810802010052</v>
      </c>
      <c r="F45" s="85">
        <v>8.9845062245386395E-2</v>
      </c>
      <c r="G45" s="85">
        <f t="shared" si="6"/>
        <v>2.2999748798233366</v>
      </c>
      <c r="H45" s="85">
        <f t="shared" si="7"/>
        <v>2.6533692727735847</v>
      </c>
      <c r="I45" s="97">
        <v>4</v>
      </c>
      <c r="J45" s="97">
        <v>0.68</v>
      </c>
      <c r="K45" s="97">
        <v>0</v>
      </c>
      <c r="L45" s="97">
        <v>1</v>
      </c>
      <c r="M45" s="97">
        <v>17.600000000000001</v>
      </c>
      <c r="N45" s="97">
        <v>1.97</v>
      </c>
      <c r="O45" s="97">
        <v>82</v>
      </c>
      <c r="P45" s="97"/>
      <c r="CG45" s="78">
        <f xml:space="preserve"> $C$45 * $H$10</f>
        <v>1.1579090039025446</v>
      </c>
    </row>
    <row r="46" spans="1:85" hidden="1" outlineLevel="1" x14ac:dyDescent="0.2">
      <c r="A46" s="86">
        <v>373</v>
      </c>
      <c r="B46" s="85">
        <v>2.6087231017674855</v>
      </c>
      <c r="C46" s="85">
        <v>0.59028864015956706</v>
      </c>
      <c r="D46" s="85">
        <f t="shared" si="4"/>
        <v>1.4478095777450253</v>
      </c>
      <c r="E46" s="85">
        <f t="shared" si="5"/>
        <v>3.7696366257899454</v>
      </c>
      <c r="F46" s="85">
        <v>9.936486226058508E-2</v>
      </c>
      <c r="G46" s="85">
        <f t="shared" si="6"/>
        <v>2.4133034298257052</v>
      </c>
      <c r="H46" s="85">
        <f t="shared" si="7"/>
        <v>2.8041427737092657</v>
      </c>
      <c r="I46" s="97">
        <v>4</v>
      </c>
      <c r="J46" s="97">
        <v>0.63</v>
      </c>
      <c r="K46" s="97">
        <v>0</v>
      </c>
      <c r="L46" s="97">
        <v>0</v>
      </c>
      <c r="M46" s="97">
        <v>14.7</v>
      </c>
      <c r="N46" s="97">
        <v>2.125</v>
      </c>
      <c r="O46" s="97">
        <v>82</v>
      </c>
      <c r="P46" s="97"/>
      <c r="CG46" s="78">
        <f xml:space="preserve"> $C$46 * $H$10</f>
        <v>1.1609135240224602</v>
      </c>
    </row>
    <row r="47" spans="1:85" hidden="1" outlineLevel="1" x14ac:dyDescent="0.2">
      <c r="A47" s="86">
        <v>374</v>
      </c>
      <c r="B47" s="85">
        <v>2.7986506349203966</v>
      </c>
      <c r="C47" s="85">
        <v>0.5895038293947088</v>
      </c>
      <c r="D47" s="85">
        <f t="shared" si="4"/>
        <v>1.6392805887301984</v>
      </c>
      <c r="E47" s="85">
        <f t="shared" si="5"/>
        <v>3.9580206811105949</v>
      </c>
      <c r="F47" s="85">
        <v>9.4591025058723591E-2</v>
      </c>
      <c r="G47" s="85">
        <f t="shared" si="6"/>
        <v>2.6126196108232103</v>
      </c>
      <c r="H47" s="85">
        <f t="shared" si="7"/>
        <v>2.9846816590175829</v>
      </c>
      <c r="I47" s="97">
        <v>4</v>
      </c>
      <c r="J47" s="97">
        <v>0.7</v>
      </c>
      <c r="K47" s="97">
        <v>0</v>
      </c>
      <c r="L47" s="97">
        <v>0</v>
      </c>
      <c r="M47" s="97">
        <v>17.3</v>
      </c>
      <c r="N47" s="97">
        <v>2.125</v>
      </c>
      <c r="O47" s="97">
        <v>82</v>
      </c>
      <c r="P47" s="97"/>
      <c r="CG47" s="78">
        <f xml:space="preserve"> $C$47 * $H$10</f>
        <v>1.1593700461901981</v>
      </c>
    </row>
    <row r="48" spans="1:85" hidden="1" outlineLevel="1" x14ac:dyDescent="0.2">
      <c r="A48" s="86">
        <v>375</v>
      </c>
      <c r="B48" s="85">
        <v>2.7575115071381608</v>
      </c>
      <c r="C48" s="85">
        <v>0.58915967272028247</v>
      </c>
      <c r="D48" s="85">
        <f t="shared" si="4"/>
        <v>1.5988183097140445</v>
      </c>
      <c r="E48" s="85">
        <f t="shared" si="5"/>
        <v>3.9162047045622774</v>
      </c>
      <c r="F48" s="85">
        <v>9.2421951453669965E-2</v>
      </c>
      <c r="G48" s="85">
        <f t="shared" si="6"/>
        <v>2.5757463738465747</v>
      </c>
      <c r="H48" s="85">
        <f t="shared" si="7"/>
        <v>2.939276640429747</v>
      </c>
      <c r="I48" s="97">
        <v>4</v>
      </c>
      <c r="J48" s="97">
        <v>0.88</v>
      </c>
      <c r="K48" s="97">
        <v>0</v>
      </c>
      <c r="L48" s="97">
        <v>1</v>
      </c>
      <c r="M48" s="97">
        <v>14.5</v>
      </c>
      <c r="N48" s="97">
        <v>2.16</v>
      </c>
      <c r="O48" s="97">
        <v>82</v>
      </c>
      <c r="P48" s="97"/>
      <c r="CG48" s="78">
        <f xml:space="preserve"> $C$48 * $H$10</f>
        <v>1.1586931974241164</v>
      </c>
    </row>
    <row r="49" spans="1:85" hidden="1" outlineLevel="1" x14ac:dyDescent="0.2">
      <c r="A49" s="86">
        <v>376</v>
      </c>
      <c r="B49" s="85">
        <v>2.6589274839798245</v>
      </c>
      <c r="C49" s="85">
        <v>0.58917372242104871</v>
      </c>
      <c r="D49" s="85">
        <f t="shared" si="4"/>
        <v>1.5002066551792623</v>
      </c>
      <c r="E49" s="85">
        <f t="shared" si="5"/>
        <v>3.8176483127803866</v>
      </c>
      <c r="F49" s="85">
        <v>9.2511471408194143E-2</v>
      </c>
      <c r="G49" s="85">
        <f t="shared" si="6"/>
        <v>2.476986292877184</v>
      </c>
      <c r="H49" s="85">
        <f t="shared" si="7"/>
        <v>2.840868675082465</v>
      </c>
      <c r="I49" s="97">
        <v>4</v>
      </c>
      <c r="J49" s="97">
        <v>0.75</v>
      </c>
      <c r="K49" s="97">
        <v>0</v>
      </c>
      <c r="L49" s="97">
        <v>1</v>
      </c>
      <c r="M49" s="97">
        <v>14.5</v>
      </c>
      <c r="N49" s="97">
        <v>2.2050000000000001</v>
      </c>
      <c r="O49" s="97">
        <v>82</v>
      </c>
      <c r="P49" s="97"/>
      <c r="CG49" s="78">
        <f xml:space="preserve"> $C$49 * $H$10</f>
        <v>1.1587208288005622</v>
      </c>
    </row>
    <row r="50" spans="1:85" hidden="1" outlineLevel="1" x14ac:dyDescent="0.2">
      <c r="A50" s="86">
        <v>377</v>
      </c>
      <c r="B50" s="85">
        <v>2.7476581315698079</v>
      </c>
      <c r="C50" s="85">
        <v>0.58802549752723954</v>
      </c>
      <c r="D50" s="85">
        <f t="shared" si="4"/>
        <v>1.5911955027703197</v>
      </c>
      <c r="E50" s="85">
        <f t="shared" si="5"/>
        <v>3.9041207603692962</v>
      </c>
      <c r="F50" s="85">
        <v>8.4892183932278084E-2</v>
      </c>
      <c r="G50" s="85">
        <f t="shared" si="6"/>
        <v>2.5807017009257369</v>
      </c>
      <c r="H50" s="85">
        <f t="shared" si="7"/>
        <v>2.9146145622138788</v>
      </c>
      <c r="I50" s="97">
        <v>4</v>
      </c>
      <c r="J50" s="97">
        <v>0.7</v>
      </c>
      <c r="K50" s="97">
        <v>0</v>
      </c>
      <c r="L50" s="97">
        <v>1</v>
      </c>
      <c r="M50" s="97">
        <v>16.899999999999999</v>
      </c>
      <c r="N50" s="97">
        <v>2.2450000000000001</v>
      </c>
      <c r="O50" s="97">
        <v>82</v>
      </c>
      <c r="P50" s="97"/>
      <c r="CG50" s="78">
        <f xml:space="preserve"> $C$50 * $H$10</f>
        <v>1.1564626287994881</v>
      </c>
    </row>
    <row r="51" spans="1:85" hidden="1" outlineLevel="1" x14ac:dyDescent="0.2">
      <c r="A51" s="86">
        <v>378</v>
      </c>
      <c r="B51" s="85">
        <v>2.3482445299126473</v>
      </c>
      <c r="C51" s="85">
        <v>0.58896255919834706</v>
      </c>
      <c r="D51" s="85">
        <f t="shared" si="4"/>
        <v>1.1899389932663509</v>
      </c>
      <c r="E51" s="85">
        <f t="shared" si="5"/>
        <v>3.506550066558944</v>
      </c>
      <c r="F51" s="85">
        <v>9.1156970595235559E-2</v>
      </c>
      <c r="G51" s="85">
        <f t="shared" si="6"/>
        <v>2.1689672191646041</v>
      </c>
      <c r="H51" s="85">
        <f t="shared" si="7"/>
        <v>2.5275218406606905</v>
      </c>
      <c r="I51" s="97">
        <v>4</v>
      </c>
      <c r="J51" s="97">
        <v>0.67</v>
      </c>
      <c r="K51" s="97">
        <v>0</v>
      </c>
      <c r="L51" s="97">
        <v>1</v>
      </c>
      <c r="M51" s="97">
        <v>15</v>
      </c>
      <c r="N51" s="97">
        <v>1.9650000000000001</v>
      </c>
      <c r="O51" s="97">
        <v>82</v>
      </c>
      <c r="P51" s="97"/>
      <c r="CG51" s="78">
        <f xml:space="preserve"> $C$51 * $H$10</f>
        <v>1.1583055366462964</v>
      </c>
    </row>
    <row r="52" spans="1:85" hidden="1" outlineLevel="1" x14ac:dyDescent="0.2">
      <c r="A52" s="86">
        <v>379</v>
      </c>
      <c r="B52" s="85">
        <v>2.3784680993172946</v>
      </c>
      <c r="C52" s="85">
        <v>0.58851629790588045</v>
      </c>
      <c r="D52" s="85">
        <f t="shared" si="4"/>
        <v>1.221040219353553</v>
      </c>
      <c r="E52" s="85">
        <f t="shared" si="5"/>
        <v>3.5358959792810363</v>
      </c>
      <c r="F52" s="85">
        <v>8.8227717025190791E-2</v>
      </c>
      <c r="G52" s="85">
        <f t="shared" si="6"/>
        <v>2.2049517161111343</v>
      </c>
      <c r="H52" s="85">
        <f t="shared" si="7"/>
        <v>2.551984482523455</v>
      </c>
      <c r="I52" s="97">
        <v>4</v>
      </c>
      <c r="J52" s="97">
        <v>0.67</v>
      </c>
      <c r="K52" s="97">
        <v>0</v>
      </c>
      <c r="L52" s="97">
        <v>1</v>
      </c>
      <c r="M52" s="97">
        <v>15.7</v>
      </c>
      <c r="N52" s="97">
        <v>1.9650000000000001</v>
      </c>
      <c r="O52" s="97">
        <v>82</v>
      </c>
      <c r="P52" s="97"/>
      <c r="CG52" s="78">
        <f xml:space="preserve"> $C$52 * $H$10</f>
        <v>1.1574278799637416</v>
      </c>
    </row>
    <row r="53" spans="1:85" hidden="1" outlineLevel="1" x14ac:dyDescent="0.2">
      <c r="A53" s="86">
        <v>380</v>
      </c>
      <c r="B53" s="85">
        <v>2.4304947566932098</v>
      </c>
      <c r="C53" s="85">
        <v>0.58829430260949134</v>
      </c>
      <c r="D53" s="85">
        <f t="shared" si="4"/>
        <v>1.2735034721919487</v>
      </c>
      <c r="E53" s="85">
        <f t="shared" si="5"/>
        <v>3.5874860411944711</v>
      </c>
      <c r="F53" s="85">
        <v>8.6734558472513365E-2</v>
      </c>
      <c r="G53" s="85">
        <f t="shared" si="6"/>
        <v>2.2599149503401033</v>
      </c>
      <c r="H53" s="85">
        <f t="shared" si="7"/>
        <v>2.6010745630463163</v>
      </c>
      <c r="I53" s="97">
        <v>4</v>
      </c>
      <c r="J53" s="97">
        <v>0.67</v>
      </c>
      <c r="K53" s="97">
        <v>0</v>
      </c>
      <c r="L53" s="97">
        <v>1</v>
      </c>
      <c r="M53" s="97">
        <v>16.2</v>
      </c>
      <c r="N53" s="97">
        <v>1.9950000000000001</v>
      </c>
      <c r="O53" s="97">
        <v>82</v>
      </c>
      <c r="P53" s="97"/>
      <c r="CG53" s="78">
        <f xml:space="preserve"> $C$53 * $H$10</f>
        <v>1.1569912845012611</v>
      </c>
    </row>
    <row r="54" spans="1:85" hidden="1" outlineLevel="1" x14ac:dyDescent="0.2">
      <c r="A54" s="86">
        <v>381</v>
      </c>
      <c r="B54" s="85">
        <v>4.1647973952404227</v>
      </c>
      <c r="C54" s="85">
        <v>0.58929038428054437</v>
      </c>
      <c r="D54" s="85">
        <f t="shared" si="4"/>
        <v>3.0058471289728113</v>
      </c>
      <c r="E54" s="85">
        <f t="shared" si="5"/>
        <v>5.3237476615080341</v>
      </c>
      <c r="F54" s="85">
        <v>9.3251563826811781E-2</v>
      </c>
      <c r="G54" s="85">
        <f t="shared" si="6"/>
        <v>3.9814006733358211</v>
      </c>
      <c r="H54" s="85">
        <f t="shared" si="7"/>
        <v>4.3481941171450238</v>
      </c>
      <c r="I54" s="97">
        <v>6</v>
      </c>
      <c r="J54" s="97">
        <v>1.1000000000000001</v>
      </c>
      <c r="K54" s="97">
        <v>0</v>
      </c>
      <c r="L54" s="97">
        <v>0</v>
      </c>
      <c r="M54" s="97">
        <v>16.399999999999999</v>
      </c>
      <c r="N54" s="97">
        <v>2.9449999999999998</v>
      </c>
      <c r="O54" s="97">
        <v>82</v>
      </c>
      <c r="P54" s="97"/>
      <c r="CG54" s="78">
        <f xml:space="preserve"> $C$54 * $H$10</f>
        <v>1.1589502662676114</v>
      </c>
    </row>
    <row r="55" spans="1:85" hidden="1" outlineLevel="1" x14ac:dyDescent="0.2">
      <c r="A55" s="86">
        <v>382</v>
      </c>
      <c r="B55" s="85">
        <v>3.9843385119381702</v>
      </c>
      <c r="C55" s="85">
        <v>0.58724623669583786</v>
      </c>
      <c r="D55" s="85">
        <f t="shared" si="4"/>
        <v>2.8294084459839888</v>
      </c>
      <c r="E55" s="85">
        <f t="shared" si="5"/>
        <v>5.1392685778923521</v>
      </c>
      <c r="F55" s="85">
        <v>7.9314813648259708E-2</v>
      </c>
      <c r="G55" s="85">
        <f t="shared" si="6"/>
        <v>3.8283510279257804</v>
      </c>
      <c r="H55" s="85">
        <f t="shared" si="7"/>
        <v>4.1403259959505601</v>
      </c>
      <c r="I55" s="97">
        <v>6</v>
      </c>
      <c r="J55" s="97">
        <v>0.85</v>
      </c>
      <c r="K55" s="97">
        <v>0</v>
      </c>
      <c r="L55" s="97">
        <v>0</v>
      </c>
      <c r="M55" s="97">
        <v>17</v>
      </c>
      <c r="N55" s="97">
        <v>3.0150000000000001</v>
      </c>
      <c r="O55" s="97">
        <v>82</v>
      </c>
      <c r="P55" s="97"/>
      <c r="CG55" s="78">
        <f xml:space="preserve"> $C$55 * $H$10</f>
        <v>1.1549300659541815</v>
      </c>
    </row>
    <row r="56" spans="1:85" hidden="1" outlineLevel="1" x14ac:dyDescent="0.2">
      <c r="A56" s="86">
        <v>383</v>
      </c>
      <c r="B56" s="85">
        <v>3.38857958316646</v>
      </c>
      <c r="C56" s="85">
        <v>0.59040138987107837</v>
      </c>
      <c r="D56" s="85">
        <f t="shared" si="4"/>
        <v>2.2274443156510406</v>
      </c>
      <c r="E56" s="85">
        <f t="shared" si="5"/>
        <v>4.5497148506818794</v>
      </c>
      <c r="F56" s="85">
        <v>0.10003248628488226</v>
      </c>
      <c r="G56" s="85">
        <f t="shared" si="6"/>
        <v>3.1918469031367054</v>
      </c>
      <c r="H56" s="85">
        <f t="shared" si="7"/>
        <v>3.5853122631962147</v>
      </c>
      <c r="I56" s="97">
        <v>4</v>
      </c>
      <c r="J56" s="97">
        <v>0.92</v>
      </c>
      <c r="K56" s="97">
        <v>0</v>
      </c>
      <c r="L56" s="97">
        <v>0</v>
      </c>
      <c r="M56" s="97">
        <v>14.5</v>
      </c>
      <c r="N56" s="97">
        <v>2.585</v>
      </c>
      <c r="O56" s="97">
        <v>82</v>
      </c>
      <c r="P56" s="97"/>
      <c r="CG56" s="78">
        <f xml:space="preserve"> $C$56 * $H$10</f>
        <v>1.1611352675154194</v>
      </c>
    </row>
    <row r="57" spans="1:85" hidden="1" outlineLevel="1" x14ac:dyDescent="0.2">
      <c r="A57" s="86">
        <v>384</v>
      </c>
      <c r="B57" s="85">
        <v>4.0019808726758557</v>
      </c>
      <c r="C57" s="85">
        <v>0.58928745121447745</v>
      </c>
      <c r="D57" s="85">
        <f t="shared" si="4"/>
        <v>2.8430363748337779</v>
      </c>
      <c r="E57" s="85">
        <f t="shared" si="5"/>
        <v>5.1609253705179334</v>
      </c>
      <c r="F57" s="85">
        <v>9.3233026924417858E-2</v>
      </c>
      <c r="G57" s="85">
        <f t="shared" si="6"/>
        <v>3.8186206070728304</v>
      </c>
      <c r="H57" s="85">
        <f t="shared" si="7"/>
        <v>4.185341138278881</v>
      </c>
      <c r="I57" s="97">
        <v>6</v>
      </c>
      <c r="J57" s="97">
        <v>1.1200000000000001</v>
      </c>
      <c r="K57" s="97">
        <v>0</v>
      </c>
      <c r="L57" s="97">
        <v>0</v>
      </c>
      <c r="M57" s="97">
        <v>14.7</v>
      </c>
      <c r="N57" s="97">
        <v>2.835</v>
      </c>
      <c r="O57" s="97">
        <v>82</v>
      </c>
      <c r="P57" s="97"/>
      <c r="CG57" s="78">
        <f xml:space="preserve"> $C$57 * $H$10</f>
        <v>1.158944497842078</v>
      </c>
    </row>
    <row r="58" spans="1:85" hidden="1" outlineLevel="1" x14ac:dyDescent="0.2">
      <c r="A58" s="86">
        <v>385</v>
      </c>
      <c r="B58" s="85">
        <v>3.3327492844864191</v>
      </c>
      <c r="C58" s="85">
        <v>0.59095935157982915</v>
      </c>
      <c r="D58" s="85">
        <f t="shared" si="4"/>
        <v>2.1705166804317089</v>
      </c>
      <c r="E58" s="85">
        <f t="shared" si="5"/>
        <v>4.4949818885411297</v>
      </c>
      <c r="F58" s="85">
        <v>0.10327464534088851</v>
      </c>
      <c r="G58" s="85">
        <f t="shared" si="6"/>
        <v>3.1296402894828033</v>
      </c>
      <c r="H58" s="85">
        <f t="shared" si="7"/>
        <v>3.5358582794900348</v>
      </c>
      <c r="I58" s="97">
        <v>4</v>
      </c>
      <c r="J58" s="97">
        <v>0.96</v>
      </c>
      <c r="K58" s="97">
        <v>0</v>
      </c>
      <c r="L58" s="97">
        <v>1</v>
      </c>
      <c r="M58" s="97">
        <v>13.9</v>
      </c>
      <c r="N58" s="97">
        <v>2.665</v>
      </c>
      <c r="O58" s="97">
        <v>82</v>
      </c>
      <c r="P58" s="97"/>
      <c r="CG58" s="78">
        <f xml:space="preserve"> $C$58 * $H$10</f>
        <v>1.1622326040547102</v>
      </c>
    </row>
    <row r="59" spans="1:85" hidden="1" outlineLevel="1" x14ac:dyDescent="0.2">
      <c r="A59" s="86">
        <v>386</v>
      </c>
      <c r="B59" s="85">
        <v>3.016908901586981</v>
      </c>
      <c r="C59" s="85">
        <v>0.59171857821087925</v>
      </c>
      <c r="D59" s="85">
        <f t="shared" si="4"/>
        <v>1.8531831357063109</v>
      </c>
      <c r="E59" s="85">
        <f t="shared" si="5"/>
        <v>4.1806346674676513</v>
      </c>
      <c r="F59" s="85">
        <v>0.1075340548409599</v>
      </c>
      <c r="G59" s="85">
        <f t="shared" si="6"/>
        <v>2.805422977473488</v>
      </c>
      <c r="H59" s="85">
        <f t="shared" si="7"/>
        <v>3.228394825700474</v>
      </c>
      <c r="I59" s="97">
        <v>4</v>
      </c>
      <c r="J59" s="97">
        <v>0.84</v>
      </c>
      <c r="K59" s="97">
        <v>0</v>
      </c>
      <c r="L59" s="97">
        <v>0</v>
      </c>
      <c r="M59" s="97">
        <v>13</v>
      </c>
      <c r="N59" s="97">
        <v>2.37</v>
      </c>
      <c r="O59" s="97">
        <v>82</v>
      </c>
      <c r="P59" s="97"/>
      <c r="CG59" s="78">
        <f xml:space="preserve"> $C$59 * $H$10</f>
        <v>1.1637257658806701</v>
      </c>
    </row>
    <row r="60" spans="1:85" hidden="1" outlineLevel="1" x14ac:dyDescent="0.2">
      <c r="A60" s="86">
        <v>387</v>
      </c>
      <c r="B60" s="85">
        <v>3.8576166311054001</v>
      </c>
      <c r="C60" s="85">
        <v>0.590463743775267</v>
      </c>
      <c r="D60" s="85">
        <f t="shared" si="4"/>
        <v>2.6963587329213157</v>
      </c>
      <c r="E60" s="85">
        <f t="shared" si="5"/>
        <v>5.0188745292894845</v>
      </c>
      <c r="F60" s="85">
        <v>0.10039984991890383</v>
      </c>
      <c r="G60" s="85">
        <f t="shared" si="6"/>
        <v>3.660161461463014</v>
      </c>
      <c r="H60" s="85">
        <f t="shared" si="7"/>
        <v>4.0550718007477862</v>
      </c>
      <c r="I60" s="97">
        <v>4</v>
      </c>
      <c r="J60" s="97">
        <v>0.9</v>
      </c>
      <c r="K60" s="97">
        <v>0</v>
      </c>
      <c r="L60" s="97">
        <v>0</v>
      </c>
      <c r="M60" s="97">
        <v>17.3</v>
      </c>
      <c r="N60" s="97">
        <v>2.95</v>
      </c>
      <c r="O60" s="97">
        <v>82</v>
      </c>
      <c r="P60" s="97"/>
      <c r="CG60" s="78">
        <f xml:space="preserve"> $C$60 * $H$10</f>
        <v>1.1612578981840844</v>
      </c>
    </row>
    <row r="61" spans="1:85" hidden="1" outlineLevel="1" x14ac:dyDescent="0.2">
      <c r="A61" s="86">
        <v>388</v>
      </c>
      <c r="B61" s="85">
        <v>3.5774964003287364</v>
      </c>
      <c r="C61" s="85">
        <v>0.59000385364796526</v>
      </c>
      <c r="D61" s="85">
        <f t="shared" si="4"/>
        <v>2.4171429624917202</v>
      </c>
      <c r="E61" s="85">
        <f t="shared" si="5"/>
        <v>4.7378498381657526</v>
      </c>
      <c r="F61" s="85">
        <v>9.7658816653099931E-2</v>
      </c>
      <c r="G61" s="85">
        <f t="shared" si="6"/>
        <v>3.3854319876340142</v>
      </c>
      <c r="H61" s="85">
        <f t="shared" si="7"/>
        <v>3.7695608130234586</v>
      </c>
      <c r="I61" s="97">
        <v>4</v>
      </c>
      <c r="J61" s="97">
        <v>0.86</v>
      </c>
      <c r="K61" s="97">
        <v>0</v>
      </c>
      <c r="L61" s="97">
        <v>0</v>
      </c>
      <c r="M61" s="97">
        <v>15.6</v>
      </c>
      <c r="N61" s="97">
        <v>2.79</v>
      </c>
      <c r="O61" s="97">
        <v>82</v>
      </c>
      <c r="P61" s="97"/>
      <c r="CG61" s="78">
        <f xml:space="preserve"> $C$61 * $H$10</f>
        <v>1.1603534378370164</v>
      </c>
    </row>
    <row r="62" spans="1:85" hidden="1" outlineLevel="1" x14ac:dyDescent="0.2">
      <c r="A62" s="86">
        <v>389</v>
      </c>
      <c r="B62" s="85">
        <v>2.7029175037430742</v>
      </c>
      <c r="C62" s="85">
        <v>0.60143461108035057</v>
      </c>
      <c r="D62" s="85">
        <f t="shared" si="4"/>
        <v>1.5200833336163611</v>
      </c>
      <c r="E62" s="85">
        <f t="shared" si="5"/>
        <v>3.8857516738697875</v>
      </c>
      <c r="F62" s="85">
        <v>0.1521719046210786</v>
      </c>
      <c r="G62" s="85">
        <f t="shared" si="6"/>
        <v>2.4036428607428095</v>
      </c>
      <c r="H62" s="85">
        <f t="shared" si="7"/>
        <v>3.0021921467433388</v>
      </c>
      <c r="I62" s="97">
        <v>4</v>
      </c>
      <c r="J62" s="97">
        <v>0.52</v>
      </c>
      <c r="K62" s="97">
        <v>1</v>
      </c>
      <c r="L62" s="97">
        <v>0</v>
      </c>
      <c r="M62" s="97">
        <v>24.6</v>
      </c>
      <c r="N62" s="97">
        <v>2.13</v>
      </c>
      <c r="O62" s="97">
        <v>82</v>
      </c>
      <c r="P62" s="97"/>
      <c r="CG62" s="78">
        <f xml:space="preserve"> $C$62 * $H$10</f>
        <v>1.1828341701267131</v>
      </c>
    </row>
    <row r="63" spans="1:85" hidden="1" outlineLevel="1" x14ac:dyDescent="0.2">
      <c r="A63" s="86">
        <v>390</v>
      </c>
      <c r="B63" s="85">
        <v>2.8803657789890513</v>
      </c>
      <c r="C63" s="85">
        <v>0.59424922551681325</v>
      </c>
      <c r="D63" s="85">
        <f t="shared" si="4"/>
        <v>1.7116630196815796</v>
      </c>
      <c r="E63" s="85">
        <f t="shared" si="5"/>
        <v>4.049068538296523</v>
      </c>
      <c r="F63" s="85">
        <v>0.12068487551456686</v>
      </c>
      <c r="G63" s="85">
        <f t="shared" si="6"/>
        <v>2.6430162950281968</v>
      </c>
      <c r="H63" s="85">
        <f t="shared" si="7"/>
        <v>3.1177152629499059</v>
      </c>
      <c r="I63" s="97">
        <v>4</v>
      </c>
      <c r="J63" s="97">
        <v>0.84</v>
      </c>
      <c r="K63" s="97">
        <v>0</v>
      </c>
      <c r="L63" s="97">
        <v>0</v>
      </c>
      <c r="M63" s="97">
        <v>11.6</v>
      </c>
      <c r="N63" s="97">
        <v>2.2949999999999999</v>
      </c>
      <c r="O63" s="97">
        <v>82</v>
      </c>
      <c r="P63" s="97"/>
      <c r="CG63" s="78">
        <f xml:space="preserve"> $C$63 * $H$10</f>
        <v>1.1687027593074717</v>
      </c>
    </row>
    <row r="64" spans="1:85" hidden="1" outlineLevel="1" x14ac:dyDescent="0.2">
      <c r="A64" s="86">
        <v>391</v>
      </c>
      <c r="B64" s="85">
        <v>3.4619462580780054</v>
      </c>
      <c r="C64" s="85">
        <v>0.5895698881114374</v>
      </c>
      <c r="D64" s="85">
        <f t="shared" si="4"/>
        <v>2.3024462950091609</v>
      </c>
      <c r="E64" s="85">
        <f t="shared" si="5"/>
        <v>4.6214462211468499</v>
      </c>
      <c r="F64" s="85">
        <v>9.5001842710375956E-2</v>
      </c>
      <c r="G64" s="85">
        <f t="shared" si="6"/>
        <v>3.2751072838776603</v>
      </c>
      <c r="H64" s="85">
        <f t="shared" si="7"/>
        <v>3.6487852322783505</v>
      </c>
      <c r="I64" s="97">
        <v>4</v>
      </c>
      <c r="J64" s="97">
        <v>0.79</v>
      </c>
      <c r="K64" s="97">
        <v>0</v>
      </c>
      <c r="L64" s="97">
        <v>0</v>
      </c>
      <c r="M64" s="97">
        <v>18.600000000000001</v>
      </c>
      <c r="N64" s="97">
        <v>2.625</v>
      </c>
      <c r="O64" s="97">
        <v>82</v>
      </c>
      <c r="P64" s="97"/>
      <c r="CG64" s="78">
        <f xml:space="preserve"> $C$64 * $H$10</f>
        <v>1.1594999630688443</v>
      </c>
    </row>
    <row r="65" spans="1:85" hidden="1" outlineLevel="1" x14ac:dyDescent="0.2">
      <c r="A65" s="86">
        <v>392</v>
      </c>
      <c r="B65" s="85">
        <v>3.6261622525635184</v>
      </c>
      <c r="C65" s="85">
        <v>0.5907989867508302</v>
      </c>
      <c r="D65" s="85">
        <f t="shared" si="4"/>
        <v>2.4642450360770187</v>
      </c>
      <c r="E65" s="85">
        <f t="shared" si="5"/>
        <v>4.7880794690500181</v>
      </c>
      <c r="F65" s="85">
        <v>0.10235301605933199</v>
      </c>
      <c r="G65" s="85">
        <f t="shared" si="6"/>
        <v>3.4248658147129674</v>
      </c>
      <c r="H65" s="85">
        <f t="shared" si="7"/>
        <v>3.8274586904140695</v>
      </c>
      <c r="I65" s="97">
        <v>4</v>
      </c>
      <c r="J65" s="97">
        <v>0.82</v>
      </c>
      <c r="K65" s="97">
        <v>0</v>
      </c>
      <c r="L65" s="97">
        <v>0</v>
      </c>
      <c r="M65" s="97">
        <v>19.399999999999999</v>
      </c>
      <c r="N65" s="97">
        <v>2.72</v>
      </c>
      <c r="O65" s="97">
        <v>82</v>
      </c>
      <c r="P65" s="97"/>
      <c r="CG65" s="78">
        <f xml:space="preserve"> $C$65 * $H$10</f>
        <v>1.1619172164864995</v>
      </c>
    </row>
    <row r="66" spans="1:85" hidden="1" outlineLevel="1" x14ac:dyDescent="0.2">
      <c r="A66" s="80" t="s">
        <v>517</v>
      </c>
      <c r="I66" s="97"/>
      <c r="J66" s="97"/>
      <c r="K66" s="97"/>
      <c r="L66" s="97"/>
      <c r="M66" s="97"/>
      <c r="N66" s="97"/>
      <c r="O66" s="97"/>
      <c r="P66" s="97"/>
    </row>
    <row r="67" spans="1:85" hidden="1" outlineLevel="1" x14ac:dyDescent="0.2"/>
    <row r="68" spans="1:85" hidden="1" outlineLevel="1" x14ac:dyDescent="0.2"/>
    <row r="69" spans="1:85" hidden="1" outlineLevel="1" x14ac:dyDescent="0.2"/>
    <row r="70" spans="1:85" hidden="1" outlineLevel="1" x14ac:dyDescent="0.2"/>
    <row r="71" spans="1:85" hidden="1" outlineLevel="1" x14ac:dyDescent="0.2"/>
    <row r="72" spans="1:85" hidden="1" outlineLevel="1" x14ac:dyDescent="0.2"/>
    <row r="73" spans="1:85" hidden="1" outlineLevel="1" x14ac:dyDescent="0.2"/>
    <row r="74" spans="1:85" hidden="1" outlineLevel="1" x14ac:dyDescent="0.2"/>
    <row r="75" spans="1:85" hidden="1" outlineLevel="1" x14ac:dyDescent="0.2"/>
    <row r="76" spans="1:85" hidden="1" outlineLevel="1" x14ac:dyDescent="0.2"/>
    <row r="77" spans="1:85" hidden="1" outlineLevel="1" x14ac:dyDescent="0.2"/>
    <row r="78" spans="1:85" hidden="1" outlineLevel="1" x14ac:dyDescent="0.2"/>
    <row r="79" spans="1:85" hidden="1" outlineLevel="1" x14ac:dyDescent="0.2"/>
    <row r="80" spans="1:85" hidden="1" outlineLevel="1" x14ac:dyDescent="0.2"/>
    <row r="81" spans="1:3" hidden="1" outlineLevel="1" x14ac:dyDescent="0.2"/>
    <row r="82" spans="1:3" hidden="1" outlineLevel="1" x14ac:dyDescent="0.2"/>
    <row r="83" spans="1:3" hidden="1" outlineLevel="1" x14ac:dyDescent="0.2"/>
    <row r="84" spans="1:3" hidden="1" outlineLevel="1" x14ac:dyDescent="0.2"/>
    <row r="85" spans="1:3" hidden="1" outlineLevel="1" x14ac:dyDescent="0.2"/>
    <row r="86" spans="1:3" hidden="1" outlineLevel="1" x14ac:dyDescent="0.2"/>
    <row r="87" spans="1:3" hidden="1" outlineLevel="1" x14ac:dyDescent="0.2"/>
    <row r="88" spans="1:3" collapsed="1" x14ac:dyDescent="0.2">
      <c r="A88" s="102"/>
    </row>
    <row r="89" spans="1:3" x14ac:dyDescent="0.2">
      <c r="A89" s="82" t="s">
        <v>518</v>
      </c>
    </row>
    <row r="90" spans="1:3" outlineLevel="1" x14ac:dyDescent="0.2"/>
    <row r="91" spans="1:3" outlineLevel="1" x14ac:dyDescent="0.2"/>
    <row r="92" spans="1:3" outlineLevel="1" x14ac:dyDescent="0.2">
      <c r="C92" s="99" t="b">
        <v>0</v>
      </c>
    </row>
    <row r="93" spans="1:3" outlineLevel="1" x14ac:dyDescent="0.2"/>
    <row r="94" spans="1:3" outlineLevel="1" x14ac:dyDescent="0.2"/>
    <row r="95" spans="1:3" outlineLevel="1" x14ac:dyDescent="0.2"/>
    <row r="96" spans="1:3" outlineLevel="1" x14ac:dyDescent="0.2"/>
    <row r="97" spans="1:1" outlineLevel="1" x14ac:dyDescent="0.2"/>
    <row r="98" spans="1:1" outlineLevel="1" x14ac:dyDescent="0.2"/>
    <row r="99" spans="1:1" outlineLevel="1" x14ac:dyDescent="0.2"/>
    <row r="100" spans="1:1" outlineLevel="1" x14ac:dyDescent="0.2"/>
    <row r="101" spans="1:1" outlineLevel="1" x14ac:dyDescent="0.2"/>
    <row r="102" spans="1:1" outlineLevel="1" x14ac:dyDescent="0.2"/>
    <row r="103" spans="1:1" outlineLevel="1" x14ac:dyDescent="0.2"/>
    <row r="104" spans="1:1" outlineLevel="1" x14ac:dyDescent="0.2"/>
    <row r="105" spans="1:1" outlineLevel="1" x14ac:dyDescent="0.2"/>
    <row r="106" spans="1:1" outlineLevel="1" x14ac:dyDescent="0.2"/>
    <row r="107" spans="1:1" outlineLevel="1" x14ac:dyDescent="0.2"/>
    <row r="108" spans="1:1" outlineLevel="1" x14ac:dyDescent="0.2"/>
    <row r="109" spans="1:1" outlineLevel="1" x14ac:dyDescent="0.2"/>
    <row r="110" spans="1:1" x14ac:dyDescent="0.2">
      <c r="A110" s="102"/>
    </row>
    <row r="111" spans="1:1" x14ac:dyDescent="0.2">
      <c r="A111" s="82" t="s">
        <v>519</v>
      </c>
    </row>
    <row r="112" spans="1:1" outlineLevel="1" x14ac:dyDescent="0.2"/>
    <row r="113" outlineLevel="1" x14ac:dyDescent="0.2"/>
    <row r="114" outlineLevel="1" x14ac:dyDescent="0.2"/>
    <row r="115" outlineLevel="1" x14ac:dyDescent="0.2"/>
    <row r="116" outlineLevel="1" x14ac:dyDescent="0.2"/>
    <row r="117" outlineLevel="1" x14ac:dyDescent="0.2"/>
    <row r="118" outlineLevel="1" x14ac:dyDescent="0.2"/>
    <row r="119" outlineLevel="1" x14ac:dyDescent="0.2"/>
    <row r="120" outlineLevel="1" x14ac:dyDescent="0.2"/>
    <row r="121" outlineLevel="1" x14ac:dyDescent="0.2"/>
    <row r="122" outlineLevel="1" x14ac:dyDescent="0.2"/>
    <row r="123" outlineLevel="1" x14ac:dyDescent="0.2"/>
    <row r="124" outlineLevel="1" x14ac:dyDescent="0.2"/>
    <row r="125" outlineLevel="1" x14ac:dyDescent="0.2"/>
    <row r="126" outlineLevel="1" x14ac:dyDescent="0.2"/>
    <row r="127" outlineLevel="1" x14ac:dyDescent="0.2"/>
    <row r="128" outlineLevel="1" x14ac:dyDescent="0.2"/>
    <row r="129" spans="1:1" outlineLevel="1" x14ac:dyDescent="0.2"/>
    <row r="130" spans="1:1" outlineLevel="1" x14ac:dyDescent="0.2"/>
    <row r="131" spans="1:1" outlineLevel="1" x14ac:dyDescent="0.2"/>
    <row r="132" spans="1:1" x14ac:dyDescent="0.2">
      <c r="A132" s="102"/>
    </row>
    <row r="133" spans="1:1" x14ac:dyDescent="0.2">
      <c r="A133" s="82" t="s">
        <v>520</v>
      </c>
    </row>
    <row r="134" spans="1:1" outlineLevel="1" x14ac:dyDescent="0.2"/>
    <row r="135" spans="1:1" outlineLevel="1" x14ac:dyDescent="0.2"/>
    <row r="136" spans="1:1" outlineLevel="1" x14ac:dyDescent="0.2"/>
    <row r="137" spans="1:1" outlineLevel="1" x14ac:dyDescent="0.2"/>
    <row r="138" spans="1:1" outlineLevel="1" x14ac:dyDescent="0.2"/>
    <row r="139" spans="1:1" outlineLevel="1" x14ac:dyDescent="0.2"/>
    <row r="140" spans="1:1" outlineLevel="1" x14ac:dyDescent="0.2"/>
    <row r="141" spans="1:1" outlineLevel="1" x14ac:dyDescent="0.2"/>
    <row r="142" spans="1:1" outlineLevel="1" x14ac:dyDescent="0.2"/>
    <row r="143" spans="1:1" outlineLevel="1" x14ac:dyDescent="0.2"/>
    <row r="144" spans="1:1" outlineLevel="1" x14ac:dyDescent="0.2"/>
    <row r="145" spans="1:1" outlineLevel="1" x14ac:dyDescent="0.2"/>
    <row r="146" spans="1:1" outlineLevel="1" x14ac:dyDescent="0.2"/>
    <row r="147" spans="1:1" outlineLevel="1" x14ac:dyDescent="0.2"/>
    <row r="148" spans="1:1" outlineLevel="1" x14ac:dyDescent="0.2"/>
    <row r="149" spans="1:1" outlineLevel="1" x14ac:dyDescent="0.2"/>
    <row r="150" spans="1:1" outlineLevel="1" x14ac:dyDescent="0.2"/>
    <row r="151" spans="1:1" outlineLevel="1" x14ac:dyDescent="0.2"/>
    <row r="152" spans="1:1" outlineLevel="1" x14ac:dyDescent="0.2"/>
    <row r="153" spans="1:1" outlineLevel="1" x14ac:dyDescent="0.2"/>
    <row r="154" spans="1:1" x14ac:dyDescent="0.2">
      <c r="A154" s="102"/>
    </row>
    <row r="155" spans="1:1" x14ac:dyDescent="0.2">
      <c r="A155" s="82" t="s">
        <v>521</v>
      </c>
    </row>
    <row r="156" spans="1:1" outlineLevel="1" x14ac:dyDescent="0.2"/>
    <row r="157" spans="1:1" outlineLevel="1" x14ac:dyDescent="0.2"/>
    <row r="158" spans="1:1" outlineLevel="1" x14ac:dyDescent="0.2"/>
    <row r="159" spans="1:1" outlineLevel="1" x14ac:dyDescent="0.2"/>
    <row r="160" spans="1:1" outlineLevel="1" x14ac:dyDescent="0.2"/>
    <row r="161" spans="1:1" outlineLevel="1" x14ac:dyDescent="0.2"/>
    <row r="162" spans="1:1" outlineLevel="1" x14ac:dyDescent="0.2"/>
    <row r="163" spans="1:1" outlineLevel="1" x14ac:dyDescent="0.2"/>
    <row r="164" spans="1:1" outlineLevel="1" x14ac:dyDescent="0.2"/>
    <row r="165" spans="1:1" outlineLevel="1" x14ac:dyDescent="0.2"/>
    <row r="166" spans="1:1" outlineLevel="1" x14ac:dyDescent="0.2"/>
    <row r="167" spans="1:1" outlineLevel="1" x14ac:dyDescent="0.2"/>
    <row r="168" spans="1:1" outlineLevel="1" x14ac:dyDescent="0.2"/>
    <row r="169" spans="1:1" outlineLevel="1" x14ac:dyDescent="0.2"/>
    <row r="170" spans="1:1" outlineLevel="1" x14ac:dyDescent="0.2"/>
    <row r="171" spans="1:1" outlineLevel="1" x14ac:dyDescent="0.2"/>
    <row r="172" spans="1:1" outlineLevel="1" x14ac:dyDescent="0.2"/>
    <row r="173" spans="1:1" outlineLevel="1" x14ac:dyDescent="0.2"/>
    <row r="174" spans="1:1" outlineLevel="1" x14ac:dyDescent="0.2"/>
    <row r="175" spans="1:1" outlineLevel="1" x14ac:dyDescent="0.2"/>
    <row r="176" spans="1:1" x14ac:dyDescent="0.2">
      <c r="A176" s="102"/>
    </row>
    <row r="177" spans="1:1" x14ac:dyDescent="0.2">
      <c r="A177" s="82" t="s">
        <v>522</v>
      </c>
    </row>
    <row r="178" spans="1:1" outlineLevel="1" x14ac:dyDescent="0.2"/>
    <row r="179" spans="1:1" outlineLevel="1" x14ac:dyDescent="0.2"/>
    <row r="180" spans="1:1" outlineLevel="1" x14ac:dyDescent="0.2"/>
    <row r="181" spans="1:1" outlineLevel="1" x14ac:dyDescent="0.2"/>
    <row r="182" spans="1:1" outlineLevel="1" x14ac:dyDescent="0.2"/>
    <row r="183" spans="1:1" outlineLevel="1" x14ac:dyDescent="0.2"/>
    <row r="184" spans="1:1" outlineLevel="1" x14ac:dyDescent="0.2"/>
    <row r="185" spans="1:1" outlineLevel="1" x14ac:dyDescent="0.2"/>
    <row r="186" spans="1:1" outlineLevel="1" x14ac:dyDescent="0.2"/>
    <row r="187" spans="1:1" outlineLevel="1" x14ac:dyDescent="0.2"/>
    <row r="188" spans="1:1" outlineLevel="1" x14ac:dyDescent="0.2"/>
    <row r="189" spans="1:1" outlineLevel="1" x14ac:dyDescent="0.2"/>
    <row r="190" spans="1:1" outlineLevel="1" x14ac:dyDescent="0.2"/>
    <row r="191" spans="1:1" outlineLevel="1" x14ac:dyDescent="0.2"/>
    <row r="192" spans="1:1" outlineLevel="1" x14ac:dyDescent="0.2"/>
    <row r="193" spans="1:1" outlineLevel="1" x14ac:dyDescent="0.2"/>
    <row r="194" spans="1:1" outlineLevel="1" x14ac:dyDescent="0.2"/>
    <row r="195" spans="1:1" outlineLevel="1" x14ac:dyDescent="0.2"/>
    <row r="196" spans="1:1" outlineLevel="1" x14ac:dyDescent="0.2"/>
    <row r="197" spans="1:1" outlineLevel="1" x14ac:dyDescent="0.2"/>
    <row r="198" spans="1:1" x14ac:dyDescent="0.2">
      <c r="A198" s="102"/>
    </row>
    <row r="201" spans="1:1" x14ac:dyDescent="0.2">
      <c r="A201" s="80" t="s">
        <v>523</v>
      </c>
    </row>
  </sheetData>
  <dataValidations count="1">
    <dataValidation type="decimal" allowBlank="1" showInputMessage="1" showErrorMessage="1" error="Please enter a confidence level between 0 and 1." sqref="I10">
      <formula1>0</formula1>
      <formula2>1</formula2>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196"/>
  <sheetViews>
    <sheetView showGridLines="0" showRowColHeaders="0" zoomScaleNormal="100" workbookViewId="0">
      <selection activeCell="B1" sqref="B1"/>
    </sheetView>
  </sheetViews>
  <sheetFormatPr defaultRowHeight="11.25" outlineLevelRow="1" x14ac:dyDescent="0.2"/>
  <cols>
    <col min="1" max="1" width="15.7109375" style="78" customWidth="1"/>
    <col min="2" max="10" width="10.7109375" style="78" customWidth="1"/>
    <col min="11" max="77" width="9.140625" style="78"/>
    <col min="78" max="78" width="88" style="78" bestFit="1" customWidth="1"/>
    <col min="79" max="16384" width="9.140625" style="78"/>
  </cols>
  <sheetData>
    <row r="1" spans="1:78" x14ac:dyDescent="0.2">
      <c r="A1" s="79" t="s">
        <v>355</v>
      </c>
      <c r="B1" s="78" t="s">
        <v>549</v>
      </c>
      <c r="M1" s="80" t="s">
        <v>440</v>
      </c>
      <c r="N1" s="80" t="s">
        <v>441</v>
      </c>
      <c r="O1" s="80" t="s">
        <v>534</v>
      </c>
      <c r="Q1" s="80" t="s">
        <v>489</v>
      </c>
      <c r="R1" s="80" t="s">
        <v>550</v>
      </c>
      <c r="U1" s="80" t="s">
        <v>533</v>
      </c>
      <c r="Y1" s="78" t="s">
        <v>498</v>
      </c>
      <c r="Z1" s="98" t="s">
        <v>551</v>
      </c>
      <c r="BZ1" s="81" t="s">
        <v>551</v>
      </c>
    </row>
    <row r="2" spans="1:78" ht="11.25" customHeight="1" x14ac:dyDescent="0.2">
      <c r="A2" s="79" t="s">
        <v>359</v>
      </c>
      <c r="C2" s="78" t="s">
        <v>2</v>
      </c>
      <c r="Q2" s="80" t="s">
        <v>560</v>
      </c>
      <c r="R2" s="80" t="s">
        <v>528</v>
      </c>
      <c r="S2" s="80" t="s">
        <v>527</v>
      </c>
      <c r="AA2" s="98" t="str">
        <f>"Forecasts and " &amp; TEXT($I$10, "0.0%") &amp; " confidence limits for means and forecasts
Model.3.RegressIt for GallonsPer100MilesTo1981    (2 variables, n=362)"</f>
        <v>Forecasts and 95.0% confidence limits for means and forecasts
Model.3.RegressIt for GallonsPer100MilesTo1981    (2 variables, n=362)</v>
      </c>
    </row>
    <row r="3" spans="1:78" ht="11.25" hidden="1" customHeight="1" outlineLevel="1" x14ac:dyDescent="0.2">
      <c r="A3" s="79" t="s">
        <v>361</v>
      </c>
      <c r="AA3" s="98" t="str">
        <f>IF($A$31 &lt;&gt; "","Actual and Predicted -vs- Observation # with " &amp; TEXT($I$10, "0.0%") &amp; " confidence limits
Model.3.RegressIt for GallonsPer100MilesTo1981    (2 variables, n=362)","Actual and Predicted -vs- Observation #
Model.3.RegressIt for GallonsPer100MilesTo1981    (2 variables, n=362)")</f>
        <v>Actual and Predicted -vs- Observation # with 95.0% confidence limits
Model.3.RegressIt for GallonsPer100MilesTo1981    (2 variables, n=362)</v>
      </c>
    </row>
    <row r="4" spans="1:78" hidden="1" outlineLevel="1" x14ac:dyDescent="0.2">
      <c r="A4" s="78" t="s">
        <v>552</v>
      </c>
    </row>
    <row r="5" spans="1:78" hidden="1" outlineLevel="1" x14ac:dyDescent="0.2">
      <c r="A5" s="79" t="s">
        <v>364</v>
      </c>
    </row>
    <row r="6" spans="1:78" hidden="1" outlineLevel="1" x14ac:dyDescent="0.2">
      <c r="A6" s="78" t="s">
        <v>553</v>
      </c>
    </row>
    <row r="7" spans="1:78" collapsed="1" x14ac:dyDescent="0.2">
      <c r="A7" s="101"/>
      <c r="J7" s="80" t="s">
        <v>529</v>
      </c>
      <c r="K7" s="80" t="s">
        <v>561</v>
      </c>
    </row>
    <row r="8" spans="1:78" x14ac:dyDescent="0.2">
      <c r="A8" s="82" t="s">
        <v>554</v>
      </c>
    </row>
    <row r="9" spans="1:78" ht="12" outlineLevel="1" thickBot="1" x14ac:dyDescent="0.25">
      <c r="A9" s="83"/>
      <c r="B9" s="87" t="s">
        <v>367</v>
      </c>
      <c r="C9" s="87" t="s">
        <v>483</v>
      </c>
      <c r="D9" s="87" t="s">
        <v>484</v>
      </c>
      <c r="E9" s="87" t="s">
        <v>485</v>
      </c>
      <c r="F9" s="87" t="s">
        <v>410</v>
      </c>
      <c r="G9" s="87" t="s">
        <v>486</v>
      </c>
      <c r="H9" s="87" t="str">
        <f>"t("&amp;TEXT((1-I10)/2,"0.00%") &amp; ",359)"</f>
        <v>t(2.50%,359)</v>
      </c>
      <c r="I9" s="87" t="s">
        <v>374</v>
      </c>
    </row>
    <row r="10" spans="1:78" outlineLevel="1" x14ac:dyDescent="0.2">
      <c r="B10" s="88">
        <f xml:space="preserve"> 1 - C21 / C22</f>
        <v>0.86719458697224527</v>
      </c>
      <c r="C10" s="88">
        <f>1-D10^2/E10^2</f>
        <v>0.86645472394702105</v>
      </c>
      <c r="D10" s="88">
        <f xml:space="preserve"> SQRT(D21)</f>
        <v>0.6062797250556029</v>
      </c>
      <c r="E10" s="88">
        <f xml:space="preserve"> SQRT(C22 / B22)</f>
        <v>1.6590473451614653</v>
      </c>
      <c r="F10" s="89">
        <v>362</v>
      </c>
      <c r="G10" s="89">
        <v>30</v>
      </c>
      <c r="H10" s="90">
        <f>TINV(1 - $I$10, F10 - 2 - 1)</f>
        <v>1.9665939377682264</v>
      </c>
      <c r="I10" s="91">
        <v>0.95</v>
      </c>
    </row>
    <row r="11" spans="1:78" x14ac:dyDescent="0.2">
      <c r="A11" s="101"/>
    </row>
    <row r="12" spans="1:78" x14ac:dyDescent="0.2">
      <c r="A12" s="82" t="s">
        <v>555</v>
      </c>
    </row>
    <row r="13" spans="1:78" ht="12" outlineLevel="1" thickBot="1" x14ac:dyDescent="0.25">
      <c r="A13" s="92" t="s">
        <v>376</v>
      </c>
      <c r="B13" s="84" t="s">
        <v>377</v>
      </c>
      <c r="C13" s="84" t="s">
        <v>378</v>
      </c>
      <c r="D13" s="84" t="s">
        <v>488</v>
      </c>
      <c r="E13" s="84" t="s">
        <v>392</v>
      </c>
      <c r="F13" s="84" t="str">
        <f>IF($I$10&gt;99%,("Lower"&amp;TEXT($I$10,"0.0%")),("Lower"&amp;TEXT($I$10,"0%")))</f>
        <v>Lower95%</v>
      </c>
      <c r="G13" s="84" t="str">
        <f>IF($I$10&gt;99%,("Upper"&amp;TEXT($I$10,"0.0%")),("Upper"&amp;TEXT($I$10,"0%")))</f>
        <v>Upper95%</v>
      </c>
      <c r="H13" s="87" t="s">
        <v>383</v>
      </c>
      <c r="I13" s="87" t="s">
        <v>490</v>
      </c>
    </row>
    <row r="14" spans="1:78" outlineLevel="1" x14ac:dyDescent="0.2">
      <c r="A14" s="93" t="s">
        <v>385</v>
      </c>
      <c r="B14" s="94">
        <v>11.3499913882474</v>
      </c>
      <c r="C14" s="94">
        <v>0.77575809926528538</v>
      </c>
      <c r="D14" s="94">
        <f>B14 / C14</f>
        <v>14.630838400523166</v>
      </c>
      <c r="E14" s="94">
        <f>TDIST(ABS(D14),$F$10 - 3,2)</f>
        <v>2.3892880005399709E-38</v>
      </c>
      <c r="F14" s="94">
        <f>B14 - $H$10 * C14</f>
        <v>9.8243902130576881</v>
      </c>
      <c r="G14" s="94">
        <f>B14 + $H$10 * C14</f>
        <v>12.875592563437111</v>
      </c>
      <c r="H14" s="88">
        <v>0</v>
      </c>
      <c r="I14" s="88">
        <v>0</v>
      </c>
    </row>
    <row r="15" spans="1:78" outlineLevel="1" x14ac:dyDescent="0.2">
      <c r="A15" s="93" t="s">
        <v>7</v>
      </c>
      <c r="B15" s="94">
        <v>1.5513344592697711</v>
      </c>
      <c r="C15" s="94">
        <v>3.8254100062024406E-2</v>
      </c>
      <c r="D15" s="113">
        <f t="shared" ref="D15:D16" si="0">B15 / C15</f>
        <v>40.553416673100912</v>
      </c>
      <c r="E15" s="94">
        <f t="shared" ref="E15:E16" si="1">TDIST(ABS(D15),$F$10 - 3,2)</f>
        <v>4.284227239370858E-136</v>
      </c>
      <c r="F15" s="94">
        <f t="shared" ref="F15:F16" si="2">B15 - $H$10 * C15</f>
        <v>1.4761041779930149</v>
      </c>
      <c r="G15" s="94">
        <f t="shared" ref="G15:G16" si="3">B15 + $H$10 * C15</f>
        <v>1.6265647405465273</v>
      </c>
      <c r="H15" s="88">
        <v>1.0712960005296057</v>
      </c>
      <c r="I15" s="134">
        <f>B15*0.863368493872261/$E$10</f>
        <v>0.80731469146923429</v>
      </c>
    </row>
    <row r="16" spans="1:78" outlineLevel="1" x14ac:dyDescent="0.2">
      <c r="A16" s="93" t="s">
        <v>9</v>
      </c>
      <c r="B16" s="94">
        <v>-0.1474088306312652</v>
      </c>
      <c r="C16" s="95">
        <v>9.766495671475816E-3</v>
      </c>
      <c r="D16" s="115">
        <f t="shared" si="0"/>
        <v>-15.093318585272074</v>
      </c>
      <c r="E16" s="94">
        <f t="shared" si="1"/>
        <v>3.3270520336848253E-40</v>
      </c>
      <c r="F16" s="94">
        <f t="shared" si="2"/>
        <v>-0.16661556181202916</v>
      </c>
      <c r="G16" s="94">
        <f t="shared" si="3"/>
        <v>-0.12820209945050123</v>
      </c>
      <c r="H16" s="88">
        <v>1.0712960005296435</v>
      </c>
      <c r="I16" s="135">
        <f>B16*3.38170269725808/$E$10</f>
        <v>-0.30046932753259892</v>
      </c>
    </row>
    <row r="17" spans="1:85" x14ac:dyDescent="0.2">
      <c r="A17" s="101"/>
    </row>
    <row r="18" spans="1:85" x14ac:dyDescent="0.2">
      <c r="A18" s="82" t="s">
        <v>556</v>
      </c>
    </row>
    <row r="19" spans="1:85" ht="12" hidden="1" outlineLevel="1" thickBot="1" x14ac:dyDescent="0.25">
      <c r="A19" s="92" t="s">
        <v>492</v>
      </c>
      <c r="B19" s="84" t="s">
        <v>496</v>
      </c>
      <c r="C19" s="84" t="s">
        <v>389</v>
      </c>
      <c r="D19" s="84" t="s">
        <v>390</v>
      </c>
      <c r="E19" s="84" t="s">
        <v>497</v>
      </c>
      <c r="F19" s="84" t="s">
        <v>392</v>
      </c>
    </row>
    <row r="20" spans="1:85" hidden="1" outlineLevel="1" x14ac:dyDescent="0.2">
      <c r="A20" s="78" t="s">
        <v>493</v>
      </c>
      <c r="B20" s="86">
        <v>2</v>
      </c>
      <c r="C20" s="85">
        <f>C22 - C21</f>
        <v>861.67068904907183</v>
      </c>
      <c r="D20" s="85">
        <f>C20/B20</f>
        <v>430.83534452453591</v>
      </c>
      <c r="E20" s="85">
        <f>D20/D21</f>
        <v>1172.1015342122137</v>
      </c>
      <c r="F20" s="85">
        <f>FDIST(E20,2,359)</f>
        <v>4.1422083793835544E-158</v>
      </c>
    </row>
    <row r="21" spans="1:85" hidden="1" outlineLevel="1" x14ac:dyDescent="0.2">
      <c r="A21" s="78" t="s">
        <v>494</v>
      </c>
      <c r="B21" s="86">
        <v>359</v>
      </c>
      <c r="C21" s="85">
        <v>131.95946269984557</v>
      </c>
      <c r="D21" s="85">
        <f>C21/B21</f>
        <v>0.36757510501349744</v>
      </c>
    </row>
    <row r="22" spans="1:85" hidden="1" outlineLevel="1" x14ac:dyDescent="0.2">
      <c r="A22" s="78" t="s">
        <v>495</v>
      </c>
      <c r="B22" s="86">
        <f>B20 + B21</f>
        <v>361</v>
      </c>
      <c r="C22" s="85">
        <v>993.63015174891746</v>
      </c>
    </row>
    <row r="23" spans="1:85" collapsed="1" x14ac:dyDescent="0.2">
      <c r="A23" s="101"/>
    </row>
    <row r="24" spans="1:85" x14ac:dyDescent="0.2">
      <c r="A24" s="82" t="s">
        <v>557</v>
      </c>
    </row>
    <row r="25" spans="1:85" ht="12" outlineLevel="1" thickBot="1" x14ac:dyDescent="0.25">
      <c r="A25" s="83"/>
      <c r="B25" s="84" t="s">
        <v>397</v>
      </c>
      <c r="C25" s="84" t="s">
        <v>398</v>
      </c>
      <c r="D25" s="84" t="s">
        <v>399</v>
      </c>
      <c r="E25" s="84" t="s">
        <v>501</v>
      </c>
      <c r="F25" s="84" t="s">
        <v>502</v>
      </c>
      <c r="G25" s="87" t="s">
        <v>402</v>
      </c>
      <c r="H25" s="87" t="s">
        <v>403</v>
      </c>
      <c r="I25" s="96"/>
    </row>
    <row r="26" spans="1:85" outlineLevel="1" x14ac:dyDescent="0.2">
      <c r="A26" s="78" t="s">
        <v>500</v>
      </c>
      <c r="B26" s="94">
        <v>-3.6275463909575559E-15</v>
      </c>
      <c r="C26" s="94">
        <v>0.60376228971819801</v>
      </c>
      <c r="D26" s="94">
        <v>0.43716054828596113</v>
      </c>
      <c r="E26" s="94">
        <v>-1.4291984716542148</v>
      </c>
      <c r="F26" s="94">
        <v>2.8176728799796091</v>
      </c>
      <c r="G26" s="91">
        <v>9.1833261394023202E-2</v>
      </c>
      <c r="H26" s="90" t="s">
        <v>558</v>
      </c>
      <c r="I26" s="90"/>
    </row>
    <row r="27" spans="1:85" outlineLevel="1" x14ac:dyDescent="0.2"/>
    <row r="28" spans="1:85" x14ac:dyDescent="0.2">
      <c r="A28" s="101"/>
    </row>
    <row r="29" spans="1:85" x14ac:dyDescent="0.2">
      <c r="A29" s="82" t="s">
        <v>559</v>
      </c>
    </row>
    <row r="30" spans="1:85" ht="12" hidden="1" outlineLevel="1" thickBot="1" x14ac:dyDescent="0.25">
      <c r="A30" s="84" t="s">
        <v>505</v>
      </c>
      <c r="B30" s="84" t="s">
        <v>506</v>
      </c>
      <c r="C30" s="84" t="s">
        <v>507</v>
      </c>
      <c r="D30" s="84" t="str">
        <f>IF($I$10&gt;99%,("Low"&amp;TEXT($I$10,"0.0%")&amp;"F"),("Lower"&amp;TEXT($I$10,"0%")&amp;"F"))</f>
        <v>Lower95%F</v>
      </c>
      <c r="E30" s="84" t="str">
        <f>IF($I$10&gt;99%,("Up"&amp;TEXT($I$10,"0.0%")&amp;"F"),("Upper"&amp;TEXT($I$10,"0%")&amp;"F"))</f>
        <v>Upper95%F</v>
      </c>
      <c r="F30" s="84" t="s">
        <v>508</v>
      </c>
      <c r="G30" s="84" t="str">
        <f>IF($I$10&gt;99%,("Low"&amp;TEXT($I$10,"0.0%")&amp;"M"),("Lower"&amp;TEXT($I$10,"0%")&amp;"M"))</f>
        <v>Lower95%M</v>
      </c>
      <c r="H30" s="84" t="str">
        <f>IF($I$10&gt;99%,("Up"&amp;TEXT($I$10,"0.0%")&amp;"M"),("Upper"&amp;TEXT($I$10,"0%")&amp;"M"))</f>
        <v>Upper95%M</v>
      </c>
      <c r="I30" s="92" t="s">
        <v>515</v>
      </c>
      <c r="J30" s="92" t="s">
        <v>516</v>
      </c>
    </row>
    <row r="31" spans="1:85" hidden="1" outlineLevel="1" x14ac:dyDescent="0.2">
      <c r="A31" s="86">
        <v>363</v>
      </c>
      <c r="B31" s="85">
        <v>3.3036935428814074</v>
      </c>
      <c r="C31" s="85">
        <v>0.61022529893908384</v>
      </c>
      <c r="D31" s="85">
        <f t="shared" ref="D31:D60" si="4" xml:space="preserve"> B31 - $H$10 * C31</f>
        <v>2.1036281693150016</v>
      </c>
      <c r="E31" s="85">
        <f t="shared" ref="E31:E60" si="5" xml:space="preserve"> B31 + $H$10 * C31</f>
        <v>4.5037589164478131</v>
      </c>
      <c r="F31" s="85">
        <v>6.9280664342922349E-2</v>
      </c>
      <c r="G31" s="85">
        <f t="shared" ref="G31:G60" si="6" xml:space="preserve"> B31 - $H$10 * F31</f>
        <v>3.167446608380061</v>
      </c>
      <c r="H31" s="85">
        <f t="shared" ref="H31:H60" si="7" xml:space="preserve"> B31 + $H$10 * F31</f>
        <v>3.4399404773827538</v>
      </c>
      <c r="I31" s="97">
        <v>2.605</v>
      </c>
      <c r="J31" s="97">
        <v>82</v>
      </c>
      <c r="K31" s="97"/>
      <c r="CG31" s="78">
        <f xml:space="preserve"> $C$31 * $H$10</f>
        <v>1.200065373566406</v>
      </c>
    </row>
    <row r="32" spans="1:85" hidden="1" outlineLevel="1" x14ac:dyDescent="0.2">
      <c r="A32" s="86">
        <v>364</v>
      </c>
      <c r="B32" s="85">
        <v>3.3579902489558497</v>
      </c>
      <c r="C32" s="85">
        <v>0.61022775494131631</v>
      </c>
      <c r="D32" s="85">
        <f t="shared" si="4"/>
        <v>2.157920045430342</v>
      </c>
      <c r="E32" s="85">
        <f t="shared" si="5"/>
        <v>4.5580604524813575</v>
      </c>
      <c r="F32" s="85">
        <v>6.9302293520645195E-2</v>
      </c>
      <c r="G32" s="85">
        <f t="shared" si="6"/>
        <v>3.2217007786447147</v>
      </c>
      <c r="H32" s="85">
        <f t="shared" si="7"/>
        <v>3.4942797192669848</v>
      </c>
      <c r="I32" s="97">
        <v>2.64</v>
      </c>
      <c r="J32" s="97">
        <v>82</v>
      </c>
      <c r="K32" s="97"/>
      <c r="CG32" s="78">
        <f xml:space="preserve"> $C$32 * $H$10</f>
        <v>1.2000702035255075</v>
      </c>
    </row>
    <row r="33" spans="1:85" hidden="1" outlineLevel="1" x14ac:dyDescent="0.2">
      <c r="A33" s="86">
        <v>365</v>
      </c>
      <c r="B33" s="85">
        <v>2.9779133064347549</v>
      </c>
      <c r="C33" s="85">
        <v>0.61027225199641044</v>
      </c>
      <c r="D33" s="85">
        <f t="shared" si="4"/>
        <v>1.7777555952704507</v>
      </c>
      <c r="E33" s="85">
        <f t="shared" si="5"/>
        <v>4.1780710175990592</v>
      </c>
      <c r="F33" s="85">
        <v>6.9693016459850349E-2</v>
      </c>
      <c r="G33" s="85">
        <f t="shared" si="6"/>
        <v>2.8408554427600321</v>
      </c>
      <c r="H33" s="85">
        <f t="shared" si="7"/>
        <v>3.1149711701094778</v>
      </c>
      <c r="I33" s="97">
        <v>2.395</v>
      </c>
      <c r="J33" s="97">
        <v>82</v>
      </c>
      <c r="K33" s="97"/>
      <c r="CG33" s="78">
        <f xml:space="preserve"> $C$33 * $H$10</f>
        <v>1.2001577111643043</v>
      </c>
    </row>
    <row r="34" spans="1:85" hidden="1" outlineLevel="1" x14ac:dyDescent="0.2">
      <c r="A34" s="86">
        <v>366</v>
      </c>
      <c r="B34" s="85">
        <v>3.2571535091033139</v>
      </c>
      <c r="C34" s="85">
        <v>0.61022553192935514</v>
      </c>
      <c r="D34" s="85">
        <f t="shared" si="4"/>
        <v>2.0570876773396529</v>
      </c>
      <c r="E34" s="85">
        <f t="shared" si="5"/>
        <v>4.4572193408669749</v>
      </c>
      <c r="F34" s="85">
        <v>6.9282716495291413E-2</v>
      </c>
      <c r="G34" s="85">
        <f t="shared" si="6"/>
        <v>3.120902538851559</v>
      </c>
      <c r="H34" s="85">
        <f t="shared" si="7"/>
        <v>3.3934044793550688</v>
      </c>
      <c r="I34" s="97">
        <v>2.5750000000000002</v>
      </c>
      <c r="J34" s="97">
        <v>82</v>
      </c>
      <c r="K34" s="97"/>
      <c r="CG34" s="78">
        <f xml:space="preserve"> $C$34 * $H$10</f>
        <v>1.2000658317636612</v>
      </c>
    </row>
    <row r="35" spans="1:85" hidden="1" outlineLevel="1" x14ac:dyDescent="0.2">
      <c r="A35" s="86">
        <v>367</v>
      </c>
      <c r="B35" s="85">
        <v>3.1795867861398248</v>
      </c>
      <c r="C35" s="85">
        <v>0.61023071640577131</v>
      </c>
      <c r="D35" s="85">
        <f t="shared" si="4"/>
        <v>1.9795107586162732</v>
      </c>
      <c r="E35" s="85">
        <f t="shared" si="5"/>
        <v>4.3796628136633764</v>
      </c>
      <c r="F35" s="85">
        <v>6.9328365274276341E-2</v>
      </c>
      <c r="G35" s="85">
        <f t="shared" si="6"/>
        <v>3.043246043276052</v>
      </c>
      <c r="H35" s="85">
        <f t="shared" si="7"/>
        <v>3.3159275290035977</v>
      </c>
      <c r="I35" s="97">
        <v>2.5249999999999999</v>
      </c>
      <c r="J35" s="97">
        <v>82</v>
      </c>
      <c r="K35" s="97"/>
      <c r="CG35" s="78">
        <f xml:space="preserve"> $C$35 * $H$10</f>
        <v>1.2000760275235516</v>
      </c>
    </row>
    <row r="36" spans="1:85" hidden="1" outlineLevel="1" x14ac:dyDescent="0.2">
      <c r="A36" s="86">
        <v>368</v>
      </c>
      <c r="B36" s="85">
        <v>3.5053670225864773</v>
      </c>
      <c r="C36" s="85">
        <v>0.6102492289979492</v>
      </c>
      <c r="D36" s="85">
        <f t="shared" si="4"/>
        <v>2.3052545883113762</v>
      </c>
      <c r="E36" s="85">
        <f t="shared" si="5"/>
        <v>4.7054794568615783</v>
      </c>
      <c r="F36" s="85">
        <v>6.9491125182241792E-2</v>
      </c>
      <c r="G36" s="85">
        <f t="shared" si="6"/>
        <v>3.3687061970743875</v>
      </c>
      <c r="H36" s="85">
        <f t="shared" si="7"/>
        <v>3.6420278480985671</v>
      </c>
      <c r="I36" s="97">
        <v>2.7349999999999999</v>
      </c>
      <c r="J36" s="97">
        <v>82</v>
      </c>
      <c r="K36" s="97"/>
      <c r="CG36" s="78">
        <f xml:space="preserve"> $C$36 * $H$10</f>
        <v>1.2001124342751011</v>
      </c>
    </row>
    <row r="37" spans="1:85" hidden="1" outlineLevel="1" x14ac:dyDescent="0.2">
      <c r="A37" s="86">
        <v>369</v>
      </c>
      <c r="B37" s="85">
        <v>3.7070405022915489</v>
      </c>
      <c r="C37" s="85">
        <v>0.61031368134303476</v>
      </c>
      <c r="D37" s="85">
        <f t="shared" si="4"/>
        <v>2.5068013164253276</v>
      </c>
      <c r="E37" s="85">
        <f t="shared" si="5"/>
        <v>4.9072796881577698</v>
      </c>
      <c r="F37" s="85">
        <v>7.0054868645868684E-2</v>
      </c>
      <c r="G37" s="85">
        <f t="shared" si="6"/>
        <v>3.5692710223014341</v>
      </c>
      <c r="H37" s="85">
        <f t="shared" si="7"/>
        <v>3.8448099822816637</v>
      </c>
      <c r="I37" s="97">
        <v>2.8650000000000002</v>
      </c>
      <c r="J37" s="97">
        <v>82</v>
      </c>
      <c r="K37" s="97"/>
      <c r="CG37" s="78">
        <f xml:space="preserve"> $C$37 * $H$10</f>
        <v>1.2002391858662214</v>
      </c>
    </row>
    <row r="38" spans="1:85" hidden="1" outlineLevel="1" x14ac:dyDescent="0.2">
      <c r="A38" s="86">
        <v>370</v>
      </c>
      <c r="B38" s="85">
        <v>2.3341095058378007</v>
      </c>
      <c r="C38" s="85">
        <v>0.61067588171097031</v>
      </c>
      <c r="D38" s="85">
        <f t="shared" si="4"/>
        <v>1.13315801892374</v>
      </c>
      <c r="E38" s="85">
        <f t="shared" si="5"/>
        <v>3.5350609927518617</v>
      </c>
      <c r="F38" s="85">
        <v>7.3143198521623085E-2</v>
      </c>
      <c r="G38" s="85">
        <f t="shared" si="6"/>
        <v>2.1902665350361987</v>
      </c>
      <c r="H38" s="85">
        <f t="shared" si="7"/>
        <v>2.4779524766394028</v>
      </c>
      <c r="I38" s="97">
        <v>1.98</v>
      </c>
      <c r="J38" s="97">
        <v>82</v>
      </c>
      <c r="K38" s="97"/>
      <c r="CG38" s="78">
        <f xml:space="preserve"> $C$38 * $H$10</f>
        <v>1.2009514869140607</v>
      </c>
    </row>
    <row r="39" spans="1:85" hidden="1" outlineLevel="1" x14ac:dyDescent="0.2">
      <c r="A39" s="86">
        <v>371</v>
      </c>
      <c r="B39" s="85">
        <v>2.4039195565049409</v>
      </c>
      <c r="C39" s="85">
        <v>0.61061217639238474</v>
      </c>
      <c r="D39" s="85">
        <f t="shared" si="4"/>
        <v>1.2030933520842142</v>
      </c>
      <c r="E39" s="85">
        <f t="shared" si="5"/>
        <v>3.6047457609256677</v>
      </c>
      <c r="F39" s="85">
        <v>7.2609399840153646E-2</v>
      </c>
      <c r="G39" s="85">
        <f t="shared" si="6"/>
        <v>2.2611263509543056</v>
      </c>
      <c r="H39" s="85">
        <f t="shared" si="7"/>
        <v>2.5467127620555763</v>
      </c>
      <c r="I39" s="97">
        <v>2.0249999999999999</v>
      </c>
      <c r="J39" s="97">
        <v>82</v>
      </c>
      <c r="K39" s="97"/>
      <c r="CG39" s="78">
        <f xml:space="preserve"> $C$39 * $H$10</f>
        <v>1.2008262044207267</v>
      </c>
    </row>
    <row r="40" spans="1:85" hidden="1" outlineLevel="1" x14ac:dyDescent="0.2">
      <c r="A40" s="86">
        <v>372</v>
      </c>
      <c r="B40" s="85">
        <v>2.3185961612451029</v>
      </c>
      <c r="C40" s="85">
        <v>0.61069069651892616</v>
      </c>
      <c r="D40" s="85">
        <f t="shared" si="4"/>
        <v>1.1176155396195271</v>
      </c>
      <c r="E40" s="85">
        <f t="shared" si="5"/>
        <v>3.5195767828706788</v>
      </c>
      <c r="F40" s="85">
        <v>7.3266785116270397E-2</v>
      </c>
      <c r="G40" s="85">
        <f t="shared" si="6"/>
        <v>2.1745101457956784</v>
      </c>
      <c r="H40" s="85">
        <f t="shared" si="7"/>
        <v>2.4626821766945275</v>
      </c>
      <c r="I40" s="97">
        <v>1.97</v>
      </c>
      <c r="J40" s="97">
        <v>82</v>
      </c>
      <c r="K40" s="97"/>
      <c r="CG40" s="78">
        <f xml:space="preserve"> $C$40 * $H$10</f>
        <v>1.2009806216255758</v>
      </c>
    </row>
    <row r="41" spans="1:85" hidden="1" outlineLevel="1" x14ac:dyDescent="0.2">
      <c r="A41" s="86">
        <v>373</v>
      </c>
      <c r="B41" s="85">
        <v>2.5590530024319174</v>
      </c>
      <c r="C41" s="85">
        <v>0.61048796414759376</v>
      </c>
      <c r="D41" s="85">
        <f t="shared" si="4"/>
        <v>1.358471073058793</v>
      </c>
      <c r="E41" s="85">
        <f t="shared" si="5"/>
        <v>3.7596349318050417</v>
      </c>
      <c r="F41" s="85">
        <v>7.155731517864701E-2</v>
      </c>
      <c r="G41" s="85">
        <f t="shared" si="6"/>
        <v>2.4183288201986199</v>
      </c>
      <c r="H41" s="85">
        <f t="shared" si="7"/>
        <v>2.6997771846652148</v>
      </c>
      <c r="I41" s="97">
        <v>2.125</v>
      </c>
      <c r="J41" s="97">
        <v>82</v>
      </c>
      <c r="K41" s="97"/>
      <c r="CG41" s="78">
        <f xml:space="preserve"> $C$41 * $H$10</f>
        <v>1.2005819293731244</v>
      </c>
    </row>
    <row r="42" spans="1:85" hidden="1" outlineLevel="1" x14ac:dyDescent="0.2">
      <c r="A42" s="86">
        <v>374</v>
      </c>
      <c r="B42" s="85">
        <v>2.5590530024319174</v>
      </c>
      <c r="C42" s="85">
        <v>0.61048796414759376</v>
      </c>
      <c r="D42" s="85">
        <f t="shared" si="4"/>
        <v>1.358471073058793</v>
      </c>
      <c r="E42" s="85">
        <f t="shared" si="5"/>
        <v>3.7596349318050417</v>
      </c>
      <c r="F42" s="85">
        <v>7.155731517864701E-2</v>
      </c>
      <c r="G42" s="85">
        <f t="shared" si="6"/>
        <v>2.4183288201986199</v>
      </c>
      <c r="H42" s="85">
        <f t="shared" si="7"/>
        <v>2.6997771846652148</v>
      </c>
      <c r="I42" s="97">
        <v>2.125</v>
      </c>
      <c r="J42" s="97">
        <v>82</v>
      </c>
      <c r="K42" s="97"/>
      <c r="CG42" s="78">
        <f xml:space="preserve"> $C$42 * $H$10</f>
        <v>1.2005819293731244</v>
      </c>
    </row>
    <row r="43" spans="1:85" hidden="1" outlineLevel="1" x14ac:dyDescent="0.2">
      <c r="A43" s="86">
        <v>375</v>
      </c>
      <c r="B43" s="85">
        <v>2.6133497085063597</v>
      </c>
      <c r="C43" s="85">
        <v>0.6104501473217403</v>
      </c>
      <c r="D43" s="85">
        <f t="shared" si="4"/>
        <v>1.4128421494737045</v>
      </c>
      <c r="E43" s="85">
        <f t="shared" si="5"/>
        <v>3.813857267539015</v>
      </c>
      <c r="F43" s="85">
        <v>7.123396206611729E-2</v>
      </c>
      <c r="G43" s="85">
        <f t="shared" si="6"/>
        <v>2.4732614305439218</v>
      </c>
      <c r="H43" s="85">
        <f t="shared" si="7"/>
        <v>2.7534379864687977</v>
      </c>
      <c r="I43" s="97">
        <v>2.16</v>
      </c>
      <c r="J43" s="97">
        <v>82</v>
      </c>
      <c r="K43" s="97"/>
      <c r="CG43" s="78">
        <f xml:space="preserve"> $C$43 * $H$10</f>
        <v>1.2005075590326553</v>
      </c>
    </row>
    <row r="44" spans="1:85" hidden="1" outlineLevel="1" x14ac:dyDescent="0.2">
      <c r="A44" s="86">
        <v>376</v>
      </c>
      <c r="B44" s="85">
        <v>2.6831597591734999</v>
      </c>
      <c r="C44" s="85">
        <v>0.61040583754932054</v>
      </c>
      <c r="D44" s="85">
        <f t="shared" si="4"/>
        <v>1.4827393394706694</v>
      </c>
      <c r="E44" s="85">
        <f t="shared" si="5"/>
        <v>3.8835801788763304</v>
      </c>
      <c r="F44" s="85">
        <v>7.0853239169355486E-2</v>
      </c>
      <c r="G44" s="85">
        <f t="shared" si="6"/>
        <v>2.5438202085518031</v>
      </c>
      <c r="H44" s="85">
        <f t="shared" si="7"/>
        <v>2.8224993097951967</v>
      </c>
      <c r="I44" s="97">
        <v>2.2050000000000001</v>
      </c>
      <c r="J44" s="97">
        <v>82</v>
      </c>
      <c r="K44" s="97"/>
      <c r="CG44" s="78">
        <f xml:space="preserve"> $C$44 * $H$10</f>
        <v>1.2004204197028305</v>
      </c>
    </row>
    <row r="45" spans="1:85" hidden="1" outlineLevel="1" x14ac:dyDescent="0.2">
      <c r="A45" s="86">
        <v>377</v>
      </c>
      <c r="B45" s="85">
        <v>2.7452131375442894</v>
      </c>
      <c r="C45" s="85">
        <v>0.61037052418389082</v>
      </c>
      <c r="D45" s="85">
        <f t="shared" si="4"/>
        <v>1.544862164891835</v>
      </c>
      <c r="E45" s="85">
        <f t="shared" si="5"/>
        <v>3.9455641101967438</v>
      </c>
      <c r="F45" s="85">
        <v>7.0548364821731893E-2</v>
      </c>
      <c r="G45" s="85">
        <f t="shared" si="6"/>
        <v>2.6064731509664103</v>
      </c>
      <c r="H45" s="85">
        <f t="shared" si="7"/>
        <v>2.8839531241221685</v>
      </c>
      <c r="I45" s="97">
        <v>2.2450000000000001</v>
      </c>
      <c r="J45" s="97">
        <v>82</v>
      </c>
      <c r="K45" s="97"/>
      <c r="CG45" s="78">
        <f xml:space="preserve"> $C$45 * $H$10</f>
        <v>1.2003509726524544</v>
      </c>
    </row>
    <row r="46" spans="1:85" hidden="1" outlineLevel="1" x14ac:dyDescent="0.2">
      <c r="A46" s="86">
        <v>378</v>
      </c>
      <c r="B46" s="85">
        <v>2.310839488948754</v>
      </c>
      <c r="C46" s="85">
        <v>0.610698193646939</v>
      </c>
      <c r="D46" s="85">
        <f t="shared" si="4"/>
        <v>1.1098441235166774</v>
      </c>
      <c r="E46" s="85">
        <f t="shared" si="5"/>
        <v>3.5118348543808304</v>
      </c>
      <c r="F46" s="85">
        <v>7.3329248667477517E-2</v>
      </c>
      <c r="G46" s="85">
        <f t="shared" si="6"/>
        <v>2.1666306330581939</v>
      </c>
      <c r="H46" s="85">
        <f t="shared" si="7"/>
        <v>2.4550483448393141</v>
      </c>
      <c r="I46" s="97">
        <v>1.9650000000000001</v>
      </c>
      <c r="J46" s="97">
        <v>82</v>
      </c>
      <c r="K46" s="97"/>
      <c r="CG46" s="78">
        <f xml:space="preserve"> $C$46 * $H$10</f>
        <v>1.2009953654320766</v>
      </c>
    </row>
    <row r="47" spans="1:85" hidden="1" outlineLevel="1" x14ac:dyDescent="0.2">
      <c r="A47" s="86">
        <v>379</v>
      </c>
      <c r="B47" s="85">
        <v>2.310839488948754</v>
      </c>
      <c r="C47" s="85">
        <v>0.610698193646939</v>
      </c>
      <c r="D47" s="85">
        <f t="shared" si="4"/>
        <v>1.1098441235166774</v>
      </c>
      <c r="E47" s="85">
        <f t="shared" si="5"/>
        <v>3.5118348543808304</v>
      </c>
      <c r="F47" s="85">
        <v>7.3329248667477517E-2</v>
      </c>
      <c r="G47" s="85">
        <f t="shared" si="6"/>
        <v>2.1666306330581939</v>
      </c>
      <c r="H47" s="85">
        <f t="shared" si="7"/>
        <v>2.4550483448393141</v>
      </c>
      <c r="I47" s="97">
        <v>1.9650000000000001</v>
      </c>
      <c r="J47" s="97">
        <v>82</v>
      </c>
      <c r="K47" s="97"/>
      <c r="CG47" s="78">
        <f xml:space="preserve"> $C$47 * $H$10</f>
        <v>1.2009953654320766</v>
      </c>
    </row>
    <row r="48" spans="1:85" hidden="1" outlineLevel="1" x14ac:dyDescent="0.2">
      <c r="A48" s="86">
        <v>380</v>
      </c>
      <c r="B48" s="85">
        <v>2.3573795227268475</v>
      </c>
      <c r="C48" s="85">
        <v>0.61065410815173027</v>
      </c>
      <c r="D48" s="85">
        <f t="shared" si="4"/>
        <v>1.1564708555623919</v>
      </c>
      <c r="E48" s="85">
        <f t="shared" si="5"/>
        <v>3.5582881898913028</v>
      </c>
      <c r="F48" s="85">
        <v>7.2961186867317174E-2</v>
      </c>
      <c r="G48" s="85">
        <f t="shared" si="6"/>
        <v>2.2138944949412069</v>
      </c>
      <c r="H48" s="85">
        <f t="shared" si="7"/>
        <v>2.500864550512488</v>
      </c>
      <c r="I48" s="97">
        <v>1.9950000000000001</v>
      </c>
      <c r="J48" s="97">
        <v>82</v>
      </c>
      <c r="K48" s="97"/>
      <c r="CG48" s="78">
        <f xml:space="preserve"> $C$48 * $H$10</f>
        <v>1.2009086671644555</v>
      </c>
    </row>
    <row r="49" spans="1:85" hidden="1" outlineLevel="1" x14ac:dyDescent="0.2">
      <c r="A49" s="86">
        <v>381</v>
      </c>
      <c r="B49" s="85">
        <v>3.8311472590331297</v>
      </c>
      <c r="C49" s="85">
        <v>0.61037348035314665</v>
      </c>
      <c r="D49" s="85">
        <f t="shared" si="4"/>
        <v>2.6307904727961375</v>
      </c>
      <c r="E49" s="85">
        <f t="shared" si="5"/>
        <v>5.0315040452701218</v>
      </c>
      <c r="F49" s="85">
        <v>7.0573936441972865E-2</v>
      </c>
      <c r="G49" s="85">
        <f t="shared" si="6"/>
        <v>3.6923569834619059</v>
      </c>
      <c r="H49" s="85">
        <f t="shared" si="7"/>
        <v>3.9699375346043535</v>
      </c>
      <c r="I49" s="97">
        <v>2.9449999999999998</v>
      </c>
      <c r="J49" s="97">
        <v>82</v>
      </c>
      <c r="K49" s="97"/>
      <c r="CG49" s="78">
        <f xml:space="preserve"> $C$49 * $H$10</f>
        <v>1.2003567862369919</v>
      </c>
    </row>
    <row r="50" spans="1:85" hidden="1" outlineLevel="1" x14ac:dyDescent="0.2">
      <c r="A50" s="86">
        <v>382</v>
      </c>
      <c r="B50" s="85">
        <v>3.9397406711820144</v>
      </c>
      <c r="C50" s="85">
        <v>0.61043838539745321</v>
      </c>
      <c r="D50" s="85">
        <f t="shared" si="4"/>
        <v>2.7392562430783585</v>
      </c>
      <c r="E50" s="85">
        <f t="shared" si="5"/>
        <v>5.1402250992856704</v>
      </c>
      <c r="F50" s="85">
        <v>7.1133096046440372E-2</v>
      </c>
      <c r="G50" s="85">
        <f t="shared" si="6"/>
        <v>3.7998507557223999</v>
      </c>
      <c r="H50" s="85">
        <f t="shared" si="7"/>
        <v>4.0796305866416294</v>
      </c>
      <c r="I50" s="97">
        <v>3.0150000000000001</v>
      </c>
      <c r="J50" s="97">
        <v>82</v>
      </c>
      <c r="K50" s="97"/>
      <c r="CG50" s="78">
        <f xml:space="preserve"> $C$50 * $H$10</f>
        <v>1.2004844281036557</v>
      </c>
    </row>
    <row r="51" spans="1:85" hidden="1" outlineLevel="1" x14ac:dyDescent="0.2">
      <c r="A51" s="86">
        <v>383</v>
      </c>
      <c r="B51" s="85">
        <v>3.2726668536960117</v>
      </c>
      <c r="C51" s="85">
        <v>0.61022521445679379</v>
      </c>
      <c r="D51" s="85">
        <f t="shared" si="4"/>
        <v>2.0726016462719654</v>
      </c>
      <c r="E51" s="85">
        <f t="shared" si="5"/>
        <v>4.4727320611200581</v>
      </c>
      <c r="F51" s="85">
        <v>6.9279920217494878E-2</v>
      </c>
      <c r="G51" s="85">
        <f t="shared" si="6"/>
        <v>3.13642138258722</v>
      </c>
      <c r="H51" s="85">
        <f t="shared" si="7"/>
        <v>3.4089123248048034</v>
      </c>
      <c r="I51" s="97">
        <v>2.585</v>
      </c>
      <c r="J51" s="97">
        <v>82</v>
      </c>
      <c r="K51" s="97"/>
      <c r="CG51" s="78">
        <f xml:space="preserve"> $C$51 * $H$10</f>
        <v>1.2000652074240465</v>
      </c>
    </row>
    <row r="52" spans="1:85" hidden="1" outlineLevel="1" x14ac:dyDescent="0.2">
      <c r="A52" s="86">
        <v>384</v>
      </c>
      <c r="B52" s="85">
        <v>3.6605004685134555</v>
      </c>
      <c r="C52" s="85">
        <v>0.6102952116143312</v>
      </c>
      <c r="D52" s="85">
        <f t="shared" si="4"/>
        <v>2.4602976051037349</v>
      </c>
      <c r="E52" s="85">
        <f t="shared" si="5"/>
        <v>4.8607033319231761</v>
      </c>
      <c r="F52" s="85">
        <v>6.9893778735191439E-2</v>
      </c>
      <c r="G52" s="85">
        <f t="shared" si="6"/>
        <v>3.523047786965114</v>
      </c>
      <c r="H52" s="85">
        <f t="shared" si="7"/>
        <v>3.7979531500617969</v>
      </c>
      <c r="I52" s="97">
        <v>2.835</v>
      </c>
      <c r="J52" s="97">
        <v>82</v>
      </c>
      <c r="K52" s="97"/>
      <c r="CG52" s="78">
        <f xml:space="preserve"> $C$52 * $H$10</f>
        <v>1.2002028634097206</v>
      </c>
    </row>
    <row r="53" spans="1:85" hidden="1" outlineLevel="1" x14ac:dyDescent="0.2">
      <c r="A53" s="86">
        <v>385</v>
      </c>
      <c r="B53" s="85">
        <v>3.3967736104375943</v>
      </c>
      <c r="C53" s="85">
        <v>0.61023130777622347</v>
      </c>
      <c r="D53" s="85">
        <f t="shared" si="4"/>
        <v>2.1966964199284966</v>
      </c>
      <c r="E53" s="85">
        <f t="shared" si="5"/>
        <v>4.596850800946692</v>
      </c>
      <c r="F53" s="85">
        <v>6.9333570344982262E-2</v>
      </c>
      <c r="G53" s="85">
        <f t="shared" si="6"/>
        <v>3.2604226313133253</v>
      </c>
      <c r="H53" s="85">
        <f t="shared" si="7"/>
        <v>3.5331245895618633</v>
      </c>
      <c r="I53" s="97">
        <v>2.665</v>
      </c>
      <c r="J53" s="97">
        <v>82</v>
      </c>
      <c r="K53" s="97"/>
      <c r="CG53" s="78">
        <f xml:space="preserve"> $C$53 * $H$10</f>
        <v>1.2000771905090979</v>
      </c>
    </row>
    <row r="54" spans="1:85" hidden="1" outlineLevel="1" x14ac:dyDescent="0.2">
      <c r="A54" s="86">
        <v>386</v>
      </c>
      <c r="B54" s="85">
        <v>2.9391299449530122</v>
      </c>
      <c r="C54" s="85">
        <v>0.61028488515243895</v>
      </c>
      <c r="D54" s="85">
        <f t="shared" si="4"/>
        <v>1.7389473895006473</v>
      </c>
      <c r="E54" s="85">
        <f t="shared" si="5"/>
        <v>4.139312500405377</v>
      </c>
      <c r="F54" s="85">
        <v>6.9803553147587974E-2</v>
      </c>
      <c r="G54" s="85">
        <f t="shared" si="6"/>
        <v>2.8018547004982834</v>
      </c>
      <c r="H54" s="85">
        <f t="shared" si="7"/>
        <v>3.0764051894077409</v>
      </c>
      <c r="I54" s="97">
        <v>2.37</v>
      </c>
      <c r="J54" s="97">
        <v>82</v>
      </c>
      <c r="K54" s="97"/>
      <c r="CG54" s="78">
        <f xml:space="preserve"> $C$54 * $H$10</f>
        <v>1.2001825554523649</v>
      </c>
    </row>
    <row r="55" spans="1:85" hidden="1" outlineLevel="1" x14ac:dyDescent="0.2">
      <c r="A55" s="86">
        <v>387</v>
      </c>
      <c r="B55" s="85">
        <v>3.8389039313294786</v>
      </c>
      <c r="C55" s="85">
        <v>0.61037772706417737</v>
      </c>
      <c r="D55" s="85">
        <f t="shared" si="4"/>
        <v>2.638538793536318</v>
      </c>
      <c r="E55" s="85">
        <f t="shared" si="5"/>
        <v>5.0392690691226392</v>
      </c>
      <c r="F55" s="85">
        <v>7.0610655587764998E-2</v>
      </c>
      <c r="G55" s="85">
        <f t="shared" si="6"/>
        <v>3.7000414441087397</v>
      </c>
      <c r="H55" s="85">
        <f t="shared" si="7"/>
        <v>3.9777664185502175</v>
      </c>
      <c r="I55" s="97">
        <v>2.95</v>
      </c>
      <c r="J55" s="97">
        <v>82</v>
      </c>
      <c r="K55" s="97"/>
      <c r="CG55" s="78">
        <f xml:space="preserve"> $C$55 * $H$10</f>
        <v>1.2003651377931603</v>
      </c>
    </row>
    <row r="56" spans="1:85" hidden="1" outlineLevel="1" x14ac:dyDescent="0.2">
      <c r="A56" s="86">
        <v>388</v>
      </c>
      <c r="B56" s="85">
        <v>3.5906904178463153</v>
      </c>
      <c r="C56" s="85">
        <v>0.61027155245947784</v>
      </c>
      <c r="D56" s="85">
        <f t="shared" si="4"/>
        <v>2.3905340823871022</v>
      </c>
      <c r="E56" s="85">
        <f t="shared" si="5"/>
        <v>4.7908467533055283</v>
      </c>
      <c r="F56" s="85">
        <v>6.9686890645255295E-2</v>
      </c>
      <c r="G56" s="85">
        <f t="shared" si="6"/>
        <v>3.453644601161439</v>
      </c>
      <c r="H56" s="85">
        <f t="shared" si="7"/>
        <v>3.7277362345311915</v>
      </c>
      <c r="I56" s="97">
        <v>2.79</v>
      </c>
      <c r="J56" s="97">
        <v>82</v>
      </c>
      <c r="K56" s="97"/>
      <c r="CG56" s="78">
        <f xml:space="preserve"> $C$56 * $H$10</f>
        <v>1.2001563354592133</v>
      </c>
    </row>
    <row r="57" spans="1:85" hidden="1" outlineLevel="1" x14ac:dyDescent="0.2">
      <c r="A57" s="86">
        <v>389</v>
      </c>
      <c r="B57" s="85">
        <v>2.5668096747282663</v>
      </c>
      <c r="C57" s="85">
        <v>0.61048238210622041</v>
      </c>
      <c r="D57" s="85">
        <f t="shared" si="4"/>
        <v>1.3662387229638673</v>
      </c>
      <c r="E57" s="85">
        <f t="shared" si="5"/>
        <v>3.767380626492665</v>
      </c>
      <c r="F57" s="85">
        <v>7.1509676608049424E-2</v>
      </c>
      <c r="G57" s="85">
        <f t="shared" si="6"/>
        <v>2.42617917821911</v>
      </c>
      <c r="H57" s="85">
        <f t="shared" si="7"/>
        <v>2.7074401712374225</v>
      </c>
      <c r="I57" s="97">
        <v>2.13</v>
      </c>
      <c r="J57" s="97">
        <v>82</v>
      </c>
      <c r="K57" s="97"/>
      <c r="CG57" s="78">
        <f xml:space="preserve"> $C$57 * $H$10</f>
        <v>1.200570951764399</v>
      </c>
    </row>
    <row r="58" spans="1:85" hidden="1" outlineLevel="1" x14ac:dyDescent="0.2">
      <c r="A58" s="86">
        <v>390</v>
      </c>
      <c r="B58" s="85">
        <v>2.8227798605077785</v>
      </c>
      <c r="C58" s="85">
        <v>0.61033177439248354</v>
      </c>
      <c r="D58" s="85">
        <f t="shared" si="4"/>
        <v>1.6225050929601956</v>
      </c>
      <c r="E58" s="85">
        <f t="shared" si="5"/>
        <v>4.0230546280553616</v>
      </c>
      <c r="F58" s="85">
        <v>7.0212319571283655E-2</v>
      </c>
      <c r="G58" s="85">
        <f t="shared" si="6"/>
        <v>2.6847007384822468</v>
      </c>
      <c r="H58" s="85">
        <f t="shared" si="7"/>
        <v>2.9608589825333103</v>
      </c>
      <c r="I58" s="97">
        <v>2.2949999999999999</v>
      </c>
      <c r="J58" s="97">
        <v>82</v>
      </c>
      <c r="K58" s="97"/>
      <c r="CG58" s="78">
        <f xml:space="preserve"> $C$58 * $H$10</f>
        <v>1.2002747675475829</v>
      </c>
    </row>
    <row r="59" spans="1:85" hidden="1" outlineLevel="1" x14ac:dyDescent="0.2">
      <c r="A59" s="86">
        <v>391</v>
      </c>
      <c r="B59" s="85">
        <v>3.334720232066803</v>
      </c>
      <c r="C59" s="85">
        <v>0.6102263426571205</v>
      </c>
      <c r="D59" s="85">
        <f t="shared" si="4"/>
        <v>2.1346528059308332</v>
      </c>
      <c r="E59" s="85">
        <f t="shared" si="5"/>
        <v>4.5347876582027729</v>
      </c>
      <c r="F59" s="85">
        <v>6.9289856827590784E-2</v>
      </c>
      <c r="G59" s="85">
        <f t="shared" si="6"/>
        <v>3.1984552196808345</v>
      </c>
      <c r="H59" s="85">
        <f t="shared" si="7"/>
        <v>3.4709852444527716</v>
      </c>
      <c r="I59" s="97">
        <v>2.625</v>
      </c>
      <c r="J59" s="97">
        <v>82</v>
      </c>
      <c r="K59" s="97"/>
      <c r="CG59" s="78">
        <f xml:space="preserve"> $C$59 * $H$10</f>
        <v>1.2000674261359696</v>
      </c>
    </row>
    <row r="60" spans="1:85" hidden="1" outlineLevel="1" x14ac:dyDescent="0.2">
      <c r="A60" s="86">
        <v>392</v>
      </c>
      <c r="B60" s="85">
        <v>3.4820970056974323</v>
      </c>
      <c r="C60" s="85">
        <v>0.61024439959943011</v>
      </c>
      <c r="D60" s="85">
        <f t="shared" si="4"/>
        <v>2.2819940688881819</v>
      </c>
      <c r="E60" s="85">
        <f t="shared" si="5"/>
        <v>4.6821999425066831</v>
      </c>
      <c r="F60" s="85">
        <v>6.9448702140295304E-2</v>
      </c>
      <c r="G60" s="85">
        <f t="shared" si="6"/>
        <v>3.3455196090824564</v>
      </c>
      <c r="H60" s="85">
        <f t="shared" si="7"/>
        <v>3.6186744023124082</v>
      </c>
      <c r="I60" s="97">
        <v>2.72</v>
      </c>
      <c r="J60" s="97">
        <v>82</v>
      </c>
      <c r="K60" s="97"/>
      <c r="CG60" s="78">
        <f xml:space="preserve"> $C$60 * $H$10</f>
        <v>1.2001029368092504</v>
      </c>
    </row>
    <row r="61" spans="1:85" hidden="1" outlineLevel="1" x14ac:dyDescent="0.2">
      <c r="A61" s="80" t="s">
        <v>517</v>
      </c>
      <c r="I61" s="97"/>
      <c r="J61" s="97"/>
      <c r="K61" s="97"/>
    </row>
    <row r="62" spans="1:85" hidden="1" outlineLevel="1" x14ac:dyDescent="0.2"/>
    <row r="63" spans="1:85" hidden="1" outlineLevel="1" x14ac:dyDescent="0.2"/>
    <row r="64" spans="1:85" hidden="1" outlineLevel="1" x14ac:dyDescent="0.2"/>
    <row r="65" hidden="1" outlineLevel="1" x14ac:dyDescent="0.2"/>
    <row r="66" hidden="1" outlineLevel="1" x14ac:dyDescent="0.2"/>
    <row r="67" hidden="1" outlineLevel="1" x14ac:dyDescent="0.2"/>
    <row r="68" hidden="1" outlineLevel="1" x14ac:dyDescent="0.2"/>
    <row r="69" hidden="1" outlineLevel="1" x14ac:dyDescent="0.2"/>
    <row r="70" hidden="1" outlineLevel="1" x14ac:dyDescent="0.2"/>
    <row r="71" hidden="1" outlineLevel="1" x14ac:dyDescent="0.2"/>
    <row r="72" hidden="1" outlineLevel="1" x14ac:dyDescent="0.2"/>
    <row r="73" hidden="1" outlineLevel="1" x14ac:dyDescent="0.2"/>
    <row r="74" hidden="1" outlineLevel="1" x14ac:dyDescent="0.2"/>
    <row r="75" hidden="1" outlineLevel="1" x14ac:dyDescent="0.2"/>
    <row r="76" hidden="1" outlineLevel="1" x14ac:dyDescent="0.2"/>
    <row r="77" hidden="1" outlineLevel="1" x14ac:dyDescent="0.2"/>
    <row r="78" hidden="1" outlineLevel="1" x14ac:dyDescent="0.2"/>
    <row r="79" hidden="1" outlineLevel="1" x14ac:dyDescent="0.2"/>
    <row r="80" hidden="1" outlineLevel="1" x14ac:dyDescent="0.2"/>
    <row r="81" spans="1:3" hidden="1" outlineLevel="1" x14ac:dyDescent="0.2"/>
    <row r="82" spans="1:3" hidden="1" outlineLevel="1" x14ac:dyDescent="0.2"/>
    <row r="83" spans="1:3" collapsed="1" x14ac:dyDescent="0.2">
      <c r="A83" s="102"/>
    </row>
    <row r="84" spans="1:3" x14ac:dyDescent="0.2">
      <c r="A84" s="82" t="s">
        <v>518</v>
      </c>
    </row>
    <row r="85" spans="1:3" outlineLevel="1" x14ac:dyDescent="0.2"/>
    <row r="86" spans="1:3" outlineLevel="1" x14ac:dyDescent="0.2"/>
    <row r="87" spans="1:3" outlineLevel="1" x14ac:dyDescent="0.2">
      <c r="C87" s="99" t="b">
        <v>0</v>
      </c>
    </row>
    <row r="88" spans="1:3" outlineLevel="1" x14ac:dyDescent="0.2"/>
    <row r="89" spans="1:3" outlineLevel="1" x14ac:dyDescent="0.2"/>
    <row r="90" spans="1:3" outlineLevel="1" x14ac:dyDescent="0.2"/>
    <row r="91" spans="1:3" outlineLevel="1" x14ac:dyDescent="0.2"/>
    <row r="92" spans="1:3" outlineLevel="1" x14ac:dyDescent="0.2"/>
    <row r="93" spans="1:3" outlineLevel="1" x14ac:dyDescent="0.2"/>
    <row r="94" spans="1:3" outlineLevel="1" x14ac:dyDescent="0.2"/>
    <row r="95" spans="1:3" outlineLevel="1" x14ac:dyDescent="0.2"/>
    <row r="96" spans="1:3" outlineLevel="1" x14ac:dyDescent="0.2"/>
    <row r="97" spans="1:1" outlineLevel="1" x14ac:dyDescent="0.2"/>
    <row r="98" spans="1:1" outlineLevel="1" x14ac:dyDescent="0.2"/>
    <row r="99" spans="1:1" outlineLevel="1" x14ac:dyDescent="0.2"/>
    <row r="100" spans="1:1" outlineLevel="1" x14ac:dyDescent="0.2"/>
    <row r="101" spans="1:1" outlineLevel="1" x14ac:dyDescent="0.2"/>
    <row r="102" spans="1:1" outlineLevel="1" x14ac:dyDescent="0.2"/>
    <row r="103" spans="1:1" outlineLevel="1" x14ac:dyDescent="0.2"/>
    <row r="104" spans="1:1" outlineLevel="1" x14ac:dyDescent="0.2"/>
    <row r="105" spans="1:1" x14ac:dyDescent="0.2">
      <c r="A105" s="102"/>
    </row>
    <row r="106" spans="1:1" x14ac:dyDescent="0.2">
      <c r="A106" s="82" t="s">
        <v>519</v>
      </c>
    </row>
    <row r="107" spans="1:1" outlineLevel="1" x14ac:dyDescent="0.2"/>
    <row r="108" spans="1:1" outlineLevel="1" x14ac:dyDescent="0.2"/>
    <row r="109" spans="1:1" outlineLevel="1" x14ac:dyDescent="0.2"/>
    <row r="110" spans="1:1" outlineLevel="1" x14ac:dyDescent="0.2"/>
    <row r="111" spans="1:1" outlineLevel="1" x14ac:dyDescent="0.2"/>
    <row r="112" spans="1:1" outlineLevel="1" x14ac:dyDescent="0.2"/>
    <row r="113" spans="1:1" outlineLevel="1" x14ac:dyDescent="0.2"/>
    <row r="114" spans="1:1" outlineLevel="1" x14ac:dyDescent="0.2"/>
    <row r="115" spans="1:1" outlineLevel="1" x14ac:dyDescent="0.2"/>
    <row r="116" spans="1:1" outlineLevel="1" x14ac:dyDescent="0.2"/>
    <row r="117" spans="1:1" outlineLevel="1" x14ac:dyDescent="0.2"/>
    <row r="118" spans="1:1" outlineLevel="1" x14ac:dyDescent="0.2"/>
    <row r="119" spans="1:1" outlineLevel="1" x14ac:dyDescent="0.2"/>
    <row r="120" spans="1:1" outlineLevel="1" x14ac:dyDescent="0.2"/>
    <row r="121" spans="1:1" outlineLevel="1" x14ac:dyDescent="0.2"/>
    <row r="122" spans="1:1" outlineLevel="1" x14ac:dyDescent="0.2"/>
    <row r="123" spans="1:1" outlineLevel="1" x14ac:dyDescent="0.2"/>
    <row r="124" spans="1:1" outlineLevel="1" x14ac:dyDescent="0.2"/>
    <row r="125" spans="1:1" outlineLevel="1" x14ac:dyDescent="0.2"/>
    <row r="126" spans="1:1" outlineLevel="1" x14ac:dyDescent="0.2"/>
    <row r="127" spans="1:1" x14ac:dyDescent="0.2">
      <c r="A127" s="102"/>
    </row>
    <row r="128" spans="1:1" x14ac:dyDescent="0.2">
      <c r="A128" s="82" t="s">
        <v>520</v>
      </c>
    </row>
    <row r="129" spans="1:1" outlineLevel="1" x14ac:dyDescent="0.2"/>
    <row r="130" spans="1:1" outlineLevel="1" x14ac:dyDescent="0.2"/>
    <row r="131" spans="1:1" outlineLevel="1" x14ac:dyDescent="0.2"/>
    <row r="132" spans="1:1" outlineLevel="1" x14ac:dyDescent="0.2"/>
    <row r="133" spans="1:1" outlineLevel="1" x14ac:dyDescent="0.2"/>
    <row r="134" spans="1:1" outlineLevel="1" x14ac:dyDescent="0.2"/>
    <row r="135" spans="1:1" outlineLevel="1" x14ac:dyDescent="0.2"/>
    <row r="136" spans="1:1" outlineLevel="1" x14ac:dyDescent="0.2"/>
    <row r="137" spans="1:1" outlineLevel="1" x14ac:dyDescent="0.2"/>
    <row r="138" spans="1:1" outlineLevel="1" x14ac:dyDescent="0.2"/>
    <row r="139" spans="1:1" outlineLevel="1" x14ac:dyDescent="0.2"/>
    <row r="140" spans="1:1" outlineLevel="1" x14ac:dyDescent="0.2"/>
    <row r="141" spans="1:1" outlineLevel="1" x14ac:dyDescent="0.2"/>
    <row r="142" spans="1:1" outlineLevel="1" x14ac:dyDescent="0.2"/>
    <row r="143" spans="1:1" outlineLevel="1" x14ac:dyDescent="0.2"/>
    <row r="144" spans="1:1" outlineLevel="1" x14ac:dyDescent="0.2"/>
    <row r="145" spans="1:1" outlineLevel="1" x14ac:dyDescent="0.2"/>
    <row r="146" spans="1:1" outlineLevel="1" x14ac:dyDescent="0.2"/>
    <row r="147" spans="1:1" outlineLevel="1" x14ac:dyDescent="0.2"/>
    <row r="148" spans="1:1" outlineLevel="1" x14ac:dyDescent="0.2"/>
    <row r="149" spans="1:1" x14ac:dyDescent="0.2">
      <c r="A149" s="102"/>
    </row>
    <row r="150" spans="1:1" x14ac:dyDescent="0.2">
      <c r="A150" s="82" t="s">
        <v>521</v>
      </c>
    </row>
    <row r="151" spans="1:1" outlineLevel="1" x14ac:dyDescent="0.2"/>
    <row r="152" spans="1:1" outlineLevel="1" x14ac:dyDescent="0.2"/>
    <row r="153" spans="1:1" outlineLevel="1" x14ac:dyDescent="0.2"/>
    <row r="154" spans="1:1" outlineLevel="1" x14ac:dyDescent="0.2"/>
    <row r="155" spans="1:1" outlineLevel="1" x14ac:dyDescent="0.2"/>
    <row r="156" spans="1:1" outlineLevel="1" x14ac:dyDescent="0.2"/>
    <row r="157" spans="1:1" outlineLevel="1" x14ac:dyDescent="0.2"/>
    <row r="158" spans="1:1" outlineLevel="1" x14ac:dyDescent="0.2"/>
    <row r="159" spans="1:1" outlineLevel="1" x14ac:dyDescent="0.2"/>
    <row r="160" spans="1:1" outlineLevel="1" x14ac:dyDescent="0.2"/>
    <row r="161" spans="1:1" outlineLevel="1" x14ac:dyDescent="0.2"/>
    <row r="162" spans="1:1" outlineLevel="1" x14ac:dyDescent="0.2"/>
    <row r="163" spans="1:1" outlineLevel="1" x14ac:dyDescent="0.2"/>
    <row r="164" spans="1:1" outlineLevel="1" x14ac:dyDescent="0.2"/>
    <row r="165" spans="1:1" outlineLevel="1" x14ac:dyDescent="0.2"/>
    <row r="166" spans="1:1" outlineLevel="1" x14ac:dyDescent="0.2"/>
    <row r="167" spans="1:1" outlineLevel="1" x14ac:dyDescent="0.2"/>
    <row r="168" spans="1:1" outlineLevel="1" x14ac:dyDescent="0.2"/>
    <row r="169" spans="1:1" outlineLevel="1" x14ac:dyDescent="0.2"/>
    <row r="170" spans="1:1" outlineLevel="1" x14ac:dyDescent="0.2"/>
    <row r="171" spans="1:1" x14ac:dyDescent="0.2">
      <c r="A171" s="102"/>
    </row>
    <row r="172" spans="1:1" x14ac:dyDescent="0.2">
      <c r="A172" s="82" t="s">
        <v>522</v>
      </c>
    </row>
    <row r="173" spans="1:1" outlineLevel="1" x14ac:dyDescent="0.2"/>
    <row r="174" spans="1:1" outlineLevel="1" x14ac:dyDescent="0.2"/>
    <row r="175" spans="1:1" outlineLevel="1" x14ac:dyDescent="0.2"/>
    <row r="176" spans="1:1" outlineLevel="1" x14ac:dyDescent="0.2"/>
    <row r="177" outlineLevel="1" x14ac:dyDescent="0.2"/>
    <row r="178" outlineLevel="1" x14ac:dyDescent="0.2"/>
    <row r="179" outlineLevel="1" x14ac:dyDescent="0.2"/>
    <row r="180" outlineLevel="1" x14ac:dyDescent="0.2"/>
    <row r="181" outlineLevel="1" x14ac:dyDescent="0.2"/>
    <row r="182" outlineLevel="1" x14ac:dyDescent="0.2"/>
    <row r="183" outlineLevel="1" x14ac:dyDescent="0.2"/>
    <row r="184" outlineLevel="1" x14ac:dyDescent="0.2"/>
    <row r="185" outlineLevel="1" x14ac:dyDescent="0.2"/>
    <row r="186" outlineLevel="1" x14ac:dyDescent="0.2"/>
    <row r="187" outlineLevel="1" x14ac:dyDescent="0.2"/>
    <row r="188" outlineLevel="1" x14ac:dyDescent="0.2"/>
    <row r="189" outlineLevel="1" x14ac:dyDescent="0.2"/>
    <row r="190" outlineLevel="1" x14ac:dyDescent="0.2"/>
    <row r="191" outlineLevel="1" x14ac:dyDescent="0.2"/>
    <row r="192" outlineLevel="1" x14ac:dyDescent="0.2"/>
    <row r="193" spans="1:1" x14ac:dyDescent="0.2">
      <c r="A193" s="102"/>
    </row>
    <row r="196" spans="1:1" x14ac:dyDescent="0.2">
      <c r="A196" s="80" t="s">
        <v>523</v>
      </c>
    </row>
  </sheetData>
  <dataValidations count="1">
    <dataValidation type="decimal" allowBlank="1" showInputMessage="1" showErrorMessage="1" error="Please enter a confidence level between 0 and 1." sqref="I10">
      <formula1>0</formula1>
      <formula2>1</formula2>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1"/>
  <sheetViews>
    <sheetView showGridLines="0" showRowColHeaders="0" zoomScaleNormal="100" workbookViewId="0">
      <pane xSplit="1" topLeftCell="B1" activePane="topRight" state="frozenSplit"/>
      <selection pane="topRight"/>
    </sheetView>
  </sheetViews>
  <sheetFormatPr defaultRowHeight="11.25" outlineLevelRow="1" x14ac:dyDescent="0.2"/>
  <cols>
    <col min="1" max="1" width="36.42578125" style="6" bestFit="1" customWidth="1"/>
    <col min="2" max="4" width="19.28515625" style="6" customWidth="1"/>
    <col min="5" max="16384" width="9.140625" style="6"/>
  </cols>
  <sheetData>
    <row r="1" spans="1:21" x14ac:dyDescent="0.2">
      <c r="A1" s="7" t="s">
        <v>354</v>
      </c>
      <c r="M1" s="23" t="s">
        <v>440</v>
      </c>
      <c r="N1" s="23" t="s">
        <v>441</v>
      </c>
      <c r="U1" s="23" t="s">
        <v>475</v>
      </c>
    </row>
    <row r="2" spans="1:21" x14ac:dyDescent="0.2">
      <c r="B2" s="23"/>
      <c r="C2" s="23"/>
      <c r="D2" s="23"/>
    </row>
    <row r="3" spans="1:21" x14ac:dyDescent="0.2">
      <c r="A3" s="21" t="s">
        <v>408</v>
      </c>
      <c r="B3" s="20" t="s">
        <v>356</v>
      </c>
      <c r="C3" s="20" t="s">
        <v>442</v>
      </c>
      <c r="D3" s="20" t="s">
        <v>461</v>
      </c>
    </row>
    <row r="4" spans="1:21" x14ac:dyDescent="0.2">
      <c r="A4" s="22" t="s">
        <v>409</v>
      </c>
      <c r="B4" s="24">
        <v>43432.701678240737</v>
      </c>
      <c r="C4" s="24">
        <v>43432.707395833335</v>
      </c>
      <c r="D4" s="24">
        <v>43432.70821759259</v>
      </c>
    </row>
    <row r="5" spans="1:21" x14ac:dyDescent="0.2">
      <c r="A5" s="22" t="s">
        <v>410</v>
      </c>
      <c r="B5" s="25">
        <v>362</v>
      </c>
      <c r="C5" s="25">
        <v>362</v>
      </c>
      <c r="D5" s="25">
        <v>362</v>
      </c>
    </row>
    <row r="6" spans="1:21" x14ac:dyDescent="0.2">
      <c r="A6" s="22" t="s">
        <v>411</v>
      </c>
      <c r="B6" s="6">
        <v>4.9125678002661299</v>
      </c>
      <c r="C6" s="6">
        <v>4.9125678002661299</v>
      </c>
      <c r="D6" s="6">
        <v>4.9125678002661299</v>
      </c>
    </row>
    <row r="7" spans="1:21" x14ac:dyDescent="0.2">
      <c r="A7" s="22" t="s">
        <v>412</v>
      </c>
      <c r="B7" s="6">
        <v>1.65904734516146</v>
      </c>
      <c r="C7" s="6">
        <v>1.65904734516146</v>
      </c>
      <c r="D7" s="6">
        <v>1.65904734516146</v>
      </c>
    </row>
    <row r="8" spans="1:21" x14ac:dyDescent="0.2">
      <c r="A8" s="22" t="s">
        <v>413</v>
      </c>
      <c r="B8" s="25">
        <v>8</v>
      </c>
      <c r="C8" s="47">
        <v>7</v>
      </c>
      <c r="D8" s="47">
        <v>2</v>
      </c>
      <c r="E8" s="27"/>
    </row>
    <row r="9" spans="1:21" x14ac:dyDescent="0.2">
      <c r="A9" s="22" t="s">
        <v>414</v>
      </c>
      <c r="B9" s="51">
        <v>0.57817491488041906</v>
      </c>
      <c r="C9" s="51">
        <v>0.58186536488208795</v>
      </c>
      <c r="D9" s="51">
        <v>0.60627972505560301</v>
      </c>
      <c r="E9" s="27"/>
    </row>
    <row r="10" spans="1:21" x14ac:dyDescent="0.2">
      <c r="A10" s="22" t="s">
        <v>415</v>
      </c>
      <c r="B10" s="6">
        <v>0.88124047991314103</v>
      </c>
      <c r="C10" s="27">
        <v>0.87937883628257496</v>
      </c>
      <c r="D10" s="27">
        <v>0.86719458697224505</v>
      </c>
      <c r="E10" s="27"/>
    </row>
    <row r="11" spans="1:21" x14ac:dyDescent="0.2">
      <c r="A11" s="22" t="s">
        <v>416</v>
      </c>
      <c r="B11" s="52">
        <v>0.87854904603015305</v>
      </c>
      <c r="C11" s="52">
        <v>0.87699367202827605</v>
      </c>
      <c r="D11" s="52">
        <v>0.86645472394702105</v>
      </c>
      <c r="E11" s="27"/>
    </row>
    <row r="12" spans="1:21" x14ac:dyDescent="0.2">
      <c r="A12" s="22" t="s">
        <v>417</v>
      </c>
      <c r="B12" s="6">
        <v>0.42806283294283298</v>
      </c>
      <c r="C12" s="27">
        <v>0.42323733872747699</v>
      </c>
      <c r="D12" s="27">
        <v>0.43716054828593798</v>
      </c>
      <c r="E12" s="27"/>
    </row>
    <row r="13" spans="1:21" x14ac:dyDescent="0.2">
      <c r="A13" s="22" t="s">
        <v>418</v>
      </c>
      <c r="B13" s="26">
        <v>9.0075621235306297E-2</v>
      </c>
      <c r="C13" s="49">
        <v>8.8480897616000406E-2</v>
      </c>
      <c r="D13" s="49">
        <v>9.1833261394017304E-2</v>
      </c>
      <c r="E13" s="27"/>
    </row>
    <row r="14" spans="1:21" x14ac:dyDescent="0.2">
      <c r="A14" s="22" t="s">
        <v>419</v>
      </c>
      <c r="B14" s="6">
        <v>23.329000000000001</v>
      </c>
      <c r="C14" s="27">
        <v>9.4589999999999996</v>
      </c>
      <c r="D14" s="27">
        <v>1.071</v>
      </c>
      <c r="E14" s="27"/>
    </row>
    <row r="15" spans="1:21" x14ac:dyDescent="0.2">
      <c r="A15" s="22" t="s">
        <v>420</v>
      </c>
      <c r="B15" s="6" t="s">
        <v>439</v>
      </c>
      <c r="C15" s="27" t="s">
        <v>439</v>
      </c>
      <c r="D15" s="27" t="s">
        <v>439</v>
      </c>
      <c r="E15" s="27"/>
    </row>
    <row r="16" spans="1:21" x14ac:dyDescent="0.2">
      <c r="A16" s="22" t="s">
        <v>421</v>
      </c>
      <c r="B16" s="27"/>
      <c r="C16" s="27"/>
      <c r="D16" s="27"/>
      <c r="E16" s="27"/>
    </row>
    <row r="17" spans="1:5" x14ac:dyDescent="0.2">
      <c r="A17" s="22" t="s">
        <v>422</v>
      </c>
      <c r="B17" s="27"/>
      <c r="C17" s="27"/>
      <c r="D17" s="27"/>
      <c r="E17" s="27"/>
    </row>
    <row r="18" spans="1:5" outlineLevel="1" x14ac:dyDescent="0.2">
      <c r="A18" s="22" t="s">
        <v>423</v>
      </c>
      <c r="B18" s="6" t="s">
        <v>429</v>
      </c>
      <c r="C18" s="27" t="s">
        <v>429</v>
      </c>
      <c r="D18" s="27" t="s">
        <v>429</v>
      </c>
      <c r="E18" s="27"/>
    </row>
    <row r="19" spans="1:5" outlineLevel="1" x14ac:dyDescent="0.2">
      <c r="A19" s="22" t="s">
        <v>424</v>
      </c>
      <c r="B19" s="25">
        <v>30</v>
      </c>
      <c r="C19" s="47">
        <v>30</v>
      </c>
      <c r="D19" s="47">
        <v>30</v>
      </c>
      <c r="E19" s="27"/>
    </row>
    <row r="20" spans="1:5" outlineLevel="1" x14ac:dyDescent="0.2">
      <c r="A20" s="22" t="s">
        <v>425</v>
      </c>
      <c r="B20" s="6">
        <v>6.9940744553533996E-2</v>
      </c>
      <c r="C20" s="27">
        <v>5.23408604774405E-2</v>
      </c>
      <c r="D20" s="27">
        <v>0.170980421504278</v>
      </c>
      <c r="E20" s="27"/>
    </row>
    <row r="21" spans="1:5" outlineLevel="1" x14ac:dyDescent="0.2">
      <c r="A21" s="22" t="s">
        <v>426</v>
      </c>
      <c r="B21" s="6">
        <v>0.39524067708169103</v>
      </c>
      <c r="C21" s="27">
        <v>0.39750946545078197</v>
      </c>
      <c r="D21" s="27">
        <v>0.442575184487214</v>
      </c>
      <c r="E21" s="27"/>
    </row>
    <row r="23" spans="1:5" outlineLevel="1" x14ac:dyDescent="0.2">
      <c r="A23" s="22" t="s">
        <v>427</v>
      </c>
      <c r="B23" s="6" t="s">
        <v>356</v>
      </c>
      <c r="C23" s="27" t="s">
        <v>442</v>
      </c>
      <c r="D23" s="27" t="s">
        <v>461</v>
      </c>
      <c r="E23" s="27"/>
    </row>
    <row r="24" spans="1:5" outlineLevel="1" x14ac:dyDescent="0.2">
      <c r="A24" s="22" t="s">
        <v>385</v>
      </c>
      <c r="B24" s="28" t="s">
        <v>430</v>
      </c>
      <c r="C24" s="28" t="s">
        <v>453</v>
      </c>
      <c r="D24" s="28" t="s">
        <v>472</v>
      </c>
      <c r="E24" s="27"/>
    </row>
    <row r="25" spans="1:5" outlineLevel="1" x14ac:dyDescent="0.2">
      <c r="A25" s="22" t="s">
        <v>4</v>
      </c>
      <c r="B25" s="53" t="s">
        <v>437</v>
      </c>
      <c r="C25" s="61" t="s">
        <v>460</v>
      </c>
      <c r="D25" s="48"/>
      <c r="E25" s="27"/>
    </row>
    <row r="26" spans="1:5" outlineLevel="1" x14ac:dyDescent="0.2">
      <c r="A26" s="22" t="s">
        <v>5</v>
      </c>
      <c r="B26" s="54" t="s">
        <v>438</v>
      </c>
      <c r="C26" s="48"/>
      <c r="D26" s="48"/>
      <c r="E26" s="27"/>
    </row>
    <row r="27" spans="1:5" outlineLevel="1" x14ac:dyDescent="0.2">
      <c r="A27" s="22" t="s">
        <v>6</v>
      </c>
      <c r="B27" s="55" t="s">
        <v>433</v>
      </c>
      <c r="C27" s="62" t="s">
        <v>456</v>
      </c>
      <c r="D27" s="48"/>
      <c r="E27" s="27"/>
    </row>
    <row r="28" spans="1:5" outlineLevel="1" x14ac:dyDescent="0.2">
      <c r="A28" s="22" t="s">
        <v>12</v>
      </c>
      <c r="B28" s="56" t="s">
        <v>434</v>
      </c>
      <c r="C28" s="63" t="s">
        <v>457</v>
      </c>
      <c r="D28" s="48"/>
      <c r="E28" s="27"/>
    </row>
    <row r="29" spans="1:5" outlineLevel="1" x14ac:dyDescent="0.2">
      <c r="A29" s="22" t="s">
        <v>13</v>
      </c>
      <c r="B29" s="57" t="s">
        <v>436</v>
      </c>
      <c r="C29" s="64" t="s">
        <v>459</v>
      </c>
      <c r="D29" s="48"/>
      <c r="E29" s="27"/>
    </row>
    <row r="30" spans="1:5" outlineLevel="1" x14ac:dyDescent="0.2">
      <c r="A30" s="22" t="s">
        <v>8</v>
      </c>
      <c r="B30" s="58" t="s">
        <v>435</v>
      </c>
      <c r="C30" s="65" t="s">
        <v>458</v>
      </c>
      <c r="D30" s="48"/>
      <c r="E30" s="27"/>
    </row>
    <row r="31" spans="1:5" outlineLevel="1" x14ac:dyDescent="0.2">
      <c r="A31" s="22" t="s">
        <v>7</v>
      </c>
      <c r="B31" s="59" t="s">
        <v>431</v>
      </c>
      <c r="C31" s="66" t="s">
        <v>454</v>
      </c>
      <c r="D31" s="67" t="s">
        <v>473</v>
      </c>
      <c r="E31" s="27"/>
    </row>
    <row r="32" spans="1:5" outlineLevel="1" x14ac:dyDescent="0.2">
      <c r="A32" s="22" t="s">
        <v>9</v>
      </c>
      <c r="B32" s="60" t="s">
        <v>432</v>
      </c>
      <c r="C32" s="60" t="s">
        <v>455</v>
      </c>
      <c r="D32" s="60" t="s">
        <v>474</v>
      </c>
      <c r="E32" s="27"/>
    </row>
    <row r="33" spans="1:5" outlineLevel="1" x14ac:dyDescent="0.2"/>
    <row r="34" spans="1:5" x14ac:dyDescent="0.2">
      <c r="B34" s="23" t="s">
        <v>526</v>
      </c>
      <c r="C34" s="23" t="s">
        <v>545</v>
      </c>
      <c r="D34" s="23" t="s">
        <v>560</v>
      </c>
    </row>
    <row r="35" spans="1:5" x14ac:dyDescent="0.2">
      <c r="A35" s="21" t="s">
        <v>524</v>
      </c>
      <c r="B35" s="20" t="s">
        <v>477</v>
      </c>
      <c r="C35" s="20" t="s">
        <v>535</v>
      </c>
      <c r="D35" s="20" t="s">
        <v>549</v>
      </c>
      <c r="E35" s="27"/>
    </row>
    <row r="36" spans="1:5" x14ac:dyDescent="0.2">
      <c r="A36" s="22" t="s">
        <v>409</v>
      </c>
      <c r="B36" s="100">
        <v>43438.492962962962</v>
      </c>
      <c r="C36" s="100">
        <v>43438.494456018518</v>
      </c>
      <c r="D36" s="100">
        <v>43438.496828703705</v>
      </c>
      <c r="E36" s="27"/>
    </row>
    <row r="37" spans="1:5" x14ac:dyDescent="0.2">
      <c r="A37" s="22" t="s">
        <v>410</v>
      </c>
      <c r="B37" s="25">
        <v>362</v>
      </c>
      <c r="C37" s="47">
        <v>362</v>
      </c>
      <c r="D37" s="47">
        <v>362</v>
      </c>
      <c r="E37" s="27"/>
    </row>
    <row r="38" spans="1:5" x14ac:dyDescent="0.2">
      <c r="A38" s="22" t="s">
        <v>411</v>
      </c>
      <c r="B38" s="6">
        <v>4.9125678002661299</v>
      </c>
      <c r="C38" s="27">
        <v>4.9125678002661299</v>
      </c>
      <c r="D38" s="27">
        <v>4.9125678002661299</v>
      </c>
      <c r="E38" s="27"/>
    </row>
    <row r="39" spans="1:5" x14ac:dyDescent="0.2">
      <c r="A39" s="22" t="s">
        <v>412</v>
      </c>
      <c r="B39" s="6">
        <v>1.6590473451614653</v>
      </c>
      <c r="C39" s="27">
        <v>1.6590473451614653</v>
      </c>
      <c r="D39" s="27">
        <v>1.6590473451614653</v>
      </c>
      <c r="E39" s="27"/>
    </row>
    <row r="40" spans="1:5" x14ac:dyDescent="0.2">
      <c r="A40" s="22" t="s">
        <v>525</v>
      </c>
      <c r="B40" s="25">
        <v>8</v>
      </c>
      <c r="C40" s="47">
        <v>7</v>
      </c>
      <c r="D40" s="47">
        <v>2</v>
      </c>
      <c r="E40" s="27"/>
    </row>
    <row r="41" spans="1:5" x14ac:dyDescent="0.2">
      <c r="A41" s="22" t="s">
        <v>414</v>
      </c>
      <c r="B41" s="51">
        <v>0.57817491488041928</v>
      </c>
      <c r="C41" s="51">
        <v>0.5818653648820884</v>
      </c>
      <c r="D41" s="51">
        <v>0.6062797250556029</v>
      </c>
      <c r="E41" s="27"/>
    </row>
    <row r="42" spans="1:5" x14ac:dyDescent="0.2">
      <c r="A42" s="22" t="s">
        <v>415</v>
      </c>
      <c r="B42" s="6">
        <v>0.88124047991314136</v>
      </c>
      <c r="C42" s="27">
        <v>0.87937883628257552</v>
      </c>
      <c r="D42" s="27">
        <v>0.86719458697224527</v>
      </c>
      <c r="E42" s="27"/>
    </row>
    <row r="43" spans="1:5" x14ac:dyDescent="0.2">
      <c r="A43" s="22" t="s">
        <v>416</v>
      </c>
      <c r="B43" s="52">
        <v>0.87854904603015305</v>
      </c>
      <c r="C43" s="52">
        <v>0.87699367202827616</v>
      </c>
      <c r="D43" s="52">
        <v>0.86645472394702105</v>
      </c>
      <c r="E43" s="27"/>
    </row>
    <row r="44" spans="1:5" outlineLevel="1" x14ac:dyDescent="0.2">
      <c r="A44" s="22" t="s">
        <v>417</v>
      </c>
      <c r="B44" s="94">
        <v>0.42806283294284714</v>
      </c>
      <c r="C44" s="48">
        <v>0.42323733872747826</v>
      </c>
      <c r="D44" s="48">
        <v>0.43716054828596113</v>
      </c>
      <c r="E44" s="27"/>
    </row>
    <row r="45" spans="1:5" outlineLevel="1" x14ac:dyDescent="0.2">
      <c r="A45" s="22" t="s">
        <v>418</v>
      </c>
      <c r="B45" s="26">
        <v>9.0075621235309794E-2</v>
      </c>
      <c r="C45" s="49">
        <v>8.8480897616000462E-2</v>
      </c>
      <c r="D45" s="49">
        <v>9.1833261394023202E-2</v>
      </c>
      <c r="E45" s="27"/>
    </row>
    <row r="46" spans="1:5" outlineLevel="1" x14ac:dyDescent="0.2">
      <c r="A46" s="22" t="s">
        <v>419</v>
      </c>
      <c r="B46" s="6">
        <v>23.329092968479216</v>
      </c>
      <c r="C46" s="27">
        <v>9.4592602060633428</v>
      </c>
      <c r="D46" s="27">
        <v>1.0712960005296435</v>
      </c>
      <c r="E46" s="27"/>
    </row>
    <row r="47" spans="1:5" outlineLevel="1" x14ac:dyDescent="0.2">
      <c r="A47" s="22" t="s">
        <v>420</v>
      </c>
      <c r="B47" s="6" t="s">
        <v>439</v>
      </c>
      <c r="C47" s="27" t="s">
        <v>439</v>
      </c>
      <c r="D47" s="27" t="s">
        <v>439</v>
      </c>
      <c r="E47" s="27"/>
    </row>
    <row r="48" spans="1:5" outlineLevel="1" x14ac:dyDescent="0.2"/>
    <row r="49" spans="1:5" outlineLevel="1" x14ac:dyDescent="0.2"/>
    <row r="51" spans="1:5" outlineLevel="1" x14ac:dyDescent="0.2">
      <c r="A51" s="22" t="s">
        <v>427</v>
      </c>
      <c r="B51" s="6" t="s">
        <v>477</v>
      </c>
      <c r="C51" s="27" t="s">
        <v>535</v>
      </c>
      <c r="D51" s="27" t="s">
        <v>549</v>
      </c>
      <c r="E51" s="27"/>
    </row>
    <row r="52" spans="1:5" outlineLevel="1" x14ac:dyDescent="0.2">
      <c r="A52" s="22" t="s">
        <v>385</v>
      </c>
      <c r="B52" s="28" t="s">
        <v>430</v>
      </c>
      <c r="C52" s="28" t="s">
        <v>453</v>
      </c>
      <c r="D52" s="28" t="s">
        <v>472</v>
      </c>
      <c r="E52" s="27"/>
    </row>
    <row r="53" spans="1:5" outlineLevel="1" x14ac:dyDescent="0.2">
      <c r="A53" s="22" t="s">
        <v>4</v>
      </c>
      <c r="B53" s="53" t="s">
        <v>437</v>
      </c>
      <c r="C53" s="117" t="s">
        <v>460</v>
      </c>
      <c r="D53" s="48"/>
      <c r="E53" s="27"/>
    </row>
    <row r="54" spans="1:5" outlineLevel="1" x14ac:dyDescent="0.2">
      <c r="A54" s="22" t="s">
        <v>5</v>
      </c>
      <c r="B54" s="54" t="s">
        <v>438</v>
      </c>
      <c r="C54" s="48"/>
      <c r="D54" s="48"/>
      <c r="E54" s="27"/>
    </row>
    <row r="55" spans="1:5" outlineLevel="1" x14ac:dyDescent="0.2">
      <c r="A55" s="22" t="s">
        <v>6</v>
      </c>
      <c r="B55" s="55" t="s">
        <v>433</v>
      </c>
      <c r="C55" s="118" t="s">
        <v>456</v>
      </c>
      <c r="D55" s="48"/>
      <c r="E55" s="27"/>
    </row>
    <row r="56" spans="1:5" outlineLevel="1" x14ac:dyDescent="0.2">
      <c r="A56" s="22" t="s">
        <v>12</v>
      </c>
      <c r="B56" s="56" t="s">
        <v>434</v>
      </c>
      <c r="C56" s="57" t="s">
        <v>457</v>
      </c>
      <c r="D56" s="48"/>
      <c r="E56" s="27"/>
    </row>
    <row r="57" spans="1:5" outlineLevel="1" x14ac:dyDescent="0.2">
      <c r="A57" s="22" t="s">
        <v>13</v>
      </c>
      <c r="B57" s="57" t="s">
        <v>436</v>
      </c>
      <c r="C57" s="119" t="s">
        <v>459</v>
      </c>
      <c r="D57" s="48"/>
      <c r="E57" s="27"/>
    </row>
    <row r="58" spans="1:5" outlineLevel="1" x14ac:dyDescent="0.2">
      <c r="A58" s="22" t="s">
        <v>8</v>
      </c>
      <c r="B58" s="58" t="s">
        <v>435</v>
      </c>
      <c r="C58" s="120" t="s">
        <v>458</v>
      </c>
      <c r="D58" s="48"/>
      <c r="E58" s="27"/>
    </row>
    <row r="59" spans="1:5" outlineLevel="1" x14ac:dyDescent="0.2">
      <c r="A59" s="22" t="s">
        <v>7</v>
      </c>
      <c r="B59" s="59" t="s">
        <v>431</v>
      </c>
      <c r="C59" s="66" t="s">
        <v>454</v>
      </c>
      <c r="D59" s="67" t="s">
        <v>473</v>
      </c>
      <c r="E59" s="27"/>
    </row>
    <row r="60" spans="1:5" outlineLevel="1" x14ac:dyDescent="0.2">
      <c r="A60" s="22" t="s">
        <v>9</v>
      </c>
      <c r="B60" s="60" t="s">
        <v>432</v>
      </c>
      <c r="C60" s="60" t="s">
        <v>455</v>
      </c>
      <c r="D60" s="60" t="s">
        <v>474</v>
      </c>
      <c r="E60" s="27"/>
    </row>
    <row r="61" spans="1:5" outlineLevel="1" x14ac:dyDescent="0.2"/>
  </sheetData>
  <sortState ref="A51:U61">
    <sortCondition ref="A1"/>
  </sortState>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showRowColHeaders="0" workbookViewId="0"/>
  </sheetViews>
  <sheetFormatPr defaultRowHeight="15" x14ac:dyDescent="0.25"/>
  <sheetData>
    <row r="1" spans="2:16" x14ac:dyDescent="0.25">
      <c r="B1" t="s">
        <v>316</v>
      </c>
      <c r="P1" s="1" t="s">
        <v>353</v>
      </c>
    </row>
    <row r="2" spans="2:16" x14ac:dyDescent="0.25">
      <c r="B2" t="s">
        <v>317</v>
      </c>
    </row>
    <row r="3" spans="2:16" x14ac:dyDescent="0.25">
      <c r="B3" t="s">
        <v>318</v>
      </c>
    </row>
    <row r="4" spans="2:16" x14ac:dyDescent="0.25">
      <c r="B4" t="s">
        <v>319</v>
      </c>
    </row>
    <row r="5" spans="2:16" x14ac:dyDescent="0.25">
      <c r="B5" t="s">
        <v>320</v>
      </c>
    </row>
    <row r="7" spans="2:16" x14ac:dyDescent="0.25">
      <c r="B7" t="s">
        <v>321</v>
      </c>
    </row>
    <row r="8" spans="2:16" x14ac:dyDescent="0.25">
      <c r="B8" t="s">
        <v>322</v>
      </c>
    </row>
    <row r="10" spans="2:16" x14ac:dyDescent="0.25">
      <c r="B10" t="s">
        <v>323</v>
      </c>
    </row>
    <row r="11" spans="2:16" x14ac:dyDescent="0.25">
      <c r="B11" t="s">
        <v>324</v>
      </c>
    </row>
    <row r="12" spans="2:16" x14ac:dyDescent="0.25">
      <c r="B12" t="s">
        <v>325</v>
      </c>
    </row>
    <row r="13" spans="2:16" x14ac:dyDescent="0.25">
      <c r="B13" t="s">
        <v>565</v>
      </c>
    </row>
    <row r="14" spans="2:16" x14ac:dyDescent="0.25">
      <c r="B14" t="s">
        <v>326</v>
      </c>
    </row>
    <row r="16" spans="2:16" x14ac:dyDescent="0.25">
      <c r="B16" t="s">
        <v>327</v>
      </c>
    </row>
    <row r="17" spans="2:2" x14ac:dyDescent="0.25">
      <c r="B17" t="s">
        <v>564</v>
      </c>
    </row>
    <row r="18" spans="2:2" x14ac:dyDescent="0.25">
      <c r="B18" t="s">
        <v>328</v>
      </c>
    </row>
    <row r="19" spans="2:2" x14ac:dyDescent="0.25">
      <c r="B19" t="s">
        <v>329</v>
      </c>
    </row>
    <row r="20" spans="2:2" x14ac:dyDescent="0.25">
      <c r="B20" t="s">
        <v>330</v>
      </c>
    </row>
    <row r="21" spans="2:2" x14ac:dyDescent="0.25">
      <c r="B21" t="s">
        <v>331</v>
      </c>
    </row>
    <row r="23" spans="2:2" x14ac:dyDescent="0.25">
      <c r="B23" t="s">
        <v>332</v>
      </c>
    </row>
    <row r="25" spans="2:2" x14ac:dyDescent="0.25">
      <c r="B25" t="s">
        <v>333</v>
      </c>
    </row>
    <row r="26" spans="2:2" x14ac:dyDescent="0.25">
      <c r="B26" t="s">
        <v>334</v>
      </c>
    </row>
    <row r="27" spans="2:2" x14ac:dyDescent="0.25">
      <c r="B27" t="s">
        <v>335</v>
      </c>
    </row>
    <row r="28" spans="2:2" x14ac:dyDescent="0.25">
      <c r="B28" t="s">
        <v>336</v>
      </c>
    </row>
    <row r="29" spans="2:2" x14ac:dyDescent="0.25">
      <c r="B29" t="s">
        <v>337</v>
      </c>
    </row>
    <row r="31" spans="2:2" x14ac:dyDescent="0.25">
      <c r="B31" t="s">
        <v>338</v>
      </c>
    </row>
    <row r="32" spans="2:2" x14ac:dyDescent="0.25">
      <c r="B32" t="s">
        <v>339</v>
      </c>
    </row>
    <row r="33" spans="2:2" x14ac:dyDescent="0.25">
      <c r="B33" t="s">
        <v>340</v>
      </c>
    </row>
    <row r="35" spans="2:2" x14ac:dyDescent="0.25">
      <c r="B35" t="s">
        <v>341</v>
      </c>
    </row>
    <row r="37" spans="2:2" x14ac:dyDescent="0.25">
      <c r="B37" t="s">
        <v>342</v>
      </c>
    </row>
    <row r="39" spans="2:2" x14ac:dyDescent="0.25">
      <c r="B39" t="s">
        <v>343</v>
      </c>
    </row>
    <row r="41" spans="2:2" x14ac:dyDescent="0.25">
      <c r="B41" t="s">
        <v>344</v>
      </c>
    </row>
    <row r="42" spans="2:2" x14ac:dyDescent="0.25">
      <c r="B42" t="s">
        <v>345</v>
      </c>
    </row>
    <row r="43" spans="2:2" x14ac:dyDescent="0.25">
      <c r="B43" t="s">
        <v>346</v>
      </c>
    </row>
    <row r="44" spans="2:2" x14ac:dyDescent="0.25">
      <c r="B44" t="s">
        <v>347</v>
      </c>
    </row>
    <row r="45" spans="2:2" x14ac:dyDescent="0.25">
      <c r="B45" t="s">
        <v>348</v>
      </c>
    </row>
    <row r="46" spans="2:2" x14ac:dyDescent="0.25">
      <c r="B46" t="s">
        <v>349</v>
      </c>
    </row>
    <row r="47" spans="2:2" x14ac:dyDescent="0.25">
      <c r="B47" t="s">
        <v>350</v>
      </c>
    </row>
    <row r="48" spans="2:2" x14ac:dyDescent="0.25">
      <c r="B48" t="s">
        <v>351</v>
      </c>
    </row>
    <row r="49" spans="2:2" x14ac:dyDescent="0.25">
      <c r="B49"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auto_mpg</vt:lpstr>
      <vt:lpstr>Model.1</vt:lpstr>
      <vt:lpstr>Model.2</vt:lpstr>
      <vt:lpstr>Model.3</vt:lpstr>
      <vt:lpstr>Model.1.RegressIt</vt:lpstr>
      <vt:lpstr>Model.2.RegressIt</vt:lpstr>
      <vt:lpstr>Model.3.RegressIt</vt:lpstr>
      <vt:lpstr>Model Summaries</vt:lpstr>
      <vt:lpstr>Sources</vt:lpstr>
      <vt:lpstr>Cylinders</vt:lpstr>
      <vt:lpstr>Displacement100ci</vt:lpstr>
      <vt:lpstr>GallonsPer100Miles</vt:lpstr>
      <vt:lpstr>GallonsPer100MilesTo1981</vt:lpstr>
      <vt:lpstr>Horsepower100</vt:lpstr>
      <vt:lpstr>MPG</vt:lpstr>
      <vt:lpstr>Name</vt:lpstr>
      <vt:lpstr>Origin</vt:lpstr>
      <vt:lpstr>Origin.Eq.1</vt:lpstr>
      <vt:lpstr>Origin.Eq.2</vt:lpstr>
      <vt:lpstr>Origin.Eq.3</vt:lpstr>
      <vt:lpstr>Seconds0to60</vt:lpstr>
      <vt:lpstr>Weight1000lb</vt:lpstr>
      <vt:lpstr>Year</vt:lpstr>
      <vt:lpstr>Year70To81</vt:lpstr>
    </vt:vector>
  </TitlesOfParts>
  <Company>Duke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Nau</dc:creator>
  <cp:lastModifiedBy>FacDS - Bob Nau</cp:lastModifiedBy>
  <dcterms:created xsi:type="dcterms:W3CDTF">2018-02-25T16:07:14Z</dcterms:created>
  <dcterms:modified xsi:type="dcterms:W3CDTF">2019-03-09T11:34:21Z</dcterms:modified>
</cp:coreProperties>
</file>